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6380" windowHeight="8010" tabRatio="762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D434" i="2" l="1"/>
  <c r="D433" i="2"/>
  <c r="D432" i="2"/>
  <c r="D431" i="2"/>
  <c r="D424" i="2"/>
  <c r="D423" i="2"/>
  <c r="D422" i="2"/>
  <c r="D420" i="2"/>
  <c r="D419" i="2"/>
  <c r="D410" i="2"/>
  <c r="D408" i="2"/>
  <c r="D407" i="2"/>
  <c r="D400" i="2"/>
  <c r="D399" i="2"/>
  <c r="D398" i="2"/>
  <c r="D397" i="2"/>
  <c r="D395" i="2"/>
  <c r="D386" i="2"/>
  <c r="D384" i="2"/>
  <c r="D383" i="2"/>
  <c r="D374" i="2"/>
  <c r="D372" i="2"/>
  <c r="D371" i="2"/>
  <c r="D364" i="2"/>
  <c r="D363" i="2"/>
  <c r="D362" i="2"/>
  <c r="D360" i="2"/>
  <c r="D352" i="2"/>
  <c r="D351" i="2"/>
  <c r="D350" i="2"/>
  <c r="D348" i="2"/>
  <c r="D347" i="2"/>
  <c r="D339" i="2"/>
  <c r="D338" i="2"/>
  <c r="D336" i="2"/>
  <c r="D335" i="2"/>
  <c r="D328" i="2"/>
  <c r="D327" i="2"/>
  <c r="D324" i="2"/>
  <c r="D323" i="2"/>
  <c r="D316" i="2"/>
  <c r="D315" i="2"/>
  <c r="D312" i="2"/>
  <c r="D311" i="2"/>
  <c r="D304" i="2" l="1"/>
  <c r="D303" i="2"/>
  <c r="D290" i="2"/>
  <c r="D287" i="2"/>
  <c r="D278" i="2"/>
  <c r="D277" i="2"/>
  <c r="D276" i="2"/>
  <c r="D275" i="2"/>
  <c r="D266" i="2"/>
  <c r="D264" i="2"/>
  <c r="D263" i="2"/>
  <c r="D254" i="2"/>
  <c r="D252" i="2"/>
  <c r="D251" i="2"/>
  <c r="D244" i="2"/>
  <c r="D242" i="2"/>
  <c r="D240" i="2"/>
  <c r="D239" i="2"/>
  <c r="D231" i="2"/>
  <c r="D230" i="2"/>
  <c r="D215" i="2"/>
  <c r="D206" i="2"/>
  <c r="D205" i="2"/>
  <c r="D204" i="2"/>
  <c r="D203" i="2"/>
  <c r="D196" i="2" l="1"/>
  <c r="D195" i="2"/>
  <c r="D191" i="2"/>
  <c r="D184" i="2"/>
  <c r="D183" i="2"/>
  <c r="D179" i="2"/>
  <c r="G173" i="2"/>
  <c r="G174" i="2" s="1"/>
  <c r="G172" i="2"/>
  <c r="D171" i="2"/>
  <c r="D167" i="2"/>
  <c r="I159" i="2"/>
  <c r="I160" i="2" s="1"/>
  <c r="I158" i="2"/>
  <c r="D158" i="2"/>
  <c r="D157" i="2"/>
  <c r="D156" i="2"/>
  <c r="D155" i="2"/>
  <c r="G147" i="2"/>
  <c r="G148" i="2" s="1"/>
  <c r="G146" i="2"/>
  <c r="D147" i="2"/>
  <c r="D143" i="2"/>
  <c r="D131" i="2"/>
  <c r="G135" i="2"/>
  <c r="G136" i="2" s="1"/>
  <c r="G134" i="2"/>
  <c r="D124" i="2"/>
  <c r="D123" i="2"/>
  <c r="D122" i="2"/>
  <c r="D120" i="2"/>
  <c r="AM5" i="6"/>
  <c r="AM4" i="6"/>
  <c r="AM5" i="5"/>
  <c r="AM4" i="5"/>
  <c r="AM7" i="4"/>
  <c r="AM5" i="4"/>
  <c r="AM4" i="4"/>
  <c r="AM8" i="3"/>
  <c r="AM7" i="3"/>
  <c r="AM6" i="3"/>
  <c r="AM5" i="3"/>
  <c r="D110" i="2"/>
  <c r="D108" i="2"/>
  <c r="D107" i="2"/>
  <c r="E460" i="2" l="1"/>
  <c r="E459" i="2"/>
  <c r="D458" i="2"/>
  <c r="E458" i="2" s="1"/>
  <c r="E457" i="2"/>
  <c r="D457" i="2"/>
  <c r="D456" i="2"/>
  <c r="E456" i="2" s="1"/>
  <c r="D455" i="2"/>
  <c r="E455" i="2" s="1"/>
  <c r="E448" i="2"/>
  <c r="E447" i="2"/>
  <c r="D446" i="2"/>
  <c r="E446" i="2" s="1"/>
  <c r="E445" i="2"/>
  <c r="D445" i="2"/>
  <c r="D444" i="2"/>
  <c r="E444" i="2" s="1"/>
  <c r="D443" i="2"/>
  <c r="E443" i="2" s="1"/>
  <c r="E436" i="2"/>
  <c r="E435" i="2"/>
  <c r="E434" i="2"/>
  <c r="E433" i="2"/>
  <c r="E432" i="2"/>
  <c r="E431" i="2"/>
  <c r="E424" i="2"/>
  <c r="E423" i="2"/>
  <c r="E422" i="2"/>
  <c r="E421" i="2"/>
  <c r="E420" i="2"/>
  <c r="E419" i="2"/>
  <c r="E412" i="2"/>
  <c r="E411" i="2"/>
  <c r="E410" i="2"/>
  <c r="E409" i="2"/>
  <c r="E408" i="2"/>
  <c r="E407" i="2"/>
  <c r="E400" i="2"/>
  <c r="E399" i="2"/>
  <c r="E398" i="2"/>
  <c r="E397" i="2"/>
  <c r="E396" i="2"/>
  <c r="E395" i="2"/>
  <c r="E388" i="2"/>
  <c r="E387" i="2"/>
  <c r="E386" i="2"/>
  <c r="E385" i="2"/>
  <c r="E384" i="2"/>
  <c r="E383" i="2"/>
  <c r="E376" i="2"/>
  <c r="E375" i="2"/>
  <c r="E374" i="2"/>
  <c r="E373" i="2"/>
  <c r="E372" i="2"/>
  <c r="E371" i="2"/>
  <c r="E364" i="2"/>
  <c r="E363" i="2"/>
  <c r="E362" i="2"/>
  <c r="E361" i="2"/>
  <c r="E360" i="2"/>
  <c r="E359" i="2"/>
  <c r="E352" i="2"/>
  <c r="E351" i="2"/>
  <c r="E350" i="2"/>
  <c r="E349" i="2"/>
  <c r="E348" i="2"/>
  <c r="E347" i="2"/>
  <c r="E340" i="2"/>
  <c r="E339" i="2"/>
  <c r="E338" i="2"/>
  <c r="E337" i="2"/>
  <c r="E336" i="2"/>
  <c r="E335" i="2"/>
  <c r="E328" i="2"/>
  <c r="E327" i="2"/>
  <c r="E326" i="2"/>
  <c r="E325" i="2"/>
  <c r="E324" i="2"/>
  <c r="E323" i="2"/>
  <c r="E316" i="2"/>
  <c r="E315" i="2"/>
  <c r="E314" i="2"/>
  <c r="E313" i="2"/>
  <c r="E312" i="2"/>
  <c r="E311" i="2"/>
  <c r="E304" i="2"/>
  <c r="E303" i="2"/>
  <c r="E302" i="2"/>
  <c r="E301" i="2"/>
  <c r="E300" i="2"/>
  <c r="E299" i="2"/>
  <c r="E292" i="2"/>
  <c r="E291" i="2"/>
  <c r="E290" i="2"/>
  <c r="E289" i="2"/>
  <c r="D288" i="2"/>
  <c r="E288" i="2" s="1"/>
  <c r="E287" i="2"/>
  <c r="E280" i="2"/>
  <c r="E279" i="2"/>
  <c r="E278" i="2"/>
  <c r="E277" i="2"/>
  <c r="E276" i="2"/>
  <c r="E275" i="2"/>
  <c r="E268" i="2"/>
  <c r="E267" i="2"/>
  <c r="E266" i="2"/>
  <c r="E265" i="2"/>
  <c r="E264" i="2"/>
  <c r="E263" i="2"/>
  <c r="E256" i="2"/>
  <c r="E255" i="2"/>
  <c r="E254" i="2"/>
  <c r="E253" i="2"/>
  <c r="E252" i="2"/>
  <c r="E251" i="2"/>
  <c r="E244" i="2"/>
  <c r="E243" i="2"/>
  <c r="E242" i="2"/>
  <c r="E241" i="2"/>
  <c r="E240" i="2"/>
  <c r="E239" i="2"/>
  <c r="E232" i="2"/>
  <c r="E231" i="2"/>
  <c r="E230" i="2"/>
  <c r="E229" i="2"/>
  <c r="E228" i="2"/>
  <c r="E227" i="2"/>
  <c r="E220" i="2"/>
  <c r="E219" i="2"/>
  <c r="D218" i="2"/>
  <c r="E218" i="2" s="1"/>
  <c r="E217" i="2"/>
  <c r="D217" i="2"/>
  <c r="D216" i="2"/>
  <c r="E216" i="2" s="1"/>
  <c r="E215" i="2"/>
  <c r="E208" i="2"/>
  <c r="E207" i="2"/>
  <c r="E206" i="2"/>
  <c r="E205" i="2"/>
  <c r="E204" i="2"/>
  <c r="E203" i="2"/>
  <c r="E196" i="2"/>
  <c r="E195" i="2"/>
  <c r="E194" i="2"/>
  <c r="E193" i="2"/>
  <c r="E192" i="2"/>
  <c r="E191" i="2"/>
  <c r="E184" i="2"/>
  <c r="E183" i="2"/>
  <c r="E182" i="2"/>
  <c r="E181" i="2"/>
  <c r="E180" i="2"/>
  <c r="E179" i="2"/>
  <c r="E172" i="2"/>
  <c r="E171" i="2"/>
  <c r="E170" i="2"/>
  <c r="E169" i="2"/>
  <c r="E168" i="2"/>
  <c r="E167" i="2"/>
  <c r="E160" i="2"/>
  <c r="E159" i="2"/>
  <c r="E158" i="2"/>
  <c r="E157" i="2"/>
  <c r="E156" i="2"/>
  <c r="E155" i="2"/>
  <c r="E148" i="2"/>
  <c r="E147" i="2"/>
  <c r="E146" i="2"/>
  <c r="E145" i="2"/>
  <c r="E144" i="2"/>
  <c r="E143" i="2"/>
  <c r="E136" i="2"/>
  <c r="E135" i="2"/>
  <c r="E134" i="2"/>
  <c r="E133" i="2"/>
  <c r="E132" i="2"/>
  <c r="E131" i="2"/>
  <c r="E124" i="2"/>
  <c r="E123" i="2"/>
  <c r="E122" i="2"/>
  <c r="E121" i="2"/>
  <c r="E120" i="2"/>
  <c r="E119" i="2"/>
  <c r="E112" i="2"/>
  <c r="E111" i="2"/>
  <c r="E110" i="2"/>
  <c r="E109" i="2"/>
  <c r="E108" i="2"/>
  <c r="E107" i="2"/>
  <c r="E475" i="1"/>
  <c r="E474" i="1"/>
  <c r="E473" i="1"/>
  <c r="E472" i="1"/>
  <c r="E471" i="1"/>
  <c r="E470" i="1"/>
  <c r="E463" i="1"/>
  <c r="E462" i="1"/>
  <c r="E461" i="1"/>
  <c r="E460" i="1"/>
  <c r="E459" i="1"/>
  <c r="E458" i="1"/>
  <c r="E451" i="1"/>
  <c r="E450" i="1"/>
  <c r="E449" i="1"/>
  <c r="E448" i="1"/>
  <c r="E447" i="1"/>
  <c r="E446" i="1"/>
  <c r="E439" i="1"/>
  <c r="E438" i="1"/>
  <c r="E437" i="1"/>
  <c r="E436" i="1"/>
  <c r="E435" i="1"/>
  <c r="E434" i="1"/>
  <c r="E427" i="1"/>
  <c r="E426" i="1"/>
  <c r="E425" i="1"/>
  <c r="E424" i="1"/>
  <c r="E423" i="1"/>
  <c r="E422" i="1"/>
  <c r="E415" i="1"/>
  <c r="E414" i="1"/>
  <c r="E413" i="1"/>
  <c r="E412" i="1"/>
  <c r="E411" i="1"/>
  <c r="E410" i="1"/>
  <c r="E403" i="1"/>
  <c r="E402" i="1"/>
  <c r="E401" i="1"/>
  <c r="E400" i="1"/>
  <c r="E399" i="1"/>
  <c r="E398" i="1"/>
  <c r="E391" i="1"/>
  <c r="E390" i="1"/>
  <c r="E389" i="1"/>
  <c r="E388" i="1"/>
  <c r="E387" i="1"/>
  <c r="E386" i="1"/>
  <c r="E379" i="1"/>
  <c r="E378" i="1"/>
  <c r="E377" i="1"/>
  <c r="E376" i="1"/>
  <c r="E375" i="1"/>
  <c r="E374" i="1"/>
  <c r="E367" i="1"/>
  <c r="E366" i="1"/>
  <c r="E365" i="1"/>
  <c r="E364" i="1"/>
  <c r="E363" i="1"/>
  <c r="E362" i="1"/>
  <c r="E355" i="1"/>
  <c r="E354" i="1"/>
  <c r="E353" i="1"/>
  <c r="E352" i="1"/>
  <c r="E351" i="1"/>
  <c r="E350" i="1"/>
  <c r="E343" i="1"/>
  <c r="E342" i="1"/>
  <c r="E341" i="1"/>
  <c r="E340" i="1"/>
  <c r="E339" i="1"/>
  <c r="E338" i="1"/>
  <c r="E331" i="1"/>
  <c r="E330" i="1"/>
  <c r="E329" i="1"/>
  <c r="E328" i="1"/>
  <c r="E327" i="1"/>
  <c r="E326" i="1"/>
  <c r="E319" i="1"/>
  <c r="E318" i="1"/>
  <c r="E317" i="1"/>
  <c r="E316" i="1"/>
  <c r="E315" i="1"/>
  <c r="E314" i="1"/>
  <c r="E307" i="1"/>
  <c r="E306" i="1"/>
  <c r="E305" i="1"/>
  <c r="E304" i="1"/>
  <c r="E303" i="1"/>
  <c r="E302" i="1"/>
  <c r="E295" i="1"/>
  <c r="E294" i="1"/>
  <c r="E293" i="1"/>
  <c r="E292" i="1"/>
  <c r="E291" i="1"/>
  <c r="E290" i="1"/>
  <c r="E283" i="1"/>
  <c r="E282" i="1"/>
  <c r="E281" i="1"/>
  <c r="E280" i="1"/>
  <c r="E279" i="1"/>
  <c r="E278" i="1"/>
  <c r="E271" i="1"/>
  <c r="E270" i="1"/>
  <c r="E269" i="1"/>
  <c r="E268" i="1"/>
  <c r="E267" i="1"/>
  <c r="E266" i="1"/>
  <c r="E259" i="1"/>
  <c r="E258" i="1"/>
  <c r="E257" i="1"/>
  <c r="E256" i="1"/>
  <c r="E255" i="1"/>
  <c r="E254" i="1"/>
  <c r="E247" i="1"/>
  <c r="E246" i="1"/>
  <c r="E245" i="1"/>
  <c r="E244" i="1"/>
  <c r="E243" i="1"/>
  <c r="E242" i="1"/>
  <c r="E235" i="1"/>
  <c r="E234" i="1"/>
  <c r="E233" i="1"/>
  <c r="E232" i="1"/>
  <c r="E231" i="1"/>
  <c r="E230" i="1"/>
  <c r="E223" i="1"/>
  <c r="E222" i="1"/>
  <c r="E221" i="1"/>
  <c r="E220" i="1"/>
  <c r="E219" i="1"/>
  <c r="E218" i="1"/>
  <c r="E211" i="1"/>
  <c r="E210" i="1"/>
  <c r="E209" i="1"/>
  <c r="E208" i="1"/>
  <c r="E207" i="1"/>
  <c r="E206" i="1"/>
  <c r="E199" i="1"/>
  <c r="E198" i="1"/>
  <c r="E197" i="1"/>
  <c r="E196" i="1"/>
  <c r="E195" i="1"/>
  <c r="E194" i="1"/>
  <c r="E187" i="1"/>
  <c r="E186" i="1"/>
  <c r="E185" i="1"/>
  <c r="E184" i="1"/>
  <c r="E183" i="1"/>
  <c r="E182" i="1"/>
  <c r="E175" i="1"/>
  <c r="E174" i="1"/>
  <c r="E173" i="1"/>
  <c r="E172" i="1"/>
  <c r="E171" i="1"/>
  <c r="E170" i="1"/>
  <c r="E163" i="1"/>
  <c r="E162" i="1"/>
  <c r="E161" i="1"/>
  <c r="E160" i="1"/>
  <c r="E159" i="1"/>
  <c r="E158" i="1"/>
  <c r="E151" i="1"/>
  <c r="E150" i="1"/>
  <c r="E149" i="1"/>
  <c r="E148" i="1"/>
  <c r="E147" i="1"/>
  <c r="E146" i="1"/>
  <c r="E139" i="1"/>
  <c r="E138" i="1"/>
  <c r="E137" i="1"/>
  <c r="E136" i="1"/>
  <c r="E135" i="1"/>
  <c r="E134" i="1"/>
  <c r="E128" i="1" l="1"/>
  <c r="E127" i="1"/>
  <c r="E126" i="1"/>
  <c r="E125" i="1"/>
  <c r="E124" i="1"/>
  <c r="E123" i="1"/>
  <c r="D98" i="2" l="1"/>
  <c r="E98" i="2" s="1"/>
  <c r="D97" i="2"/>
  <c r="E97" i="2" s="1"/>
  <c r="D96" i="2"/>
  <c r="E96" i="2" s="1"/>
  <c r="D95" i="2"/>
  <c r="E95" i="2" s="1"/>
  <c r="E100" i="2"/>
  <c r="E99" i="2"/>
  <c r="E117" i="1"/>
  <c r="E116" i="1"/>
  <c r="E115" i="1"/>
  <c r="E114" i="1"/>
  <c r="E113" i="1"/>
  <c r="E112" i="1"/>
  <c r="D86" i="2"/>
  <c r="E86" i="2" s="1"/>
  <c r="D84" i="2"/>
  <c r="D83" i="2"/>
  <c r="E83" i="2" s="1"/>
  <c r="E88" i="2"/>
  <c r="E87" i="2"/>
  <c r="E85" i="2"/>
  <c r="E84" i="2"/>
  <c r="E105" i="1"/>
  <c r="E104" i="1"/>
  <c r="E103" i="1"/>
  <c r="E102" i="1"/>
  <c r="E101" i="1"/>
  <c r="E100" i="1"/>
  <c r="D73" i="2"/>
  <c r="E73" i="2" s="1"/>
  <c r="D72" i="2"/>
  <c r="E72" i="2" s="1"/>
  <c r="D71" i="2"/>
  <c r="E71" i="2" s="1"/>
  <c r="D70" i="2"/>
  <c r="E75" i="2"/>
  <c r="E74" i="2"/>
  <c r="E70" i="2"/>
  <c r="E94" i="1"/>
  <c r="E93" i="1"/>
  <c r="E92" i="1"/>
  <c r="E91" i="1"/>
  <c r="E90" i="1"/>
  <c r="E89" i="1"/>
  <c r="D61" i="2"/>
  <c r="D60" i="2"/>
  <c r="E60" i="2" s="1"/>
  <c r="D59" i="2"/>
  <c r="E59" i="2" s="1"/>
  <c r="E63" i="2"/>
  <c r="E62" i="2"/>
  <c r="E61" i="2"/>
  <c r="D58" i="2"/>
  <c r="E58" i="2" s="1"/>
  <c r="E82" i="1"/>
  <c r="E81" i="1"/>
  <c r="E80" i="1"/>
  <c r="E79" i="1"/>
  <c r="E78" i="1"/>
  <c r="E77" i="1"/>
  <c r="D69" i="1"/>
  <c r="D49" i="2"/>
  <c r="E49" i="2" s="1"/>
  <c r="D47" i="2"/>
  <c r="D46" i="2"/>
  <c r="E46" i="2" s="1"/>
  <c r="E51" i="2"/>
  <c r="E50" i="2"/>
  <c r="E48" i="2"/>
  <c r="E47" i="2"/>
  <c r="E69" i="1" l="1"/>
  <c r="E68" i="1"/>
  <c r="E67" i="1"/>
  <c r="E66" i="1"/>
  <c r="E65" i="1"/>
  <c r="E64" i="1"/>
  <c r="B36" i="7"/>
  <c r="D36" i="7" s="1"/>
  <c r="I35" i="7"/>
  <c r="B35" i="7"/>
  <c r="D35" i="7" s="1"/>
  <c r="D34" i="7"/>
  <c r="C34" i="7"/>
  <c r="B17" i="7"/>
  <c r="D17" i="7" s="1"/>
  <c r="D16" i="7"/>
  <c r="B16" i="7"/>
  <c r="I15" i="7"/>
  <c r="C15" i="7"/>
  <c r="D15" i="7" s="1"/>
  <c r="AM6" i="6"/>
  <c r="AM6" i="5"/>
  <c r="AM14" i="4"/>
  <c r="AM13" i="4"/>
  <c r="AM12" i="4"/>
  <c r="AM8" i="4"/>
  <c r="AM6" i="4"/>
  <c r="AM15" i="3"/>
  <c r="AM14" i="3"/>
  <c r="AM13" i="3"/>
  <c r="AM9" i="3"/>
  <c r="AM4" i="3"/>
  <c r="C36" i="2"/>
  <c r="E36" i="2" s="1"/>
  <c r="D35" i="2"/>
  <c r="E35" i="2" s="1"/>
  <c r="D34" i="2"/>
  <c r="C34" i="2"/>
  <c r="E34" i="2" s="1"/>
  <c r="D33" i="2"/>
  <c r="E33" i="2" s="1"/>
  <c r="D32" i="2"/>
  <c r="C32" i="2"/>
  <c r="E32" i="2" s="1"/>
  <c r="E31" i="2"/>
  <c r="D31" i="2"/>
  <c r="C31" i="2"/>
  <c r="E25" i="2"/>
  <c r="E24" i="2"/>
  <c r="E23" i="2"/>
  <c r="E22" i="2"/>
  <c r="E21" i="2"/>
  <c r="E20" i="2"/>
  <c r="C42" i="1"/>
  <c r="E42" i="1" s="1"/>
  <c r="E41" i="1"/>
  <c r="C40" i="1"/>
  <c r="E40" i="1" s="1"/>
  <c r="E39" i="1"/>
  <c r="C38" i="1"/>
  <c r="E38" i="1" s="1"/>
  <c r="C37" i="1"/>
  <c r="E37" i="1" s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<sst xmlns="http://schemas.openxmlformats.org/spreadsheetml/2006/main" count="953" uniqueCount="78">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</sst>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/>
      <top style="thin">
        <color rgb="FF604A7B"/>
      </top>
      <bottom/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6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28704"/>
        <c:axId val="90750976"/>
      </c:barChart>
      <c:catAx>
        <c:axId val="907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750976"/>
        <c:crosses val="autoZero"/>
        <c:auto val="1"/>
        <c:lblAlgn val="ctr"/>
        <c:lblOffset val="100"/>
        <c:noMultiLvlLbl val="1"/>
      </c:catAx>
      <c:valAx>
        <c:axId val="90750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728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36288"/>
        <c:axId val="74237824"/>
      </c:barChart>
      <c:catAx>
        <c:axId val="74236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37824"/>
        <c:crosses val="autoZero"/>
        <c:auto val="1"/>
        <c:lblAlgn val="ctr"/>
        <c:lblOffset val="100"/>
        <c:noMultiLvlLbl val="1"/>
      </c:catAx>
      <c:valAx>
        <c:axId val="74237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36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costos'!$C$46:$C$51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costos'!$D$46:$D$51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34560"/>
        <c:axId val="106844544"/>
      </c:barChart>
      <c:catAx>
        <c:axId val="1068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44544"/>
        <c:crosses val="autoZero"/>
        <c:auto val="1"/>
        <c:lblAlgn val="ctr"/>
        <c:lblOffset val="100"/>
        <c:noMultiLvlLbl val="0"/>
      </c:catAx>
      <c:valAx>
        <c:axId val="1068445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68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costos'!$E$46:$E$51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1</c:v>
                </c:pt>
                <c:pt idx="5">
                  <c:v>0.47466666666666668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68736"/>
        <c:axId val="106870272"/>
      </c:barChart>
      <c:catAx>
        <c:axId val="1068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70272"/>
        <c:crosses val="autoZero"/>
        <c:auto val="1"/>
        <c:lblAlgn val="ctr"/>
        <c:lblOffset val="100"/>
        <c:noMultiLvlLbl val="0"/>
      </c:catAx>
      <c:valAx>
        <c:axId val="10687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8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Procesos'!$AM$4:$AM$9</c:f>
              <c:numCache>
                <c:formatCode>0%</c:formatCode>
                <c:ptCount val="6"/>
                <c:pt idx="0">
                  <c:v>0</c:v>
                </c:pt>
                <c:pt idx="1">
                  <c:v>0.9821375</c:v>
                </c:pt>
                <c:pt idx="2">
                  <c:v>0.8203125</c:v>
                </c:pt>
                <c:pt idx="3">
                  <c:v>0.90625</c:v>
                </c:pt>
                <c:pt idx="4">
                  <c:v>0.54123750000000004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94304"/>
        <c:axId val="106566016"/>
      </c:barChart>
      <c:catAx>
        <c:axId val="1069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66016"/>
        <c:crosses val="autoZero"/>
        <c:auto val="1"/>
        <c:lblAlgn val="ctr"/>
        <c:lblOffset val="100"/>
        <c:noMultiLvlLbl val="1"/>
      </c:catAx>
      <c:valAx>
        <c:axId val="106566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9943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Procesos'!$AM$13:$AM$15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87648"/>
        <c:axId val="106589184"/>
      </c:barChart>
      <c:catAx>
        <c:axId val="10658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89184"/>
        <c:crosses val="autoZero"/>
        <c:auto val="1"/>
        <c:lblAlgn val="ctr"/>
        <c:lblOffset val="100"/>
        <c:noMultiLvlLbl val="1"/>
      </c:catAx>
      <c:valAx>
        <c:axId val="1065891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5876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Productos'!$AM$4:$AM$8</c:f>
              <c:numCache>
                <c:formatCode>0%</c:formatCode>
                <c:ptCount val="5"/>
                <c:pt idx="0">
                  <c:v>0.81117500000000009</c:v>
                </c:pt>
                <c:pt idx="1">
                  <c:v>0.94374999999999998</c:v>
                </c:pt>
                <c:pt idx="2">
                  <c:v>0</c:v>
                </c:pt>
                <c:pt idx="3">
                  <c:v>1</c:v>
                </c:pt>
                <c:pt idx="4">
                  <c:v>0.85709999999999997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93760"/>
        <c:axId val="106695296"/>
      </c:barChart>
      <c:catAx>
        <c:axId val="10669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695296"/>
        <c:crosses val="autoZero"/>
        <c:auto val="1"/>
        <c:lblAlgn val="ctr"/>
        <c:lblOffset val="100"/>
        <c:noMultiLvlLbl val="1"/>
      </c:catAx>
      <c:valAx>
        <c:axId val="10669529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6937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Productos'!$AM$12:$AM$14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5376"/>
        <c:axId val="106726912"/>
      </c:barChart>
      <c:catAx>
        <c:axId val="1067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726912"/>
        <c:crosses val="autoZero"/>
        <c:auto val="1"/>
        <c:lblAlgn val="ctr"/>
        <c:lblOffset val="100"/>
        <c:noMultiLvlLbl val="1"/>
      </c:catAx>
      <c:valAx>
        <c:axId val="1067269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72537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Física!$AM$4:$AM$6</c:f>
              <c:numCache>
                <c:formatCode>0%</c:formatCode>
                <c:ptCount val="3"/>
                <c:pt idx="0">
                  <c:v>0.9375</c:v>
                </c:pt>
                <c:pt idx="1">
                  <c:v>0.77156249999999993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89280"/>
        <c:axId val="107111552"/>
      </c:barChart>
      <c:catAx>
        <c:axId val="1070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111552"/>
        <c:crosses val="autoZero"/>
        <c:auto val="1"/>
        <c:lblAlgn val="ctr"/>
        <c:lblOffset val="100"/>
        <c:noMultiLvlLbl val="1"/>
      </c:catAx>
      <c:valAx>
        <c:axId val="1071115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892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Funcional!$AM$4:$AM$6</c:f>
              <c:numCache>
                <c:formatCode>0%</c:formatCode>
                <c:ptCount val="3"/>
                <c:pt idx="0">
                  <c:v>0.71</c:v>
                </c:pt>
                <c:pt idx="1">
                  <c:v>0.96875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99488"/>
        <c:axId val="107201280"/>
      </c:barChart>
      <c:catAx>
        <c:axId val="10719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201280"/>
        <c:crosses val="autoZero"/>
        <c:auto val="1"/>
        <c:lblAlgn val="ctr"/>
        <c:lblOffset val="100"/>
        <c:noMultiLvlLbl val="1"/>
      </c:catAx>
      <c:valAx>
        <c:axId val="1072012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1994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44928"/>
        <c:axId val="107250816"/>
      </c:barChart>
      <c:catAx>
        <c:axId val="1072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250816"/>
        <c:crosses val="autoZero"/>
        <c:auto val="1"/>
        <c:lblAlgn val="ctr"/>
        <c:lblOffset val="100"/>
        <c:noMultiLvlLbl val="1"/>
      </c:catAx>
      <c:valAx>
        <c:axId val="107250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244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36416"/>
        <c:axId val="91837952"/>
      </c:barChart>
      <c:catAx>
        <c:axId val="9183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37952"/>
        <c:crosses val="autoZero"/>
        <c:auto val="1"/>
        <c:lblAlgn val="ctr"/>
        <c:lblOffset val="100"/>
        <c:noMultiLvlLbl val="1"/>
      </c:catAx>
      <c:valAx>
        <c:axId val="9183795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36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83616"/>
        <c:axId val="106414080"/>
      </c:barChart>
      <c:catAx>
        <c:axId val="1063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14080"/>
        <c:crosses val="autoZero"/>
        <c:auto val="1"/>
        <c:lblAlgn val="ctr"/>
        <c:lblOffset val="100"/>
        <c:noMultiLvlLbl val="1"/>
      </c:catAx>
      <c:valAx>
        <c:axId val="106414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383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431616"/>
        <c:axId val="106433152"/>
      </c:barChart>
      <c:catAx>
        <c:axId val="1064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33152"/>
        <c:crosses val="autoZero"/>
        <c:auto val="1"/>
        <c:lblAlgn val="ctr"/>
        <c:lblOffset val="100"/>
        <c:noMultiLvlLbl val="1"/>
      </c:catAx>
      <c:valAx>
        <c:axId val="106433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06431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87808"/>
        <c:axId val="106489344"/>
      </c:barChart>
      <c:catAx>
        <c:axId val="10648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89344"/>
        <c:crosses val="autoZero"/>
        <c:auto val="1"/>
        <c:lblAlgn val="ctr"/>
        <c:lblOffset val="100"/>
        <c:noMultiLvlLbl val="1"/>
      </c:catAx>
      <c:valAx>
        <c:axId val="106489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487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0544"/>
        <c:axId val="107822080"/>
      </c:barChart>
      <c:catAx>
        <c:axId val="10782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22080"/>
        <c:crosses val="autoZero"/>
        <c:auto val="1"/>
        <c:lblAlgn val="ctr"/>
        <c:lblOffset val="100"/>
        <c:noMultiLvlLbl val="1"/>
      </c:catAx>
      <c:valAx>
        <c:axId val="107822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820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'Indice de Satisfacción'!$C$4</c:f>
              <c:strCache>
                <c:ptCount val="1"/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'Indice de Satisfacción'!$C$5</c:f>
              <c:strCache>
                <c:ptCount val="1"/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'Indice de Satisfacción'!$C$6</c:f>
              <c:strCache>
                <c:ptCount val="1"/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0.00%</c:formatCode>
                <c:ptCount val="2"/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1040"/>
        <c:axId val="107912576"/>
      </c:barChart>
      <c:catAx>
        <c:axId val="10791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12576"/>
        <c:crosses val="autoZero"/>
        <c:auto val="1"/>
        <c:lblAlgn val="ctr"/>
        <c:lblOffset val="100"/>
        <c:noMultiLvlLbl val="1"/>
      </c:catAx>
      <c:valAx>
        <c:axId val="107912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11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6240"/>
        <c:axId val="91867776"/>
      </c:barChart>
      <c:catAx>
        <c:axId val="918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67776"/>
        <c:crosses val="autoZero"/>
        <c:auto val="1"/>
        <c:lblAlgn val="ctr"/>
        <c:lblOffset val="100"/>
        <c:noMultiLvlLbl val="1"/>
      </c:catAx>
      <c:valAx>
        <c:axId val="91867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66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10528"/>
        <c:axId val="91912064"/>
      </c:barChart>
      <c:catAx>
        <c:axId val="9191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912064"/>
        <c:crosses val="autoZero"/>
        <c:auto val="1"/>
        <c:lblAlgn val="ctr"/>
        <c:lblOffset val="100"/>
        <c:noMultiLvlLbl val="1"/>
      </c:catAx>
      <c:valAx>
        <c:axId val="91912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910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esfuerzo'!$C$64:$C$69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esfuerzo'!$D$64:$D$69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24736"/>
        <c:axId val="91963392"/>
      </c:barChart>
      <c:catAx>
        <c:axId val="919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963392"/>
        <c:crosses val="autoZero"/>
        <c:auto val="1"/>
        <c:lblAlgn val="ctr"/>
        <c:lblOffset val="100"/>
        <c:noMultiLvlLbl val="0"/>
      </c:catAx>
      <c:valAx>
        <c:axId val="919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esfuerzo'!$E$64:$E$69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1</c:v>
                </c:pt>
                <c:pt idx="5">
                  <c:v>0.43661971830985913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70944"/>
        <c:axId val="91976832"/>
      </c:barChart>
      <c:catAx>
        <c:axId val="91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1976832"/>
        <c:crosses val="autoZero"/>
        <c:auto val="1"/>
        <c:lblAlgn val="ctr"/>
        <c:lblOffset val="100"/>
        <c:noMultiLvlLbl val="0"/>
      </c:catAx>
      <c:valAx>
        <c:axId val="91976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9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50560"/>
        <c:axId val="74121984"/>
      </c:barChart>
      <c:catAx>
        <c:axId val="740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121984"/>
        <c:crosses val="autoZero"/>
        <c:auto val="1"/>
        <c:lblAlgn val="ctr"/>
        <c:lblOffset val="100"/>
        <c:noMultiLvlLbl val="1"/>
      </c:catAx>
      <c:valAx>
        <c:axId val="74121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050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85440"/>
        <c:axId val="74286976"/>
      </c:barChart>
      <c:catAx>
        <c:axId val="7428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86976"/>
        <c:crosses val="autoZero"/>
        <c:auto val="1"/>
        <c:lblAlgn val="ctr"/>
        <c:lblOffset val="100"/>
        <c:noMultiLvlLbl val="1"/>
      </c:catAx>
      <c:valAx>
        <c:axId val="7428697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85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97632"/>
        <c:axId val="74203520"/>
      </c:barChart>
      <c:catAx>
        <c:axId val="7419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03520"/>
        <c:crosses val="autoZero"/>
        <c:auto val="1"/>
        <c:lblAlgn val="ctr"/>
        <c:lblOffset val="100"/>
        <c:noMultiLvlLbl val="1"/>
      </c:catAx>
      <c:valAx>
        <c:axId val="74203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197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744480</xdr:colOff>
      <xdr:row>0</xdr:row>
      <xdr:rowOff>183600</xdr:rowOff>
    </xdr:from>
    <xdr:to>
      <xdr:col>8</xdr:col>
      <xdr:colOff>514077</xdr:colOff>
      <xdr:row>15</xdr:row>
      <xdr:rowOff>69840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355320</xdr:colOff>
      <xdr:row>17</xdr:row>
      <xdr:rowOff>101160</xdr:rowOff>
    </xdr:from>
    <xdr:to>
      <xdr:col>14</xdr:col>
      <xdr:colOff>599039</xdr:colOff>
      <xdr:row>31</xdr:row>
      <xdr:rowOff>122760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259920</xdr:colOff>
      <xdr:row>43</xdr:row>
      <xdr:rowOff>360</xdr:rowOff>
    </xdr:from>
    <xdr:to>
      <xdr:col>12</xdr:col>
      <xdr:colOff>545400</xdr:colOff>
      <xdr:row>57</xdr:row>
      <xdr:rowOff>76320</xdr:rowOff>
    </xdr:to>
    <xdr:graphicFrame macro="">
      <xdr:nvGraphicFramePr>
        <xdr:cNvPr id="4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48240</xdr:colOff>
      <xdr:row>43</xdr:row>
      <xdr:rowOff>360</xdr:rowOff>
    </xdr:from>
    <xdr:to>
      <xdr:col>4</xdr:col>
      <xdr:colOff>291170</xdr:colOff>
      <xdr:row>57</xdr:row>
      <xdr:rowOff>76320</xdr:rowOff>
    </xdr:to>
    <xdr:graphicFrame macro="">
      <xdr:nvGraphicFramePr>
        <xdr:cNvPr id="5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275166</xdr:colOff>
      <xdr:row>59</xdr:row>
      <xdr:rowOff>83608</xdr:rowOff>
    </xdr:from>
    <xdr:to>
      <xdr:col>12</xdr:col>
      <xdr:colOff>317500</xdr:colOff>
      <xdr:row>71</xdr:row>
      <xdr:rowOff>21167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359833</xdr:colOff>
      <xdr:row>59</xdr:row>
      <xdr:rowOff>73024</xdr:rowOff>
    </xdr:from>
    <xdr:to>
      <xdr:col>19</xdr:col>
      <xdr:colOff>211666</xdr:colOff>
      <xdr:row>70</xdr:row>
      <xdr:rowOff>137583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154080</xdr:colOff>
      <xdr:row>0</xdr:row>
      <xdr:rowOff>183600</xdr:rowOff>
    </xdr:from>
    <xdr:to>
      <xdr:col>5</xdr:col>
      <xdr:colOff>247680</xdr:colOff>
      <xdr:row>15</xdr:row>
      <xdr:rowOff>144000</xdr:rowOff>
    </xdr:to>
    <xdr:graphicFrame macro="">
      <xdr:nvGraphicFramePr>
        <xdr:cNvPr id="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344520</xdr:colOff>
      <xdr:row>0</xdr:row>
      <xdr:rowOff>164520</xdr:rowOff>
    </xdr:from>
    <xdr:to>
      <xdr:col>11</xdr:col>
      <xdr:colOff>495360</xdr:colOff>
      <xdr:row>15</xdr:row>
      <xdr:rowOff>105840</xdr:rowOff>
    </xdr:to>
    <xdr:graphicFrame macro="">
      <xdr:nvGraphicFramePr>
        <xdr:cNvPr id="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280937</xdr:colOff>
      <xdr:row>26</xdr:row>
      <xdr:rowOff>58400</xdr:rowOff>
    </xdr:from>
    <xdr:to>
      <xdr:col>11</xdr:col>
      <xdr:colOff>439327</xdr:colOff>
      <xdr:row>39</xdr:row>
      <xdr:rowOff>28226</xdr:rowOff>
    </xdr:to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355013</xdr:colOff>
      <xdr:row>26</xdr:row>
      <xdr:rowOff>110874</xdr:rowOff>
    </xdr:from>
    <xdr:to>
      <xdr:col>18</xdr:col>
      <xdr:colOff>195763</xdr:colOff>
      <xdr:row>39</xdr:row>
      <xdr:rowOff>81000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560916</xdr:colOff>
      <xdr:row>42</xdr:row>
      <xdr:rowOff>115357</xdr:rowOff>
    </xdr:from>
    <xdr:to>
      <xdr:col>11</xdr:col>
      <xdr:colOff>338666</xdr:colOff>
      <xdr:row>52</xdr:row>
      <xdr:rowOff>148166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42</xdr:row>
      <xdr:rowOff>115357</xdr:rowOff>
    </xdr:from>
    <xdr:to>
      <xdr:col>17</xdr:col>
      <xdr:colOff>529167</xdr:colOff>
      <xdr:row>52</xdr:row>
      <xdr:rowOff>179916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15</xdr:row>
      <xdr:rowOff>88200</xdr:rowOff>
    </xdr:from>
    <xdr:to>
      <xdr:col>11</xdr:col>
      <xdr:colOff>57225</xdr:colOff>
      <xdr:row>30</xdr:row>
      <xdr:rowOff>10080</xdr:rowOff>
    </xdr:to>
    <xdr:graphicFrame macro="">
      <xdr:nvGraphicFramePr>
        <xdr:cNvPr id="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468000</xdr:colOff>
      <xdr:row>14</xdr:row>
      <xdr:rowOff>155160</xdr:rowOff>
    </xdr:from>
    <xdr:to>
      <xdr:col>48</xdr:col>
      <xdr:colOff>771060</xdr:colOff>
      <xdr:row>29</xdr:row>
      <xdr:rowOff>67680</xdr:rowOff>
    </xdr:to>
    <xdr:graphicFrame macro="">
      <xdr:nvGraphicFramePr>
        <xdr:cNvPr id="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29</xdr:row>
      <xdr:rowOff>660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392040</xdr:colOff>
      <xdr:row>13</xdr:row>
      <xdr:rowOff>154800</xdr:rowOff>
    </xdr:from>
    <xdr:to>
      <xdr:col>45</xdr:col>
      <xdr:colOff>352080</xdr:colOff>
      <xdr:row>28</xdr:row>
      <xdr:rowOff>153000</xdr:rowOff>
    </xdr:to>
    <xdr:graphicFrame macro="">
      <xdr:nvGraphicFramePr>
        <xdr:cNvPr id="1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22</xdr:row>
      <xdr:rowOff>660</xdr:rowOff>
    </xdr:to>
    <xdr:graphicFrame macro="">
      <xdr:nvGraphicFramePr>
        <xdr:cNvPr id="1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31320</xdr:rowOff>
    </xdr:from>
    <xdr:to>
      <xdr:col>4</xdr:col>
      <xdr:colOff>542520</xdr:colOff>
      <xdr:row>12</xdr:row>
      <xdr:rowOff>144000</xdr:rowOff>
    </xdr:to>
    <xdr:graphicFrame macro="">
      <xdr:nvGraphicFramePr>
        <xdr:cNvPr id="1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 macro="">
      <xdr:nvGraphicFramePr>
        <xdr:cNvPr id="1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 macro="">
      <xdr:nvGraphicFramePr>
        <xdr:cNvPr id="1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5</xdr:col>
      <xdr:colOff>207720</xdr:colOff>
      <xdr:row>53</xdr:row>
      <xdr:rowOff>5040</xdr:rowOff>
    </xdr:to>
    <xdr:graphicFrame macro="">
      <xdr:nvGraphicFramePr>
        <xdr:cNvPr id="1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 macro="">
      <xdr:nvGraphicFramePr>
        <xdr:cNvPr id="1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265320</xdr:colOff>
      <xdr:row>8</xdr:row>
      <xdr:rowOff>113400</xdr:rowOff>
    </xdr:from>
    <xdr:to>
      <xdr:col>6</xdr:col>
      <xdr:colOff>712800</xdr:colOff>
      <xdr:row>24</xdr:row>
      <xdr:rowOff>52560</xdr:rowOff>
    </xdr:to>
    <xdr:graphicFrame macro="">
      <xdr:nvGraphicFramePr>
        <xdr:cNvPr id="19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"/>
  <sheetViews>
    <sheetView tabSelected="1" topLeftCell="B439" zoomScale="90" zoomScaleNormal="90" workbookViewId="0">
      <selection activeCell="F452" sqref="F452"/>
    </sheetView>
  </sheetViews>
  <sheetFormatPr baseColWidth="10" defaultColWidth="9.140625" defaultRowHeight="15" x14ac:dyDescent="0.25"/>
  <cols>
    <col min="1" max="1" width="2.28515625"/>
    <col min="2" max="2" width="45" bestFit="1" customWidth="1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11" x14ac:dyDescent="0.25">
      <c r="A17" s="1"/>
      <c r="B17" s="1" t="s">
        <v>0</v>
      </c>
      <c r="K17" s="1" t="s">
        <v>1</v>
      </c>
    </row>
    <row r="18" spans="1:11" ht="14.45" customHeight="1" x14ac:dyDescent="0.25">
      <c r="A18" s="1"/>
    </row>
    <row r="19" spans="1:11" ht="18.75" customHeight="1" x14ac:dyDescent="0.25">
      <c r="A19" s="1"/>
      <c r="B19" s="49">
        <v>42335</v>
      </c>
      <c r="C19" s="2" t="s">
        <v>2</v>
      </c>
      <c r="D19" s="2" t="s">
        <v>3</v>
      </c>
      <c r="E19" s="2" t="s">
        <v>4</v>
      </c>
    </row>
    <row r="20" spans="1:11" x14ac:dyDescent="0.25">
      <c r="A20" s="1"/>
      <c r="B20" s="3" t="s">
        <v>5</v>
      </c>
      <c r="C20" s="4">
        <v>51</v>
      </c>
      <c r="D20" s="4">
        <v>195</v>
      </c>
      <c r="E20" s="5">
        <f t="shared" ref="E20:E25" si="0">(C20-D20)/C20</f>
        <v>-2.8235294117647061</v>
      </c>
    </row>
    <row r="21" spans="1:11" x14ac:dyDescent="0.25">
      <c r="A21" s="1"/>
      <c r="B21" s="6" t="s">
        <v>6</v>
      </c>
      <c r="C21" s="7">
        <v>35</v>
      </c>
      <c r="D21" s="7">
        <v>0</v>
      </c>
      <c r="E21" s="8">
        <f t="shared" si="0"/>
        <v>1</v>
      </c>
    </row>
    <row r="22" spans="1:11" x14ac:dyDescent="0.25">
      <c r="A22" s="1"/>
      <c r="B22" s="6" t="s">
        <v>7</v>
      </c>
      <c r="C22" s="7">
        <v>80</v>
      </c>
      <c r="D22" s="7">
        <v>45</v>
      </c>
      <c r="E22" s="8">
        <f t="shared" si="0"/>
        <v>0.4375</v>
      </c>
    </row>
    <row r="23" spans="1:11" x14ac:dyDescent="0.25">
      <c r="A23" s="1"/>
      <c r="B23" s="6" t="s">
        <v>8</v>
      </c>
      <c r="C23" s="7">
        <v>23</v>
      </c>
      <c r="D23" s="7">
        <v>147</v>
      </c>
      <c r="E23" s="8">
        <f t="shared" si="0"/>
        <v>-5.3913043478260869</v>
      </c>
    </row>
    <row r="24" spans="1:11" x14ac:dyDescent="0.25">
      <c r="A24" s="1"/>
      <c r="B24" s="6" t="s">
        <v>9</v>
      </c>
      <c r="C24" s="7">
        <v>90</v>
      </c>
      <c r="D24" s="7">
        <v>0</v>
      </c>
      <c r="E24" s="8">
        <f t="shared" si="0"/>
        <v>1</v>
      </c>
    </row>
    <row r="25" spans="1:11" x14ac:dyDescent="0.25">
      <c r="A25" s="1"/>
      <c r="B25" s="6" t="s">
        <v>10</v>
      </c>
      <c r="C25" s="7">
        <v>142</v>
      </c>
      <c r="D25" s="7">
        <v>124</v>
      </c>
      <c r="E25" s="8">
        <f t="shared" si="0"/>
        <v>0.12676056338028169</v>
      </c>
    </row>
    <row r="26" spans="1:11" x14ac:dyDescent="0.25">
      <c r="A26" s="1"/>
    </row>
    <row r="27" spans="1:11" x14ac:dyDescent="0.25">
      <c r="A27" s="1"/>
    </row>
    <row r="29" spans="1:11" x14ac:dyDescent="0.25">
      <c r="C29" s="9"/>
      <c r="D29" s="10"/>
    </row>
    <row r="30" spans="1:11" ht="32.25" customHeight="1" x14ac:dyDescent="0.25">
      <c r="C30" s="9"/>
      <c r="D30" s="10"/>
    </row>
    <row r="31" spans="1:11" ht="18.75" customHeight="1" x14ac:dyDescent="0.25">
      <c r="C31" s="9"/>
      <c r="D31" s="10"/>
    </row>
    <row r="32" spans="1:11" ht="18.75" customHeight="1" x14ac:dyDescent="0.25">
      <c r="C32" s="9"/>
      <c r="D32" s="10"/>
    </row>
    <row r="33" spans="2:5" x14ac:dyDescent="0.25">
      <c r="C33" s="9"/>
      <c r="D33" s="10"/>
    </row>
    <row r="34" spans="2:5" x14ac:dyDescent="0.25">
      <c r="C34" s="9"/>
      <c r="D34" s="10"/>
    </row>
    <row r="35" spans="2:5" x14ac:dyDescent="0.25">
      <c r="B35" t="s">
        <v>11</v>
      </c>
    </row>
    <row r="36" spans="2:5" ht="21" x14ac:dyDescent="0.25">
      <c r="B36" s="49">
        <v>42339</v>
      </c>
      <c r="C36" s="2" t="s">
        <v>2</v>
      </c>
      <c r="D36" s="2" t="s">
        <v>3</v>
      </c>
      <c r="E36" s="2" t="s">
        <v>4</v>
      </c>
    </row>
    <row r="37" spans="2:5" x14ac:dyDescent="0.25">
      <c r="B37" s="3" t="s">
        <v>5</v>
      </c>
      <c r="C37" s="4">
        <f>51*4</f>
        <v>204</v>
      </c>
      <c r="D37" s="4">
        <v>74</v>
      </c>
      <c r="E37" s="5">
        <f t="shared" ref="E37:E42" si="1">(C37-D37)/C37</f>
        <v>0.63725490196078427</v>
      </c>
    </row>
    <row r="38" spans="2:5" x14ac:dyDescent="0.25">
      <c r="B38" s="6" t="s">
        <v>6</v>
      </c>
      <c r="C38" s="7">
        <f>35*4</f>
        <v>140</v>
      </c>
      <c r="D38" s="7">
        <v>54</v>
      </c>
      <c r="E38" s="8">
        <f t="shared" si="1"/>
        <v>0.61428571428571432</v>
      </c>
    </row>
    <row r="39" spans="2:5" x14ac:dyDescent="0.25">
      <c r="B39" s="6" t="s">
        <v>7</v>
      </c>
      <c r="C39" s="7">
        <v>80</v>
      </c>
      <c r="D39" s="7">
        <v>40</v>
      </c>
      <c r="E39" s="8">
        <f t="shared" si="1"/>
        <v>0.5</v>
      </c>
    </row>
    <row r="40" spans="2:5" x14ac:dyDescent="0.25">
      <c r="B40" s="6" t="s">
        <v>8</v>
      </c>
      <c r="C40" s="7">
        <f>23*4</f>
        <v>92</v>
      </c>
      <c r="D40" s="7">
        <v>45</v>
      </c>
      <c r="E40" s="8">
        <f t="shared" si="1"/>
        <v>0.51086956521739135</v>
      </c>
    </row>
    <row r="41" spans="2:5" x14ac:dyDescent="0.25">
      <c r="B41" s="6" t="s">
        <v>9</v>
      </c>
      <c r="C41" s="7">
        <v>90</v>
      </c>
      <c r="D41" s="7">
        <v>187</v>
      </c>
      <c r="E41" s="8">
        <f t="shared" si="1"/>
        <v>-1.0777777777777777</v>
      </c>
    </row>
    <row r="42" spans="2:5" x14ac:dyDescent="0.25">
      <c r="B42" s="6" t="s">
        <v>10</v>
      </c>
      <c r="C42" s="7">
        <f>142*4</f>
        <v>568</v>
      </c>
      <c r="D42" s="7">
        <v>463</v>
      </c>
      <c r="E42" s="8">
        <f t="shared" si="1"/>
        <v>0.18485915492957747</v>
      </c>
    </row>
    <row r="61" spans="2:5" x14ac:dyDescent="0.25">
      <c r="B61" t="s">
        <v>11</v>
      </c>
    </row>
    <row r="62" spans="2:5" ht="21" x14ac:dyDescent="0.25">
      <c r="B62" s="49">
        <v>42366</v>
      </c>
      <c r="C62" s="54" t="s">
        <v>2</v>
      </c>
      <c r="D62" s="54" t="s">
        <v>3</v>
      </c>
      <c r="E62" s="54" t="s">
        <v>4</v>
      </c>
    </row>
    <row r="63" spans="2:5" ht="18.75" x14ac:dyDescent="0.3">
      <c r="B63" s="50" t="s">
        <v>44</v>
      </c>
      <c r="C63" s="54"/>
      <c r="D63" s="54"/>
      <c r="E63" s="54"/>
    </row>
    <row r="64" spans="2:5" x14ac:dyDescent="0.25">
      <c r="B64" s="3" t="s">
        <v>5</v>
      </c>
      <c r="C64" s="4">
        <v>51</v>
      </c>
      <c r="D64" s="4">
        <v>6</v>
      </c>
      <c r="E64" s="5">
        <f t="shared" ref="E64:E69" si="2">(C64-D64)/C64</f>
        <v>0.88235294117647056</v>
      </c>
    </row>
    <row r="65" spans="2:5" x14ac:dyDescent="0.25">
      <c r="B65" s="6" t="s">
        <v>6</v>
      </c>
      <c r="C65" s="7">
        <v>35</v>
      </c>
      <c r="D65" s="7">
        <v>21</v>
      </c>
      <c r="E65" s="8">
        <f t="shared" si="2"/>
        <v>0.4</v>
      </c>
    </row>
    <row r="66" spans="2:5" x14ac:dyDescent="0.25">
      <c r="B66" s="6" t="s">
        <v>7</v>
      </c>
      <c r="C66" s="7">
        <v>80</v>
      </c>
      <c r="D66" s="7">
        <v>0</v>
      </c>
      <c r="E66" s="8">
        <f t="shared" si="2"/>
        <v>1</v>
      </c>
    </row>
    <row r="67" spans="2:5" x14ac:dyDescent="0.25">
      <c r="B67" s="6" t="s">
        <v>8</v>
      </c>
      <c r="C67" s="7">
        <v>23</v>
      </c>
      <c r="D67" s="7">
        <v>12</v>
      </c>
      <c r="E67" s="8">
        <f t="shared" si="2"/>
        <v>0.47826086956521741</v>
      </c>
    </row>
    <row r="68" spans="2:5" x14ac:dyDescent="0.25">
      <c r="B68" s="6" t="s">
        <v>9</v>
      </c>
      <c r="C68" s="7">
        <v>90</v>
      </c>
      <c r="D68" s="7">
        <v>0</v>
      </c>
      <c r="E68" s="8">
        <f t="shared" si="2"/>
        <v>1</v>
      </c>
    </row>
    <row r="69" spans="2:5" x14ac:dyDescent="0.25">
      <c r="B69" s="6" t="s">
        <v>10</v>
      </c>
      <c r="C69" s="7">
        <v>142</v>
      </c>
      <c r="D69" s="7">
        <f>39+41</f>
        <v>80</v>
      </c>
      <c r="E69" s="8">
        <f t="shared" si="2"/>
        <v>0.43661971830985913</v>
      </c>
    </row>
    <row r="75" spans="2:5" ht="18.75" x14ac:dyDescent="0.3">
      <c r="B75" s="52" t="s">
        <v>45</v>
      </c>
    </row>
    <row r="76" spans="2:5" ht="21" x14ac:dyDescent="0.25">
      <c r="B76" s="49">
        <v>42335</v>
      </c>
      <c r="C76" s="2" t="s">
        <v>2</v>
      </c>
      <c r="D76" s="2" t="s">
        <v>3</v>
      </c>
      <c r="E76" s="2" t="s">
        <v>4</v>
      </c>
    </row>
    <row r="77" spans="2:5" x14ac:dyDescent="0.25">
      <c r="B77" s="3" t="s">
        <v>5</v>
      </c>
      <c r="C77" s="4">
        <v>51</v>
      </c>
      <c r="D77" s="4">
        <v>6</v>
      </c>
      <c r="E77" s="5">
        <f t="shared" ref="E77:E82" si="3">(C77-D77)/C77</f>
        <v>0.88235294117647056</v>
      </c>
    </row>
    <row r="78" spans="2:5" x14ac:dyDescent="0.25">
      <c r="B78" s="6" t="s">
        <v>6</v>
      </c>
      <c r="C78" s="7">
        <v>35</v>
      </c>
      <c r="D78" s="7">
        <v>15</v>
      </c>
      <c r="E78" s="8">
        <f t="shared" si="3"/>
        <v>0.5714285714285714</v>
      </c>
    </row>
    <row r="79" spans="2:5" x14ac:dyDescent="0.25">
      <c r="B79" s="6" t="s">
        <v>7</v>
      </c>
      <c r="C79" s="7">
        <v>240</v>
      </c>
      <c r="D79" s="7">
        <v>244</v>
      </c>
      <c r="E79" s="8">
        <f t="shared" si="3"/>
        <v>-1.6666666666666666E-2</v>
      </c>
    </row>
    <row r="80" spans="2:5" x14ac:dyDescent="0.25">
      <c r="B80" s="6" t="s">
        <v>8</v>
      </c>
      <c r="C80" s="7">
        <v>23</v>
      </c>
      <c r="D80" s="7">
        <v>15</v>
      </c>
      <c r="E80" s="8">
        <f t="shared" si="3"/>
        <v>0.34782608695652173</v>
      </c>
    </row>
    <row r="81" spans="2:5" x14ac:dyDescent="0.25">
      <c r="B81" s="6" t="s">
        <v>9</v>
      </c>
      <c r="C81" s="7">
        <v>90</v>
      </c>
      <c r="D81" s="7">
        <v>0</v>
      </c>
      <c r="E81" s="8">
        <f t="shared" si="3"/>
        <v>1</v>
      </c>
    </row>
    <row r="82" spans="2:5" x14ac:dyDescent="0.25">
      <c r="B82" s="6" t="s">
        <v>10</v>
      </c>
      <c r="C82" s="7">
        <v>142</v>
      </c>
      <c r="D82" s="7">
        <v>66</v>
      </c>
      <c r="E82" s="8">
        <f t="shared" si="3"/>
        <v>0.53521126760563376</v>
      </c>
    </row>
    <row r="87" spans="2:5" ht="18.75" x14ac:dyDescent="0.3">
      <c r="B87" s="52" t="s">
        <v>46</v>
      </c>
    </row>
    <row r="88" spans="2:5" ht="21" x14ac:dyDescent="0.25">
      <c r="B88" s="49">
        <v>42335</v>
      </c>
      <c r="C88" s="2" t="s">
        <v>2</v>
      </c>
      <c r="D88" s="2" t="s">
        <v>3</v>
      </c>
      <c r="E88" s="2" t="s">
        <v>4</v>
      </c>
    </row>
    <row r="89" spans="2:5" x14ac:dyDescent="0.25">
      <c r="B89" s="3" t="s">
        <v>5</v>
      </c>
      <c r="C89" s="4">
        <v>51</v>
      </c>
      <c r="D89" s="4">
        <v>7</v>
      </c>
      <c r="E89" s="5">
        <f t="shared" ref="E89:E94" si="4">(C89-D89)/C89</f>
        <v>0.86274509803921573</v>
      </c>
    </row>
    <row r="90" spans="2:5" x14ac:dyDescent="0.25">
      <c r="B90" s="6" t="s">
        <v>6</v>
      </c>
      <c r="C90" s="7">
        <v>35</v>
      </c>
      <c r="D90" s="7">
        <v>10</v>
      </c>
      <c r="E90" s="8">
        <f t="shared" si="4"/>
        <v>0.7142857142857143</v>
      </c>
    </row>
    <row r="91" spans="2:5" x14ac:dyDescent="0.25">
      <c r="B91" s="6" t="s">
        <v>7</v>
      </c>
      <c r="C91" s="7">
        <v>80</v>
      </c>
      <c r="D91" s="7">
        <v>76</v>
      </c>
      <c r="E91" s="8">
        <f t="shared" si="4"/>
        <v>0.05</v>
      </c>
    </row>
    <row r="92" spans="2:5" x14ac:dyDescent="0.25">
      <c r="B92" s="6" t="s">
        <v>8</v>
      </c>
      <c r="C92" s="7">
        <v>23</v>
      </c>
      <c r="D92" s="7">
        <v>23</v>
      </c>
      <c r="E92" s="8">
        <f t="shared" si="4"/>
        <v>0</v>
      </c>
    </row>
    <row r="93" spans="2:5" x14ac:dyDescent="0.25">
      <c r="B93" s="6" t="s">
        <v>9</v>
      </c>
      <c r="C93" s="7">
        <v>90</v>
      </c>
      <c r="D93" s="7">
        <v>0</v>
      </c>
      <c r="E93" s="8">
        <f t="shared" si="4"/>
        <v>1</v>
      </c>
    </row>
    <row r="94" spans="2:5" x14ac:dyDescent="0.25">
      <c r="B94" s="6" t="s">
        <v>10</v>
      </c>
      <c r="C94" s="7">
        <v>142</v>
      </c>
      <c r="D94" s="7">
        <v>73</v>
      </c>
      <c r="E94" s="8">
        <f t="shared" si="4"/>
        <v>0.4859154929577465</v>
      </c>
    </row>
    <row r="98" spans="2:5" ht="18.75" x14ac:dyDescent="0.3">
      <c r="B98" s="52" t="s">
        <v>47</v>
      </c>
    </row>
    <row r="99" spans="2:5" ht="21" x14ac:dyDescent="0.25">
      <c r="B99" s="49">
        <v>42335</v>
      </c>
      <c r="C99" s="2" t="s">
        <v>2</v>
      </c>
      <c r="D99" s="2" t="s">
        <v>3</v>
      </c>
      <c r="E99" s="2" t="s">
        <v>4</v>
      </c>
    </row>
    <row r="100" spans="2:5" x14ac:dyDescent="0.25">
      <c r="B100" s="3" t="s">
        <v>5</v>
      </c>
      <c r="C100" s="4">
        <v>51</v>
      </c>
      <c r="D100" s="4">
        <v>988</v>
      </c>
      <c r="E100" s="5">
        <f t="shared" ref="E100:E105" si="5">(C100-D100)/C100</f>
        <v>-18.372549019607842</v>
      </c>
    </row>
    <row r="101" spans="2:5" x14ac:dyDescent="0.25">
      <c r="B101" s="6" t="s">
        <v>6</v>
      </c>
      <c r="C101" s="7">
        <v>35</v>
      </c>
      <c r="D101" s="7">
        <v>15</v>
      </c>
      <c r="E101" s="8">
        <f t="shared" si="5"/>
        <v>0.5714285714285714</v>
      </c>
    </row>
    <row r="102" spans="2:5" x14ac:dyDescent="0.25">
      <c r="B102" s="6" t="s">
        <v>7</v>
      </c>
      <c r="C102" s="7">
        <v>80</v>
      </c>
      <c r="D102" s="7">
        <v>0</v>
      </c>
      <c r="E102" s="8">
        <f t="shared" si="5"/>
        <v>1</v>
      </c>
    </row>
    <row r="103" spans="2:5" x14ac:dyDescent="0.25">
      <c r="B103" s="6" t="s">
        <v>8</v>
      </c>
      <c r="C103" s="7">
        <v>23</v>
      </c>
      <c r="D103" s="7">
        <v>41</v>
      </c>
      <c r="E103" s="8">
        <f t="shared" si="5"/>
        <v>-0.78260869565217395</v>
      </c>
    </row>
    <row r="104" spans="2:5" x14ac:dyDescent="0.25">
      <c r="B104" s="6" t="s">
        <v>9</v>
      </c>
      <c r="C104" s="7">
        <v>90</v>
      </c>
      <c r="D104" s="7">
        <v>0</v>
      </c>
      <c r="E104" s="8">
        <f t="shared" si="5"/>
        <v>1</v>
      </c>
    </row>
    <row r="105" spans="2:5" x14ac:dyDescent="0.25">
      <c r="B105" s="6" t="s">
        <v>10</v>
      </c>
      <c r="C105" s="7">
        <v>142</v>
      </c>
      <c r="D105" s="7">
        <v>64</v>
      </c>
      <c r="E105" s="8">
        <f t="shared" si="5"/>
        <v>0.54929577464788737</v>
      </c>
    </row>
    <row r="110" spans="2:5" ht="18.75" x14ac:dyDescent="0.3">
      <c r="B110" s="52" t="s">
        <v>48</v>
      </c>
    </row>
    <row r="111" spans="2:5" ht="21" x14ac:dyDescent="0.25">
      <c r="B111" s="49">
        <v>42335</v>
      </c>
      <c r="C111" s="2" t="s">
        <v>2</v>
      </c>
      <c r="D111" s="2" t="s">
        <v>3</v>
      </c>
      <c r="E111" s="2" t="s">
        <v>4</v>
      </c>
    </row>
    <row r="112" spans="2:5" x14ac:dyDescent="0.25">
      <c r="B112" s="3" t="s">
        <v>5</v>
      </c>
      <c r="C112" s="4">
        <v>51</v>
      </c>
      <c r="D112" s="4">
        <v>15</v>
      </c>
      <c r="E112" s="5">
        <f t="shared" ref="E112:E117" si="6">(C112-D112)/C112</f>
        <v>0.70588235294117652</v>
      </c>
    </row>
    <row r="113" spans="2:5" x14ac:dyDescent="0.25">
      <c r="B113" s="6" t="s">
        <v>6</v>
      </c>
      <c r="C113" s="7">
        <v>35</v>
      </c>
      <c r="D113" s="7">
        <v>90</v>
      </c>
      <c r="E113" s="8">
        <f t="shared" si="6"/>
        <v>-1.5714285714285714</v>
      </c>
    </row>
    <row r="114" spans="2:5" x14ac:dyDescent="0.25">
      <c r="B114" s="6" t="s">
        <v>7</v>
      </c>
      <c r="C114" s="7">
        <v>80</v>
      </c>
      <c r="D114" s="7">
        <v>89</v>
      </c>
      <c r="E114" s="8">
        <f t="shared" si="6"/>
        <v>-0.1125</v>
      </c>
    </row>
    <row r="115" spans="2:5" x14ac:dyDescent="0.25">
      <c r="B115" s="6" t="s">
        <v>8</v>
      </c>
      <c r="C115" s="7">
        <v>23</v>
      </c>
      <c r="D115" s="7">
        <v>8</v>
      </c>
      <c r="E115" s="8">
        <f t="shared" si="6"/>
        <v>0.65217391304347827</v>
      </c>
    </row>
    <row r="116" spans="2:5" x14ac:dyDescent="0.25">
      <c r="B116" s="6" t="s">
        <v>9</v>
      </c>
      <c r="C116" s="7">
        <v>90</v>
      </c>
      <c r="D116" s="7">
        <v>0</v>
      </c>
      <c r="E116" s="8">
        <f t="shared" si="6"/>
        <v>1</v>
      </c>
    </row>
    <row r="117" spans="2:5" x14ac:dyDescent="0.25">
      <c r="B117" s="6" t="s">
        <v>10</v>
      </c>
      <c r="C117" s="7">
        <v>142</v>
      </c>
      <c r="D117" s="7">
        <v>17</v>
      </c>
      <c r="E117" s="8">
        <f t="shared" si="6"/>
        <v>0.88028169014084512</v>
      </c>
    </row>
    <row r="121" spans="2:5" ht="18.75" x14ac:dyDescent="0.3">
      <c r="B121" s="52" t="s">
        <v>49</v>
      </c>
    </row>
    <row r="122" spans="2:5" ht="21" x14ac:dyDescent="0.25">
      <c r="B122" s="49">
        <v>42335</v>
      </c>
      <c r="C122" s="2" t="s">
        <v>2</v>
      </c>
      <c r="D122" s="2" t="s">
        <v>3</v>
      </c>
      <c r="E122" s="2" t="s">
        <v>4</v>
      </c>
    </row>
    <row r="123" spans="2:5" x14ac:dyDescent="0.25">
      <c r="B123" s="3" t="s">
        <v>5</v>
      </c>
      <c r="C123" s="4">
        <v>51</v>
      </c>
      <c r="D123" s="4">
        <v>20</v>
      </c>
      <c r="E123" s="5">
        <f t="shared" ref="E123:E128" si="7">(C123-D123)/C123</f>
        <v>0.60784313725490191</v>
      </c>
    </row>
    <row r="124" spans="2:5" x14ac:dyDescent="0.25">
      <c r="B124" s="6" t="s">
        <v>6</v>
      </c>
      <c r="C124" s="7">
        <v>35</v>
      </c>
      <c r="D124" s="7">
        <v>5</v>
      </c>
      <c r="E124" s="8">
        <f t="shared" si="7"/>
        <v>0.8571428571428571</v>
      </c>
    </row>
    <row r="125" spans="2:5" x14ac:dyDescent="0.25">
      <c r="B125" s="6" t="s">
        <v>7</v>
      </c>
      <c r="C125" s="7">
        <v>80</v>
      </c>
      <c r="D125" s="7">
        <v>0</v>
      </c>
      <c r="E125" s="8">
        <f t="shared" si="7"/>
        <v>1</v>
      </c>
    </row>
    <row r="126" spans="2:5" x14ac:dyDescent="0.25">
      <c r="B126" s="6" t="s">
        <v>8</v>
      </c>
      <c r="C126" s="7">
        <v>23</v>
      </c>
      <c r="D126" s="7">
        <v>10</v>
      </c>
      <c r="E126" s="8">
        <f t="shared" si="7"/>
        <v>0.56521739130434778</v>
      </c>
    </row>
    <row r="127" spans="2:5" x14ac:dyDescent="0.25">
      <c r="B127" s="6" t="s">
        <v>9</v>
      </c>
      <c r="C127" s="7">
        <v>90</v>
      </c>
      <c r="D127" s="7">
        <v>0</v>
      </c>
      <c r="E127" s="8">
        <f t="shared" si="7"/>
        <v>1</v>
      </c>
    </row>
    <row r="128" spans="2:5" x14ac:dyDescent="0.25">
      <c r="B128" s="6" t="s">
        <v>10</v>
      </c>
      <c r="C128" s="7">
        <v>142</v>
      </c>
      <c r="D128" s="7">
        <v>27</v>
      </c>
      <c r="E128" s="8">
        <f t="shared" si="7"/>
        <v>0.8098591549295775</v>
      </c>
    </row>
    <row r="132" spans="2:5" ht="18.75" x14ac:dyDescent="0.3">
      <c r="B132" s="52" t="s">
        <v>50</v>
      </c>
    </row>
    <row r="133" spans="2:5" ht="21" x14ac:dyDescent="0.25">
      <c r="B133" s="49">
        <v>42335</v>
      </c>
      <c r="C133" s="2" t="s">
        <v>2</v>
      </c>
      <c r="D133" s="2" t="s">
        <v>3</v>
      </c>
      <c r="E133" s="2" t="s">
        <v>4</v>
      </c>
    </row>
    <row r="134" spans="2:5" x14ac:dyDescent="0.25">
      <c r="B134" s="3" t="s">
        <v>5</v>
      </c>
      <c r="C134" s="4">
        <v>51</v>
      </c>
      <c r="D134" s="4">
        <v>0</v>
      </c>
      <c r="E134" s="5">
        <f t="shared" ref="E134:E139" si="8">(C134-D134)/C134</f>
        <v>1</v>
      </c>
    </row>
    <row r="135" spans="2:5" x14ac:dyDescent="0.25">
      <c r="B135" s="6" t="s">
        <v>6</v>
      </c>
      <c r="C135" s="7">
        <v>35</v>
      </c>
      <c r="D135" s="7">
        <v>22</v>
      </c>
      <c r="E135" s="8">
        <f t="shared" si="8"/>
        <v>0.37142857142857144</v>
      </c>
    </row>
    <row r="136" spans="2:5" x14ac:dyDescent="0.25">
      <c r="B136" s="6" t="s">
        <v>7</v>
      </c>
      <c r="C136" s="7">
        <v>80</v>
      </c>
      <c r="D136" s="7">
        <v>0</v>
      </c>
      <c r="E136" s="8">
        <f t="shared" si="8"/>
        <v>1</v>
      </c>
    </row>
    <row r="137" spans="2:5" x14ac:dyDescent="0.25">
      <c r="B137" s="6" t="s">
        <v>8</v>
      </c>
      <c r="C137" s="7">
        <v>23</v>
      </c>
      <c r="D137" s="7">
        <v>27</v>
      </c>
      <c r="E137" s="8">
        <f t="shared" si="8"/>
        <v>-0.17391304347826086</v>
      </c>
    </row>
    <row r="138" spans="2:5" x14ac:dyDescent="0.25">
      <c r="B138" s="6" t="s">
        <v>9</v>
      </c>
      <c r="C138" s="7">
        <v>90</v>
      </c>
      <c r="D138" s="7">
        <v>1</v>
      </c>
      <c r="E138" s="8">
        <f t="shared" si="8"/>
        <v>0.98888888888888893</v>
      </c>
    </row>
    <row r="139" spans="2:5" x14ac:dyDescent="0.25">
      <c r="B139" s="6" t="s">
        <v>10</v>
      </c>
      <c r="C139" s="7">
        <v>142</v>
      </c>
      <c r="D139" s="7">
        <v>0</v>
      </c>
      <c r="E139" s="8">
        <f t="shared" si="8"/>
        <v>1</v>
      </c>
    </row>
    <row r="144" spans="2:5" ht="18.75" x14ac:dyDescent="0.3">
      <c r="B144" s="52" t="s">
        <v>51</v>
      </c>
    </row>
    <row r="145" spans="2:5" ht="21" x14ac:dyDescent="0.25">
      <c r="B145" s="49">
        <v>42335</v>
      </c>
      <c r="C145" s="2" t="s">
        <v>2</v>
      </c>
      <c r="D145" s="2" t="s">
        <v>3</v>
      </c>
      <c r="E145" s="2" t="s">
        <v>4</v>
      </c>
    </row>
    <row r="146" spans="2:5" x14ac:dyDescent="0.25">
      <c r="B146" s="3" t="s">
        <v>5</v>
      </c>
      <c r="C146" s="4">
        <v>51</v>
      </c>
      <c r="D146" s="4">
        <v>10</v>
      </c>
      <c r="E146" s="5">
        <f t="shared" ref="E146:E151" si="9">(C146-D146)/C146</f>
        <v>0.80392156862745101</v>
      </c>
    </row>
    <row r="147" spans="2:5" x14ac:dyDescent="0.25">
      <c r="B147" s="6" t="s">
        <v>6</v>
      </c>
      <c r="C147" s="7">
        <v>35</v>
      </c>
      <c r="D147" s="7">
        <v>0</v>
      </c>
      <c r="E147" s="8">
        <f t="shared" si="9"/>
        <v>1</v>
      </c>
    </row>
    <row r="148" spans="2:5" x14ac:dyDescent="0.25">
      <c r="B148" s="6" t="s">
        <v>7</v>
      </c>
      <c r="C148" s="7">
        <v>80</v>
      </c>
      <c r="D148" s="7">
        <v>0</v>
      </c>
      <c r="E148" s="8">
        <f t="shared" si="9"/>
        <v>1</v>
      </c>
    </row>
    <row r="149" spans="2:5" x14ac:dyDescent="0.25">
      <c r="B149" s="6" t="s">
        <v>8</v>
      </c>
      <c r="C149" s="7">
        <v>23</v>
      </c>
      <c r="D149" s="7">
        <v>0</v>
      </c>
      <c r="E149" s="8">
        <f t="shared" si="9"/>
        <v>1</v>
      </c>
    </row>
    <row r="150" spans="2:5" x14ac:dyDescent="0.25">
      <c r="B150" s="6" t="s">
        <v>9</v>
      </c>
      <c r="C150" s="7">
        <v>90</v>
      </c>
      <c r="D150" s="7">
        <v>0</v>
      </c>
      <c r="E150" s="8">
        <f t="shared" si="9"/>
        <v>1</v>
      </c>
    </row>
    <row r="151" spans="2:5" x14ac:dyDescent="0.25">
      <c r="B151" s="6" t="s">
        <v>10</v>
      </c>
      <c r="C151" s="7">
        <v>142</v>
      </c>
      <c r="D151" s="7">
        <v>42</v>
      </c>
      <c r="E151" s="8">
        <f t="shared" si="9"/>
        <v>0.70422535211267601</v>
      </c>
    </row>
    <row r="156" spans="2:5" ht="18.75" x14ac:dyDescent="0.3">
      <c r="B156" s="52" t="s">
        <v>52</v>
      </c>
    </row>
    <row r="157" spans="2:5" ht="21" x14ac:dyDescent="0.25">
      <c r="B157" s="49">
        <v>42335</v>
      </c>
      <c r="C157" s="2" t="s">
        <v>2</v>
      </c>
      <c r="D157" s="2" t="s">
        <v>3</v>
      </c>
      <c r="E157" s="2" t="s">
        <v>4</v>
      </c>
    </row>
    <row r="158" spans="2:5" x14ac:dyDescent="0.25">
      <c r="B158" s="3" t="s">
        <v>5</v>
      </c>
      <c r="C158" s="4">
        <v>51</v>
      </c>
      <c r="D158" s="4">
        <v>5</v>
      </c>
      <c r="E158" s="5">
        <f t="shared" ref="E158:E163" si="10">(C158-D158)/C158</f>
        <v>0.90196078431372551</v>
      </c>
    </row>
    <row r="159" spans="2:5" x14ac:dyDescent="0.25">
      <c r="B159" s="6" t="s">
        <v>6</v>
      </c>
      <c r="C159" s="7">
        <v>35</v>
      </c>
      <c r="D159" s="7">
        <v>0</v>
      </c>
      <c r="E159" s="8">
        <f t="shared" si="10"/>
        <v>1</v>
      </c>
    </row>
    <row r="160" spans="2:5" x14ac:dyDescent="0.25">
      <c r="B160" s="6" t="s">
        <v>7</v>
      </c>
      <c r="C160" s="7">
        <v>80</v>
      </c>
      <c r="D160" s="7">
        <v>0</v>
      </c>
      <c r="E160" s="8">
        <f t="shared" si="10"/>
        <v>1</v>
      </c>
    </row>
    <row r="161" spans="2:5" x14ac:dyDescent="0.25">
      <c r="B161" s="6" t="s">
        <v>8</v>
      </c>
      <c r="C161" s="7">
        <v>23</v>
      </c>
      <c r="D161" s="7">
        <v>0</v>
      </c>
      <c r="E161" s="8">
        <f t="shared" si="10"/>
        <v>1</v>
      </c>
    </row>
    <row r="162" spans="2:5" x14ac:dyDescent="0.25">
      <c r="B162" s="6" t="s">
        <v>9</v>
      </c>
      <c r="C162" s="7">
        <v>90</v>
      </c>
      <c r="D162" s="7">
        <v>113</v>
      </c>
      <c r="E162" s="8">
        <f t="shared" si="10"/>
        <v>-0.25555555555555554</v>
      </c>
    </row>
    <row r="163" spans="2:5" x14ac:dyDescent="0.25">
      <c r="B163" s="6" t="s">
        <v>10</v>
      </c>
      <c r="C163" s="7">
        <v>142</v>
      </c>
      <c r="D163" s="7">
        <v>96</v>
      </c>
      <c r="E163" s="8">
        <f t="shared" si="10"/>
        <v>0.323943661971831</v>
      </c>
    </row>
    <row r="168" spans="2:5" ht="18.75" x14ac:dyDescent="0.3">
      <c r="B168" s="52" t="s">
        <v>53</v>
      </c>
    </row>
    <row r="169" spans="2:5" ht="21" x14ac:dyDescent="0.25">
      <c r="B169" s="49">
        <v>42335</v>
      </c>
      <c r="C169" s="2" t="s">
        <v>2</v>
      </c>
      <c r="D169" s="2" t="s">
        <v>3</v>
      </c>
      <c r="E169" s="2" t="s">
        <v>4</v>
      </c>
    </row>
    <row r="170" spans="2:5" x14ac:dyDescent="0.25">
      <c r="B170" s="3" t="s">
        <v>5</v>
      </c>
      <c r="C170" s="4">
        <v>51</v>
      </c>
      <c r="D170" s="4">
        <v>51</v>
      </c>
      <c r="E170" s="5">
        <f t="shared" ref="E170:E175" si="11">(C170-D170)/C170</f>
        <v>0</v>
      </c>
    </row>
    <row r="171" spans="2:5" x14ac:dyDescent="0.25">
      <c r="B171" s="6" t="s">
        <v>6</v>
      </c>
      <c r="C171" s="7">
        <v>35</v>
      </c>
      <c r="D171" s="7">
        <v>209</v>
      </c>
      <c r="E171" s="8">
        <f t="shared" si="11"/>
        <v>-4.9714285714285715</v>
      </c>
    </row>
    <row r="172" spans="2:5" x14ac:dyDescent="0.25">
      <c r="B172" s="6" t="s">
        <v>7</v>
      </c>
      <c r="C172" s="7">
        <v>80</v>
      </c>
      <c r="D172" s="7">
        <v>43</v>
      </c>
      <c r="E172" s="8">
        <f t="shared" si="11"/>
        <v>0.46250000000000002</v>
      </c>
    </row>
    <row r="173" spans="2:5" x14ac:dyDescent="0.25">
      <c r="B173" s="6" t="s">
        <v>8</v>
      </c>
      <c r="C173" s="7">
        <v>23</v>
      </c>
      <c r="D173" s="7">
        <v>4</v>
      </c>
      <c r="E173" s="8">
        <f t="shared" si="11"/>
        <v>0.82608695652173914</v>
      </c>
    </row>
    <row r="174" spans="2:5" x14ac:dyDescent="0.25">
      <c r="B174" s="6" t="s">
        <v>9</v>
      </c>
      <c r="C174" s="7">
        <v>90</v>
      </c>
      <c r="D174" s="7">
        <v>0</v>
      </c>
      <c r="E174" s="8">
        <f t="shared" si="11"/>
        <v>1</v>
      </c>
    </row>
    <row r="175" spans="2:5" x14ac:dyDescent="0.25">
      <c r="B175" s="6" t="s">
        <v>10</v>
      </c>
      <c r="C175" s="7">
        <v>142</v>
      </c>
      <c r="D175" s="7">
        <v>30</v>
      </c>
      <c r="E175" s="8">
        <f t="shared" si="11"/>
        <v>0.78873239436619713</v>
      </c>
    </row>
    <row r="180" spans="2:5" ht="18.75" x14ac:dyDescent="0.3">
      <c r="B180" s="52" t="s">
        <v>54</v>
      </c>
    </row>
    <row r="181" spans="2:5" ht="21" x14ac:dyDescent="0.25">
      <c r="B181" s="49">
        <v>42335</v>
      </c>
      <c r="C181" s="2" t="s">
        <v>2</v>
      </c>
      <c r="D181" s="2" t="s">
        <v>3</v>
      </c>
      <c r="E181" s="2" t="s">
        <v>4</v>
      </c>
    </row>
    <row r="182" spans="2:5" x14ac:dyDescent="0.25">
      <c r="B182" s="3" t="s">
        <v>5</v>
      </c>
      <c r="C182" s="4">
        <v>51</v>
      </c>
      <c r="D182" s="4">
        <v>10</v>
      </c>
      <c r="E182" s="5">
        <f t="shared" ref="E182:E187" si="12">(C182-D182)/C182</f>
        <v>0.80392156862745101</v>
      </c>
    </row>
    <row r="183" spans="2:5" x14ac:dyDescent="0.25">
      <c r="B183" s="6" t="s">
        <v>6</v>
      </c>
      <c r="C183" s="7">
        <v>35</v>
      </c>
      <c r="D183" s="7">
        <v>0</v>
      </c>
      <c r="E183" s="8">
        <f t="shared" si="12"/>
        <v>1</v>
      </c>
    </row>
    <row r="184" spans="2:5" x14ac:dyDescent="0.25">
      <c r="B184" s="6" t="s">
        <v>7</v>
      </c>
      <c r="C184" s="7">
        <v>80</v>
      </c>
      <c r="D184" s="7">
        <v>0</v>
      </c>
      <c r="E184" s="8">
        <f t="shared" si="12"/>
        <v>1</v>
      </c>
    </row>
    <row r="185" spans="2:5" x14ac:dyDescent="0.25">
      <c r="B185" s="6" t="s">
        <v>8</v>
      </c>
      <c r="C185" s="7">
        <v>23</v>
      </c>
      <c r="D185" s="7">
        <v>0</v>
      </c>
      <c r="E185" s="8">
        <f t="shared" si="12"/>
        <v>1</v>
      </c>
    </row>
    <row r="186" spans="2:5" x14ac:dyDescent="0.25">
      <c r="B186" s="6" t="s">
        <v>9</v>
      </c>
      <c r="C186" s="7">
        <v>90</v>
      </c>
      <c r="D186" s="7">
        <v>110</v>
      </c>
      <c r="E186" s="8">
        <f t="shared" si="12"/>
        <v>-0.22222222222222221</v>
      </c>
    </row>
    <row r="187" spans="2:5" x14ac:dyDescent="0.25">
      <c r="B187" s="6" t="s">
        <v>10</v>
      </c>
      <c r="C187" s="7">
        <v>142</v>
      </c>
      <c r="D187" s="7">
        <v>42</v>
      </c>
      <c r="E187" s="8">
        <f t="shared" si="12"/>
        <v>0.70422535211267601</v>
      </c>
    </row>
    <row r="192" spans="2:5" ht="18.75" x14ac:dyDescent="0.3">
      <c r="B192" s="52" t="s">
        <v>55</v>
      </c>
    </row>
    <row r="193" spans="2:5" ht="21" x14ac:dyDescent="0.25">
      <c r="B193" s="49">
        <v>42335</v>
      </c>
      <c r="C193" s="2" t="s">
        <v>2</v>
      </c>
      <c r="D193" s="2" t="s">
        <v>3</v>
      </c>
      <c r="E193" s="2" t="s">
        <v>4</v>
      </c>
    </row>
    <row r="194" spans="2:5" x14ac:dyDescent="0.25">
      <c r="B194" s="3" t="s">
        <v>5</v>
      </c>
      <c r="C194" s="4">
        <v>51</v>
      </c>
      <c r="D194" s="4">
        <v>12</v>
      </c>
      <c r="E194" s="5">
        <f t="shared" ref="E194:E199" si="13">(C194-D194)/C194</f>
        <v>0.76470588235294112</v>
      </c>
    </row>
    <row r="195" spans="2:5" x14ac:dyDescent="0.25">
      <c r="B195" s="6" t="s">
        <v>6</v>
      </c>
      <c r="C195" s="7">
        <v>35</v>
      </c>
      <c r="D195" s="7">
        <v>0</v>
      </c>
      <c r="E195" s="8">
        <f t="shared" si="13"/>
        <v>1</v>
      </c>
    </row>
    <row r="196" spans="2:5" x14ac:dyDescent="0.25">
      <c r="B196" s="6" t="s">
        <v>7</v>
      </c>
      <c r="C196" s="7">
        <v>80</v>
      </c>
      <c r="D196" s="7">
        <v>0</v>
      </c>
      <c r="E196" s="8">
        <f t="shared" si="13"/>
        <v>1</v>
      </c>
    </row>
    <row r="197" spans="2:5" x14ac:dyDescent="0.25">
      <c r="B197" s="6" t="s">
        <v>8</v>
      </c>
      <c r="C197" s="7">
        <v>23</v>
      </c>
      <c r="D197" s="7">
        <v>0</v>
      </c>
      <c r="E197" s="8">
        <f t="shared" si="13"/>
        <v>1</v>
      </c>
    </row>
    <row r="198" spans="2:5" x14ac:dyDescent="0.25">
      <c r="B198" s="6" t="s">
        <v>9</v>
      </c>
      <c r="C198" s="7">
        <v>90</v>
      </c>
      <c r="D198" s="7">
        <v>43</v>
      </c>
      <c r="E198" s="8">
        <f t="shared" si="13"/>
        <v>0.52222222222222225</v>
      </c>
    </row>
    <row r="199" spans="2:5" x14ac:dyDescent="0.25">
      <c r="B199" s="6" t="s">
        <v>10</v>
      </c>
      <c r="C199" s="7">
        <v>142</v>
      </c>
      <c r="D199" s="7">
        <v>3</v>
      </c>
      <c r="E199" s="8">
        <f t="shared" si="13"/>
        <v>0.97887323943661975</v>
      </c>
    </row>
    <row r="204" spans="2:5" ht="18.75" x14ac:dyDescent="0.3">
      <c r="B204" s="52" t="s">
        <v>56</v>
      </c>
    </row>
    <row r="205" spans="2:5" ht="21" x14ac:dyDescent="0.25">
      <c r="B205" s="49">
        <v>42335</v>
      </c>
      <c r="C205" s="2" t="s">
        <v>2</v>
      </c>
      <c r="D205" s="2" t="s">
        <v>3</v>
      </c>
      <c r="E205" s="2" t="s">
        <v>4</v>
      </c>
    </row>
    <row r="206" spans="2:5" x14ac:dyDescent="0.25">
      <c r="B206" s="3" t="s">
        <v>5</v>
      </c>
      <c r="C206" s="4">
        <v>51</v>
      </c>
      <c r="D206" s="4">
        <v>3</v>
      </c>
      <c r="E206" s="5">
        <f t="shared" ref="E206:E211" si="14">(C206-D206)/C206</f>
        <v>0.94117647058823528</v>
      </c>
    </row>
    <row r="207" spans="2:5" x14ac:dyDescent="0.25">
      <c r="B207" s="6" t="s">
        <v>6</v>
      </c>
      <c r="C207" s="7">
        <v>35</v>
      </c>
      <c r="D207" s="7">
        <v>0</v>
      </c>
      <c r="E207" s="8">
        <f t="shared" si="14"/>
        <v>1</v>
      </c>
    </row>
    <row r="208" spans="2:5" x14ac:dyDescent="0.25">
      <c r="B208" s="6" t="s">
        <v>7</v>
      </c>
      <c r="C208" s="7">
        <v>80</v>
      </c>
      <c r="D208" s="7">
        <v>0</v>
      </c>
      <c r="E208" s="8">
        <f t="shared" si="14"/>
        <v>1</v>
      </c>
    </row>
    <row r="209" spans="2:5" x14ac:dyDescent="0.25">
      <c r="B209" s="6" t="s">
        <v>8</v>
      </c>
      <c r="C209" s="7">
        <v>23</v>
      </c>
      <c r="D209" s="7">
        <v>0</v>
      </c>
      <c r="E209" s="8">
        <f t="shared" si="14"/>
        <v>1</v>
      </c>
    </row>
    <row r="210" spans="2:5" x14ac:dyDescent="0.25">
      <c r="B210" s="6" t="s">
        <v>9</v>
      </c>
      <c r="C210" s="7">
        <v>90</v>
      </c>
      <c r="D210" s="7">
        <v>5</v>
      </c>
      <c r="E210" s="8">
        <f t="shared" si="14"/>
        <v>0.94444444444444442</v>
      </c>
    </row>
    <row r="211" spans="2:5" x14ac:dyDescent="0.25">
      <c r="B211" s="6" t="s">
        <v>10</v>
      </c>
      <c r="C211" s="7">
        <v>142</v>
      </c>
      <c r="D211" s="7">
        <v>3</v>
      </c>
      <c r="E211" s="8">
        <f t="shared" si="14"/>
        <v>0.97887323943661975</v>
      </c>
    </row>
    <row r="216" spans="2:5" ht="18.75" x14ac:dyDescent="0.3">
      <c r="B216" s="52" t="s">
        <v>57</v>
      </c>
    </row>
    <row r="217" spans="2:5" ht="21" x14ac:dyDescent="0.25">
      <c r="B217" s="49">
        <v>42335</v>
      </c>
      <c r="C217" s="2" t="s">
        <v>2</v>
      </c>
      <c r="D217" s="2" t="s">
        <v>3</v>
      </c>
      <c r="E217" s="2" t="s">
        <v>4</v>
      </c>
    </row>
    <row r="218" spans="2:5" x14ac:dyDescent="0.25">
      <c r="B218" s="3" t="s">
        <v>5</v>
      </c>
      <c r="C218" s="4">
        <v>51</v>
      </c>
      <c r="D218" s="4">
        <v>601</v>
      </c>
      <c r="E218" s="5">
        <f t="shared" ref="E218:E223" si="15">(C218-D218)/C218</f>
        <v>-10.784313725490197</v>
      </c>
    </row>
    <row r="219" spans="2:5" x14ac:dyDescent="0.25">
      <c r="B219" s="6" t="s">
        <v>6</v>
      </c>
      <c r="C219" s="7">
        <v>35</v>
      </c>
      <c r="D219" s="7">
        <v>57</v>
      </c>
      <c r="E219" s="8">
        <f t="shared" si="15"/>
        <v>-0.62857142857142856</v>
      </c>
    </row>
    <row r="220" spans="2:5" x14ac:dyDescent="0.25">
      <c r="B220" s="6" t="s">
        <v>7</v>
      </c>
      <c r="C220" s="7">
        <v>240</v>
      </c>
      <c r="D220" s="7">
        <v>317</v>
      </c>
      <c r="E220" s="8">
        <f t="shared" si="15"/>
        <v>-0.32083333333333336</v>
      </c>
    </row>
    <row r="221" spans="2:5" x14ac:dyDescent="0.25">
      <c r="B221" s="6" t="s">
        <v>8</v>
      </c>
      <c r="C221" s="7">
        <v>23</v>
      </c>
      <c r="D221" s="7">
        <v>11</v>
      </c>
      <c r="E221" s="8">
        <f t="shared" si="15"/>
        <v>0.52173913043478259</v>
      </c>
    </row>
    <row r="222" spans="2:5" x14ac:dyDescent="0.25">
      <c r="B222" s="6" t="s">
        <v>9</v>
      </c>
      <c r="C222" s="7">
        <v>90</v>
      </c>
      <c r="D222" s="7">
        <v>0</v>
      </c>
      <c r="E222" s="8">
        <f t="shared" si="15"/>
        <v>1</v>
      </c>
    </row>
    <row r="223" spans="2:5" x14ac:dyDescent="0.25">
      <c r="B223" s="6" t="s">
        <v>10</v>
      </c>
      <c r="C223" s="7">
        <v>142</v>
      </c>
      <c r="D223" s="7">
        <v>21</v>
      </c>
      <c r="E223" s="8">
        <f t="shared" si="15"/>
        <v>0.852112676056338</v>
      </c>
    </row>
    <row r="228" spans="2:5" ht="18.75" x14ac:dyDescent="0.3">
      <c r="B228" s="52" t="s">
        <v>48</v>
      </c>
    </row>
    <row r="229" spans="2:5" ht="21" x14ac:dyDescent="0.25">
      <c r="B229" s="49">
        <v>42335</v>
      </c>
      <c r="C229" s="2" t="s">
        <v>2</v>
      </c>
      <c r="D229" s="2" t="s">
        <v>3</v>
      </c>
      <c r="E229" s="2" t="s">
        <v>4</v>
      </c>
    </row>
    <row r="230" spans="2:5" x14ac:dyDescent="0.25">
      <c r="B230" s="3" t="s">
        <v>5</v>
      </c>
      <c r="C230" s="4">
        <v>51</v>
      </c>
      <c r="D230" s="4">
        <v>14</v>
      </c>
      <c r="E230" s="5">
        <f t="shared" ref="E230:E235" si="16">(C230-D230)/C230</f>
        <v>0.72549019607843135</v>
      </c>
    </row>
    <row r="231" spans="2:5" x14ac:dyDescent="0.25">
      <c r="B231" s="6" t="s">
        <v>6</v>
      </c>
      <c r="C231" s="7">
        <v>35</v>
      </c>
      <c r="D231" s="7">
        <v>90</v>
      </c>
      <c r="E231" s="8">
        <f t="shared" si="16"/>
        <v>-1.5714285714285714</v>
      </c>
    </row>
    <row r="232" spans="2:5" x14ac:dyDescent="0.25">
      <c r="B232" s="6" t="s">
        <v>7</v>
      </c>
      <c r="C232" s="7">
        <v>80</v>
      </c>
      <c r="D232" s="7">
        <v>89</v>
      </c>
      <c r="E232" s="8">
        <f t="shared" si="16"/>
        <v>-0.1125</v>
      </c>
    </row>
    <row r="233" spans="2:5" x14ac:dyDescent="0.25">
      <c r="B233" s="6" t="s">
        <v>8</v>
      </c>
      <c r="C233" s="7">
        <v>23</v>
      </c>
      <c r="D233" s="7">
        <v>8</v>
      </c>
      <c r="E233" s="8">
        <f t="shared" si="16"/>
        <v>0.65217391304347827</v>
      </c>
    </row>
    <row r="234" spans="2:5" x14ac:dyDescent="0.25">
      <c r="B234" s="6" t="s">
        <v>9</v>
      </c>
      <c r="C234" s="7">
        <v>90</v>
      </c>
      <c r="D234" s="7">
        <v>0</v>
      </c>
      <c r="E234" s="8">
        <f t="shared" si="16"/>
        <v>1</v>
      </c>
    </row>
    <row r="235" spans="2:5" x14ac:dyDescent="0.25">
      <c r="B235" s="6" t="s">
        <v>10</v>
      </c>
      <c r="C235" s="7">
        <v>142</v>
      </c>
      <c r="D235" s="7">
        <v>11</v>
      </c>
      <c r="E235" s="8">
        <f t="shared" si="16"/>
        <v>0.92253521126760563</v>
      </c>
    </row>
    <row r="240" spans="2:5" ht="18.75" x14ac:dyDescent="0.3">
      <c r="B240" s="52" t="s">
        <v>58</v>
      </c>
    </row>
    <row r="241" spans="2:5" ht="21" x14ac:dyDescent="0.25">
      <c r="B241" s="49">
        <v>42335</v>
      </c>
      <c r="C241" s="2" t="s">
        <v>2</v>
      </c>
      <c r="D241" s="2" t="s">
        <v>3</v>
      </c>
      <c r="E241" s="2" t="s">
        <v>4</v>
      </c>
    </row>
    <row r="242" spans="2:5" x14ac:dyDescent="0.25">
      <c r="B242" s="3" t="s">
        <v>5</v>
      </c>
      <c r="C242" s="4">
        <v>51</v>
      </c>
      <c r="D242" s="4">
        <v>0</v>
      </c>
      <c r="E242" s="5">
        <f t="shared" ref="E242:E247" si="17">(C242-D242)/C242</f>
        <v>1</v>
      </c>
    </row>
    <row r="243" spans="2:5" x14ac:dyDescent="0.25">
      <c r="B243" s="6" t="s">
        <v>6</v>
      </c>
      <c r="C243" s="7">
        <v>35</v>
      </c>
      <c r="D243" s="7">
        <v>0</v>
      </c>
      <c r="E243" s="8">
        <f t="shared" si="17"/>
        <v>1</v>
      </c>
    </row>
    <row r="244" spans="2:5" x14ac:dyDescent="0.25">
      <c r="B244" s="6" t="s">
        <v>7</v>
      </c>
      <c r="C244" s="7">
        <v>80</v>
      </c>
      <c r="D244" s="7">
        <v>0</v>
      </c>
      <c r="E244" s="8">
        <f t="shared" si="17"/>
        <v>1</v>
      </c>
    </row>
    <row r="245" spans="2:5" x14ac:dyDescent="0.25">
      <c r="B245" s="6" t="s">
        <v>8</v>
      </c>
      <c r="C245" s="7">
        <v>23</v>
      </c>
      <c r="D245" s="7">
        <v>10</v>
      </c>
      <c r="E245" s="8">
        <f t="shared" si="17"/>
        <v>0.56521739130434778</v>
      </c>
    </row>
    <row r="246" spans="2:5" x14ac:dyDescent="0.25">
      <c r="B246" s="6" t="s">
        <v>9</v>
      </c>
      <c r="C246" s="7">
        <v>90</v>
      </c>
      <c r="D246" s="7">
        <v>43</v>
      </c>
      <c r="E246" s="8">
        <f t="shared" si="17"/>
        <v>0.52222222222222225</v>
      </c>
    </row>
    <row r="247" spans="2:5" x14ac:dyDescent="0.25">
      <c r="B247" s="6" t="s">
        <v>10</v>
      </c>
      <c r="C247" s="7">
        <v>142</v>
      </c>
      <c r="D247" s="7">
        <v>5</v>
      </c>
      <c r="E247" s="8">
        <f t="shared" si="17"/>
        <v>0.96478873239436624</v>
      </c>
    </row>
    <row r="252" spans="2:5" ht="18.75" x14ac:dyDescent="0.3">
      <c r="B252" s="52" t="s">
        <v>59</v>
      </c>
    </row>
    <row r="253" spans="2:5" ht="21" x14ac:dyDescent="0.25">
      <c r="B253" s="49">
        <v>42335</v>
      </c>
      <c r="C253" s="2" t="s">
        <v>2</v>
      </c>
      <c r="D253" s="2" t="s">
        <v>3</v>
      </c>
      <c r="E253" s="2" t="s">
        <v>4</v>
      </c>
    </row>
    <row r="254" spans="2:5" x14ac:dyDescent="0.25">
      <c r="B254" s="3" t="s">
        <v>5</v>
      </c>
      <c r="C254" s="4">
        <v>51</v>
      </c>
      <c r="D254" s="4">
        <v>17</v>
      </c>
      <c r="E254" s="5">
        <f t="shared" ref="E254:E259" si="18">(C254-D254)/C254</f>
        <v>0.66666666666666663</v>
      </c>
    </row>
    <row r="255" spans="2:5" x14ac:dyDescent="0.25">
      <c r="B255" s="6" t="s">
        <v>6</v>
      </c>
      <c r="C255" s="7">
        <v>35</v>
      </c>
      <c r="D255" s="7">
        <v>142</v>
      </c>
      <c r="E255" s="8">
        <f t="shared" si="18"/>
        <v>-3.0571428571428569</v>
      </c>
    </row>
    <row r="256" spans="2:5" x14ac:dyDescent="0.25">
      <c r="B256" s="6" t="s">
        <v>7</v>
      </c>
      <c r="C256" s="7">
        <v>80</v>
      </c>
      <c r="D256" s="7">
        <v>0</v>
      </c>
      <c r="E256" s="8">
        <f t="shared" si="18"/>
        <v>1</v>
      </c>
    </row>
    <row r="257" spans="2:5" x14ac:dyDescent="0.25">
      <c r="B257" s="6" t="s">
        <v>8</v>
      </c>
      <c r="C257" s="7">
        <v>23</v>
      </c>
      <c r="D257" s="7">
        <v>5</v>
      </c>
      <c r="E257" s="8">
        <f t="shared" si="18"/>
        <v>0.78260869565217395</v>
      </c>
    </row>
    <row r="258" spans="2:5" x14ac:dyDescent="0.25">
      <c r="B258" s="6" t="s">
        <v>9</v>
      </c>
      <c r="C258" s="7">
        <v>90</v>
      </c>
      <c r="D258" s="7">
        <v>0</v>
      </c>
      <c r="E258" s="8">
        <f t="shared" si="18"/>
        <v>1</v>
      </c>
    </row>
    <row r="259" spans="2:5" x14ac:dyDescent="0.25">
      <c r="B259" s="6" t="s">
        <v>10</v>
      </c>
      <c r="C259" s="7">
        <v>142</v>
      </c>
      <c r="D259" s="7">
        <v>6</v>
      </c>
      <c r="E259" s="8">
        <f t="shared" si="18"/>
        <v>0.95774647887323938</v>
      </c>
    </row>
    <row r="264" spans="2:5" ht="18.75" x14ac:dyDescent="0.3">
      <c r="B264" s="52" t="s">
        <v>60</v>
      </c>
    </row>
    <row r="265" spans="2:5" ht="21" x14ac:dyDescent="0.25">
      <c r="B265" s="49">
        <v>42335</v>
      </c>
      <c r="C265" s="2" t="s">
        <v>2</v>
      </c>
      <c r="D265" s="2" t="s">
        <v>3</v>
      </c>
      <c r="E265" s="2" t="s">
        <v>4</v>
      </c>
    </row>
    <row r="266" spans="2:5" x14ac:dyDescent="0.25">
      <c r="B266" s="3" t="s">
        <v>5</v>
      </c>
      <c r="C266" s="4">
        <v>51</v>
      </c>
      <c r="D266" s="4">
        <v>9</v>
      </c>
      <c r="E266" s="5">
        <f t="shared" ref="E266:E271" si="19">(C266-D266)/C266</f>
        <v>0.82352941176470584</v>
      </c>
    </row>
    <row r="267" spans="2:5" x14ac:dyDescent="0.25">
      <c r="B267" s="6" t="s">
        <v>6</v>
      </c>
      <c r="C267" s="7">
        <v>35</v>
      </c>
      <c r="D267" s="7">
        <v>42</v>
      </c>
      <c r="E267" s="8">
        <f t="shared" si="19"/>
        <v>-0.2</v>
      </c>
    </row>
    <row r="268" spans="2:5" x14ac:dyDescent="0.25">
      <c r="B268" s="6" t="s">
        <v>7</v>
      </c>
      <c r="C268" s="7">
        <v>80</v>
      </c>
      <c r="D268" s="7">
        <v>0</v>
      </c>
      <c r="E268" s="8">
        <f t="shared" si="19"/>
        <v>1</v>
      </c>
    </row>
    <row r="269" spans="2:5" x14ac:dyDescent="0.25">
      <c r="B269" s="6" t="s">
        <v>8</v>
      </c>
      <c r="C269" s="7">
        <v>23</v>
      </c>
      <c r="D269" s="7">
        <v>5</v>
      </c>
      <c r="E269" s="8">
        <f t="shared" si="19"/>
        <v>0.78260869565217395</v>
      </c>
    </row>
    <row r="270" spans="2:5" x14ac:dyDescent="0.25">
      <c r="B270" s="6" t="s">
        <v>9</v>
      </c>
      <c r="C270" s="7">
        <v>90</v>
      </c>
      <c r="D270" s="7">
        <v>0</v>
      </c>
      <c r="E270" s="8">
        <f t="shared" si="19"/>
        <v>1</v>
      </c>
    </row>
    <row r="271" spans="2:5" x14ac:dyDescent="0.25">
      <c r="B271" s="6" t="s">
        <v>10</v>
      </c>
      <c r="C271" s="7">
        <v>142</v>
      </c>
      <c r="D271" s="7">
        <v>15</v>
      </c>
      <c r="E271" s="8">
        <f t="shared" si="19"/>
        <v>0.89436619718309862</v>
      </c>
    </row>
    <row r="276" spans="2:5" ht="18.75" x14ac:dyDescent="0.3">
      <c r="B276" s="52" t="s">
        <v>61</v>
      </c>
    </row>
    <row r="277" spans="2:5" ht="21" x14ac:dyDescent="0.25">
      <c r="B277" s="49">
        <v>42335</v>
      </c>
      <c r="C277" s="2" t="s">
        <v>2</v>
      </c>
      <c r="D277" s="2" t="s">
        <v>3</v>
      </c>
      <c r="E277" s="2" t="s">
        <v>4</v>
      </c>
    </row>
    <row r="278" spans="2:5" x14ac:dyDescent="0.25">
      <c r="B278" s="3" t="s">
        <v>5</v>
      </c>
      <c r="C278" s="4">
        <v>51</v>
      </c>
      <c r="D278" s="4">
        <v>1</v>
      </c>
      <c r="E278" s="5">
        <f t="shared" ref="E278:E283" si="20">(C278-D278)/C278</f>
        <v>0.98039215686274506</v>
      </c>
    </row>
    <row r="279" spans="2:5" x14ac:dyDescent="0.25">
      <c r="B279" s="6" t="s">
        <v>6</v>
      </c>
      <c r="C279" s="7">
        <v>35</v>
      </c>
      <c r="D279" s="7">
        <v>52</v>
      </c>
      <c r="E279" s="8">
        <f t="shared" si="20"/>
        <v>-0.48571428571428571</v>
      </c>
    </row>
    <row r="280" spans="2:5" x14ac:dyDescent="0.25">
      <c r="B280" s="6" t="s">
        <v>7</v>
      </c>
      <c r="C280" s="7">
        <v>80</v>
      </c>
      <c r="D280" s="7">
        <v>0</v>
      </c>
      <c r="E280" s="8">
        <f t="shared" si="20"/>
        <v>1</v>
      </c>
    </row>
    <row r="281" spans="2:5" x14ac:dyDescent="0.25">
      <c r="B281" s="6" t="s">
        <v>8</v>
      </c>
      <c r="C281" s="7">
        <v>23</v>
      </c>
      <c r="D281" s="7">
        <v>2</v>
      </c>
      <c r="E281" s="8">
        <f t="shared" si="20"/>
        <v>0.91304347826086951</v>
      </c>
    </row>
    <row r="282" spans="2:5" x14ac:dyDescent="0.25">
      <c r="B282" s="6" t="s">
        <v>9</v>
      </c>
      <c r="C282" s="7">
        <v>90</v>
      </c>
      <c r="D282" s="7">
        <v>0</v>
      </c>
      <c r="E282" s="8">
        <f t="shared" si="20"/>
        <v>1</v>
      </c>
    </row>
    <row r="283" spans="2:5" x14ac:dyDescent="0.25">
      <c r="B283" s="6" t="s">
        <v>10</v>
      </c>
      <c r="C283" s="7">
        <v>142</v>
      </c>
      <c r="D283" s="7">
        <v>12</v>
      </c>
      <c r="E283" s="8">
        <f t="shared" si="20"/>
        <v>0.91549295774647887</v>
      </c>
    </row>
    <row r="288" spans="2:5" ht="18.75" x14ac:dyDescent="0.3">
      <c r="B288" s="52" t="s">
        <v>62</v>
      </c>
    </row>
    <row r="289" spans="2:5" ht="21" x14ac:dyDescent="0.25">
      <c r="B289" s="49">
        <v>42335</v>
      </c>
      <c r="C289" s="2" t="s">
        <v>2</v>
      </c>
      <c r="D289" s="2" t="s">
        <v>3</v>
      </c>
      <c r="E289" s="2" t="s">
        <v>4</v>
      </c>
    </row>
    <row r="290" spans="2:5" x14ac:dyDescent="0.25">
      <c r="B290" s="3" t="s">
        <v>5</v>
      </c>
      <c r="C290" s="4">
        <v>51</v>
      </c>
      <c r="D290" s="4">
        <v>35</v>
      </c>
      <c r="E290" s="5">
        <f t="shared" ref="E290:E295" si="21">(C290-D290)/C290</f>
        <v>0.31372549019607843</v>
      </c>
    </row>
    <row r="291" spans="2:5" x14ac:dyDescent="0.25">
      <c r="B291" s="6" t="s">
        <v>6</v>
      </c>
      <c r="C291" s="7">
        <v>35</v>
      </c>
      <c r="D291" s="7">
        <v>223</v>
      </c>
      <c r="E291" s="8">
        <f t="shared" si="21"/>
        <v>-5.371428571428571</v>
      </c>
    </row>
    <row r="292" spans="2:5" x14ac:dyDescent="0.25">
      <c r="B292" s="6" t="s">
        <v>7</v>
      </c>
      <c r="C292" s="7">
        <v>80</v>
      </c>
      <c r="D292" s="7">
        <v>168</v>
      </c>
      <c r="E292" s="8">
        <f t="shared" si="21"/>
        <v>-1.1000000000000001</v>
      </c>
    </row>
    <row r="293" spans="2:5" x14ac:dyDescent="0.25">
      <c r="B293" s="6" t="s">
        <v>8</v>
      </c>
      <c r="C293" s="7">
        <v>23</v>
      </c>
      <c r="D293" s="7">
        <v>1</v>
      </c>
      <c r="E293" s="8">
        <f t="shared" si="21"/>
        <v>0.95652173913043481</v>
      </c>
    </row>
    <row r="294" spans="2:5" x14ac:dyDescent="0.25">
      <c r="B294" s="6" t="s">
        <v>9</v>
      </c>
      <c r="C294" s="7">
        <v>90</v>
      </c>
      <c r="D294" s="7">
        <v>0</v>
      </c>
      <c r="E294" s="8">
        <f t="shared" si="21"/>
        <v>1</v>
      </c>
    </row>
    <row r="295" spans="2:5" x14ac:dyDescent="0.25">
      <c r="B295" s="6" t="s">
        <v>10</v>
      </c>
      <c r="C295" s="7">
        <v>142</v>
      </c>
      <c r="D295" s="7">
        <v>51</v>
      </c>
      <c r="E295" s="8">
        <f t="shared" si="21"/>
        <v>0.64084507042253525</v>
      </c>
    </row>
    <row r="300" spans="2:5" ht="18.75" x14ac:dyDescent="0.3">
      <c r="B300" s="52" t="s">
        <v>63</v>
      </c>
    </row>
    <row r="301" spans="2:5" ht="21" x14ac:dyDescent="0.25">
      <c r="B301" s="49">
        <v>42335</v>
      </c>
      <c r="C301" s="2" t="s">
        <v>2</v>
      </c>
      <c r="D301" s="2" t="s">
        <v>3</v>
      </c>
      <c r="E301" s="2" t="s">
        <v>4</v>
      </c>
    </row>
    <row r="302" spans="2:5" x14ac:dyDescent="0.25">
      <c r="B302" s="3" t="s">
        <v>5</v>
      </c>
      <c r="C302" s="4">
        <v>51</v>
      </c>
      <c r="D302" s="4">
        <v>22</v>
      </c>
      <c r="E302" s="5">
        <f t="shared" ref="E302:E307" si="22">(C302-D302)/C302</f>
        <v>0.56862745098039214</v>
      </c>
    </row>
    <row r="303" spans="2:5" x14ac:dyDescent="0.25">
      <c r="B303" s="6" t="s">
        <v>6</v>
      </c>
      <c r="C303" s="7">
        <v>35</v>
      </c>
      <c r="D303" s="7">
        <v>90</v>
      </c>
      <c r="E303" s="8">
        <f t="shared" si="22"/>
        <v>-1.5714285714285714</v>
      </c>
    </row>
    <row r="304" spans="2:5" x14ac:dyDescent="0.25">
      <c r="B304" s="6" t="s">
        <v>7</v>
      </c>
      <c r="C304" s="7">
        <v>80</v>
      </c>
      <c r="D304" s="7">
        <v>0</v>
      </c>
      <c r="E304" s="8">
        <f t="shared" si="22"/>
        <v>1</v>
      </c>
    </row>
    <row r="305" spans="2:5" x14ac:dyDescent="0.25">
      <c r="B305" s="6" t="s">
        <v>8</v>
      </c>
      <c r="C305" s="7">
        <v>23</v>
      </c>
      <c r="D305" s="7">
        <v>58</v>
      </c>
      <c r="E305" s="8">
        <f t="shared" si="22"/>
        <v>-1.5217391304347827</v>
      </c>
    </row>
    <row r="306" spans="2:5" x14ac:dyDescent="0.25">
      <c r="B306" s="6" t="s">
        <v>9</v>
      </c>
      <c r="C306" s="7">
        <v>90</v>
      </c>
      <c r="D306" s="7">
        <v>0</v>
      </c>
      <c r="E306" s="8">
        <f t="shared" si="22"/>
        <v>1</v>
      </c>
    </row>
    <row r="307" spans="2:5" x14ac:dyDescent="0.25">
      <c r="B307" s="6" t="s">
        <v>10</v>
      </c>
      <c r="C307" s="7">
        <v>142</v>
      </c>
      <c r="D307" s="7">
        <v>12</v>
      </c>
      <c r="E307" s="8">
        <f t="shared" si="22"/>
        <v>0.91549295774647887</v>
      </c>
    </row>
    <row r="312" spans="2:5" ht="18.75" x14ac:dyDescent="0.3">
      <c r="B312" s="52" t="s">
        <v>64</v>
      </c>
    </row>
    <row r="313" spans="2:5" ht="21" x14ac:dyDescent="0.25">
      <c r="B313" s="49">
        <v>42335</v>
      </c>
      <c r="C313" s="2" t="s">
        <v>2</v>
      </c>
      <c r="D313" s="2" t="s">
        <v>3</v>
      </c>
      <c r="E313" s="2" t="s">
        <v>4</v>
      </c>
    </row>
    <row r="314" spans="2:5" x14ac:dyDescent="0.25">
      <c r="B314" s="3" t="s">
        <v>5</v>
      </c>
      <c r="C314" s="4">
        <v>51</v>
      </c>
      <c r="D314" s="4">
        <v>0</v>
      </c>
      <c r="E314" s="5">
        <f t="shared" ref="E314:E319" si="23">(C314-D314)/C314</f>
        <v>1</v>
      </c>
    </row>
    <row r="315" spans="2:5" x14ac:dyDescent="0.25">
      <c r="B315" s="6" t="s">
        <v>6</v>
      </c>
      <c r="C315" s="7">
        <v>35</v>
      </c>
      <c r="D315" s="7">
        <v>0</v>
      </c>
      <c r="E315" s="8">
        <f t="shared" si="23"/>
        <v>1</v>
      </c>
    </row>
    <row r="316" spans="2:5" x14ac:dyDescent="0.25">
      <c r="B316" s="6" t="s">
        <v>7</v>
      </c>
      <c r="C316" s="7">
        <v>80</v>
      </c>
      <c r="D316" s="7">
        <v>0</v>
      </c>
      <c r="E316" s="8">
        <f t="shared" si="23"/>
        <v>1</v>
      </c>
    </row>
    <row r="317" spans="2:5" x14ac:dyDescent="0.25">
      <c r="B317" s="6" t="s">
        <v>8</v>
      </c>
      <c r="C317" s="7">
        <v>23</v>
      </c>
      <c r="D317" s="7">
        <v>0</v>
      </c>
      <c r="E317" s="8">
        <f t="shared" si="23"/>
        <v>1</v>
      </c>
    </row>
    <row r="318" spans="2:5" x14ac:dyDescent="0.25">
      <c r="B318" s="6" t="s">
        <v>9</v>
      </c>
      <c r="C318" s="7">
        <v>90</v>
      </c>
      <c r="D318" s="7">
        <v>45</v>
      </c>
      <c r="E318" s="8">
        <f t="shared" si="23"/>
        <v>0.5</v>
      </c>
    </row>
    <row r="319" spans="2:5" x14ac:dyDescent="0.25">
      <c r="B319" s="6" t="s">
        <v>10</v>
      </c>
      <c r="C319" s="7">
        <v>142</v>
      </c>
      <c r="D319" s="7">
        <v>4</v>
      </c>
      <c r="E319" s="8">
        <f t="shared" si="23"/>
        <v>0.971830985915493</v>
      </c>
    </row>
    <row r="324" spans="2:5" ht="18.75" x14ac:dyDescent="0.3">
      <c r="B324" s="52" t="s">
        <v>65</v>
      </c>
    </row>
    <row r="325" spans="2:5" ht="21" x14ac:dyDescent="0.25">
      <c r="B325" s="49">
        <v>42335</v>
      </c>
      <c r="C325" s="2" t="s">
        <v>2</v>
      </c>
      <c r="D325" s="2" t="s">
        <v>3</v>
      </c>
      <c r="E325" s="2" t="s">
        <v>4</v>
      </c>
    </row>
    <row r="326" spans="2:5" x14ac:dyDescent="0.25">
      <c r="B326" s="3" t="s">
        <v>5</v>
      </c>
      <c r="C326" s="4">
        <v>51</v>
      </c>
      <c r="D326" s="4">
        <v>1</v>
      </c>
      <c r="E326" s="5">
        <f t="shared" ref="E326:E331" si="24">(C326-D326)/C326</f>
        <v>0.98039215686274506</v>
      </c>
    </row>
    <row r="327" spans="2:5" x14ac:dyDescent="0.25">
      <c r="B327" s="6" t="s">
        <v>6</v>
      </c>
      <c r="C327" s="7">
        <v>35</v>
      </c>
      <c r="D327" s="7">
        <v>10</v>
      </c>
      <c r="E327" s="8">
        <f t="shared" si="24"/>
        <v>0.7142857142857143</v>
      </c>
    </row>
    <row r="328" spans="2:5" x14ac:dyDescent="0.25">
      <c r="B328" s="6" t="s">
        <v>7</v>
      </c>
      <c r="C328" s="7">
        <v>80</v>
      </c>
      <c r="D328" s="7">
        <v>0</v>
      </c>
      <c r="E328" s="8">
        <f t="shared" si="24"/>
        <v>1</v>
      </c>
    </row>
    <row r="329" spans="2:5" x14ac:dyDescent="0.25">
      <c r="B329" s="6" t="s">
        <v>8</v>
      </c>
      <c r="C329" s="7">
        <v>23</v>
      </c>
      <c r="D329" s="7">
        <v>0</v>
      </c>
      <c r="E329" s="8">
        <f t="shared" si="24"/>
        <v>1</v>
      </c>
    </row>
    <row r="330" spans="2:5" x14ac:dyDescent="0.25">
      <c r="B330" s="6" t="s">
        <v>9</v>
      </c>
      <c r="C330" s="7">
        <v>240</v>
      </c>
      <c r="D330" s="7">
        <v>149</v>
      </c>
      <c r="E330" s="8">
        <f t="shared" si="24"/>
        <v>0.37916666666666665</v>
      </c>
    </row>
    <row r="331" spans="2:5" x14ac:dyDescent="0.25">
      <c r="B331" s="6" t="s">
        <v>10</v>
      </c>
      <c r="C331" s="7">
        <v>142</v>
      </c>
      <c r="D331" s="7">
        <v>6</v>
      </c>
      <c r="E331" s="8">
        <f t="shared" si="24"/>
        <v>0.95774647887323938</v>
      </c>
    </row>
    <row r="336" spans="2:5" ht="18.75" x14ac:dyDescent="0.3">
      <c r="B336" s="52" t="s">
        <v>66</v>
      </c>
    </row>
    <row r="337" spans="2:5" ht="21" x14ac:dyDescent="0.25">
      <c r="B337" s="49">
        <v>42335</v>
      </c>
      <c r="C337" s="2" t="s">
        <v>2</v>
      </c>
      <c r="D337" s="2" t="s">
        <v>3</v>
      </c>
      <c r="E337" s="2" t="s">
        <v>4</v>
      </c>
    </row>
    <row r="338" spans="2:5" x14ac:dyDescent="0.25">
      <c r="B338" s="3" t="s">
        <v>5</v>
      </c>
      <c r="C338" s="4">
        <v>51</v>
      </c>
      <c r="D338" s="4">
        <v>5</v>
      </c>
      <c r="E338" s="5">
        <f t="shared" ref="E338:E343" si="25">(C338-D338)/C338</f>
        <v>0.90196078431372551</v>
      </c>
    </row>
    <row r="339" spans="2:5" x14ac:dyDescent="0.25">
      <c r="B339" s="6" t="s">
        <v>6</v>
      </c>
      <c r="C339" s="7">
        <v>35</v>
      </c>
      <c r="D339" s="7">
        <v>12</v>
      </c>
      <c r="E339" s="8">
        <f t="shared" si="25"/>
        <v>0.65714285714285714</v>
      </c>
    </row>
    <row r="340" spans="2:5" x14ac:dyDescent="0.25">
      <c r="B340" s="6" t="s">
        <v>7</v>
      </c>
      <c r="C340" s="7">
        <v>80</v>
      </c>
      <c r="D340" s="7">
        <v>0</v>
      </c>
      <c r="E340" s="8">
        <f t="shared" si="25"/>
        <v>1</v>
      </c>
    </row>
    <row r="341" spans="2:5" x14ac:dyDescent="0.25">
      <c r="B341" s="6" t="s">
        <v>8</v>
      </c>
      <c r="C341" s="7">
        <v>23</v>
      </c>
      <c r="D341" s="7">
        <v>0</v>
      </c>
      <c r="E341" s="8">
        <f t="shared" si="25"/>
        <v>1</v>
      </c>
    </row>
    <row r="342" spans="2:5" x14ac:dyDescent="0.25">
      <c r="B342" s="6" t="s">
        <v>9</v>
      </c>
      <c r="C342" s="7">
        <v>90</v>
      </c>
      <c r="D342" s="7">
        <v>44</v>
      </c>
      <c r="E342" s="8">
        <f t="shared" si="25"/>
        <v>0.51111111111111107</v>
      </c>
    </row>
    <row r="343" spans="2:5" x14ac:dyDescent="0.25">
      <c r="B343" s="6" t="s">
        <v>10</v>
      </c>
      <c r="C343" s="7">
        <v>142</v>
      </c>
      <c r="D343" s="7">
        <v>8</v>
      </c>
      <c r="E343" s="8">
        <f t="shared" si="25"/>
        <v>0.94366197183098588</v>
      </c>
    </row>
    <row r="348" spans="2:5" ht="18.75" x14ac:dyDescent="0.3">
      <c r="B348" s="52" t="s">
        <v>67</v>
      </c>
    </row>
    <row r="349" spans="2:5" ht="21" x14ac:dyDescent="0.25">
      <c r="B349" s="49">
        <v>42335</v>
      </c>
      <c r="C349" s="2" t="s">
        <v>2</v>
      </c>
      <c r="D349" s="2" t="s">
        <v>3</v>
      </c>
      <c r="E349" s="2" t="s">
        <v>4</v>
      </c>
    </row>
    <row r="350" spans="2:5" x14ac:dyDescent="0.25">
      <c r="B350" s="3" t="s">
        <v>5</v>
      </c>
      <c r="C350" s="4">
        <v>51</v>
      </c>
      <c r="D350" s="4">
        <v>105</v>
      </c>
      <c r="E350" s="5">
        <f t="shared" ref="E350:E355" si="26">(C350-D350)/C350</f>
        <v>-1.0588235294117647</v>
      </c>
    </row>
    <row r="351" spans="2:5" x14ac:dyDescent="0.25">
      <c r="B351" s="6" t="s">
        <v>6</v>
      </c>
      <c r="C351" s="7">
        <v>35</v>
      </c>
      <c r="D351" s="7">
        <v>102</v>
      </c>
      <c r="E351" s="8">
        <f t="shared" si="26"/>
        <v>-1.9142857142857144</v>
      </c>
    </row>
    <row r="352" spans="2:5" x14ac:dyDescent="0.25">
      <c r="B352" s="6" t="s">
        <v>7</v>
      </c>
      <c r="C352" s="7">
        <v>80</v>
      </c>
      <c r="D352" s="7">
        <v>0</v>
      </c>
      <c r="E352" s="8">
        <f t="shared" si="26"/>
        <v>1</v>
      </c>
    </row>
    <row r="353" spans="2:5" x14ac:dyDescent="0.25">
      <c r="B353" s="6" t="s">
        <v>8</v>
      </c>
      <c r="C353" s="7">
        <v>23</v>
      </c>
      <c r="D353" s="7">
        <v>5</v>
      </c>
      <c r="E353" s="8">
        <f t="shared" si="26"/>
        <v>0.78260869565217395</v>
      </c>
    </row>
    <row r="354" spans="2:5" x14ac:dyDescent="0.25">
      <c r="B354" s="6" t="s">
        <v>9</v>
      </c>
      <c r="C354" s="7">
        <v>240</v>
      </c>
      <c r="D354" s="7">
        <v>249</v>
      </c>
      <c r="E354" s="8">
        <f t="shared" si="26"/>
        <v>-3.7499999999999999E-2</v>
      </c>
    </row>
    <row r="355" spans="2:5" x14ac:dyDescent="0.25">
      <c r="B355" s="6" t="s">
        <v>10</v>
      </c>
      <c r="C355" s="7">
        <v>142</v>
      </c>
      <c r="D355" s="7">
        <v>6</v>
      </c>
      <c r="E355" s="8">
        <f t="shared" si="26"/>
        <v>0.95774647887323938</v>
      </c>
    </row>
    <row r="360" spans="2:5" ht="18.75" x14ac:dyDescent="0.3">
      <c r="B360" s="52" t="s">
        <v>68</v>
      </c>
    </row>
    <row r="361" spans="2:5" ht="21" x14ac:dyDescent="0.25">
      <c r="B361" s="49">
        <v>42335</v>
      </c>
      <c r="C361" s="2" t="s">
        <v>2</v>
      </c>
      <c r="D361" s="2" t="s">
        <v>3</v>
      </c>
      <c r="E361" s="2" t="s">
        <v>4</v>
      </c>
    </row>
    <row r="362" spans="2:5" x14ac:dyDescent="0.25">
      <c r="B362" s="3" t="s">
        <v>5</v>
      </c>
      <c r="C362" s="4">
        <v>51</v>
      </c>
      <c r="D362" s="4">
        <v>2340</v>
      </c>
      <c r="E362" s="5">
        <f t="shared" ref="E362:E367" si="27">(C362-D362)/C362</f>
        <v>-44.882352941176471</v>
      </c>
    </row>
    <row r="363" spans="2:5" x14ac:dyDescent="0.25">
      <c r="B363" s="6" t="s">
        <v>6</v>
      </c>
      <c r="C363" s="7">
        <v>35</v>
      </c>
      <c r="D363" s="7">
        <v>3960</v>
      </c>
      <c r="E363" s="8">
        <f t="shared" si="27"/>
        <v>-112.14285714285714</v>
      </c>
    </row>
    <row r="364" spans="2:5" x14ac:dyDescent="0.25">
      <c r="B364" s="6" t="s">
        <v>7</v>
      </c>
      <c r="C364" s="7">
        <v>80</v>
      </c>
      <c r="D364" s="7">
        <v>0</v>
      </c>
      <c r="E364" s="8">
        <f t="shared" si="27"/>
        <v>1</v>
      </c>
    </row>
    <row r="365" spans="2:5" x14ac:dyDescent="0.25">
      <c r="B365" s="6" t="s">
        <v>8</v>
      </c>
      <c r="C365" s="7">
        <v>23</v>
      </c>
      <c r="D365" s="7">
        <v>6</v>
      </c>
      <c r="E365" s="8">
        <f t="shared" si="27"/>
        <v>0.73913043478260865</v>
      </c>
    </row>
    <row r="366" spans="2:5" x14ac:dyDescent="0.25">
      <c r="B366" s="6" t="s">
        <v>9</v>
      </c>
      <c r="C366" s="7">
        <v>240</v>
      </c>
      <c r="D366" s="7">
        <v>171</v>
      </c>
      <c r="E366" s="8">
        <f t="shared" si="27"/>
        <v>0.28749999999999998</v>
      </c>
    </row>
    <row r="367" spans="2:5" x14ac:dyDescent="0.25">
      <c r="B367" s="6" t="s">
        <v>10</v>
      </c>
      <c r="C367" s="7">
        <v>142</v>
      </c>
      <c r="D367" s="7">
        <v>6</v>
      </c>
      <c r="E367" s="8">
        <f t="shared" si="27"/>
        <v>0.95774647887323938</v>
      </c>
    </row>
    <row r="372" spans="2:5" ht="18.75" x14ac:dyDescent="0.3">
      <c r="B372" s="52" t="s">
        <v>69</v>
      </c>
    </row>
    <row r="373" spans="2:5" ht="21" x14ac:dyDescent="0.25">
      <c r="B373" s="49">
        <v>42335</v>
      </c>
      <c r="C373" s="2" t="s">
        <v>2</v>
      </c>
      <c r="D373" s="2" t="s">
        <v>3</v>
      </c>
      <c r="E373" s="2" t="s">
        <v>4</v>
      </c>
    </row>
    <row r="374" spans="2:5" x14ac:dyDescent="0.25">
      <c r="B374" s="3" t="s">
        <v>5</v>
      </c>
      <c r="C374" s="4">
        <v>51</v>
      </c>
      <c r="D374" s="4">
        <v>0</v>
      </c>
      <c r="E374" s="5">
        <f t="shared" ref="E374:E379" si="28">(C374-D374)/C374</f>
        <v>1</v>
      </c>
    </row>
    <row r="375" spans="2:5" x14ac:dyDescent="0.25">
      <c r="B375" s="6" t="s">
        <v>6</v>
      </c>
      <c r="C375" s="7">
        <v>35</v>
      </c>
      <c r="D375" s="7">
        <v>18</v>
      </c>
      <c r="E375" s="8">
        <f t="shared" si="28"/>
        <v>0.48571428571428571</v>
      </c>
    </row>
    <row r="376" spans="2:5" x14ac:dyDescent="0.25">
      <c r="B376" s="6" t="s">
        <v>7</v>
      </c>
      <c r="C376" s="7">
        <v>80</v>
      </c>
      <c r="D376" s="7">
        <v>0</v>
      </c>
      <c r="E376" s="8">
        <f t="shared" si="28"/>
        <v>1</v>
      </c>
    </row>
    <row r="377" spans="2:5" x14ac:dyDescent="0.25">
      <c r="B377" s="6" t="s">
        <v>8</v>
      </c>
      <c r="C377" s="7">
        <v>23</v>
      </c>
      <c r="D377" s="7">
        <v>1</v>
      </c>
      <c r="E377" s="8">
        <f t="shared" si="28"/>
        <v>0.95652173913043481</v>
      </c>
    </row>
    <row r="378" spans="2:5" x14ac:dyDescent="0.25">
      <c r="B378" s="6" t="s">
        <v>9</v>
      </c>
      <c r="C378" s="7">
        <v>240</v>
      </c>
      <c r="D378" s="7">
        <v>90</v>
      </c>
      <c r="E378" s="8">
        <f t="shared" si="28"/>
        <v>0.625</v>
      </c>
    </row>
    <row r="379" spans="2:5" x14ac:dyDescent="0.25">
      <c r="B379" s="6" t="s">
        <v>10</v>
      </c>
      <c r="C379" s="7">
        <v>142</v>
      </c>
      <c r="D379" s="7">
        <v>6</v>
      </c>
      <c r="E379" s="8">
        <f t="shared" si="28"/>
        <v>0.95774647887323938</v>
      </c>
    </row>
    <row r="384" spans="2:5" ht="18.75" x14ac:dyDescent="0.3">
      <c r="B384" s="52" t="s">
        <v>70</v>
      </c>
    </row>
    <row r="385" spans="2:5" ht="21" x14ac:dyDescent="0.25">
      <c r="B385" s="49">
        <v>42335</v>
      </c>
      <c r="C385" s="2" t="s">
        <v>2</v>
      </c>
      <c r="D385" s="2" t="s">
        <v>3</v>
      </c>
      <c r="E385" s="2" t="s">
        <v>4</v>
      </c>
    </row>
    <row r="386" spans="2:5" x14ac:dyDescent="0.25">
      <c r="B386" s="3" t="s">
        <v>5</v>
      </c>
      <c r="C386" s="4">
        <v>51</v>
      </c>
      <c r="D386" s="4">
        <v>6</v>
      </c>
      <c r="E386" s="5">
        <f t="shared" ref="E386:E391" si="29">(C386-D386)/C386</f>
        <v>0.88235294117647056</v>
      </c>
    </row>
    <row r="387" spans="2:5" x14ac:dyDescent="0.25">
      <c r="B387" s="6" t="s">
        <v>6</v>
      </c>
      <c r="C387" s="7">
        <v>35</v>
      </c>
      <c r="D387" s="7">
        <v>3</v>
      </c>
      <c r="E387" s="8">
        <f t="shared" si="29"/>
        <v>0.91428571428571426</v>
      </c>
    </row>
    <row r="388" spans="2:5" x14ac:dyDescent="0.25">
      <c r="B388" s="6" t="s">
        <v>7</v>
      </c>
      <c r="C388" s="7">
        <v>80</v>
      </c>
      <c r="D388" s="7">
        <v>0</v>
      </c>
      <c r="E388" s="8">
        <f t="shared" si="29"/>
        <v>1</v>
      </c>
    </row>
    <row r="389" spans="2:5" x14ac:dyDescent="0.25">
      <c r="B389" s="6" t="s">
        <v>8</v>
      </c>
      <c r="C389" s="7">
        <v>23</v>
      </c>
      <c r="D389" s="7">
        <v>12</v>
      </c>
      <c r="E389" s="8">
        <f t="shared" si="29"/>
        <v>0.47826086956521741</v>
      </c>
    </row>
    <row r="390" spans="2:5" x14ac:dyDescent="0.25">
      <c r="B390" s="6" t="s">
        <v>9</v>
      </c>
      <c r="C390" s="7">
        <v>90</v>
      </c>
      <c r="D390" s="7">
        <v>0</v>
      </c>
      <c r="E390" s="8">
        <f t="shared" si="29"/>
        <v>1</v>
      </c>
    </row>
    <row r="391" spans="2:5" x14ac:dyDescent="0.25">
      <c r="B391" s="6" t="s">
        <v>10</v>
      </c>
      <c r="C391" s="7">
        <v>142</v>
      </c>
      <c r="D391" s="7">
        <v>27</v>
      </c>
      <c r="E391" s="8">
        <f t="shared" si="29"/>
        <v>0.8098591549295775</v>
      </c>
    </row>
    <row r="396" spans="2:5" ht="18.75" x14ac:dyDescent="0.3">
      <c r="B396" s="52" t="s">
        <v>71</v>
      </c>
    </row>
    <row r="397" spans="2:5" ht="21" x14ac:dyDescent="0.25">
      <c r="B397" s="49">
        <v>42335</v>
      </c>
      <c r="C397" s="2" t="s">
        <v>2</v>
      </c>
      <c r="D397" s="2" t="s">
        <v>3</v>
      </c>
      <c r="E397" s="2" t="s">
        <v>4</v>
      </c>
    </row>
    <row r="398" spans="2:5" x14ac:dyDescent="0.25">
      <c r="B398" s="3" t="s">
        <v>5</v>
      </c>
      <c r="C398" s="4">
        <v>51</v>
      </c>
      <c r="D398" s="4">
        <v>2</v>
      </c>
      <c r="E398" s="5">
        <f t="shared" ref="E398:E403" si="30">(C398-D398)/C398</f>
        <v>0.96078431372549022</v>
      </c>
    </row>
    <row r="399" spans="2:5" x14ac:dyDescent="0.25">
      <c r="B399" s="6" t="s">
        <v>6</v>
      </c>
      <c r="C399" s="7">
        <v>35</v>
      </c>
      <c r="D399" s="7">
        <v>3</v>
      </c>
      <c r="E399" s="8">
        <f t="shared" si="30"/>
        <v>0.91428571428571426</v>
      </c>
    </row>
    <row r="400" spans="2:5" x14ac:dyDescent="0.25">
      <c r="B400" s="6" t="s">
        <v>7</v>
      </c>
      <c r="C400" s="7">
        <v>80</v>
      </c>
      <c r="D400" s="7">
        <v>0</v>
      </c>
      <c r="E400" s="8">
        <f t="shared" si="30"/>
        <v>1</v>
      </c>
    </row>
    <row r="401" spans="2:5" x14ac:dyDescent="0.25">
      <c r="B401" s="6" t="s">
        <v>8</v>
      </c>
      <c r="C401" s="7">
        <v>23</v>
      </c>
      <c r="D401" s="7">
        <v>13</v>
      </c>
      <c r="E401" s="8">
        <f t="shared" si="30"/>
        <v>0.43478260869565216</v>
      </c>
    </row>
    <row r="402" spans="2:5" x14ac:dyDescent="0.25">
      <c r="B402" s="6" t="s">
        <v>9</v>
      </c>
      <c r="C402" s="7">
        <v>90</v>
      </c>
      <c r="D402" s="7">
        <v>0</v>
      </c>
      <c r="E402" s="8">
        <f t="shared" si="30"/>
        <v>1</v>
      </c>
    </row>
    <row r="403" spans="2:5" x14ac:dyDescent="0.25">
      <c r="B403" s="6" t="s">
        <v>10</v>
      </c>
      <c r="C403" s="7">
        <v>142</v>
      </c>
      <c r="D403" s="7">
        <v>15</v>
      </c>
      <c r="E403" s="8">
        <f t="shared" si="30"/>
        <v>0.89436619718309862</v>
      </c>
    </row>
    <row r="408" spans="2:5" ht="18.75" x14ac:dyDescent="0.3">
      <c r="B408" s="52" t="s">
        <v>72</v>
      </c>
    </row>
    <row r="409" spans="2:5" ht="21" x14ac:dyDescent="0.25">
      <c r="B409" s="49">
        <v>42335</v>
      </c>
      <c r="C409" s="2" t="s">
        <v>2</v>
      </c>
      <c r="D409" s="2" t="s">
        <v>3</v>
      </c>
      <c r="E409" s="2" t="s">
        <v>4</v>
      </c>
    </row>
    <row r="410" spans="2:5" x14ac:dyDescent="0.25">
      <c r="B410" s="3" t="s">
        <v>5</v>
      </c>
      <c r="C410" s="4">
        <v>51</v>
      </c>
      <c r="D410" s="4">
        <v>55</v>
      </c>
      <c r="E410" s="5">
        <f t="shared" ref="E410:E415" si="31">(C410-D410)/C410</f>
        <v>-7.8431372549019607E-2</v>
      </c>
    </row>
    <row r="411" spans="2:5" x14ac:dyDescent="0.25">
      <c r="B411" s="6" t="s">
        <v>6</v>
      </c>
      <c r="C411" s="7">
        <v>35</v>
      </c>
      <c r="D411" s="7">
        <v>39</v>
      </c>
      <c r="E411" s="8">
        <f t="shared" si="31"/>
        <v>-0.11428571428571428</v>
      </c>
    </row>
    <row r="412" spans="2:5" x14ac:dyDescent="0.25">
      <c r="B412" s="6" t="s">
        <v>7</v>
      </c>
      <c r="C412" s="7">
        <v>240</v>
      </c>
      <c r="D412" s="7">
        <v>41</v>
      </c>
      <c r="E412" s="8">
        <f t="shared" si="31"/>
        <v>0.82916666666666672</v>
      </c>
    </row>
    <row r="413" spans="2:5" x14ac:dyDescent="0.25">
      <c r="B413" s="6" t="s">
        <v>8</v>
      </c>
      <c r="C413" s="7">
        <v>23</v>
      </c>
      <c r="D413" s="7">
        <v>4</v>
      </c>
      <c r="E413" s="8">
        <f t="shared" si="31"/>
        <v>0.82608695652173914</v>
      </c>
    </row>
    <row r="414" spans="2:5" x14ac:dyDescent="0.25">
      <c r="B414" s="6" t="s">
        <v>9</v>
      </c>
      <c r="C414" s="7">
        <v>90</v>
      </c>
      <c r="D414" s="7">
        <v>0</v>
      </c>
      <c r="E414" s="8">
        <f t="shared" si="31"/>
        <v>1</v>
      </c>
    </row>
    <row r="415" spans="2:5" x14ac:dyDescent="0.25">
      <c r="B415" s="6" t="s">
        <v>10</v>
      </c>
      <c r="C415" s="7">
        <v>142</v>
      </c>
      <c r="D415" s="7">
        <v>6</v>
      </c>
      <c r="E415" s="8">
        <f t="shared" si="31"/>
        <v>0.95774647887323938</v>
      </c>
    </row>
    <row r="420" spans="2:5" ht="18.75" x14ac:dyDescent="0.3">
      <c r="B420" s="52" t="s">
        <v>73</v>
      </c>
    </row>
    <row r="421" spans="2:5" ht="21" x14ac:dyDescent="0.25">
      <c r="B421" s="49">
        <v>42335</v>
      </c>
      <c r="C421" s="2" t="s">
        <v>2</v>
      </c>
      <c r="D421" s="2" t="s">
        <v>3</v>
      </c>
      <c r="E421" s="2" t="s">
        <v>4</v>
      </c>
    </row>
    <row r="422" spans="2:5" x14ac:dyDescent="0.25">
      <c r="B422" s="3" t="s">
        <v>5</v>
      </c>
      <c r="C422" s="4">
        <v>51</v>
      </c>
      <c r="D422" s="4">
        <v>5</v>
      </c>
      <c r="E422" s="5">
        <f t="shared" ref="E422:E427" si="32">(C422-D422)/C422</f>
        <v>0.90196078431372551</v>
      </c>
    </row>
    <row r="423" spans="2:5" x14ac:dyDescent="0.25">
      <c r="B423" s="6" t="s">
        <v>6</v>
      </c>
      <c r="C423" s="7">
        <v>35</v>
      </c>
      <c r="D423" s="7">
        <v>2</v>
      </c>
      <c r="E423" s="8">
        <f t="shared" si="32"/>
        <v>0.94285714285714284</v>
      </c>
    </row>
    <row r="424" spans="2:5" x14ac:dyDescent="0.25">
      <c r="B424" s="6" t="s">
        <v>7</v>
      </c>
      <c r="C424" s="7">
        <v>240</v>
      </c>
      <c r="D424" s="7">
        <v>0</v>
      </c>
      <c r="E424" s="8">
        <f t="shared" si="32"/>
        <v>1</v>
      </c>
    </row>
    <row r="425" spans="2:5" x14ac:dyDescent="0.25">
      <c r="B425" s="6" t="s">
        <v>8</v>
      </c>
      <c r="C425" s="7">
        <v>23</v>
      </c>
      <c r="D425" s="7">
        <v>4</v>
      </c>
      <c r="E425" s="8">
        <f t="shared" si="32"/>
        <v>0.82608695652173914</v>
      </c>
    </row>
    <row r="426" spans="2:5" x14ac:dyDescent="0.25">
      <c r="B426" s="6" t="s">
        <v>9</v>
      </c>
      <c r="C426" s="7">
        <v>90</v>
      </c>
      <c r="D426" s="7">
        <v>0</v>
      </c>
      <c r="E426" s="8">
        <f t="shared" si="32"/>
        <v>1</v>
      </c>
    </row>
    <row r="427" spans="2:5" x14ac:dyDescent="0.25">
      <c r="B427" s="6" t="s">
        <v>10</v>
      </c>
      <c r="C427" s="7">
        <v>142</v>
      </c>
      <c r="D427" s="7">
        <v>10</v>
      </c>
      <c r="E427" s="8">
        <f t="shared" si="32"/>
        <v>0.92957746478873238</v>
      </c>
    </row>
    <row r="432" spans="2:5" ht="18.75" x14ac:dyDescent="0.3">
      <c r="B432" s="52" t="s">
        <v>74</v>
      </c>
    </row>
    <row r="433" spans="2:5" ht="21" x14ac:dyDescent="0.25">
      <c r="B433" s="49">
        <v>42335</v>
      </c>
      <c r="C433" s="2" t="s">
        <v>2</v>
      </c>
      <c r="D433" s="2" t="s">
        <v>3</v>
      </c>
      <c r="E433" s="2" t="s">
        <v>4</v>
      </c>
    </row>
    <row r="434" spans="2:5" x14ac:dyDescent="0.25">
      <c r="B434" s="3" t="s">
        <v>5</v>
      </c>
      <c r="C434" s="4">
        <v>51</v>
      </c>
      <c r="D434" s="4">
        <v>101</v>
      </c>
      <c r="E434" s="5">
        <f t="shared" ref="E434:E439" si="33">(C434-D434)/C434</f>
        <v>-0.98039215686274506</v>
      </c>
    </row>
    <row r="435" spans="2:5" x14ac:dyDescent="0.25">
      <c r="B435" s="6" t="s">
        <v>6</v>
      </c>
      <c r="C435" s="7">
        <v>35</v>
      </c>
      <c r="D435" s="7">
        <v>20</v>
      </c>
      <c r="E435" s="8">
        <f t="shared" si="33"/>
        <v>0.42857142857142855</v>
      </c>
    </row>
    <row r="436" spans="2:5" x14ac:dyDescent="0.25">
      <c r="B436" s="6" t="s">
        <v>7</v>
      </c>
      <c r="C436" s="7">
        <v>80</v>
      </c>
      <c r="D436" s="7">
        <v>0</v>
      </c>
      <c r="E436" s="8">
        <f t="shared" si="33"/>
        <v>1</v>
      </c>
    </row>
    <row r="437" spans="2:5" x14ac:dyDescent="0.25">
      <c r="B437" s="6" t="s">
        <v>8</v>
      </c>
      <c r="C437" s="7">
        <v>23</v>
      </c>
      <c r="D437" s="7">
        <v>12</v>
      </c>
      <c r="E437" s="8">
        <f t="shared" si="33"/>
        <v>0.47826086956521741</v>
      </c>
    </row>
    <row r="438" spans="2:5" x14ac:dyDescent="0.25">
      <c r="B438" s="6" t="s">
        <v>9</v>
      </c>
      <c r="C438" s="7">
        <v>90</v>
      </c>
      <c r="D438" s="7">
        <v>1094</v>
      </c>
      <c r="E438" s="8">
        <f t="shared" si="33"/>
        <v>-11.155555555555555</v>
      </c>
    </row>
    <row r="439" spans="2:5" x14ac:dyDescent="0.25">
      <c r="B439" s="6" t="s">
        <v>10</v>
      </c>
      <c r="C439" s="7">
        <v>142</v>
      </c>
      <c r="D439" s="7">
        <v>6</v>
      </c>
      <c r="E439" s="8">
        <f t="shared" si="33"/>
        <v>0.95774647887323938</v>
      </c>
    </row>
    <row r="444" spans="2:5" ht="18.75" x14ac:dyDescent="0.3">
      <c r="B444" s="52" t="s">
        <v>75</v>
      </c>
    </row>
    <row r="445" spans="2:5" ht="21" x14ac:dyDescent="0.25">
      <c r="B445" s="49">
        <v>42335</v>
      </c>
      <c r="C445" s="2" t="s">
        <v>2</v>
      </c>
      <c r="D445" s="2" t="s">
        <v>3</v>
      </c>
      <c r="E445" s="2" t="s">
        <v>4</v>
      </c>
    </row>
    <row r="446" spans="2:5" x14ac:dyDescent="0.25">
      <c r="B446" s="3" t="s">
        <v>5</v>
      </c>
      <c r="C446" s="4">
        <v>51</v>
      </c>
      <c r="D446" s="4">
        <v>7</v>
      </c>
      <c r="E446" s="5">
        <f t="shared" ref="E446:E451" si="34">(C446-D446)/C446</f>
        <v>0.86274509803921573</v>
      </c>
    </row>
    <row r="447" spans="2:5" x14ac:dyDescent="0.25">
      <c r="B447" s="6" t="s">
        <v>6</v>
      </c>
      <c r="C447" s="7">
        <v>35</v>
      </c>
      <c r="D447" s="7">
        <v>5</v>
      </c>
      <c r="E447" s="8">
        <f t="shared" si="34"/>
        <v>0.8571428571428571</v>
      </c>
    </row>
    <row r="448" spans="2:5" x14ac:dyDescent="0.25">
      <c r="B448" s="6" t="s">
        <v>7</v>
      </c>
      <c r="C448" s="7">
        <v>240</v>
      </c>
      <c r="D448" s="7">
        <v>101</v>
      </c>
      <c r="E448" s="8">
        <f t="shared" si="34"/>
        <v>0.57916666666666672</v>
      </c>
    </row>
    <row r="449" spans="2:5" x14ac:dyDescent="0.25">
      <c r="B449" s="6" t="s">
        <v>8</v>
      </c>
      <c r="C449" s="7">
        <v>23</v>
      </c>
      <c r="D449" s="7">
        <v>5441</v>
      </c>
      <c r="E449" s="8">
        <f t="shared" si="34"/>
        <v>-235.56521739130434</v>
      </c>
    </row>
    <row r="450" spans="2:5" x14ac:dyDescent="0.25">
      <c r="B450" s="6" t="s">
        <v>9</v>
      </c>
      <c r="C450" s="7">
        <v>90</v>
      </c>
      <c r="D450" s="7">
        <v>0</v>
      </c>
      <c r="E450" s="8">
        <f t="shared" si="34"/>
        <v>1</v>
      </c>
    </row>
    <row r="451" spans="2:5" x14ac:dyDescent="0.25">
      <c r="B451" s="6" t="s">
        <v>10</v>
      </c>
      <c r="C451" s="7">
        <v>142</v>
      </c>
      <c r="D451" s="7">
        <v>11</v>
      </c>
      <c r="E451" s="8">
        <f t="shared" si="34"/>
        <v>0.92253521126760563</v>
      </c>
    </row>
    <row r="456" spans="2:5" ht="18.75" x14ac:dyDescent="0.3">
      <c r="B456" s="52" t="s">
        <v>76</v>
      </c>
    </row>
    <row r="457" spans="2:5" ht="21" x14ac:dyDescent="0.25">
      <c r="B457" s="49">
        <v>42335</v>
      </c>
      <c r="C457" s="2" t="s">
        <v>2</v>
      </c>
      <c r="D457" s="2" t="s">
        <v>3</v>
      </c>
      <c r="E457" s="2" t="s">
        <v>4</v>
      </c>
    </row>
    <row r="458" spans="2:5" x14ac:dyDescent="0.25">
      <c r="B458" s="3" t="s">
        <v>5</v>
      </c>
      <c r="C458" s="4">
        <v>51</v>
      </c>
      <c r="D458" s="4">
        <v>0</v>
      </c>
      <c r="E458" s="5">
        <f t="shared" ref="E458:E463" si="35">(C458-D458)/C458</f>
        <v>1</v>
      </c>
    </row>
    <row r="459" spans="2:5" x14ac:dyDescent="0.25">
      <c r="B459" s="6" t="s">
        <v>6</v>
      </c>
      <c r="C459" s="7">
        <v>35</v>
      </c>
      <c r="D459" s="7">
        <v>0</v>
      </c>
      <c r="E459" s="8">
        <f t="shared" si="35"/>
        <v>1</v>
      </c>
    </row>
    <row r="460" spans="2:5" x14ac:dyDescent="0.25">
      <c r="B460" s="6" t="s">
        <v>7</v>
      </c>
      <c r="C460" s="7">
        <v>240</v>
      </c>
      <c r="D460" s="7">
        <v>0</v>
      </c>
      <c r="E460" s="8">
        <f t="shared" si="35"/>
        <v>1</v>
      </c>
    </row>
    <row r="461" spans="2:5" x14ac:dyDescent="0.25">
      <c r="B461" s="6" t="s">
        <v>8</v>
      </c>
      <c r="C461" s="7">
        <v>23</v>
      </c>
      <c r="D461" s="7">
        <v>0</v>
      </c>
      <c r="E461" s="8">
        <f t="shared" si="35"/>
        <v>1</v>
      </c>
    </row>
    <row r="462" spans="2:5" x14ac:dyDescent="0.25">
      <c r="B462" s="6" t="s">
        <v>9</v>
      </c>
      <c r="C462" s="7">
        <v>90</v>
      </c>
      <c r="D462" s="7">
        <v>0</v>
      </c>
      <c r="E462" s="8">
        <f t="shared" si="35"/>
        <v>1</v>
      </c>
    </row>
    <row r="463" spans="2:5" x14ac:dyDescent="0.25">
      <c r="B463" s="6" t="s">
        <v>10</v>
      </c>
      <c r="C463" s="7">
        <v>142</v>
      </c>
      <c r="D463" s="7">
        <v>0</v>
      </c>
      <c r="E463" s="8">
        <f t="shared" si="35"/>
        <v>1</v>
      </c>
    </row>
    <row r="468" spans="2:5" ht="18.75" x14ac:dyDescent="0.3">
      <c r="B468" s="52" t="s">
        <v>77</v>
      </c>
    </row>
    <row r="469" spans="2:5" ht="21" x14ac:dyDescent="0.25">
      <c r="B469" s="49">
        <v>42335</v>
      </c>
      <c r="C469" s="2" t="s">
        <v>2</v>
      </c>
      <c r="D469" s="2" t="s">
        <v>3</v>
      </c>
      <c r="E469" s="2" t="s">
        <v>4</v>
      </c>
    </row>
    <row r="470" spans="2:5" x14ac:dyDescent="0.25">
      <c r="B470" s="3" t="s">
        <v>5</v>
      </c>
      <c r="C470" s="4">
        <v>51</v>
      </c>
      <c r="D470" s="4">
        <v>0</v>
      </c>
      <c r="E470" s="5">
        <f t="shared" ref="E470:E475" si="36">(C470-D470)/C470</f>
        <v>1</v>
      </c>
    </row>
    <row r="471" spans="2:5" x14ac:dyDescent="0.25">
      <c r="B471" s="6" t="s">
        <v>6</v>
      </c>
      <c r="C471" s="7">
        <v>35</v>
      </c>
      <c r="D471" s="7">
        <v>0</v>
      </c>
      <c r="E471" s="8">
        <f t="shared" si="36"/>
        <v>1</v>
      </c>
    </row>
    <row r="472" spans="2:5" x14ac:dyDescent="0.25">
      <c r="B472" s="6" t="s">
        <v>7</v>
      </c>
      <c r="C472" s="7">
        <v>240</v>
      </c>
      <c r="D472" s="7">
        <v>0</v>
      </c>
      <c r="E472" s="8">
        <f t="shared" si="36"/>
        <v>1</v>
      </c>
    </row>
    <row r="473" spans="2:5" x14ac:dyDescent="0.25">
      <c r="B473" s="6" t="s">
        <v>8</v>
      </c>
      <c r="C473" s="7">
        <v>23</v>
      </c>
      <c r="D473" s="7">
        <v>0</v>
      </c>
      <c r="E473" s="8">
        <f t="shared" si="36"/>
        <v>1</v>
      </c>
    </row>
    <row r="474" spans="2:5" x14ac:dyDescent="0.25">
      <c r="B474" s="6" t="s">
        <v>9</v>
      </c>
      <c r="C474" s="7">
        <v>90</v>
      </c>
      <c r="D474" s="7">
        <v>0</v>
      </c>
      <c r="E474" s="8">
        <f t="shared" si="36"/>
        <v>1</v>
      </c>
    </row>
    <row r="475" spans="2:5" x14ac:dyDescent="0.25">
      <c r="B475" s="6" t="s">
        <v>10</v>
      </c>
      <c r="C475" s="7">
        <v>142</v>
      </c>
      <c r="D475" s="7">
        <v>0</v>
      </c>
      <c r="E475" s="8">
        <f t="shared" si="36"/>
        <v>1</v>
      </c>
    </row>
  </sheetData>
  <mergeCells count="3">
    <mergeCell ref="C62:C63"/>
    <mergeCell ref="D62:D63"/>
    <mergeCell ref="E62:E6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0"/>
  <sheetViews>
    <sheetView topLeftCell="A421" zoomScale="90" zoomScaleNormal="90" workbookViewId="0">
      <selection activeCell="I436" sqref="I436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5" s="1" customFormat="1" x14ac:dyDescent="0.25"/>
    <row r="18" spans="1:5" s="1" customFormat="1" ht="8.25" customHeight="1" x14ac:dyDescent="0.25"/>
    <row r="19" spans="1:5" ht="17.25" customHeight="1" x14ac:dyDescent="0.25">
      <c r="A19" s="1"/>
      <c r="B19" s="49">
        <v>42335</v>
      </c>
      <c r="C19" s="11" t="s">
        <v>2</v>
      </c>
      <c r="D19" s="11" t="s">
        <v>3</v>
      </c>
      <c r="E19" s="11" t="s">
        <v>4</v>
      </c>
    </row>
    <row r="20" spans="1:5" x14ac:dyDescent="0.25">
      <c r="A20" s="1"/>
      <c r="B20" s="3" t="s">
        <v>5</v>
      </c>
      <c r="C20" s="12">
        <v>22.33</v>
      </c>
      <c r="D20" s="12">
        <v>47.4</v>
      </c>
      <c r="E20" s="13">
        <f t="shared" ref="E20:E25" si="0">(C20-D20)/C20</f>
        <v>-1.1227048813255711</v>
      </c>
    </row>
    <row r="21" spans="1:5" x14ac:dyDescent="0.25">
      <c r="A21" s="1"/>
      <c r="B21" s="6" t="s">
        <v>6</v>
      </c>
      <c r="C21" s="12">
        <v>3.96</v>
      </c>
      <c r="D21" s="12">
        <v>0</v>
      </c>
      <c r="E21" s="14">
        <f t="shared" si="0"/>
        <v>1</v>
      </c>
    </row>
    <row r="22" spans="1:5" x14ac:dyDescent="0.25">
      <c r="A22" s="1"/>
      <c r="B22" s="6" t="s">
        <v>7</v>
      </c>
      <c r="C22" s="12">
        <v>19.399999999999999</v>
      </c>
      <c r="D22" s="12">
        <v>10.94</v>
      </c>
      <c r="E22" s="14">
        <f t="shared" si="0"/>
        <v>0.43608247422680413</v>
      </c>
    </row>
    <row r="23" spans="1:5" x14ac:dyDescent="0.25">
      <c r="A23" s="1"/>
      <c r="B23" s="6" t="s">
        <v>8</v>
      </c>
      <c r="C23" s="12">
        <v>5.5</v>
      </c>
      <c r="D23" s="12">
        <v>35.700000000000003</v>
      </c>
      <c r="E23" s="13">
        <f t="shared" si="0"/>
        <v>-5.4909090909090912</v>
      </c>
    </row>
    <row r="24" spans="1:5" x14ac:dyDescent="0.25">
      <c r="A24" s="1"/>
      <c r="B24" s="6" t="s">
        <v>9</v>
      </c>
      <c r="C24" s="12">
        <v>29</v>
      </c>
      <c r="D24" s="12">
        <v>0</v>
      </c>
      <c r="E24" s="14">
        <f t="shared" si="0"/>
        <v>1</v>
      </c>
    </row>
    <row r="25" spans="1:5" x14ac:dyDescent="0.25">
      <c r="A25" s="1"/>
      <c r="B25" s="6" t="s">
        <v>10</v>
      </c>
      <c r="C25" s="12">
        <v>22.5</v>
      </c>
      <c r="D25" s="12">
        <v>18</v>
      </c>
      <c r="E25" s="13">
        <f t="shared" si="0"/>
        <v>0.2</v>
      </c>
    </row>
    <row r="26" spans="1:5" x14ac:dyDescent="0.25">
      <c r="A26" s="1"/>
    </row>
    <row r="27" spans="1:5" ht="32.25" customHeight="1" x14ac:dyDescent="0.25">
      <c r="D27" s="15"/>
    </row>
    <row r="30" spans="1:5" ht="21" x14ac:dyDescent="0.25">
      <c r="B30" s="49">
        <v>42349</v>
      </c>
      <c r="C30" s="11" t="s">
        <v>2</v>
      </c>
      <c r="D30" s="11" t="s">
        <v>3</v>
      </c>
      <c r="E30" s="11" t="s">
        <v>4</v>
      </c>
    </row>
    <row r="31" spans="1:5" x14ac:dyDescent="0.25">
      <c r="B31" s="3" t="s">
        <v>5</v>
      </c>
      <c r="C31" s="12">
        <f>22.33*4</f>
        <v>89.32</v>
      </c>
      <c r="D31" s="12">
        <f>1.23*14.58</f>
        <v>17.933399999999999</v>
      </c>
      <c r="E31" s="13">
        <f t="shared" ref="E31:E36" si="1">(C31-D31)/C31</f>
        <v>0.79922301836094933</v>
      </c>
    </row>
    <row r="32" spans="1:5" x14ac:dyDescent="0.25">
      <c r="B32" s="6" t="s">
        <v>6</v>
      </c>
      <c r="C32" s="12">
        <f>3.96*4</f>
        <v>15.84</v>
      </c>
      <c r="D32" s="12">
        <f>0.9*14.58</f>
        <v>13.122</v>
      </c>
      <c r="E32" s="14">
        <f t="shared" si="1"/>
        <v>0.1715909090909091</v>
      </c>
    </row>
    <row r="33" spans="2:5" x14ac:dyDescent="0.25">
      <c r="B33" s="6" t="s">
        <v>7</v>
      </c>
      <c r="C33" s="12">
        <v>19.399999999999999</v>
      </c>
      <c r="D33" s="12">
        <f>0.67 * 14.58</f>
        <v>9.7686000000000011</v>
      </c>
      <c r="E33" s="14">
        <f t="shared" si="1"/>
        <v>0.49646391752577312</v>
      </c>
    </row>
    <row r="34" spans="2:5" x14ac:dyDescent="0.25">
      <c r="B34" s="6" t="s">
        <v>8</v>
      </c>
      <c r="C34" s="12">
        <f>5.5*4</f>
        <v>22</v>
      </c>
      <c r="D34" s="12">
        <f>0.75*14.58</f>
        <v>10.935</v>
      </c>
      <c r="E34" s="13">
        <f t="shared" si="1"/>
        <v>0.50295454545454543</v>
      </c>
    </row>
    <row r="35" spans="2:5" x14ac:dyDescent="0.25">
      <c r="B35" s="6" t="s">
        <v>9</v>
      </c>
      <c r="C35" s="12">
        <v>29</v>
      </c>
      <c r="D35" s="12">
        <f>3.12*14.58</f>
        <v>45.489600000000003</v>
      </c>
      <c r="E35" s="14">
        <f t="shared" si="1"/>
        <v>-0.56860689655172425</v>
      </c>
    </row>
    <row r="36" spans="2:5" x14ac:dyDescent="0.25">
      <c r="B36" s="6" t="s">
        <v>10</v>
      </c>
      <c r="C36" s="12">
        <f>22.5*4</f>
        <v>90</v>
      </c>
      <c r="D36" s="12">
        <v>105.4</v>
      </c>
      <c r="E36" s="13">
        <f t="shared" si="1"/>
        <v>-0.17111111111111119</v>
      </c>
    </row>
    <row r="44" spans="2:5" ht="18.75" x14ac:dyDescent="0.3">
      <c r="B44" s="52" t="s">
        <v>44</v>
      </c>
    </row>
    <row r="45" spans="2:5" ht="21" x14ac:dyDescent="0.25">
      <c r="B45" s="49">
        <v>42367</v>
      </c>
      <c r="C45" s="11" t="s">
        <v>2</v>
      </c>
      <c r="D45" s="11" t="s">
        <v>3</v>
      </c>
      <c r="E45" s="11" t="s">
        <v>4</v>
      </c>
    </row>
    <row r="46" spans="2:5" x14ac:dyDescent="0.25">
      <c r="B46" s="3" t="s">
        <v>5</v>
      </c>
      <c r="C46" s="12">
        <v>22.33</v>
      </c>
      <c r="D46" s="12">
        <f>6/60*14.58</f>
        <v>1.4580000000000002</v>
      </c>
      <c r="E46" s="13">
        <f t="shared" ref="E46:E51" si="2">(C46-D46)/C46</f>
        <v>0.93470667263770724</v>
      </c>
    </row>
    <row r="47" spans="2:5" x14ac:dyDescent="0.25">
      <c r="B47" s="6" t="s">
        <v>6</v>
      </c>
      <c r="C47" s="12">
        <v>3.96</v>
      </c>
      <c r="D47" s="12">
        <f>21/60*14.58</f>
        <v>5.1029999999999998</v>
      </c>
      <c r="E47" s="14">
        <f t="shared" si="2"/>
        <v>-0.28863636363636358</v>
      </c>
    </row>
    <row r="48" spans="2:5" x14ac:dyDescent="0.25">
      <c r="B48" s="6" t="s">
        <v>7</v>
      </c>
      <c r="C48" s="12">
        <v>19.399999999999999</v>
      </c>
      <c r="D48" s="12">
        <v>0</v>
      </c>
      <c r="E48" s="14">
        <f t="shared" si="2"/>
        <v>1</v>
      </c>
    </row>
    <row r="49" spans="2:7" x14ac:dyDescent="0.25">
      <c r="B49" s="6" t="s">
        <v>8</v>
      </c>
      <c r="C49" s="12">
        <v>5.5</v>
      </c>
      <c r="D49" s="12">
        <f>12/60*14.58</f>
        <v>2.9160000000000004</v>
      </c>
      <c r="E49" s="13">
        <f t="shared" si="2"/>
        <v>0.46981818181818175</v>
      </c>
    </row>
    <row r="50" spans="2:7" x14ac:dyDescent="0.25">
      <c r="B50" s="6" t="s">
        <v>9</v>
      </c>
      <c r="C50" s="12">
        <v>29</v>
      </c>
      <c r="D50" s="12">
        <v>0</v>
      </c>
      <c r="E50" s="14">
        <f t="shared" si="2"/>
        <v>1</v>
      </c>
    </row>
    <row r="51" spans="2:7" x14ac:dyDescent="0.25">
      <c r="B51" s="6" t="s">
        <v>10</v>
      </c>
      <c r="C51" s="12">
        <v>22.5</v>
      </c>
      <c r="D51" s="12">
        <v>11.82</v>
      </c>
      <c r="E51" s="13">
        <f t="shared" si="2"/>
        <v>0.47466666666666668</v>
      </c>
    </row>
    <row r="53" spans="2:7" x14ac:dyDescent="0.25">
      <c r="C53" s="51"/>
    </row>
    <row r="54" spans="2:7" x14ac:dyDescent="0.25">
      <c r="C54" s="51"/>
    </row>
    <row r="55" spans="2:7" x14ac:dyDescent="0.25">
      <c r="C55" s="51"/>
    </row>
    <row r="56" spans="2:7" ht="18.75" x14ac:dyDescent="0.3">
      <c r="B56" s="52" t="s">
        <v>45</v>
      </c>
    </row>
    <row r="57" spans="2:7" ht="21" x14ac:dyDescent="0.25">
      <c r="B57" s="49">
        <v>42367</v>
      </c>
      <c r="C57" s="11" t="s">
        <v>2</v>
      </c>
      <c r="D57" s="11" t="s">
        <v>3</v>
      </c>
      <c r="E57" s="11" t="s">
        <v>4</v>
      </c>
    </row>
    <row r="58" spans="2:7" x14ac:dyDescent="0.25">
      <c r="B58" s="3" t="s">
        <v>5</v>
      </c>
      <c r="C58" s="12">
        <v>22.33</v>
      </c>
      <c r="D58" s="12">
        <f>6/60*14.58</f>
        <v>1.4580000000000002</v>
      </c>
      <c r="E58" s="13">
        <f t="shared" ref="E58:E63" si="3">(C58-D58)/C58</f>
        <v>0.93470667263770724</v>
      </c>
      <c r="G58" s="51"/>
    </row>
    <row r="59" spans="2:7" x14ac:dyDescent="0.25">
      <c r="B59" s="6" t="s">
        <v>6</v>
      </c>
      <c r="C59" s="12">
        <v>3.96</v>
      </c>
      <c r="D59" s="12">
        <f>15/60*14.58</f>
        <v>3.645</v>
      </c>
      <c r="E59" s="14">
        <f t="shared" si="3"/>
        <v>7.954545454545453E-2</v>
      </c>
      <c r="G59" s="51"/>
    </row>
    <row r="60" spans="2:7" x14ac:dyDescent="0.25">
      <c r="B60" s="6" t="s">
        <v>7</v>
      </c>
      <c r="C60" s="12">
        <v>19.399999999999999</v>
      </c>
      <c r="D60" s="12">
        <f>244/60*14.58</f>
        <v>59.291999999999994</v>
      </c>
      <c r="E60" s="14">
        <f t="shared" si="3"/>
        <v>-2.0562886597938146</v>
      </c>
      <c r="G60" s="51"/>
    </row>
    <row r="61" spans="2:7" x14ac:dyDescent="0.25">
      <c r="B61" s="6" t="s">
        <v>8</v>
      </c>
      <c r="C61" s="12">
        <v>5.5</v>
      </c>
      <c r="D61" s="12">
        <f>15/60*14.58</f>
        <v>3.645</v>
      </c>
      <c r="E61" s="13">
        <f t="shared" si="3"/>
        <v>0.33727272727272728</v>
      </c>
      <c r="G61" s="51"/>
    </row>
    <row r="62" spans="2:7" x14ac:dyDescent="0.25">
      <c r="B62" s="6" t="s">
        <v>9</v>
      </c>
      <c r="C62" s="12">
        <v>29</v>
      </c>
      <c r="D62" s="12">
        <v>0</v>
      </c>
      <c r="E62" s="14">
        <f t="shared" si="3"/>
        <v>1</v>
      </c>
      <c r="G62" s="51"/>
    </row>
    <row r="63" spans="2:7" x14ac:dyDescent="0.25">
      <c r="B63" s="6" t="s">
        <v>10</v>
      </c>
      <c r="C63" s="12">
        <v>22.5</v>
      </c>
      <c r="D63" s="12">
        <v>10.72</v>
      </c>
      <c r="E63" s="13">
        <f t="shared" si="3"/>
        <v>0.52355555555555555</v>
      </c>
      <c r="G63" s="51"/>
    </row>
    <row r="67" spans="2:7" x14ac:dyDescent="0.25">
      <c r="G67" s="51"/>
    </row>
    <row r="68" spans="2:7" ht="18.75" x14ac:dyDescent="0.3">
      <c r="B68" s="52" t="s">
        <v>46</v>
      </c>
      <c r="G68" s="51"/>
    </row>
    <row r="69" spans="2:7" ht="21" x14ac:dyDescent="0.25">
      <c r="B69" s="49">
        <v>42367</v>
      </c>
      <c r="C69" s="11" t="s">
        <v>2</v>
      </c>
      <c r="D69" s="11" t="s">
        <v>3</v>
      </c>
      <c r="E69" s="11" t="s">
        <v>4</v>
      </c>
      <c r="G69" s="51"/>
    </row>
    <row r="70" spans="2:7" x14ac:dyDescent="0.25">
      <c r="B70" s="3" t="s">
        <v>5</v>
      </c>
      <c r="C70" s="12">
        <v>22.33</v>
      </c>
      <c r="D70" s="12">
        <f>7/60*14.58</f>
        <v>1.7010000000000001</v>
      </c>
      <c r="E70" s="13">
        <f t="shared" ref="E70:E75" si="4">(C70-D70)/C70</f>
        <v>0.92382445141065828</v>
      </c>
      <c r="G70" s="51"/>
    </row>
    <row r="71" spans="2:7" x14ac:dyDescent="0.25">
      <c r="B71" s="6" t="s">
        <v>6</v>
      </c>
      <c r="C71" s="12">
        <v>3.96</v>
      </c>
      <c r="D71" s="12">
        <f>10/60*14.58</f>
        <v>2.4299999999999997</v>
      </c>
      <c r="E71" s="14">
        <f t="shared" si="4"/>
        <v>0.38636363636363641</v>
      </c>
    </row>
    <row r="72" spans="2:7" x14ac:dyDescent="0.25">
      <c r="B72" s="6" t="s">
        <v>7</v>
      </c>
      <c r="C72" s="12">
        <v>19.399999999999999</v>
      </c>
      <c r="D72" s="12">
        <f>76/60*14.58</f>
        <v>18.468</v>
      </c>
      <c r="E72" s="14">
        <f t="shared" si="4"/>
        <v>4.8041237113401997E-2</v>
      </c>
    </row>
    <row r="73" spans="2:7" x14ac:dyDescent="0.25">
      <c r="B73" s="6" t="s">
        <v>8</v>
      </c>
      <c r="C73" s="12">
        <v>5.5</v>
      </c>
      <c r="D73" s="12">
        <f>23/60*14.58</f>
        <v>5.5890000000000004</v>
      </c>
      <c r="E73" s="13">
        <f t="shared" si="4"/>
        <v>-1.6181818181818255E-2</v>
      </c>
    </row>
    <row r="74" spans="2:7" x14ac:dyDescent="0.25">
      <c r="B74" s="6" t="s">
        <v>9</v>
      </c>
      <c r="C74" s="12">
        <v>29</v>
      </c>
      <c r="D74" s="12">
        <v>0</v>
      </c>
      <c r="E74" s="14">
        <f t="shared" si="4"/>
        <v>1</v>
      </c>
    </row>
    <row r="75" spans="2:7" x14ac:dyDescent="0.25">
      <c r="B75" s="6" t="s">
        <v>10</v>
      </c>
      <c r="C75" s="12">
        <v>22.5</v>
      </c>
      <c r="D75" s="12">
        <v>12.3</v>
      </c>
      <c r="E75" s="13">
        <f t="shared" si="4"/>
        <v>0.45333333333333331</v>
      </c>
    </row>
    <row r="79" spans="2:7" x14ac:dyDescent="0.25">
      <c r="G79" s="51"/>
    </row>
    <row r="80" spans="2:7" x14ac:dyDescent="0.25">
      <c r="G80" s="51"/>
    </row>
    <row r="81" spans="2:7" ht="18.75" x14ac:dyDescent="0.3">
      <c r="B81" s="52" t="s">
        <v>47</v>
      </c>
      <c r="G81" s="51"/>
    </row>
    <row r="82" spans="2:7" ht="21" x14ac:dyDescent="0.25">
      <c r="B82" s="49">
        <v>42367</v>
      </c>
      <c r="C82" s="11" t="s">
        <v>2</v>
      </c>
      <c r="D82" s="11" t="s">
        <v>3</v>
      </c>
      <c r="E82" s="11" t="s">
        <v>4</v>
      </c>
      <c r="G82" s="51"/>
    </row>
    <row r="83" spans="2:7" x14ac:dyDescent="0.25">
      <c r="B83" s="3" t="s">
        <v>5</v>
      </c>
      <c r="C83" s="12">
        <v>22.33</v>
      </c>
      <c r="D83" s="12">
        <f>988/60*14.58</f>
        <v>240.08399999999997</v>
      </c>
      <c r="E83" s="13">
        <f t="shared" ref="E83:E88" si="5">(C83-D83)/C83</f>
        <v>-9.7516345723242264</v>
      </c>
    </row>
    <row r="84" spans="2:7" x14ac:dyDescent="0.25">
      <c r="B84" s="6" t="s">
        <v>6</v>
      </c>
      <c r="C84" s="12">
        <v>3.96</v>
      </c>
      <c r="D84" s="12">
        <f>15/60*14.58</f>
        <v>3.645</v>
      </c>
      <c r="E84" s="14">
        <f t="shared" si="5"/>
        <v>7.954545454545453E-2</v>
      </c>
    </row>
    <row r="85" spans="2:7" x14ac:dyDescent="0.25">
      <c r="B85" s="6" t="s">
        <v>7</v>
      </c>
      <c r="C85" s="12">
        <v>19.399999999999999</v>
      </c>
      <c r="D85" s="12">
        <v>0</v>
      </c>
      <c r="E85" s="14">
        <f t="shared" si="5"/>
        <v>1</v>
      </c>
    </row>
    <row r="86" spans="2:7" x14ac:dyDescent="0.25">
      <c r="B86" s="6" t="s">
        <v>8</v>
      </c>
      <c r="C86" s="12">
        <v>5.5</v>
      </c>
      <c r="D86" s="12">
        <f>41/60*14.58</f>
        <v>9.963000000000001</v>
      </c>
      <c r="E86" s="13">
        <f t="shared" si="5"/>
        <v>-0.81145454545454565</v>
      </c>
    </row>
    <row r="87" spans="2:7" x14ac:dyDescent="0.25">
      <c r="B87" s="6" t="s">
        <v>9</v>
      </c>
      <c r="C87" s="12">
        <v>29</v>
      </c>
      <c r="D87" s="12">
        <v>0</v>
      </c>
      <c r="E87" s="14">
        <f t="shared" si="5"/>
        <v>1</v>
      </c>
    </row>
    <row r="88" spans="2:7" x14ac:dyDescent="0.25">
      <c r="B88" s="6" t="s">
        <v>10</v>
      </c>
      <c r="C88" s="12">
        <v>22.5</v>
      </c>
      <c r="D88" s="12">
        <v>10.58</v>
      </c>
      <c r="E88" s="13">
        <f t="shared" si="5"/>
        <v>0.52977777777777779</v>
      </c>
    </row>
    <row r="91" spans="2:7" x14ac:dyDescent="0.25">
      <c r="F91" s="51"/>
    </row>
    <row r="92" spans="2:7" x14ac:dyDescent="0.25">
      <c r="F92" s="51"/>
    </row>
    <row r="93" spans="2:7" ht="18.75" x14ac:dyDescent="0.3">
      <c r="B93" s="52" t="s">
        <v>48</v>
      </c>
      <c r="F93" s="51"/>
    </row>
    <row r="94" spans="2:7" ht="21" x14ac:dyDescent="0.25">
      <c r="B94" s="49">
        <v>42367</v>
      </c>
      <c r="C94" s="11" t="s">
        <v>2</v>
      </c>
      <c r="D94" s="11" t="s">
        <v>3</v>
      </c>
      <c r="E94" s="53" t="s">
        <v>4</v>
      </c>
      <c r="F94" s="51"/>
    </row>
    <row r="95" spans="2:7" x14ac:dyDescent="0.25">
      <c r="B95" s="3" t="s">
        <v>5</v>
      </c>
      <c r="C95" s="12">
        <v>22.33</v>
      </c>
      <c r="D95" s="12">
        <f>15/60*14.58</f>
        <v>3.645</v>
      </c>
      <c r="E95" s="13">
        <f t="shared" ref="E95:E100" si="6">(C95-D95)/C95</f>
        <v>0.83676668159426781</v>
      </c>
    </row>
    <row r="96" spans="2:7" x14ac:dyDescent="0.25">
      <c r="B96" s="6" t="s">
        <v>6</v>
      </c>
      <c r="C96" s="12">
        <v>3.96</v>
      </c>
      <c r="D96" s="12">
        <f>90/60*14.58</f>
        <v>21.87</v>
      </c>
      <c r="E96" s="14">
        <f t="shared" si="6"/>
        <v>-4.5227272727272725</v>
      </c>
    </row>
    <row r="97" spans="2:7" x14ac:dyDescent="0.25">
      <c r="B97" s="6" t="s">
        <v>7</v>
      </c>
      <c r="C97" s="12">
        <v>19.399999999999999</v>
      </c>
      <c r="D97" s="12">
        <f>89/60*14.58</f>
        <v>21.627000000000002</v>
      </c>
      <c r="E97" s="14">
        <f t="shared" si="6"/>
        <v>-0.1147938144329899</v>
      </c>
    </row>
    <row r="98" spans="2:7" x14ac:dyDescent="0.25">
      <c r="B98" s="6" t="s">
        <v>8</v>
      </c>
      <c r="C98" s="12">
        <v>5.5</v>
      </c>
      <c r="D98" s="12">
        <f>8/60*14.58</f>
        <v>1.944</v>
      </c>
      <c r="E98" s="13">
        <f t="shared" si="6"/>
        <v>0.64654545454545453</v>
      </c>
    </row>
    <row r="99" spans="2:7" x14ac:dyDescent="0.25">
      <c r="B99" s="6" t="s">
        <v>9</v>
      </c>
      <c r="C99" s="12">
        <v>29</v>
      </c>
      <c r="D99" s="12">
        <v>0</v>
      </c>
      <c r="E99" s="14">
        <f t="shared" si="6"/>
        <v>1</v>
      </c>
    </row>
    <row r="100" spans="2:7" x14ac:dyDescent="0.25">
      <c r="B100" s="6" t="s">
        <v>10</v>
      </c>
      <c r="C100" s="12">
        <v>22.5</v>
      </c>
      <c r="D100" s="12">
        <v>2.38</v>
      </c>
      <c r="E100" s="13">
        <f t="shared" si="6"/>
        <v>0.89422222222222225</v>
      </c>
    </row>
    <row r="105" spans="2:7" ht="18.75" x14ac:dyDescent="0.3">
      <c r="B105" s="52" t="s">
        <v>49</v>
      </c>
    </row>
    <row r="106" spans="2:7" ht="21" x14ac:dyDescent="0.25">
      <c r="B106" s="49">
        <v>42367</v>
      </c>
      <c r="C106" s="11" t="s">
        <v>2</v>
      </c>
      <c r="D106" s="11" t="s">
        <v>3</v>
      </c>
      <c r="E106" s="53" t="s">
        <v>4</v>
      </c>
    </row>
    <row r="107" spans="2:7" x14ac:dyDescent="0.25">
      <c r="B107" s="3" t="s">
        <v>5</v>
      </c>
      <c r="C107" s="12">
        <v>22.33</v>
      </c>
      <c r="D107" s="12">
        <f>20/60*14.58</f>
        <v>4.8599999999999994</v>
      </c>
      <c r="E107" s="13">
        <f t="shared" ref="E107:E112" si="7">(C107-D107)/C107</f>
        <v>0.78235557545902379</v>
      </c>
      <c r="G107" s="4">
        <v>20</v>
      </c>
    </row>
    <row r="108" spans="2:7" x14ac:dyDescent="0.25">
      <c r="B108" s="6" t="s">
        <v>6</v>
      </c>
      <c r="C108" s="12">
        <v>3.96</v>
      </c>
      <c r="D108" s="12">
        <f>5/60*14.58</f>
        <v>1.2149999999999999</v>
      </c>
      <c r="E108" s="14">
        <f t="shared" si="7"/>
        <v>0.69318181818181823</v>
      </c>
      <c r="G108" s="7">
        <v>5</v>
      </c>
    </row>
    <row r="109" spans="2:7" x14ac:dyDescent="0.25">
      <c r="B109" s="6" t="s">
        <v>7</v>
      </c>
      <c r="C109" s="12">
        <v>19.399999999999999</v>
      </c>
      <c r="D109" s="12">
        <v>0</v>
      </c>
      <c r="E109" s="14">
        <f t="shared" si="7"/>
        <v>1</v>
      </c>
      <c r="G109" s="7">
        <v>0</v>
      </c>
    </row>
    <row r="110" spans="2:7" x14ac:dyDescent="0.25">
      <c r="B110" s="6" t="s">
        <v>8</v>
      </c>
      <c r="C110" s="12">
        <v>5.5</v>
      </c>
      <c r="D110" s="12">
        <f>10/60*14.58</f>
        <v>2.4299999999999997</v>
      </c>
      <c r="E110" s="13">
        <f t="shared" si="7"/>
        <v>0.55818181818181822</v>
      </c>
      <c r="G110" s="7">
        <v>10</v>
      </c>
    </row>
    <row r="111" spans="2:7" x14ac:dyDescent="0.25">
      <c r="B111" s="6" t="s">
        <v>9</v>
      </c>
      <c r="C111" s="12">
        <v>29</v>
      </c>
      <c r="D111" s="12">
        <v>0</v>
      </c>
      <c r="E111" s="14">
        <f t="shared" si="7"/>
        <v>1</v>
      </c>
      <c r="G111" s="7">
        <v>0</v>
      </c>
    </row>
    <row r="112" spans="2:7" x14ac:dyDescent="0.25">
      <c r="B112" s="6" t="s">
        <v>10</v>
      </c>
      <c r="C112" s="12">
        <v>22.5</v>
      </c>
      <c r="D112" s="12">
        <v>4.53</v>
      </c>
      <c r="E112" s="13">
        <f t="shared" si="7"/>
        <v>0.79866666666666664</v>
      </c>
    </row>
    <row r="117" spans="2:7" ht="18.75" x14ac:dyDescent="0.3">
      <c r="B117" s="52" t="s">
        <v>50</v>
      </c>
    </row>
    <row r="118" spans="2:7" ht="21" x14ac:dyDescent="0.25">
      <c r="B118" s="49">
        <v>42367</v>
      </c>
      <c r="C118" s="11" t="s">
        <v>2</v>
      </c>
      <c r="D118" s="11" t="s">
        <v>3</v>
      </c>
      <c r="E118" s="53" t="s">
        <v>4</v>
      </c>
    </row>
    <row r="119" spans="2:7" x14ac:dyDescent="0.25">
      <c r="B119" s="3" t="s">
        <v>5</v>
      </c>
      <c r="C119" s="12">
        <v>22.33</v>
      </c>
      <c r="D119" s="12">
        <v>0</v>
      </c>
      <c r="E119" s="13">
        <f t="shared" ref="E119:E124" si="8">(C119-D119)/C119</f>
        <v>1</v>
      </c>
      <c r="G119" s="4">
        <v>0</v>
      </c>
    </row>
    <row r="120" spans="2:7" x14ac:dyDescent="0.25">
      <c r="B120" s="6" t="s">
        <v>6</v>
      </c>
      <c r="C120" s="12">
        <v>3.96</v>
      </c>
      <c r="D120" s="12">
        <f>22/60*14.58</f>
        <v>5.3460000000000001</v>
      </c>
      <c r="E120" s="14">
        <f t="shared" si="8"/>
        <v>-0.35000000000000003</v>
      </c>
      <c r="G120" s="7">
        <v>22</v>
      </c>
    </row>
    <row r="121" spans="2:7" x14ac:dyDescent="0.25">
      <c r="B121" s="6" t="s">
        <v>7</v>
      </c>
      <c r="C121" s="12">
        <v>19.399999999999999</v>
      </c>
      <c r="D121" s="12">
        <v>0</v>
      </c>
      <c r="E121" s="14">
        <f t="shared" si="8"/>
        <v>1</v>
      </c>
      <c r="G121" s="7">
        <v>0</v>
      </c>
    </row>
    <row r="122" spans="2:7" x14ac:dyDescent="0.25">
      <c r="B122" s="6" t="s">
        <v>8</v>
      </c>
      <c r="C122" s="12">
        <v>5.5</v>
      </c>
      <c r="D122" s="12">
        <f>27/60*14.58</f>
        <v>6.5609999999999999</v>
      </c>
      <c r="E122" s="13">
        <f t="shared" si="8"/>
        <v>-0.19290909090909089</v>
      </c>
      <c r="G122" s="7">
        <v>27</v>
      </c>
    </row>
    <row r="123" spans="2:7" x14ac:dyDescent="0.25">
      <c r="B123" s="6" t="s">
        <v>9</v>
      </c>
      <c r="C123" s="12">
        <v>29</v>
      </c>
      <c r="D123" s="12">
        <f>1/60*14.58</f>
        <v>0.24299999999999999</v>
      </c>
      <c r="E123" s="14">
        <f t="shared" si="8"/>
        <v>0.99162068965517247</v>
      </c>
      <c r="G123" s="7">
        <v>1</v>
      </c>
    </row>
    <row r="124" spans="2:7" x14ac:dyDescent="0.25">
      <c r="B124" s="6" t="s">
        <v>10</v>
      </c>
      <c r="C124" s="12">
        <v>22.5</v>
      </c>
      <c r="D124" s="12">
        <f>4/60*7.29</f>
        <v>0.48599999999999999</v>
      </c>
      <c r="E124" s="13">
        <f t="shared" si="8"/>
        <v>0.97839999999999994</v>
      </c>
      <c r="G124" s="7">
        <v>0</v>
      </c>
    </row>
    <row r="129" spans="2:7" ht="18.75" x14ac:dyDescent="0.3">
      <c r="B129" s="52" t="s">
        <v>51</v>
      </c>
    </row>
    <row r="130" spans="2:7" ht="21" x14ac:dyDescent="0.25">
      <c r="B130" s="49">
        <v>42367</v>
      </c>
      <c r="C130" s="11" t="s">
        <v>2</v>
      </c>
      <c r="D130" s="11" t="s">
        <v>3</v>
      </c>
      <c r="E130" s="53" t="s">
        <v>4</v>
      </c>
    </row>
    <row r="131" spans="2:7" x14ac:dyDescent="0.25">
      <c r="B131" s="3" t="s">
        <v>5</v>
      </c>
      <c r="C131" s="12">
        <v>22.33</v>
      </c>
      <c r="D131" s="12">
        <f>10/60*14.58</f>
        <v>2.4299999999999997</v>
      </c>
      <c r="E131" s="13">
        <f t="shared" ref="E131:E136" si="9">(C131-D131)/C131</f>
        <v>0.89117778772951184</v>
      </c>
    </row>
    <row r="132" spans="2:7" x14ac:dyDescent="0.25">
      <c r="B132" s="6" t="s">
        <v>6</v>
      </c>
      <c r="C132" s="12">
        <v>3.96</v>
      </c>
      <c r="D132" s="12">
        <v>0</v>
      </c>
      <c r="E132" s="14">
        <f t="shared" si="9"/>
        <v>1</v>
      </c>
    </row>
    <row r="133" spans="2:7" x14ac:dyDescent="0.25">
      <c r="B133" s="6" t="s">
        <v>7</v>
      </c>
      <c r="C133" s="12">
        <v>19.399999999999999</v>
      </c>
      <c r="D133" s="12">
        <v>0</v>
      </c>
      <c r="E133" s="14">
        <f t="shared" si="9"/>
        <v>1</v>
      </c>
    </row>
    <row r="134" spans="2:7" x14ac:dyDescent="0.25">
      <c r="B134" s="6" t="s">
        <v>8</v>
      </c>
      <c r="C134" s="12">
        <v>5.5</v>
      </c>
      <c r="D134" s="12">
        <v>0</v>
      </c>
      <c r="E134" s="13">
        <f t="shared" si="9"/>
        <v>1</v>
      </c>
      <c r="G134">
        <f>36/60*10.41</f>
        <v>6.2459999999999996</v>
      </c>
    </row>
    <row r="135" spans="2:7" x14ac:dyDescent="0.25">
      <c r="B135" s="6" t="s">
        <v>9</v>
      </c>
      <c r="C135" s="12">
        <v>29</v>
      </c>
      <c r="D135" s="12">
        <v>0</v>
      </c>
      <c r="E135" s="14">
        <f t="shared" si="9"/>
        <v>1</v>
      </c>
      <c r="G135">
        <f>6/60*7.29</f>
        <v>0.72900000000000009</v>
      </c>
    </row>
    <row r="136" spans="2:7" x14ac:dyDescent="0.25">
      <c r="B136" s="6" t="s">
        <v>10</v>
      </c>
      <c r="C136" s="12">
        <v>22.5</v>
      </c>
      <c r="D136" s="12">
        <v>6.97</v>
      </c>
      <c r="E136" s="13">
        <f t="shared" si="9"/>
        <v>0.69022222222222229</v>
      </c>
      <c r="G136">
        <f>G134+G135</f>
        <v>6.9749999999999996</v>
      </c>
    </row>
    <row r="141" spans="2:7" ht="18.75" x14ac:dyDescent="0.3">
      <c r="B141" s="52" t="s">
        <v>52</v>
      </c>
    </row>
    <row r="142" spans="2:7" ht="21" x14ac:dyDescent="0.25">
      <c r="B142" s="49">
        <v>42367</v>
      </c>
      <c r="C142" s="11" t="s">
        <v>2</v>
      </c>
      <c r="D142" s="11" t="s">
        <v>3</v>
      </c>
      <c r="E142" s="53" t="s">
        <v>4</v>
      </c>
    </row>
    <row r="143" spans="2:7" x14ac:dyDescent="0.25">
      <c r="B143" s="3" t="s">
        <v>5</v>
      </c>
      <c r="C143" s="12">
        <v>22.33</v>
      </c>
      <c r="D143" s="12">
        <f>5/60*14.58</f>
        <v>1.2149999999999999</v>
      </c>
      <c r="E143" s="13">
        <f t="shared" ref="E143:E148" si="10">(C143-D143)/C143</f>
        <v>0.94558889386475597</v>
      </c>
    </row>
    <row r="144" spans="2:7" x14ac:dyDescent="0.25">
      <c r="B144" s="6" t="s">
        <v>6</v>
      </c>
      <c r="C144" s="12">
        <v>3.96</v>
      </c>
      <c r="D144" s="12">
        <v>0</v>
      </c>
      <c r="E144" s="14">
        <f t="shared" si="10"/>
        <v>1</v>
      </c>
    </row>
    <row r="145" spans="2:9" x14ac:dyDescent="0.25">
      <c r="B145" s="6" t="s">
        <v>7</v>
      </c>
      <c r="C145" s="12">
        <v>19.399999999999999</v>
      </c>
      <c r="D145" s="12">
        <v>0</v>
      </c>
      <c r="E145" s="14">
        <f t="shared" si="10"/>
        <v>1</v>
      </c>
    </row>
    <row r="146" spans="2:9" x14ac:dyDescent="0.25">
      <c r="B146" s="6" t="s">
        <v>8</v>
      </c>
      <c r="C146" s="12">
        <v>5.5</v>
      </c>
      <c r="D146" s="12">
        <v>0</v>
      </c>
      <c r="E146" s="13">
        <f t="shared" si="10"/>
        <v>1</v>
      </c>
      <c r="G146">
        <f>89/60*10.41</f>
        <v>15.441500000000001</v>
      </c>
    </row>
    <row r="147" spans="2:9" x14ac:dyDescent="0.25">
      <c r="B147" s="6" t="s">
        <v>9</v>
      </c>
      <c r="C147" s="12">
        <v>29</v>
      </c>
      <c r="D147" s="12">
        <f>113/60*14.58</f>
        <v>27.459</v>
      </c>
      <c r="E147" s="14">
        <f t="shared" si="10"/>
        <v>5.313793103448277E-2</v>
      </c>
      <c r="G147">
        <f>7/60*7.29</f>
        <v>0.85050000000000003</v>
      </c>
    </row>
    <row r="148" spans="2:9" x14ac:dyDescent="0.25">
      <c r="B148" s="6" t="s">
        <v>10</v>
      </c>
      <c r="C148" s="12">
        <v>22.5</v>
      </c>
      <c r="D148" s="12">
        <v>16.29</v>
      </c>
      <c r="E148" s="13">
        <f t="shared" si="10"/>
        <v>0.27600000000000002</v>
      </c>
      <c r="G148">
        <f>G147+G146</f>
        <v>16.292000000000002</v>
      </c>
    </row>
    <row r="153" spans="2:9" ht="18.75" x14ac:dyDescent="0.3">
      <c r="B153" s="52" t="s">
        <v>53</v>
      </c>
    </row>
    <row r="154" spans="2:9" ht="21" x14ac:dyDescent="0.25">
      <c r="B154" s="49">
        <v>42367</v>
      </c>
      <c r="C154" s="11" t="s">
        <v>2</v>
      </c>
      <c r="D154" s="11" t="s">
        <v>3</v>
      </c>
      <c r="E154" s="53" t="s">
        <v>4</v>
      </c>
    </row>
    <row r="155" spans="2:9" x14ac:dyDescent="0.25">
      <c r="B155" s="3" t="s">
        <v>5</v>
      </c>
      <c r="C155" s="12">
        <v>22.33</v>
      </c>
      <c r="D155" s="12">
        <f>51/60*14.58</f>
        <v>12.392999999999999</v>
      </c>
      <c r="E155" s="13">
        <f t="shared" ref="E155:E160" si="11">(C155-D155)/C155</f>
        <v>0.44500671742051051</v>
      </c>
      <c r="G155" s="4">
        <v>51</v>
      </c>
    </row>
    <row r="156" spans="2:9" x14ac:dyDescent="0.25">
      <c r="B156" s="6" t="s">
        <v>6</v>
      </c>
      <c r="C156" s="12">
        <v>3.96</v>
      </c>
      <c r="D156" s="12">
        <f>209/60*14.58</f>
        <v>50.786999999999999</v>
      </c>
      <c r="E156" s="14">
        <f t="shared" si="11"/>
        <v>-11.824999999999999</v>
      </c>
      <c r="G156" s="7">
        <v>209</v>
      </c>
    </row>
    <row r="157" spans="2:9" x14ac:dyDescent="0.25">
      <c r="B157" s="6" t="s">
        <v>7</v>
      </c>
      <c r="C157" s="12">
        <v>19.399999999999999</v>
      </c>
      <c r="D157" s="12">
        <f>43/60*14.58</f>
        <v>10.449</v>
      </c>
      <c r="E157" s="14">
        <f t="shared" si="11"/>
        <v>0.46139175257731957</v>
      </c>
      <c r="G157" s="7">
        <v>43</v>
      </c>
    </row>
    <row r="158" spans="2:9" x14ac:dyDescent="0.25">
      <c r="B158" s="6" t="s">
        <v>8</v>
      </c>
      <c r="C158" s="12">
        <v>5.5</v>
      </c>
      <c r="D158" s="12">
        <f>4/60*14.58</f>
        <v>0.97199999999999998</v>
      </c>
      <c r="E158" s="13">
        <f t="shared" si="11"/>
        <v>0.82327272727272738</v>
      </c>
      <c r="G158" s="7">
        <v>4</v>
      </c>
      <c r="I158">
        <f>24/60*10.41</f>
        <v>4.1640000000000006</v>
      </c>
    </row>
    <row r="159" spans="2:9" x14ac:dyDescent="0.25">
      <c r="B159" s="6" t="s">
        <v>9</v>
      </c>
      <c r="C159" s="12">
        <v>29</v>
      </c>
      <c r="D159" s="12">
        <v>0</v>
      </c>
      <c r="E159" s="14">
        <f t="shared" si="11"/>
        <v>1</v>
      </c>
      <c r="G159" s="7">
        <v>0</v>
      </c>
      <c r="I159">
        <f>6/60*7.29</f>
        <v>0.72900000000000009</v>
      </c>
    </row>
    <row r="160" spans="2:9" x14ac:dyDescent="0.25">
      <c r="B160" s="6" t="s">
        <v>10</v>
      </c>
      <c r="C160" s="12">
        <v>22.5</v>
      </c>
      <c r="D160" s="12">
        <v>4.8899999999999997</v>
      </c>
      <c r="E160" s="13">
        <f t="shared" si="11"/>
        <v>0.78266666666666662</v>
      </c>
      <c r="I160">
        <f>I159+I158</f>
        <v>4.8930000000000007</v>
      </c>
    </row>
    <row r="165" spans="2:7" ht="18.75" x14ac:dyDescent="0.3">
      <c r="B165" s="52" t="s">
        <v>54</v>
      </c>
    </row>
    <row r="166" spans="2:7" ht="21" x14ac:dyDescent="0.25">
      <c r="B166" s="49">
        <v>42367</v>
      </c>
      <c r="C166" s="11" t="s">
        <v>2</v>
      </c>
      <c r="D166" s="11" t="s">
        <v>3</v>
      </c>
      <c r="E166" s="53" t="s">
        <v>4</v>
      </c>
    </row>
    <row r="167" spans="2:7" x14ac:dyDescent="0.25">
      <c r="B167" s="3" t="s">
        <v>5</v>
      </c>
      <c r="C167" s="12">
        <v>22.33</v>
      </c>
      <c r="D167" s="12">
        <f>10/60*14.58</f>
        <v>2.4299999999999997</v>
      </c>
      <c r="E167" s="13">
        <f t="shared" ref="E167:E172" si="12">(C167-D167)/C167</f>
        <v>0.89117778772951184</v>
      </c>
    </row>
    <row r="168" spans="2:7" x14ac:dyDescent="0.25">
      <c r="B168" s="6" t="s">
        <v>6</v>
      </c>
      <c r="C168" s="12">
        <v>3.96</v>
      </c>
      <c r="D168" s="12">
        <v>0</v>
      </c>
      <c r="E168" s="14">
        <f t="shared" si="12"/>
        <v>1</v>
      </c>
    </row>
    <row r="169" spans="2:7" x14ac:dyDescent="0.25">
      <c r="B169" s="6" t="s">
        <v>7</v>
      </c>
      <c r="C169" s="12">
        <v>19.399999999999999</v>
      </c>
      <c r="D169" s="12">
        <v>0</v>
      </c>
      <c r="E169" s="14">
        <f t="shared" si="12"/>
        <v>1</v>
      </c>
    </row>
    <row r="170" spans="2:7" x14ac:dyDescent="0.25">
      <c r="B170" s="6" t="s">
        <v>8</v>
      </c>
      <c r="C170" s="12">
        <v>5.5</v>
      </c>
      <c r="D170" s="12">
        <v>0</v>
      </c>
      <c r="E170" s="13">
        <f t="shared" si="12"/>
        <v>1</v>
      </c>
    </row>
    <row r="171" spans="2:7" x14ac:dyDescent="0.25">
      <c r="B171" s="6" t="s">
        <v>9</v>
      </c>
      <c r="C171" s="12">
        <v>29</v>
      </c>
      <c r="D171" s="12">
        <f>110/60*14.58</f>
        <v>26.73</v>
      </c>
      <c r="E171" s="14">
        <f t="shared" si="12"/>
        <v>7.8275862068965502E-2</v>
      </c>
    </row>
    <row r="172" spans="2:7" x14ac:dyDescent="0.25">
      <c r="B172" s="6" t="s">
        <v>10</v>
      </c>
      <c r="C172" s="12">
        <v>22.5</v>
      </c>
      <c r="D172" s="12">
        <v>6.97</v>
      </c>
      <c r="E172" s="13">
        <f t="shared" si="12"/>
        <v>0.69022222222222229</v>
      </c>
      <c r="G172">
        <f>36/60*10.41</f>
        <v>6.2459999999999996</v>
      </c>
    </row>
    <row r="173" spans="2:7" x14ac:dyDescent="0.25">
      <c r="G173">
        <f>6/60*7.29</f>
        <v>0.72900000000000009</v>
      </c>
    </row>
    <row r="174" spans="2:7" x14ac:dyDescent="0.25">
      <c r="G174">
        <f>G173+G172</f>
        <v>6.9749999999999996</v>
      </c>
    </row>
    <row r="177" spans="2:5" ht="18.75" x14ac:dyDescent="0.3">
      <c r="B177" s="52" t="s">
        <v>55</v>
      </c>
    </row>
    <row r="178" spans="2:5" ht="21" x14ac:dyDescent="0.25">
      <c r="B178" s="49">
        <v>42367</v>
      </c>
      <c r="C178" s="11" t="s">
        <v>2</v>
      </c>
      <c r="D178" s="11" t="s">
        <v>3</v>
      </c>
      <c r="E178" s="53" t="s">
        <v>4</v>
      </c>
    </row>
    <row r="179" spans="2:5" x14ac:dyDescent="0.25">
      <c r="B179" s="3" t="s">
        <v>5</v>
      </c>
      <c r="C179" s="12">
        <v>22.33</v>
      </c>
      <c r="D179" s="12">
        <f>12/60*14.58</f>
        <v>2.9160000000000004</v>
      </c>
      <c r="E179" s="13">
        <f t="shared" ref="E179:E184" si="13">(C179-D179)/C179</f>
        <v>0.86941334527541425</v>
      </c>
    </row>
    <row r="180" spans="2:5" x14ac:dyDescent="0.25">
      <c r="B180" s="6" t="s">
        <v>6</v>
      </c>
      <c r="C180" s="12">
        <v>3.96</v>
      </c>
      <c r="D180" s="12">
        <v>0</v>
      </c>
      <c r="E180" s="14">
        <f t="shared" si="13"/>
        <v>1</v>
      </c>
    </row>
    <row r="181" spans="2:5" x14ac:dyDescent="0.25">
      <c r="B181" s="6" t="s">
        <v>7</v>
      </c>
      <c r="C181" s="12">
        <v>19.399999999999999</v>
      </c>
      <c r="D181" s="12">
        <v>0</v>
      </c>
      <c r="E181" s="14">
        <f t="shared" si="13"/>
        <v>1</v>
      </c>
    </row>
    <row r="182" spans="2:5" x14ac:dyDescent="0.25">
      <c r="B182" s="6" t="s">
        <v>8</v>
      </c>
      <c r="C182" s="12">
        <v>5.5</v>
      </c>
      <c r="D182" s="12">
        <v>0</v>
      </c>
      <c r="E182" s="13">
        <f t="shared" si="13"/>
        <v>1</v>
      </c>
    </row>
    <row r="183" spans="2:5" x14ac:dyDescent="0.25">
      <c r="B183" s="6" t="s">
        <v>9</v>
      </c>
      <c r="C183" s="12">
        <v>29</v>
      </c>
      <c r="D183" s="12">
        <f>43/60*14.58</f>
        <v>10.449</v>
      </c>
      <c r="E183" s="14">
        <f t="shared" si="13"/>
        <v>0.63968965517241383</v>
      </c>
    </row>
    <row r="184" spans="2:5" x14ac:dyDescent="0.25">
      <c r="B184" s="6" t="s">
        <v>10</v>
      </c>
      <c r="C184" s="12">
        <v>22.5</v>
      </c>
      <c r="D184" s="12">
        <f>3/60*7.29</f>
        <v>0.36450000000000005</v>
      </c>
      <c r="E184" s="13">
        <f t="shared" si="13"/>
        <v>0.98380000000000001</v>
      </c>
    </row>
    <row r="189" spans="2:5" ht="18.75" x14ac:dyDescent="0.3">
      <c r="B189" s="52" t="s">
        <v>56</v>
      </c>
    </row>
    <row r="190" spans="2:5" ht="21" x14ac:dyDescent="0.25">
      <c r="B190" s="49">
        <v>42367</v>
      </c>
      <c r="C190" s="11" t="s">
        <v>2</v>
      </c>
      <c r="D190" s="11" t="s">
        <v>3</v>
      </c>
      <c r="E190" s="53" t="s">
        <v>4</v>
      </c>
    </row>
    <row r="191" spans="2:5" x14ac:dyDescent="0.25">
      <c r="B191" s="3" t="s">
        <v>5</v>
      </c>
      <c r="C191" s="12">
        <v>22.33</v>
      </c>
      <c r="D191" s="12">
        <f>3/60*14.58</f>
        <v>0.72900000000000009</v>
      </c>
      <c r="E191" s="13">
        <f t="shared" ref="E191:E196" si="14">(C191-D191)/C191</f>
        <v>0.96735333631885356</v>
      </c>
    </row>
    <row r="192" spans="2:5" x14ac:dyDescent="0.25">
      <c r="B192" s="6" t="s">
        <v>6</v>
      </c>
      <c r="C192" s="12">
        <v>3.96</v>
      </c>
      <c r="D192" s="12">
        <v>0</v>
      </c>
      <c r="E192" s="14">
        <f t="shared" si="14"/>
        <v>1</v>
      </c>
    </row>
    <row r="193" spans="2:7" x14ac:dyDescent="0.25">
      <c r="B193" s="6" t="s">
        <v>7</v>
      </c>
      <c r="C193" s="12">
        <v>19.399999999999999</v>
      </c>
      <c r="D193" s="12">
        <v>0</v>
      </c>
      <c r="E193" s="14">
        <f t="shared" si="14"/>
        <v>1</v>
      </c>
    </row>
    <row r="194" spans="2:7" x14ac:dyDescent="0.25">
      <c r="B194" s="6" t="s">
        <v>8</v>
      </c>
      <c r="C194" s="12">
        <v>5.5</v>
      </c>
      <c r="D194" s="12">
        <v>0</v>
      </c>
      <c r="E194" s="13">
        <f t="shared" si="14"/>
        <v>1</v>
      </c>
    </row>
    <row r="195" spans="2:7" x14ac:dyDescent="0.25">
      <c r="B195" s="6" t="s">
        <v>9</v>
      </c>
      <c r="C195" s="12">
        <v>29</v>
      </c>
      <c r="D195" s="12">
        <f>5/60*14.58</f>
        <v>1.2149999999999999</v>
      </c>
      <c r="E195" s="14">
        <f t="shared" si="14"/>
        <v>0.95810344827586202</v>
      </c>
    </row>
    <row r="196" spans="2:7" x14ac:dyDescent="0.25">
      <c r="B196" s="6" t="s">
        <v>10</v>
      </c>
      <c r="C196" s="12">
        <v>22.5</v>
      </c>
      <c r="D196" s="12">
        <f>3/60*7.29</f>
        <v>0.36450000000000005</v>
      </c>
      <c r="E196" s="13">
        <f t="shared" si="14"/>
        <v>0.98380000000000001</v>
      </c>
    </row>
    <row r="201" spans="2:7" ht="18.75" x14ac:dyDescent="0.3">
      <c r="B201" s="52" t="s">
        <v>57</v>
      </c>
    </row>
    <row r="202" spans="2:7" ht="21" x14ac:dyDescent="0.25">
      <c r="B202" s="49">
        <v>42367</v>
      </c>
      <c r="C202" s="11" t="s">
        <v>2</v>
      </c>
      <c r="D202" s="11" t="s">
        <v>3</v>
      </c>
      <c r="E202" s="53" t="s">
        <v>4</v>
      </c>
    </row>
    <row r="203" spans="2:7" x14ac:dyDescent="0.25">
      <c r="B203" s="3" t="s">
        <v>5</v>
      </c>
      <c r="C203" s="12">
        <v>22.33</v>
      </c>
      <c r="D203" s="12">
        <f>601/60*14.58</f>
        <v>146.04300000000001</v>
      </c>
      <c r="E203" s="13">
        <f t="shared" ref="E203:E208" si="15">(C203-D203)/C203</f>
        <v>-5.540214957456338</v>
      </c>
    </row>
    <row r="204" spans="2:7" x14ac:dyDescent="0.25">
      <c r="B204" s="6" t="s">
        <v>6</v>
      </c>
      <c r="C204" s="12">
        <v>3.96</v>
      </c>
      <c r="D204" s="12">
        <f>57/60*14.58</f>
        <v>13.850999999999999</v>
      </c>
      <c r="E204" s="14">
        <f t="shared" si="15"/>
        <v>-2.4977272727272721</v>
      </c>
      <c r="G204" s="4">
        <v>601</v>
      </c>
    </row>
    <row r="205" spans="2:7" x14ac:dyDescent="0.25">
      <c r="B205" s="6" t="s">
        <v>7</v>
      </c>
      <c r="C205" s="12">
        <v>19.399999999999999</v>
      </c>
      <c r="D205" s="12">
        <f>317/60*14.58</f>
        <v>77.030999999999992</v>
      </c>
      <c r="E205" s="14">
        <f t="shared" si="15"/>
        <v>-2.9706701030927833</v>
      </c>
      <c r="G205" s="7">
        <v>57</v>
      </c>
    </row>
    <row r="206" spans="2:7" x14ac:dyDescent="0.25">
      <c r="B206" s="6" t="s">
        <v>8</v>
      </c>
      <c r="C206" s="12">
        <v>5.5</v>
      </c>
      <c r="D206" s="12">
        <f>11/60*14.58</f>
        <v>2.673</v>
      </c>
      <c r="E206" s="13">
        <f t="shared" si="15"/>
        <v>0.51400000000000001</v>
      </c>
      <c r="G206" s="7">
        <v>317</v>
      </c>
    </row>
    <row r="207" spans="2:7" x14ac:dyDescent="0.25">
      <c r="B207" s="6" t="s">
        <v>9</v>
      </c>
      <c r="C207" s="12">
        <v>29</v>
      </c>
      <c r="D207" s="12">
        <v>0</v>
      </c>
      <c r="E207" s="14">
        <f t="shared" si="15"/>
        <v>1</v>
      </c>
      <c r="G207" s="7">
        <v>11</v>
      </c>
    </row>
    <row r="208" spans="2:7" x14ac:dyDescent="0.25">
      <c r="B208" s="6" t="s">
        <v>10</v>
      </c>
      <c r="C208" s="12">
        <v>22.5</v>
      </c>
      <c r="D208" s="12">
        <v>4.49</v>
      </c>
      <c r="E208" s="13">
        <f t="shared" si="15"/>
        <v>0.8004444444444444</v>
      </c>
    </row>
    <row r="213" spans="2:7" ht="18.75" x14ac:dyDescent="0.3">
      <c r="B213" s="52" t="s">
        <v>48</v>
      </c>
    </row>
    <row r="214" spans="2:7" ht="21" x14ac:dyDescent="0.25">
      <c r="B214" s="49">
        <v>42367</v>
      </c>
      <c r="C214" s="11" t="s">
        <v>2</v>
      </c>
      <c r="D214" s="11" t="s">
        <v>3</v>
      </c>
      <c r="E214" s="53" t="s">
        <v>4</v>
      </c>
    </row>
    <row r="215" spans="2:7" x14ac:dyDescent="0.25">
      <c r="B215" s="3" t="s">
        <v>5</v>
      </c>
      <c r="C215" s="12">
        <v>22.33</v>
      </c>
      <c r="D215" s="12">
        <f>14/60*14.58</f>
        <v>3.4020000000000001</v>
      </c>
      <c r="E215" s="13">
        <f t="shared" ref="E215:E220" si="16">(C215-D215)/C215</f>
        <v>0.84764890282131655</v>
      </c>
      <c r="G215" s="4">
        <v>14</v>
      </c>
    </row>
    <row r="216" spans="2:7" x14ac:dyDescent="0.25">
      <c r="B216" s="6" t="s">
        <v>6</v>
      </c>
      <c r="C216" s="12">
        <v>3.96</v>
      </c>
      <c r="D216" s="12">
        <f>90/60*14.58</f>
        <v>21.87</v>
      </c>
      <c r="E216" s="14">
        <f t="shared" si="16"/>
        <v>-4.5227272727272725</v>
      </c>
      <c r="G216" s="7">
        <v>90</v>
      </c>
    </row>
    <row r="217" spans="2:7" x14ac:dyDescent="0.25">
      <c r="B217" s="6" t="s">
        <v>7</v>
      </c>
      <c r="C217" s="12">
        <v>19.399999999999999</v>
      </c>
      <c r="D217" s="12">
        <f>89/60*14.58</f>
        <v>21.627000000000002</v>
      </c>
      <c r="E217" s="14">
        <f t="shared" si="16"/>
        <v>-0.1147938144329899</v>
      </c>
      <c r="G217" s="7">
        <v>89</v>
      </c>
    </row>
    <row r="218" spans="2:7" x14ac:dyDescent="0.25">
      <c r="B218" s="6" t="s">
        <v>8</v>
      </c>
      <c r="C218" s="12">
        <v>5.5</v>
      </c>
      <c r="D218" s="12">
        <f>8/60*14.58</f>
        <v>1.944</v>
      </c>
      <c r="E218" s="13">
        <f t="shared" si="16"/>
        <v>0.64654545454545453</v>
      </c>
      <c r="G218" s="7">
        <v>8</v>
      </c>
    </row>
    <row r="219" spans="2:7" x14ac:dyDescent="0.25">
      <c r="B219" s="6" t="s">
        <v>9</v>
      </c>
      <c r="C219" s="12">
        <v>29</v>
      </c>
      <c r="D219" s="12">
        <v>0</v>
      </c>
      <c r="E219" s="14">
        <f t="shared" si="16"/>
        <v>1</v>
      </c>
    </row>
    <row r="220" spans="2:7" x14ac:dyDescent="0.25">
      <c r="B220" s="6" t="s">
        <v>10</v>
      </c>
      <c r="C220" s="12">
        <v>22.5</v>
      </c>
      <c r="D220" s="12">
        <v>1.6</v>
      </c>
      <c r="E220" s="13">
        <f t="shared" si="16"/>
        <v>0.92888888888888888</v>
      </c>
    </row>
    <row r="225" spans="2:5" ht="18.75" x14ac:dyDescent="0.3">
      <c r="B225" s="52" t="s">
        <v>58</v>
      </c>
    </row>
    <row r="226" spans="2:5" ht="21" x14ac:dyDescent="0.25">
      <c r="B226" s="49">
        <v>42367</v>
      </c>
      <c r="C226" s="11" t="s">
        <v>2</v>
      </c>
      <c r="D226" s="11" t="s">
        <v>3</v>
      </c>
      <c r="E226" s="53" t="s">
        <v>4</v>
      </c>
    </row>
    <row r="227" spans="2:5" x14ac:dyDescent="0.25">
      <c r="B227" s="3" t="s">
        <v>5</v>
      </c>
      <c r="C227" s="12">
        <v>22.33</v>
      </c>
      <c r="D227" s="12">
        <v>0</v>
      </c>
      <c r="E227" s="13">
        <f t="shared" ref="E227:E232" si="17">(C227-D227)/C227</f>
        <v>1</v>
      </c>
    </row>
    <row r="228" spans="2:5" x14ac:dyDescent="0.25">
      <c r="B228" s="6" t="s">
        <v>6</v>
      </c>
      <c r="C228" s="12">
        <v>3.96</v>
      </c>
      <c r="D228" s="12">
        <v>0</v>
      </c>
      <c r="E228" s="14">
        <f t="shared" si="17"/>
        <v>1</v>
      </c>
    </row>
    <row r="229" spans="2:5" x14ac:dyDescent="0.25">
      <c r="B229" s="6" t="s">
        <v>7</v>
      </c>
      <c r="C229" s="12">
        <v>19.399999999999999</v>
      </c>
      <c r="D229" s="12">
        <v>0</v>
      </c>
      <c r="E229" s="14">
        <f t="shared" si="17"/>
        <v>1</v>
      </c>
    </row>
    <row r="230" spans="2:5" x14ac:dyDescent="0.25">
      <c r="B230" s="6" t="s">
        <v>8</v>
      </c>
      <c r="C230" s="12">
        <v>5.5</v>
      </c>
      <c r="D230" s="12">
        <f>10/60*14.58</f>
        <v>2.4299999999999997</v>
      </c>
      <c r="E230" s="13">
        <f t="shared" si="17"/>
        <v>0.55818181818181822</v>
      </c>
    </row>
    <row r="231" spans="2:5" x14ac:dyDescent="0.25">
      <c r="B231" s="6" t="s">
        <v>9</v>
      </c>
      <c r="C231" s="12">
        <v>29</v>
      </c>
      <c r="D231" s="12">
        <f>43/60*14.58</f>
        <v>10.449</v>
      </c>
      <c r="E231" s="14">
        <f t="shared" si="17"/>
        <v>0.63968965517241383</v>
      </c>
    </row>
    <row r="232" spans="2:5" x14ac:dyDescent="0.25">
      <c r="B232" s="6" t="s">
        <v>10</v>
      </c>
      <c r="C232" s="12">
        <v>22.5</v>
      </c>
      <c r="D232" s="12">
        <v>0.71</v>
      </c>
      <c r="E232" s="13">
        <f t="shared" si="17"/>
        <v>0.96844444444444444</v>
      </c>
    </row>
    <row r="237" spans="2:5" ht="18.75" x14ac:dyDescent="0.3">
      <c r="B237" s="52" t="s">
        <v>59</v>
      </c>
    </row>
    <row r="238" spans="2:5" ht="21" x14ac:dyDescent="0.25">
      <c r="B238" s="49">
        <v>42367</v>
      </c>
      <c r="C238" s="11" t="s">
        <v>2</v>
      </c>
      <c r="D238" s="11" t="s">
        <v>3</v>
      </c>
      <c r="E238" s="53" t="s">
        <v>4</v>
      </c>
    </row>
    <row r="239" spans="2:5" x14ac:dyDescent="0.25">
      <c r="B239" s="3" t="s">
        <v>5</v>
      </c>
      <c r="C239" s="12">
        <v>22.33</v>
      </c>
      <c r="D239" s="12">
        <f>17/60*14.58</f>
        <v>4.1310000000000002</v>
      </c>
      <c r="E239" s="13">
        <f t="shared" ref="E239:E244" si="18">(C239-D239)/C239</f>
        <v>0.81500223914017011</v>
      </c>
    </row>
    <row r="240" spans="2:5" x14ac:dyDescent="0.25">
      <c r="B240" s="6" t="s">
        <v>6</v>
      </c>
      <c r="C240" s="12">
        <v>3.96</v>
      </c>
      <c r="D240" s="12">
        <f>142/60*14.58</f>
        <v>34.506</v>
      </c>
      <c r="E240" s="14">
        <f t="shared" si="18"/>
        <v>-7.7136363636363638</v>
      </c>
    </row>
    <row r="241" spans="2:5" x14ac:dyDescent="0.25">
      <c r="B241" s="6" t="s">
        <v>7</v>
      </c>
      <c r="C241" s="12">
        <v>19.399999999999999</v>
      </c>
      <c r="D241" s="12">
        <v>0</v>
      </c>
      <c r="E241" s="14">
        <f t="shared" si="18"/>
        <v>1</v>
      </c>
    </row>
    <row r="242" spans="2:5" x14ac:dyDescent="0.25">
      <c r="B242" s="6" t="s">
        <v>8</v>
      </c>
      <c r="C242" s="12">
        <v>5.5</v>
      </c>
      <c r="D242" s="12">
        <f>5/60*14.58</f>
        <v>1.2149999999999999</v>
      </c>
      <c r="E242" s="13">
        <f t="shared" si="18"/>
        <v>0.77909090909090917</v>
      </c>
    </row>
    <row r="243" spans="2:5" x14ac:dyDescent="0.25">
      <c r="B243" s="6" t="s">
        <v>9</v>
      </c>
      <c r="C243" s="12">
        <v>29</v>
      </c>
      <c r="D243" s="12">
        <v>0</v>
      </c>
      <c r="E243" s="14">
        <f t="shared" si="18"/>
        <v>1</v>
      </c>
    </row>
    <row r="244" spans="2:5" x14ac:dyDescent="0.25">
      <c r="B244" s="6" t="s">
        <v>10</v>
      </c>
      <c r="C244" s="12">
        <v>22.5</v>
      </c>
      <c r="D244" s="12">
        <f>6/60*7.29</f>
        <v>0.72900000000000009</v>
      </c>
      <c r="E244" s="13">
        <f t="shared" si="18"/>
        <v>0.96760000000000002</v>
      </c>
    </row>
    <row r="249" spans="2:5" ht="18.75" x14ac:dyDescent="0.3">
      <c r="B249" s="52" t="s">
        <v>60</v>
      </c>
    </row>
    <row r="250" spans="2:5" ht="21" x14ac:dyDescent="0.25">
      <c r="B250" s="49">
        <v>42367</v>
      </c>
      <c r="C250" s="11" t="s">
        <v>2</v>
      </c>
      <c r="D250" s="11" t="s">
        <v>3</v>
      </c>
      <c r="E250" s="53" t="s">
        <v>4</v>
      </c>
    </row>
    <row r="251" spans="2:5" x14ac:dyDescent="0.25">
      <c r="B251" s="3" t="s">
        <v>5</v>
      </c>
      <c r="C251" s="12">
        <v>22.33</v>
      </c>
      <c r="D251" s="12">
        <f>9/60*14.58</f>
        <v>2.1869999999999998</v>
      </c>
      <c r="E251" s="13">
        <f t="shared" ref="E251:E256" si="19">(C251-D251)/C251</f>
        <v>0.90206000895656058</v>
      </c>
    </row>
    <row r="252" spans="2:5" x14ac:dyDescent="0.25">
      <c r="B252" s="6" t="s">
        <v>6</v>
      </c>
      <c r="C252" s="12">
        <v>3.96</v>
      </c>
      <c r="D252" s="12">
        <f>42/60*14.58</f>
        <v>10.206</v>
      </c>
      <c r="E252" s="14">
        <f t="shared" si="19"/>
        <v>-1.5772727272727272</v>
      </c>
    </row>
    <row r="253" spans="2:5" x14ac:dyDescent="0.25">
      <c r="B253" s="6" t="s">
        <v>7</v>
      </c>
      <c r="C253" s="12">
        <v>19.399999999999999</v>
      </c>
      <c r="D253" s="12">
        <v>0</v>
      </c>
      <c r="E253" s="14">
        <f t="shared" si="19"/>
        <v>1</v>
      </c>
    </row>
    <row r="254" spans="2:5" x14ac:dyDescent="0.25">
      <c r="B254" s="6" t="s">
        <v>8</v>
      </c>
      <c r="C254" s="12">
        <v>5.5</v>
      </c>
      <c r="D254" s="12">
        <f>5/60*14.58</f>
        <v>1.2149999999999999</v>
      </c>
      <c r="E254" s="13">
        <f t="shared" si="19"/>
        <v>0.77909090909090917</v>
      </c>
    </row>
    <row r="255" spans="2:5" x14ac:dyDescent="0.25">
      <c r="B255" s="6" t="s">
        <v>9</v>
      </c>
      <c r="C255" s="12">
        <v>29</v>
      </c>
      <c r="D255" s="12">
        <v>0</v>
      </c>
      <c r="E255" s="14">
        <f t="shared" si="19"/>
        <v>1</v>
      </c>
    </row>
    <row r="256" spans="2:5" x14ac:dyDescent="0.25">
      <c r="B256" s="6" t="s">
        <v>10</v>
      </c>
      <c r="C256" s="12">
        <v>22.5</v>
      </c>
      <c r="D256" s="12">
        <v>2.34</v>
      </c>
      <c r="E256" s="13">
        <f t="shared" si="19"/>
        <v>0.89600000000000002</v>
      </c>
    </row>
    <row r="261" spans="2:5" ht="18.75" x14ac:dyDescent="0.3">
      <c r="B261" s="52" t="s">
        <v>61</v>
      </c>
    </row>
    <row r="262" spans="2:5" ht="21" x14ac:dyDescent="0.25">
      <c r="B262" s="49">
        <v>42367</v>
      </c>
      <c r="C262" s="11" t="s">
        <v>2</v>
      </c>
      <c r="D262" s="11" t="s">
        <v>3</v>
      </c>
      <c r="E262" s="53" t="s">
        <v>4</v>
      </c>
    </row>
    <row r="263" spans="2:5" x14ac:dyDescent="0.25">
      <c r="B263" s="3" t="s">
        <v>5</v>
      </c>
      <c r="C263" s="12">
        <v>22.33</v>
      </c>
      <c r="D263" s="12">
        <f>1/60*14.58</f>
        <v>0.24299999999999999</v>
      </c>
      <c r="E263" s="13">
        <f t="shared" ref="E263:E268" si="20">(C263-D263)/C263</f>
        <v>0.98911777877295126</v>
      </c>
    </row>
    <row r="264" spans="2:5" x14ac:dyDescent="0.25">
      <c r="B264" s="6" t="s">
        <v>6</v>
      </c>
      <c r="C264" s="12">
        <v>3.96</v>
      </c>
      <c r="D264" s="12">
        <f>52/60*14.58</f>
        <v>12.636000000000001</v>
      </c>
      <c r="E264" s="14">
        <f t="shared" si="20"/>
        <v>-2.1909090909090914</v>
      </c>
    </row>
    <row r="265" spans="2:5" x14ac:dyDescent="0.25">
      <c r="B265" s="6" t="s">
        <v>7</v>
      </c>
      <c r="C265" s="12">
        <v>19.399999999999999</v>
      </c>
      <c r="D265" s="12">
        <v>0</v>
      </c>
      <c r="E265" s="14">
        <f t="shared" si="20"/>
        <v>1</v>
      </c>
    </row>
    <row r="266" spans="2:5" x14ac:dyDescent="0.25">
      <c r="B266" s="6" t="s">
        <v>8</v>
      </c>
      <c r="C266" s="12">
        <v>5.5</v>
      </c>
      <c r="D266" s="12">
        <f>2/60*14.58</f>
        <v>0.48599999999999999</v>
      </c>
      <c r="E266" s="13">
        <f t="shared" si="20"/>
        <v>0.91163636363636369</v>
      </c>
    </row>
    <row r="267" spans="2:5" x14ac:dyDescent="0.25">
      <c r="B267" s="6" t="s">
        <v>9</v>
      </c>
      <c r="C267" s="12">
        <v>29</v>
      </c>
      <c r="D267" s="12">
        <v>0</v>
      </c>
      <c r="E267" s="14">
        <f t="shared" si="20"/>
        <v>1</v>
      </c>
    </row>
    <row r="268" spans="2:5" x14ac:dyDescent="0.25">
      <c r="B268" s="6" t="s">
        <v>10</v>
      </c>
      <c r="C268" s="12">
        <v>22.5</v>
      </c>
      <c r="D268" s="12">
        <v>1.82</v>
      </c>
      <c r="E268" s="13">
        <f t="shared" si="20"/>
        <v>0.9191111111111111</v>
      </c>
    </row>
    <row r="273" spans="2:7" ht="18.75" x14ac:dyDescent="0.3">
      <c r="B273" s="52" t="s">
        <v>62</v>
      </c>
    </row>
    <row r="274" spans="2:7" ht="21" x14ac:dyDescent="0.25">
      <c r="B274" s="49">
        <v>42367</v>
      </c>
      <c r="C274" s="11" t="s">
        <v>2</v>
      </c>
      <c r="D274" s="11" t="s">
        <v>3</v>
      </c>
      <c r="E274" s="53" t="s">
        <v>4</v>
      </c>
    </row>
    <row r="275" spans="2:7" x14ac:dyDescent="0.25">
      <c r="B275" s="3" t="s">
        <v>5</v>
      </c>
      <c r="C275" s="12">
        <v>22.33</v>
      </c>
      <c r="D275" s="12">
        <f>35/60*14.58</f>
        <v>8.5050000000000008</v>
      </c>
      <c r="E275" s="13">
        <f t="shared" ref="E275:E280" si="21">(C275-D275)/C275</f>
        <v>0.61912225705329149</v>
      </c>
      <c r="G275" s="4">
        <v>35</v>
      </c>
    </row>
    <row r="276" spans="2:7" x14ac:dyDescent="0.25">
      <c r="B276" s="6" t="s">
        <v>6</v>
      </c>
      <c r="C276" s="12">
        <v>3.96</v>
      </c>
      <c r="D276" s="12">
        <f>223/60*14.58</f>
        <v>54.189</v>
      </c>
      <c r="E276" s="14">
        <f t="shared" si="21"/>
        <v>-12.684090909090909</v>
      </c>
      <c r="G276" s="7">
        <v>223</v>
      </c>
    </row>
    <row r="277" spans="2:7" x14ac:dyDescent="0.25">
      <c r="B277" s="6" t="s">
        <v>7</v>
      </c>
      <c r="C277" s="12">
        <v>19.399999999999999</v>
      </c>
      <c r="D277" s="12">
        <f>168/60*14.58</f>
        <v>40.823999999999998</v>
      </c>
      <c r="E277" s="14">
        <f t="shared" si="21"/>
        <v>-1.1043298969072166</v>
      </c>
      <c r="G277" s="7">
        <v>168</v>
      </c>
    </row>
    <row r="278" spans="2:7" x14ac:dyDescent="0.25">
      <c r="B278" s="6" t="s">
        <v>8</v>
      </c>
      <c r="C278" s="12">
        <v>5.5</v>
      </c>
      <c r="D278" s="12">
        <f>1/60*14.58</f>
        <v>0.24299999999999999</v>
      </c>
      <c r="E278" s="13">
        <f t="shared" si="21"/>
        <v>0.95581818181818179</v>
      </c>
      <c r="G278" s="7">
        <v>1</v>
      </c>
    </row>
    <row r="279" spans="2:7" x14ac:dyDescent="0.25">
      <c r="B279" s="6" t="s">
        <v>9</v>
      </c>
      <c r="C279" s="12">
        <v>29</v>
      </c>
      <c r="D279" s="12">
        <v>0</v>
      </c>
      <c r="E279" s="14">
        <f t="shared" si="21"/>
        <v>1</v>
      </c>
    </row>
    <row r="280" spans="2:7" x14ac:dyDescent="0.25">
      <c r="B280" s="6" t="s">
        <v>10</v>
      </c>
      <c r="C280" s="12">
        <v>22.5</v>
      </c>
      <c r="D280" s="12">
        <v>8.41</v>
      </c>
      <c r="E280" s="13">
        <f t="shared" si="21"/>
        <v>0.62622222222222224</v>
      </c>
    </row>
    <row r="285" spans="2:7" ht="18.75" x14ac:dyDescent="0.3">
      <c r="B285" s="52" t="s">
        <v>63</v>
      </c>
    </row>
    <row r="286" spans="2:7" ht="21" x14ac:dyDescent="0.25">
      <c r="B286" s="49">
        <v>42367</v>
      </c>
      <c r="C286" s="11" t="s">
        <v>2</v>
      </c>
      <c r="D286" s="11" t="s">
        <v>3</v>
      </c>
      <c r="E286" s="53" t="s">
        <v>4</v>
      </c>
    </row>
    <row r="287" spans="2:7" x14ac:dyDescent="0.25">
      <c r="B287" s="3" t="s">
        <v>5</v>
      </c>
      <c r="C287" s="12">
        <v>22.33</v>
      </c>
      <c r="D287" s="12">
        <f>22/60*14.58</f>
        <v>5.3460000000000001</v>
      </c>
      <c r="E287" s="13">
        <f t="shared" ref="E287:E292" si="22">(C287-D287)/C287</f>
        <v>0.76059113300492609</v>
      </c>
    </row>
    <row r="288" spans="2:7" x14ac:dyDescent="0.25">
      <c r="B288" s="6" t="s">
        <v>6</v>
      </c>
      <c r="C288" s="12">
        <v>3.96</v>
      </c>
      <c r="D288" s="12">
        <f>90/60*14.58</f>
        <v>21.87</v>
      </c>
      <c r="E288" s="14">
        <f t="shared" si="22"/>
        <v>-4.5227272727272725</v>
      </c>
    </row>
    <row r="289" spans="2:5" x14ac:dyDescent="0.25">
      <c r="B289" s="6" t="s">
        <v>7</v>
      </c>
      <c r="C289" s="12">
        <v>19.399999999999999</v>
      </c>
      <c r="D289" s="12">
        <v>0</v>
      </c>
      <c r="E289" s="14">
        <f t="shared" si="22"/>
        <v>1</v>
      </c>
    </row>
    <row r="290" spans="2:5" x14ac:dyDescent="0.25">
      <c r="B290" s="6" t="s">
        <v>8</v>
      </c>
      <c r="C290" s="12">
        <v>5.5</v>
      </c>
      <c r="D290" s="12">
        <f>58/60*14.58</f>
        <v>14.093999999999999</v>
      </c>
      <c r="E290" s="13">
        <f t="shared" si="22"/>
        <v>-1.5625454545454545</v>
      </c>
    </row>
    <row r="291" spans="2:5" x14ac:dyDescent="0.25">
      <c r="B291" s="6" t="s">
        <v>9</v>
      </c>
      <c r="C291" s="12">
        <v>29</v>
      </c>
      <c r="D291" s="12">
        <v>0</v>
      </c>
      <c r="E291" s="14">
        <f t="shared" si="22"/>
        <v>1</v>
      </c>
    </row>
    <row r="292" spans="2:5" x14ac:dyDescent="0.25">
      <c r="B292" s="6" t="s">
        <v>10</v>
      </c>
      <c r="C292" s="12">
        <v>22.5</v>
      </c>
      <c r="D292" s="12">
        <v>1.84</v>
      </c>
      <c r="E292" s="13">
        <f t="shared" si="22"/>
        <v>0.91822222222222227</v>
      </c>
    </row>
    <row r="297" spans="2:5" ht="18.75" x14ac:dyDescent="0.3">
      <c r="B297" s="52" t="s">
        <v>64</v>
      </c>
    </row>
    <row r="298" spans="2:5" ht="21" x14ac:dyDescent="0.25">
      <c r="B298" s="49">
        <v>42367</v>
      </c>
      <c r="C298" s="11" t="s">
        <v>2</v>
      </c>
      <c r="D298" s="11" t="s">
        <v>3</v>
      </c>
      <c r="E298" s="53" t="s">
        <v>4</v>
      </c>
    </row>
    <row r="299" spans="2:5" x14ac:dyDescent="0.25">
      <c r="B299" s="3" t="s">
        <v>5</v>
      </c>
      <c r="C299" s="12">
        <v>22.33</v>
      </c>
      <c r="D299" s="12">
        <v>0</v>
      </c>
      <c r="E299" s="13">
        <f t="shared" ref="E299:E304" si="23">(C299-D299)/C299</f>
        <v>1</v>
      </c>
    </row>
    <row r="300" spans="2:5" x14ac:dyDescent="0.25">
      <c r="B300" s="6" t="s">
        <v>6</v>
      </c>
      <c r="C300" s="12">
        <v>3.96</v>
      </c>
      <c r="D300" s="12">
        <v>0</v>
      </c>
      <c r="E300" s="14">
        <f t="shared" si="23"/>
        <v>1</v>
      </c>
    </row>
    <row r="301" spans="2:5" x14ac:dyDescent="0.25">
      <c r="B301" s="6" t="s">
        <v>7</v>
      </c>
      <c r="C301" s="12">
        <v>19.399999999999999</v>
      </c>
      <c r="D301" s="12">
        <v>0</v>
      </c>
      <c r="E301" s="14">
        <f t="shared" si="23"/>
        <v>1</v>
      </c>
    </row>
    <row r="302" spans="2:5" x14ac:dyDescent="0.25">
      <c r="B302" s="6" t="s">
        <v>8</v>
      </c>
      <c r="C302" s="12">
        <v>5.5</v>
      </c>
      <c r="D302" s="12">
        <v>0</v>
      </c>
      <c r="E302" s="13">
        <f t="shared" si="23"/>
        <v>1</v>
      </c>
    </row>
    <row r="303" spans="2:5" x14ac:dyDescent="0.25">
      <c r="B303" s="6" t="s">
        <v>9</v>
      </c>
      <c r="C303" s="12">
        <v>29</v>
      </c>
      <c r="D303" s="12">
        <f>45/60*14.58</f>
        <v>10.935</v>
      </c>
      <c r="E303" s="14">
        <f t="shared" si="23"/>
        <v>0.62293103448275855</v>
      </c>
    </row>
    <row r="304" spans="2:5" x14ac:dyDescent="0.25">
      <c r="B304" s="6" t="s">
        <v>10</v>
      </c>
      <c r="C304" s="12">
        <v>22.5</v>
      </c>
      <c r="D304" s="12">
        <f>4/60*7.29</f>
        <v>0.48599999999999999</v>
      </c>
      <c r="E304" s="13">
        <f t="shared" si="23"/>
        <v>0.97839999999999994</v>
      </c>
    </row>
    <row r="309" spans="2:7" ht="18.75" x14ac:dyDescent="0.3">
      <c r="B309" s="52" t="s">
        <v>65</v>
      </c>
    </row>
    <row r="310" spans="2:7" ht="21" x14ac:dyDescent="0.25">
      <c r="B310" s="49">
        <v>42367</v>
      </c>
      <c r="C310" s="11" t="s">
        <v>2</v>
      </c>
      <c r="D310" s="11" t="s">
        <v>3</v>
      </c>
      <c r="E310" s="53" t="s">
        <v>4</v>
      </c>
    </row>
    <row r="311" spans="2:7" x14ac:dyDescent="0.25">
      <c r="B311" s="3" t="s">
        <v>5</v>
      </c>
      <c r="C311" s="12">
        <v>22.33</v>
      </c>
      <c r="D311" s="12">
        <f>1/60*14.58</f>
        <v>0.24299999999999999</v>
      </c>
      <c r="E311" s="13">
        <f t="shared" ref="E311:E316" si="24">(C311-D311)/C311</f>
        <v>0.98911777877295126</v>
      </c>
      <c r="G311" s="4">
        <v>1</v>
      </c>
    </row>
    <row r="312" spans="2:7" x14ac:dyDescent="0.25">
      <c r="B312" s="6" t="s">
        <v>6</v>
      </c>
      <c r="C312" s="12">
        <v>3.96</v>
      </c>
      <c r="D312" s="12">
        <f>10/60*14.58</f>
        <v>2.4299999999999997</v>
      </c>
      <c r="E312" s="14">
        <f t="shared" si="24"/>
        <v>0.38636363636363641</v>
      </c>
      <c r="G312" s="7">
        <v>10</v>
      </c>
    </row>
    <row r="313" spans="2:7" x14ac:dyDescent="0.25">
      <c r="B313" s="6" t="s">
        <v>7</v>
      </c>
      <c r="C313" s="12">
        <v>19.399999999999999</v>
      </c>
      <c r="D313" s="12">
        <v>0</v>
      </c>
      <c r="E313" s="14">
        <f t="shared" si="24"/>
        <v>1</v>
      </c>
      <c r="G313" s="7">
        <v>0</v>
      </c>
    </row>
    <row r="314" spans="2:7" x14ac:dyDescent="0.25">
      <c r="B314" s="6" t="s">
        <v>8</v>
      </c>
      <c r="C314" s="12">
        <v>5.5</v>
      </c>
      <c r="D314" s="12">
        <v>0</v>
      </c>
      <c r="E314" s="13">
        <f t="shared" si="24"/>
        <v>1</v>
      </c>
      <c r="G314" s="7">
        <v>0</v>
      </c>
    </row>
    <row r="315" spans="2:7" x14ac:dyDescent="0.25">
      <c r="B315" s="6" t="s">
        <v>9</v>
      </c>
      <c r="C315" s="12">
        <v>29</v>
      </c>
      <c r="D315" s="12">
        <f>149/60*14.58</f>
        <v>36.207000000000001</v>
      </c>
      <c r="E315" s="14">
        <f t="shared" si="24"/>
        <v>-0.24851724137931036</v>
      </c>
      <c r="G315" s="7">
        <v>149</v>
      </c>
    </row>
    <row r="316" spans="2:7" x14ac:dyDescent="0.25">
      <c r="B316" s="6" t="s">
        <v>10</v>
      </c>
      <c r="C316" s="12">
        <v>22.5</v>
      </c>
      <c r="D316" s="12">
        <f>6/60*7.29</f>
        <v>0.72900000000000009</v>
      </c>
      <c r="E316" s="13">
        <f t="shared" si="24"/>
        <v>0.96760000000000002</v>
      </c>
    </row>
    <row r="321" spans="2:7" ht="18.75" x14ac:dyDescent="0.3">
      <c r="B321" s="52" t="s">
        <v>66</v>
      </c>
    </row>
    <row r="322" spans="2:7" ht="21" x14ac:dyDescent="0.25">
      <c r="B322" s="49">
        <v>42367</v>
      </c>
      <c r="C322" s="11" t="s">
        <v>2</v>
      </c>
      <c r="D322" s="11" t="s">
        <v>3</v>
      </c>
      <c r="E322" s="53" t="s">
        <v>4</v>
      </c>
    </row>
    <row r="323" spans="2:7" x14ac:dyDescent="0.25">
      <c r="B323" s="3" t="s">
        <v>5</v>
      </c>
      <c r="C323" s="12">
        <v>22.33</v>
      </c>
      <c r="D323" s="12">
        <f>5/60*14.58</f>
        <v>1.2149999999999999</v>
      </c>
      <c r="E323" s="13">
        <f t="shared" ref="E323:E328" si="25">(C323-D323)/C323</f>
        <v>0.94558889386475597</v>
      </c>
    </row>
    <row r="324" spans="2:7" x14ac:dyDescent="0.25">
      <c r="B324" s="6" t="s">
        <v>6</v>
      </c>
      <c r="C324" s="12">
        <v>3.96</v>
      </c>
      <c r="D324" s="12">
        <f>12/60*14.58</f>
        <v>2.9160000000000004</v>
      </c>
      <c r="E324" s="14">
        <f t="shared" si="25"/>
        <v>0.26363636363636356</v>
      </c>
    </row>
    <row r="325" spans="2:7" x14ac:dyDescent="0.25">
      <c r="B325" s="6" t="s">
        <v>7</v>
      </c>
      <c r="C325" s="12">
        <v>19.399999999999999</v>
      </c>
      <c r="D325" s="12">
        <v>0</v>
      </c>
      <c r="E325" s="14">
        <f t="shared" si="25"/>
        <v>1</v>
      </c>
    </row>
    <row r="326" spans="2:7" x14ac:dyDescent="0.25">
      <c r="B326" s="6" t="s">
        <v>8</v>
      </c>
      <c r="C326" s="12">
        <v>5.5</v>
      </c>
      <c r="D326" s="12">
        <v>0</v>
      </c>
      <c r="E326" s="13">
        <f t="shared" si="25"/>
        <v>1</v>
      </c>
    </row>
    <row r="327" spans="2:7" x14ac:dyDescent="0.25">
      <c r="B327" s="6" t="s">
        <v>9</v>
      </c>
      <c r="C327" s="12">
        <v>29</v>
      </c>
      <c r="D327" s="12">
        <f>44/60*14.58</f>
        <v>10.692</v>
      </c>
      <c r="E327" s="14">
        <f t="shared" si="25"/>
        <v>0.63131034482758619</v>
      </c>
    </row>
    <row r="328" spans="2:7" x14ac:dyDescent="0.25">
      <c r="B328" s="6" t="s">
        <v>10</v>
      </c>
      <c r="C328" s="12">
        <v>22.5</v>
      </c>
      <c r="D328" s="12">
        <f>8/60*7.29</f>
        <v>0.97199999999999998</v>
      </c>
      <c r="E328" s="13">
        <f t="shared" si="25"/>
        <v>0.95679999999999998</v>
      </c>
    </row>
    <row r="333" spans="2:7" ht="18.75" x14ac:dyDescent="0.3">
      <c r="B333" s="52" t="s">
        <v>67</v>
      </c>
    </row>
    <row r="334" spans="2:7" ht="21" x14ac:dyDescent="0.25">
      <c r="B334" s="49">
        <v>42367</v>
      </c>
      <c r="C334" s="11" t="s">
        <v>2</v>
      </c>
      <c r="D334" s="11" t="s">
        <v>3</v>
      </c>
      <c r="E334" s="53" t="s">
        <v>4</v>
      </c>
    </row>
    <row r="335" spans="2:7" x14ac:dyDescent="0.25">
      <c r="B335" s="3" t="s">
        <v>5</v>
      </c>
      <c r="C335" s="12">
        <v>22.33</v>
      </c>
      <c r="D335" s="12">
        <f>105/60*14.58</f>
        <v>25.515000000000001</v>
      </c>
      <c r="E335" s="13">
        <f t="shared" ref="E335:E340" si="26">(C335-D335)/C335</f>
        <v>-0.1426332288401255</v>
      </c>
      <c r="G335" s="4">
        <v>105</v>
      </c>
    </row>
    <row r="336" spans="2:7" x14ac:dyDescent="0.25">
      <c r="B336" s="6" t="s">
        <v>6</v>
      </c>
      <c r="C336" s="12">
        <v>3.96</v>
      </c>
      <c r="D336" s="12">
        <f>102/60*14.58</f>
        <v>24.785999999999998</v>
      </c>
      <c r="E336" s="14">
        <f t="shared" si="26"/>
        <v>-5.2590909090909079</v>
      </c>
      <c r="G336" s="7">
        <v>102</v>
      </c>
    </row>
    <row r="337" spans="2:7" x14ac:dyDescent="0.25">
      <c r="B337" s="6" t="s">
        <v>7</v>
      </c>
      <c r="C337" s="12">
        <v>19.399999999999999</v>
      </c>
      <c r="D337" s="12">
        <v>0</v>
      </c>
      <c r="E337" s="14">
        <f t="shared" si="26"/>
        <v>1</v>
      </c>
      <c r="G337" s="7">
        <v>0</v>
      </c>
    </row>
    <row r="338" spans="2:7" x14ac:dyDescent="0.25">
      <c r="B338" s="6" t="s">
        <v>8</v>
      </c>
      <c r="C338" s="12">
        <v>5.5</v>
      </c>
      <c r="D338" s="12">
        <f>5/60*14.58</f>
        <v>1.2149999999999999</v>
      </c>
      <c r="E338" s="13">
        <f t="shared" si="26"/>
        <v>0.77909090909090917</v>
      </c>
      <c r="G338" s="7">
        <v>5</v>
      </c>
    </row>
    <row r="339" spans="2:7" x14ac:dyDescent="0.25">
      <c r="B339" s="6" t="s">
        <v>9</v>
      </c>
      <c r="C339" s="12">
        <v>29</v>
      </c>
      <c r="D339" s="12">
        <f>249/60*14.58</f>
        <v>60.507000000000005</v>
      </c>
      <c r="E339" s="14">
        <f t="shared" si="26"/>
        <v>-1.086448275862069</v>
      </c>
      <c r="G339" s="7">
        <v>249</v>
      </c>
    </row>
    <row r="340" spans="2:7" x14ac:dyDescent="0.25">
      <c r="B340" s="6" t="s">
        <v>10</v>
      </c>
      <c r="C340" s="12">
        <v>22.5</v>
      </c>
      <c r="D340" s="12">
        <v>0.78</v>
      </c>
      <c r="E340" s="13">
        <f t="shared" si="26"/>
        <v>0.96533333333333327</v>
      </c>
    </row>
    <row r="345" spans="2:7" ht="18.75" x14ac:dyDescent="0.3">
      <c r="B345" s="52" t="s">
        <v>68</v>
      </c>
    </row>
    <row r="346" spans="2:7" ht="21" x14ac:dyDescent="0.25">
      <c r="B346" s="49">
        <v>42367</v>
      </c>
      <c r="C346" s="11" t="s">
        <v>2</v>
      </c>
      <c r="D346" s="11" t="s">
        <v>3</v>
      </c>
      <c r="E346" s="53" t="s">
        <v>4</v>
      </c>
    </row>
    <row r="347" spans="2:7" x14ac:dyDescent="0.25">
      <c r="B347" s="3" t="s">
        <v>5</v>
      </c>
      <c r="C347" s="12">
        <v>22.33</v>
      </c>
      <c r="D347" s="12">
        <f>2340/60*14.58</f>
        <v>568.62</v>
      </c>
      <c r="E347" s="13">
        <f t="shared" ref="E347:E352" si="27">(C347-D347)/C347</f>
        <v>-24.464397671294222</v>
      </c>
      <c r="G347" s="4">
        <v>2340</v>
      </c>
    </row>
    <row r="348" spans="2:7" x14ac:dyDescent="0.25">
      <c r="B348" s="6" t="s">
        <v>6</v>
      </c>
      <c r="C348" s="12">
        <v>3.96</v>
      </c>
      <c r="D348" s="12">
        <f>3960/60*14.58</f>
        <v>962.28</v>
      </c>
      <c r="E348" s="14">
        <f t="shared" si="27"/>
        <v>-242</v>
      </c>
      <c r="G348" s="7">
        <v>3960</v>
      </c>
    </row>
    <row r="349" spans="2:7" x14ac:dyDescent="0.25">
      <c r="B349" s="6" t="s">
        <v>7</v>
      </c>
      <c r="C349" s="12">
        <v>19.399999999999999</v>
      </c>
      <c r="D349" s="12">
        <v>0</v>
      </c>
      <c r="E349" s="14">
        <f t="shared" si="27"/>
        <v>1</v>
      </c>
      <c r="G349" s="7">
        <v>0</v>
      </c>
    </row>
    <row r="350" spans="2:7" x14ac:dyDescent="0.25">
      <c r="B350" s="6" t="s">
        <v>8</v>
      </c>
      <c r="C350" s="12">
        <v>5.5</v>
      </c>
      <c r="D350" s="12">
        <f>6/60*14.58</f>
        <v>1.4580000000000002</v>
      </c>
      <c r="E350" s="13">
        <f t="shared" si="27"/>
        <v>0.73490909090909085</v>
      </c>
      <c r="G350" s="7">
        <v>6</v>
      </c>
    </row>
    <row r="351" spans="2:7" x14ac:dyDescent="0.25">
      <c r="B351" s="6" t="s">
        <v>9</v>
      </c>
      <c r="C351" s="12">
        <v>29</v>
      </c>
      <c r="D351" s="12">
        <f>171/60*14.58</f>
        <v>41.553000000000004</v>
      </c>
      <c r="E351" s="14">
        <f t="shared" si="27"/>
        <v>-0.43286206896551738</v>
      </c>
      <c r="G351" s="7">
        <v>171</v>
      </c>
    </row>
    <row r="352" spans="2:7" x14ac:dyDescent="0.25">
      <c r="B352" s="6" t="s">
        <v>10</v>
      </c>
      <c r="C352" s="12">
        <v>22.5</v>
      </c>
      <c r="D352" s="12">
        <f>6/60*7.29</f>
        <v>0.72900000000000009</v>
      </c>
      <c r="E352" s="13">
        <f t="shared" si="27"/>
        <v>0.96760000000000002</v>
      </c>
    </row>
    <row r="357" spans="2:7" ht="18.75" x14ac:dyDescent="0.3">
      <c r="B357" s="52" t="s">
        <v>69</v>
      </c>
    </row>
    <row r="358" spans="2:7" ht="21" x14ac:dyDescent="0.25">
      <c r="B358" s="49">
        <v>42367</v>
      </c>
      <c r="C358" s="11" t="s">
        <v>2</v>
      </c>
      <c r="D358" s="11" t="s">
        <v>3</v>
      </c>
      <c r="E358" s="53" t="s">
        <v>4</v>
      </c>
    </row>
    <row r="359" spans="2:7" x14ac:dyDescent="0.25">
      <c r="B359" s="3" t="s">
        <v>5</v>
      </c>
      <c r="C359" s="12">
        <v>22.33</v>
      </c>
      <c r="D359" s="12">
        <v>0</v>
      </c>
      <c r="E359" s="13">
        <f t="shared" ref="E359:E364" si="28">(C359-D359)/C359</f>
        <v>1</v>
      </c>
      <c r="G359" s="4">
        <v>0</v>
      </c>
    </row>
    <row r="360" spans="2:7" x14ac:dyDescent="0.25">
      <c r="B360" s="6" t="s">
        <v>6</v>
      </c>
      <c r="C360" s="12">
        <v>3.96</v>
      </c>
      <c r="D360" s="12">
        <f>18/60*14.58</f>
        <v>4.3739999999999997</v>
      </c>
      <c r="E360" s="14">
        <f t="shared" si="28"/>
        <v>-0.10454545454545447</v>
      </c>
      <c r="G360" s="7">
        <v>18</v>
      </c>
    </row>
    <row r="361" spans="2:7" x14ac:dyDescent="0.25">
      <c r="B361" s="6" t="s">
        <v>7</v>
      </c>
      <c r="C361" s="12">
        <v>19.399999999999999</v>
      </c>
      <c r="D361" s="12">
        <v>0</v>
      </c>
      <c r="E361" s="14">
        <f t="shared" si="28"/>
        <v>1</v>
      </c>
      <c r="G361" s="7">
        <v>0</v>
      </c>
    </row>
    <row r="362" spans="2:7" x14ac:dyDescent="0.25">
      <c r="B362" s="6" t="s">
        <v>8</v>
      </c>
      <c r="C362" s="12">
        <v>5.5</v>
      </c>
      <c r="D362" s="12">
        <f>1/60*14.58</f>
        <v>0.24299999999999999</v>
      </c>
      <c r="E362" s="13">
        <f t="shared" si="28"/>
        <v>0.95581818181818179</v>
      </c>
      <c r="G362" s="7">
        <v>1</v>
      </c>
    </row>
    <row r="363" spans="2:7" x14ac:dyDescent="0.25">
      <c r="B363" s="6" t="s">
        <v>9</v>
      </c>
      <c r="C363" s="12">
        <v>29</v>
      </c>
      <c r="D363" s="12">
        <f>90/60*14.58</f>
        <v>21.87</v>
      </c>
      <c r="E363" s="14">
        <f t="shared" si="28"/>
        <v>0.24586206896551721</v>
      </c>
      <c r="G363" s="7">
        <v>90</v>
      </c>
    </row>
    <row r="364" spans="2:7" x14ac:dyDescent="0.25">
      <c r="B364" s="6" t="s">
        <v>10</v>
      </c>
      <c r="C364" s="12">
        <v>22.5</v>
      </c>
      <c r="D364" s="12">
        <f>6/60*7.29</f>
        <v>0.72900000000000009</v>
      </c>
      <c r="E364" s="13">
        <f t="shared" si="28"/>
        <v>0.96760000000000002</v>
      </c>
    </row>
    <row r="369" spans="2:7" ht="18.75" x14ac:dyDescent="0.3">
      <c r="B369" s="52" t="s">
        <v>70</v>
      </c>
    </row>
    <row r="370" spans="2:7" ht="21" x14ac:dyDescent="0.25">
      <c r="B370" s="49">
        <v>42367</v>
      </c>
      <c r="C370" s="11" t="s">
        <v>2</v>
      </c>
      <c r="D370" s="11" t="s">
        <v>3</v>
      </c>
      <c r="E370" s="53" t="s">
        <v>4</v>
      </c>
    </row>
    <row r="371" spans="2:7" x14ac:dyDescent="0.25">
      <c r="B371" s="3" t="s">
        <v>5</v>
      </c>
      <c r="C371" s="12">
        <v>22.33</v>
      </c>
      <c r="D371" s="12">
        <f>6/60*14.58</f>
        <v>1.4580000000000002</v>
      </c>
      <c r="E371" s="13">
        <f t="shared" ref="E371:E376" si="29">(C371-D371)/C371</f>
        <v>0.93470667263770724</v>
      </c>
      <c r="G371" s="4">
        <v>6</v>
      </c>
    </row>
    <row r="372" spans="2:7" x14ac:dyDescent="0.25">
      <c r="B372" s="6" t="s">
        <v>6</v>
      </c>
      <c r="C372" s="12">
        <v>3.96</v>
      </c>
      <c r="D372" s="12">
        <f>3/60*14.58</f>
        <v>0.72900000000000009</v>
      </c>
      <c r="E372" s="14">
        <f t="shared" si="29"/>
        <v>0.81590909090909092</v>
      </c>
      <c r="G372" s="7">
        <v>3</v>
      </c>
    </row>
    <row r="373" spans="2:7" x14ac:dyDescent="0.25">
      <c r="B373" s="6" t="s">
        <v>7</v>
      </c>
      <c r="C373" s="12">
        <v>19.399999999999999</v>
      </c>
      <c r="D373" s="12">
        <v>0</v>
      </c>
      <c r="E373" s="14">
        <f t="shared" si="29"/>
        <v>1</v>
      </c>
      <c r="G373" s="7">
        <v>0</v>
      </c>
    </row>
    <row r="374" spans="2:7" x14ac:dyDescent="0.25">
      <c r="B374" s="6" t="s">
        <v>8</v>
      </c>
      <c r="C374" s="12">
        <v>5.5</v>
      </c>
      <c r="D374" s="12">
        <f>12/60*14.58</f>
        <v>2.9160000000000004</v>
      </c>
      <c r="E374" s="13">
        <f t="shared" si="29"/>
        <v>0.46981818181818175</v>
      </c>
      <c r="G374" s="7">
        <v>12</v>
      </c>
    </row>
    <row r="375" spans="2:7" x14ac:dyDescent="0.25">
      <c r="B375" s="6" t="s">
        <v>9</v>
      </c>
      <c r="C375" s="12">
        <v>29</v>
      </c>
      <c r="D375" s="12">
        <v>0</v>
      </c>
      <c r="E375" s="14">
        <f t="shared" si="29"/>
        <v>1</v>
      </c>
    </row>
    <row r="376" spans="2:7" x14ac:dyDescent="0.25">
      <c r="B376" s="6" t="s">
        <v>10</v>
      </c>
      <c r="C376" s="12">
        <v>22.5</v>
      </c>
      <c r="D376" s="12">
        <v>4.37</v>
      </c>
      <c r="E376" s="13">
        <f t="shared" si="29"/>
        <v>0.8057777777777777</v>
      </c>
    </row>
    <row r="381" spans="2:7" ht="18.75" x14ac:dyDescent="0.3">
      <c r="B381" s="52" t="s">
        <v>71</v>
      </c>
    </row>
    <row r="382" spans="2:7" ht="21" x14ac:dyDescent="0.25">
      <c r="B382" s="49">
        <v>42367</v>
      </c>
      <c r="C382" s="11" t="s">
        <v>2</v>
      </c>
      <c r="D382" s="11" t="s">
        <v>3</v>
      </c>
      <c r="E382" s="53" t="s">
        <v>4</v>
      </c>
    </row>
    <row r="383" spans="2:7" x14ac:dyDescent="0.25">
      <c r="B383" s="3" t="s">
        <v>5</v>
      </c>
      <c r="C383" s="12">
        <v>22.33</v>
      </c>
      <c r="D383" s="12">
        <f>2/60*14.58</f>
        <v>0.48599999999999999</v>
      </c>
      <c r="E383" s="13">
        <f t="shared" ref="E383:E388" si="30">(C383-D383)/C383</f>
        <v>0.9782355575459023</v>
      </c>
    </row>
    <row r="384" spans="2:7" x14ac:dyDescent="0.25">
      <c r="B384" s="6" t="s">
        <v>6</v>
      </c>
      <c r="C384" s="12">
        <v>3.96</v>
      </c>
      <c r="D384" s="12">
        <f>3/60*14.58</f>
        <v>0.72900000000000009</v>
      </c>
      <c r="E384" s="14">
        <f t="shared" si="30"/>
        <v>0.81590909090909092</v>
      </c>
    </row>
    <row r="385" spans="2:7" x14ac:dyDescent="0.25">
      <c r="B385" s="6" t="s">
        <v>7</v>
      </c>
      <c r="C385" s="12">
        <v>19.399999999999999</v>
      </c>
      <c r="D385" s="12">
        <v>0</v>
      </c>
      <c r="E385" s="14">
        <f t="shared" si="30"/>
        <v>1</v>
      </c>
    </row>
    <row r="386" spans="2:7" x14ac:dyDescent="0.25">
      <c r="B386" s="6" t="s">
        <v>8</v>
      </c>
      <c r="C386" s="12">
        <v>5.5</v>
      </c>
      <c r="D386" s="12">
        <f>13/60*14.58</f>
        <v>3.1590000000000003</v>
      </c>
      <c r="E386" s="13">
        <f t="shared" si="30"/>
        <v>0.42563636363636359</v>
      </c>
    </row>
    <row r="387" spans="2:7" x14ac:dyDescent="0.25">
      <c r="B387" s="6" t="s">
        <v>9</v>
      </c>
      <c r="C387" s="12">
        <v>29</v>
      </c>
      <c r="D387" s="12">
        <v>0</v>
      </c>
      <c r="E387" s="14">
        <f t="shared" si="30"/>
        <v>1</v>
      </c>
    </row>
    <row r="388" spans="2:7" x14ac:dyDescent="0.25">
      <c r="B388" s="6" t="s">
        <v>10</v>
      </c>
      <c r="C388" s="12">
        <v>22.5</v>
      </c>
      <c r="D388" s="12">
        <v>2.29</v>
      </c>
      <c r="E388" s="13">
        <f t="shared" si="30"/>
        <v>0.89822222222222226</v>
      </c>
    </row>
    <row r="393" spans="2:7" ht="18.75" x14ac:dyDescent="0.3">
      <c r="B393" s="52" t="s">
        <v>72</v>
      </c>
    </row>
    <row r="394" spans="2:7" ht="21" x14ac:dyDescent="0.25">
      <c r="B394" s="49">
        <v>42367</v>
      </c>
      <c r="C394" s="11" t="s">
        <v>2</v>
      </c>
      <c r="D394" s="11" t="s">
        <v>3</v>
      </c>
      <c r="E394" s="53" t="s">
        <v>4</v>
      </c>
    </row>
    <row r="395" spans="2:7" x14ac:dyDescent="0.25">
      <c r="B395" s="3" t="s">
        <v>5</v>
      </c>
      <c r="C395" s="12">
        <v>22.33</v>
      </c>
      <c r="D395" s="12">
        <f>55/60*14.58</f>
        <v>13.365</v>
      </c>
      <c r="E395" s="13">
        <f t="shared" ref="E395:E400" si="31">(C395-D395)/C395</f>
        <v>0.40147783251231522</v>
      </c>
      <c r="G395" s="4">
        <v>55</v>
      </c>
    </row>
    <row r="396" spans="2:7" x14ac:dyDescent="0.25">
      <c r="B396" s="6" t="s">
        <v>6</v>
      </c>
      <c r="C396" s="12">
        <v>3.96</v>
      </c>
      <c r="D396" s="12">
        <v>0</v>
      </c>
      <c r="E396" s="14">
        <f>(C396-D396)/C396</f>
        <v>1</v>
      </c>
      <c r="G396" s="7">
        <v>39</v>
      </c>
    </row>
    <row r="397" spans="2:7" x14ac:dyDescent="0.25">
      <c r="B397" s="6" t="s">
        <v>7</v>
      </c>
      <c r="C397" s="12">
        <v>19.399999999999999</v>
      </c>
      <c r="D397" s="12">
        <f>41/60*14.58</f>
        <v>9.963000000000001</v>
      </c>
      <c r="E397" s="14">
        <f t="shared" si="31"/>
        <v>0.48644329896907207</v>
      </c>
      <c r="G397" s="7">
        <v>41</v>
      </c>
    </row>
    <row r="398" spans="2:7" x14ac:dyDescent="0.25">
      <c r="B398" s="6" t="s">
        <v>8</v>
      </c>
      <c r="C398" s="12">
        <v>5.5</v>
      </c>
      <c r="D398" s="12">
        <f>4/60*14.58</f>
        <v>0.97199999999999998</v>
      </c>
      <c r="E398" s="13">
        <f t="shared" si="31"/>
        <v>0.82327272727272738</v>
      </c>
      <c r="G398" s="7">
        <v>4</v>
      </c>
    </row>
    <row r="399" spans="2:7" x14ac:dyDescent="0.25">
      <c r="B399" s="6" t="s">
        <v>9</v>
      </c>
      <c r="C399" s="12">
        <v>29</v>
      </c>
      <c r="D399" s="12">
        <f>39/60*14.58</f>
        <v>9.4770000000000003</v>
      </c>
      <c r="E399" s="14">
        <f>(C399-D399)/C399</f>
        <v>0.67320689655172417</v>
      </c>
    </row>
    <row r="400" spans="2:7" x14ac:dyDescent="0.25">
      <c r="B400" s="6" t="s">
        <v>10</v>
      </c>
      <c r="C400" s="12">
        <v>22.5</v>
      </c>
      <c r="D400" s="12">
        <f>6/60*7.29</f>
        <v>0.72900000000000009</v>
      </c>
      <c r="E400" s="13">
        <f t="shared" si="31"/>
        <v>0.96760000000000002</v>
      </c>
    </row>
    <row r="405" spans="2:7" ht="18.75" x14ac:dyDescent="0.3">
      <c r="B405" s="52" t="s">
        <v>73</v>
      </c>
    </row>
    <row r="406" spans="2:7" ht="21" x14ac:dyDescent="0.25">
      <c r="B406" s="49">
        <v>42367</v>
      </c>
      <c r="C406" s="11" t="s">
        <v>2</v>
      </c>
      <c r="D406" s="11" t="s">
        <v>3</v>
      </c>
      <c r="E406" s="53" t="s">
        <v>4</v>
      </c>
    </row>
    <row r="407" spans="2:7" x14ac:dyDescent="0.25">
      <c r="B407" s="3" t="s">
        <v>5</v>
      </c>
      <c r="C407" s="12">
        <v>22.33</v>
      </c>
      <c r="D407" s="12">
        <f>5/60*14.58</f>
        <v>1.2149999999999999</v>
      </c>
      <c r="E407" s="13">
        <f t="shared" ref="E407:E412" si="32">(C407-D407)/C407</f>
        <v>0.94558889386475597</v>
      </c>
      <c r="G407" s="4">
        <v>5</v>
      </c>
    </row>
    <row r="408" spans="2:7" x14ac:dyDescent="0.25">
      <c r="B408" s="6" t="s">
        <v>6</v>
      </c>
      <c r="C408" s="12">
        <v>3.96</v>
      </c>
      <c r="D408" s="12">
        <f>2/60*14.58</f>
        <v>0.48599999999999999</v>
      </c>
      <c r="E408" s="14">
        <f t="shared" si="32"/>
        <v>0.87727272727272732</v>
      </c>
      <c r="G408" s="7">
        <v>2</v>
      </c>
    </row>
    <row r="409" spans="2:7" x14ac:dyDescent="0.25">
      <c r="B409" s="6" t="s">
        <v>7</v>
      </c>
      <c r="C409" s="12">
        <v>19.399999999999999</v>
      </c>
      <c r="D409" s="12">
        <v>0</v>
      </c>
      <c r="E409" s="14">
        <f t="shared" si="32"/>
        <v>1</v>
      </c>
      <c r="G409" s="7">
        <v>0</v>
      </c>
    </row>
    <row r="410" spans="2:7" x14ac:dyDescent="0.25">
      <c r="B410" s="6" t="s">
        <v>8</v>
      </c>
      <c r="C410" s="12">
        <v>5.5</v>
      </c>
      <c r="D410" s="12">
        <f>4/60*14.58</f>
        <v>0.97199999999999998</v>
      </c>
      <c r="E410" s="13">
        <f t="shared" si="32"/>
        <v>0.82327272727272738</v>
      </c>
      <c r="G410" s="7">
        <v>4</v>
      </c>
    </row>
    <row r="411" spans="2:7" x14ac:dyDescent="0.25">
      <c r="B411" s="6" t="s">
        <v>9</v>
      </c>
      <c r="C411" s="12">
        <v>29</v>
      </c>
      <c r="D411" s="12">
        <v>0</v>
      </c>
      <c r="E411" s="14">
        <f t="shared" si="32"/>
        <v>1</v>
      </c>
      <c r="G411" s="7">
        <v>0</v>
      </c>
    </row>
    <row r="412" spans="2:7" x14ac:dyDescent="0.25">
      <c r="B412" s="6" t="s">
        <v>10</v>
      </c>
      <c r="C412" s="12">
        <v>22.5</v>
      </c>
      <c r="D412" s="12">
        <v>1.42</v>
      </c>
      <c r="E412" s="13">
        <f t="shared" si="32"/>
        <v>0.93688888888888877</v>
      </c>
    </row>
    <row r="417" spans="2:7" ht="18.75" x14ac:dyDescent="0.3">
      <c r="B417" s="52" t="s">
        <v>74</v>
      </c>
    </row>
    <row r="418" spans="2:7" ht="21" x14ac:dyDescent="0.25">
      <c r="B418" s="49">
        <v>42367</v>
      </c>
      <c r="C418" s="11" t="s">
        <v>2</v>
      </c>
      <c r="D418" s="11" t="s">
        <v>3</v>
      </c>
      <c r="E418" s="53" t="s">
        <v>4</v>
      </c>
    </row>
    <row r="419" spans="2:7" x14ac:dyDescent="0.25">
      <c r="B419" s="3" t="s">
        <v>5</v>
      </c>
      <c r="C419" s="12">
        <v>22.33</v>
      </c>
      <c r="D419" s="12">
        <f>101/60*14.58</f>
        <v>24.542999999999999</v>
      </c>
      <c r="E419" s="13">
        <f t="shared" ref="E419:E424" si="33">(C419-D419)/C419</f>
        <v>-9.9104343931930183E-2</v>
      </c>
      <c r="G419" s="4">
        <v>101</v>
      </c>
    </row>
    <row r="420" spans="2:7" x14ac:dyDescent="0.25">
      <c r="B420" s="6" t="s">
        <v>6</v>
      </c>
      <c r="C420" s="12">
        <v>3.96</v>
      </c>
      <c r="D420" s="12">
        <f>20/60*14.58</f>
        <v>4.8599999999999994</v>
      </c>
      <c r="E420" s="14">
        <f t="shared" si="33"/>
        <v>-0.22727272727272713</v>
      </c>
      <c r="G420" s="7">
        <v>20</v>
      </c>
    </row>
    <row r="421" spans="2:7" x14ac:dyDescent="0.25">
      <c r="B421" s="6" t="s">
        <v>7</v>
      </c>
      <c r="C421" s="12">
        <v>19.399999999999999</v>
      </c>
      <c r="D421" s="12">
        <v>0</v>
      </c>
      <c r="E421" s="14">
        <f t="shared" si="33"/>
        <v>1</v>
      </c>
      <c r="G421" s="7">
        <v>0</v>
      </c>
    </row>
    <row r="422" spans="2:7" x14ac:dyDescent="0.25">
      <c r="B422" s="6" t="s">
        <v>8</v>
      </c>
      <c r="C422" s="12">
        <v>5.5</v>
      </c>
      <c r="D422" s="12">
        <f>12/60*14.58</f>
        <v>2.9160000000000004</v>
      </c>
      <c r="E422" s="13">
        <f t="shared" si="33"/>
        <v>0.46981818181818175</v>
      </c>
      <c r="G422" s="7">
        <v>12</v>
      </c>
    </row>
    <row r="423" spans="2:7" x14ac:dyDescent="0.25">
      <c r="B423" s="6" t="s">
        <v>9</v>
      </c>
      <c r="C423" s="12">
        <v>29</v>
      </c>
      <c r="D423" s="12">
        <f>1094/60*14.58</f>
        <v>265.84200000000004</v>
      </c>
      <c r="E423" s="14">
        <f t="shared" si="33"/>
        <v>-8.1669655172413815</v>
      </c>
      <c r="G423" s="7">
        <v>1094</v>
      </c>
    </row>
    <row r="424" spans="2:7" x14ac:dyDescent="0.25">
      <c r="B424" s="6" t="s">
        <v>10</v>
      </c>
      <c r="C424" s="12">
        <v>22.5</v>
      </c>
      <c r="D424" s="12">
        <f>6/60*7.29</f>
        <v>0.72900000000000009</v>
      </c>
      <c r="E424" s="13">
        <f t="shared" si="33"/>
        <v>0.96760000000000002</v>
      </c>
    </row>
    <row r="429" spans="2:7" ht="18.75" x14ac:dyDescent="0.3">
      <c r="B429" s="52" t="s">
        <v>75</v>
      </c>
    </row>
    <row r="430" spans="2:7" ht="21" x14ac:dyDescent="0.25">
      <c r="B430" s="49">
        <v>42367</v>
      </c>
      <c r="C430" s="11" t="s">
        <v>2</v>
      </c>
      <c r="D430" s="11" t="s">
        <v>3</v>
      </c>
      <c r="E430" s="53" t="s">
        <v>4</v>
      </c>
    </row>
    <row r="431" spans="2:7" x14ac:dyDescent="0.25">
      <c r="B431" s="3" t="s">
        <v>5</v>
      </c>
      <c r="C431" s="12">
        <v>22.33</v>
      </c>
      <c r="D431" s="12">
        <f>7/60*14.58</f>
        <v>1.7010000000000001</v>
      </c>
      <c r="E431" s="13">
        <f t="shared" ref="E431:E436" si="34">(C431-D431)/C431</f>
        <v>0.92382445141065828</v>
      </c>
      <c r="G431" s="4">
        <v>7</v>
      </c>
    </row>
    <row r="432" spans="2:7" x14ac:dyDescent="0.25">
      <c r="B432" s="6" t="s">
        <v>6</v>
      </c>
      <c r="C432" s="12">
        <v>3.96</v>
      </c>
      <c r="D432" s="12">
        <f>5/60*14.58</f>
        <v>1.2149999999999999</v>
      </c>
      <c r="E432" s="14">
        <f t="shared" si="34"/>
        <v>0.69318181818181823</v>
      </c>
      <c r="G432" s="7">
        <v>5</v>
      </c>
    </row>
    <row r="433" spans="2:7" x14ac:dyDescent="0.25">
      <c r="B433" s="6" t="s">
        <v>7</v>
      </c>
      <c r="C433" s="12">
        <v>19.399999999999999</v>
      </c>
      <c r="D433" s="12">
        <f>101/60*14.58</f>
        <v>24.542999999999999</v>
      </c>
      <c r="E433" s="14">
        <f t="shared" si="34"/>
        <v>-0.26510309278350519</v>
      </c>
      <c r="G433" s="7">
        <v>101</v>
      </c>
    </row>
    <row r="434" spans="2:7" x14ac:dyDescent="0.25">
      <c r="B434" s="6" t="s">
        <v>8</v>
      </c>
      <c r="C434" s="12">
        <v>5.5</v>
      </c>
      <c r="D434" s="12">
        <f>5441/60*14.58</f>
        <v>1322.163</v>
      </c>
      <c r="E434" s="13">
        <f t="shared" si="34"/>
        <v>-239.39327272727272</v>
      </c>
      <c r="G434" s="7">
        <v>5441</v>
      </c>
    </row>
    <row r="435" spans="2:7" x14ac:dyDescent="0.25">
      <c r="B435" s="6" t="s">
        <v>9</v>
      </c>
      <c r="C435" s="12">
        <v>29</v>
      </c>
      <c r="D435" s="12">
        <v>0</v>
      </c>
      <c r="E435" s="14">
        <f t="shared" si="34"/>
        <v>1</v>
      </c>
      <c r="G435" s="7">
        <v>0</v>
      </c>
    </row>
    <row r="436" spans="2:7" x14ac:dyDescent="0.25">
      <c r="B436" s="6" t="s">
        <v>10</v>
      </c>
      <c r="C436" s="12">
        <v>22.5</v>
      </c>
      <c r="D436" s="12">
        <v>1.6</v>
      </c>
      <c r="E436" s="13">
        <f t="shared" si="34"/>
        <v>0.92888888888888888</v>
      </c>
    </row>
    <row r="441" spans="2:7" ht="18.75" x14ac:dyDescent="0.3">
      <c r="B441" s="52" t="s">
        <v>76</v>
      </c>
    </row>
    <row r="442" spans="2:7" ht="21" x14ac:dyDescent="0.25">
      <c r="B442" s="49">
        <v>42367</v>
      </c>
      <c r="C442" s="11" t="s">
        <v>2</v>
      </c>
      <c r="D442" s="11" t="s">
        <v>3</v>
      </c>
      <c r="E442" s="53" t="s">
        <v>4</v>
      </c>
    </row>
    <row r="443" spans="2:7" x14ac:dyDescent="0.25">
      <c r="B443" s="3" t="s">
        <v>5</v>
      </c>
      <c r="C443" s="12">
        <v>22.33</v>
      </c>
      <c r="D443" s="12">
        <f>15/60*14.58</f>
        <v>3.645</v>
      </c>
      <c r="E443" s="13">
        <f t="shared" ref="E443:E448" si="35">(C443-D443)/C443</f>
        <v>0.83676668159426781</v>
      </c>
    </row>
    <row r="444" spans="2:7" x14ac:dyDescent="0.25">
      <c r="B444" s="6" t="s">
        <v>6</v>
      </c>
      <c r="C444" s="12">
        <v>3.96</v>
      </c>
      <c r="D444" s="12">
        <f>90/60*14.58</f>
        <v>21.87</v>
      </c>
      <c r="E444" s="14">
        <f t="shared" si="35"/>
        <v>-4.5227272727272725</v>
      </c>
    </row>
    <row r="445" spans="2:7" x14ac:dyDescent="0.25">
      <c r="B445" s="6" t="s">
        <v>7</v>
      </c>
      <c r="C445" s="12">
        <v>19.399999999999999</v>
      </c>
      <c r="D445" s="12">
        <f>89/60*14.58</f>
        <v>21.627000000000002</v>
      </c>
      <c r="E445" s="14">
        <f t="shared" si="35"/>
        <v>-0.1147938144329899</v>
      </c>
    </row>
    <row r="446" spans="2:7" x14ac:dyDescent="0.25">
      <c r="B446" s="6" t="s">
        <v>8</v>
      </c>
      <c r="C446" s="12">
        <v>5.5</v>
      </c>
      <c r="D446" s="12">
        <f>8/60*14.58</f>
        <v>1.944</v>
      </c>
      <c r="E446" s="13">
        <f t="shared" si="35"/>
        <v>0.64654545454545453</v>
      </c>
    </row>
    <row r="447" spans="2:7" x14ac:dyDescent="0.25">
      <c r="B447" s="6" t="s">
        <v>9</v>
      </c>
      <c r="C447" s="12">
        <v>29</v>
      </c>
      <c r="D447" s="12">
        <v>0</v>
      </c>
      <c r="E447" s="14">
        <f t="shared" si="35"/>
        <v>1</v>
      </c>
    </row>
    <row r="448" spans="2:7" x14ac:dyDescent="0.25">
      <c r="B448" s="6" t="s">
        <v>10</v>
      </c>
      <c r="C448" s="12">
        <v>22.5</v>
      </c>
      <c r="D448" s="12">
        <v>2.38</v>
      </c>
      <c r="E448" s="13">
        <f t="shared" si="35"/>
        <v>0.89422222222222225</v>
      </c>
    </row>
    <row r="453" spans="2:5" ht="18.75" x14ac:dyDescent="0.3">
      <c r="B453" s="52" t="s">
        <v>77</v>
      </c>
    </row>
    <row r="454" spans="2:5" ht="21" x14ac:dyDescent="0.25">
      <c r="B454" s="49">
        <v>42367</v>
      </c>
      <c r="C454" s="11" t="s">
        <v>2</v>
      </c>
      <c r="D454" s="11" t="s">
        <v>3</v>
      </c>
      <c r="E454" s="53" t="s">
        <v>4</v>
      </c>
    </row>
    <row r="455" spans="2:5" x14ac:dyDescent="0.25">
      <c r="B455" s="3" t="s">
        <v>5</v>
      </c>
      <c r="C455" s="12">
        <v>22.33</v>
      </c>
      <c r="D455" s="12">
        <f>15/60*14.58</f>
        <v>3.645</v>
      </c>
      <c r="E455" s="13">
        <f t="shared" ref="E455:E460" si="36">(C455-D455)/C455</f>
        <v>0.83676668159426781</v>
      </c>
    </row>
    <row r="456" spans="2:5" x14ac:dyDescent="0.25">
      <c r="B456" s="6" t="s">
        <v>6</v>
      </c>
      <c r="C456" s="12">
        <v>3.96</v>
      </c>
      <c r="D456" s="12">
        <f>90/60*14.58</f>
        <v>21.87</v>
      </c>
      <c r="E456" s="14">
        <f t="shared" si="36"/>
        <v>-4.5227272727272725</v>
      </c>
    </row>
    <row r="457" spans="2:5" x14ac:dyDescent="0.25">
      <c r="B457" s="6" t="s">
        <v>7</v>
      </c>
      <c r="C457" s="12">
        <v>19.399999999999999</v>
      </c>
      <c r="D457" s="12">
        <f>89/60*14.58</f>
        <v>21.627000000000002</v>
      </c>
      <c r="E457" s="14">
        <f t="shared" si="36"/>
        <v>-0.1147938144329899</v>
      </c>
    </row>
    <row r="458" spans="2:5" x14ac:dyDescent="0.25">
      <c r="B458" s="6" t="s">
        <v>8</v>
      </c>
      <c r="C458" s="12">
        <v>5.5</v>
      </c>
      <c r="D458" s="12">
        <f>8/60*14.58</f>
        <v>1.944</v>
      </c>
      <c r="E458" s="13">
        <f t="shared" si="36"/>
        <v>0.64654545454545453</v>
      </c>
    </row>
    <row r="459" spans="2:5" x14ac:dyDescent="0.25">
      <c r="B459" s="6" t="s">
        <v>9</v>
      </c>
      <c r="C459" s="12">
        <v>29</v>
      </c>
      <c r="D459" s="12">
        <v>0</v>
      </c>
      <c r="E459" s="14">
        <f t="shared" si="36"/>
        <v>1</v>
      </c>
    </row>
    <row r="460" spans="2:5" x14ac:dyDescent="0.25">
      <c r="B460" s="6" t="s">
        <v>10</v>
      </c>
      <c r="C460" s="12">
        <v>22.5</v>
      </c>
      <c r="D460" s="12">
        <v>2.38</v>
      </c>
      <c r="E460" s="13">
        <f t="shared" si="36"/>
        <v>0.89422222222222225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8"/>
  <sheetViews>
    <sheetView zoomScaleNormal="100"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L9" sqref="AL9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6"/>
    <col min="5" max="5" width="13.42578125"/>
    <col min="6" max="6" width="13.7109375"/>
    <col min="22" max="22" width="10.140625" bestFit="1" customWidth="1"/>
    <col min="23" max="38" width="10.140625" customWidth="1"/>
    <col min="39" max="39" width="23.28515625"/>
    <col min="40" max="40" width="5.140625"/>
    <col min="41" max="44" width="6.140625"/>
    <col min="45" max="1057" width="11.5703125"/>
  </cols>
  <sheetData>
    <row r="1" spans="2:47" x14ac:dyDescent="0.25">
      <c r="D1"/>
    </row>
    <row r="2" spans="2:47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49</v>
      </c>
      <c r="L2" s="17" t="s">
        <v>50</v>
      </c>
      <c r="M2" s="17" t="s">
        <v>51</v>
      </c>
      <c r="N2" s="17" t="s">
        <v>52</v>
      </c>
      <c r="O2" s="17" t="s">
        <v>53</v>
      </c>
      <c r="P2" s="17" t="s">
        <v>54</v>
      </c>
      <c r="Q2" s="17" t="s">
        <v>55</v>
      </c>
      <c r="R2" s="17" t="s">
        <v>56</v>
      </c>
      <c r="S2" s="17" t="s">
        <v>57</v>
      </c>
      <c r="T2" s="17" t="s">
        <v>48</v>
      </c>
      <c r="U2" s="17" t="s">
        <v>58</v>
      </c>
      <c r="V2" s="17" t="s">
        <v>59</v>
      </c>
      <c r="W2" s="17" t="s">
        <v>60</v>
      </c>
      <c r="X2" s="17" t="s">
        <v>61</v>
      </c>
      <c r="Y2" s="17" t="s">
        <v>62</v>
      </c>
      <c r="Z2" s="17" t="s">
        <v>63</v>
      </c>
      <c r="AA2" s="17" t="s">
        <v>64</v>
      </c>
      <c r="AB2" s="17" t="s">
        <v>65</v>
      </c>
      <c r="AC2" s="17" t="s">
        <v>66</v>
      </c>
      <c r="AD2" s="17" t="s">
        <v>67</v>
      </c>
      <c r="AE2" s="17" t="s">
        <v>68</v>
      </c>
      <c r="AF2" s="17" t="s">
        <v>69</v>
      </c>
      <c r="AG2" s="17" t="s">
        <v>70</v>
      </c>
      <c r="AH2" s="17" t="s">
        <v>71</v>
      </c>
      <c r="AI2" s="17" t="s">
        <v>72</v>
      </c>
      <c r="AJ2" s="17" t="s">
        <v>73</v>
      </c>
      <c r="AK2" s="17" t="s">
        <v>74</v>
      </c>
      <c r="AL2" s="17" t="s">
        <v>75</v>
      </c>
      <c r="AM2" s="17" t="s">
        <v>15</v>
      </c>
    </row>
    <row r="3" spans="2:47" x14ac:dyDescent="0.25">
      <c r="B3" s="18"/>
      <c r="C3" s="19" t="s">
        <v>16</v>
      </c>
      <c r="D3" s="20">
        <v>20151127</v>
      </c>
      <c r="E3" s="21">
        <v>20151211</v>
      </c>
      <c r="F3" s="21">
        <v>20151229</v>
      </c>
      <c r="G3" s="21">
        <v>20151229</v>
      </c>
      <c r="H3" s="21">
        <v>20151229</v>
      </c>
      <c r="I3" s="21">
        <v>20151229</v>
      </c>
      <c r="J3" s="21">
        <v>20151229</v>
      </c>
      <c r="K3" s="21">
        <v>20151229</v>
      </c>
      <c r="L3" s="21">
        <v>20151229</v>
      </c>
      <c r="M3" s="21">
        <v>20151229</v>
      </c>
      <c r="N3" s="21">
        <v>20151229</v>
      </c>
      <c r="O3" s="21">
        <v>20151229</v>
      </c>
      <c r="P3" s="21">
        <v>20151229</v>
      </c>
      <c r="Q3" s="21">
        <v>20151229</v>
      </c>
      <c r="R3" s="21">
        <v>20151229</v>
      </c>
      <c r="S3" s="21">
        <v>20151229</v>
      </c>
      <c r="T3" s="21">
        <v>20151229</v>
      </c>
      <c r="U3" s="21">
        <v>20151229</v>
      </c>
      <c r="V3" s="21">
        <v>20151229</v>
      </c>
      <c r="W3" s="21">
        <v>20151229</v>
      </c>
      <c r="X3" s="21">
        <v>20151229</v>
      </c>
      <c r="Y3" s="21">
        <v>20151229</v>
      </c>
      <c r="Z3" s="21">
        <v>20151229</v>
      </c>
      <c r="AA3" s="21">
        <v>20151229</v>
      </c>
      <c r="AB3" s="21">
        <v>20151231</v>
      </c>
      <c r="AC3" s="21">
        <v>20151231</v>
      </c>
      <c r="AD3" s="21">
        <v>20151231</v>
      </c>
      <c r="AE3" s="21">
        <v>20151231</v>
      </c>
      <c r="AF3" s="21">
        <v>20151231</v>
      </c>
      <c r="AG3" s="21">
        <v>20151231</v>
      </c>
      <c r="AH3" s="21">
        <v>20151231</v>
      </c>
      <c r="AI3" s="21">
        <v>20151231</v>
      </c>
      <c r="AJ3" s="21">
        <v>20151231</v>
      </c>
      <c r="AK3" s="21">
        <v>20151231</v>
      </c>
      <c r="AL3" s="21">
        <v>20151231</v>
      </c>
      <c r="AM3" s="22"/>
    </row>
    <row r="4" spans="2:47" x14ac:dyDescent="0.25">
      <c r="B4" s="21">
        <v>1</v>
      </c>
      <c r="C4" s="19" t="s">
        <v>18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 t="e">
        <f>AVERAGE(D4:F4)</f>
        <v>#DIV/0!</v>
      </c>
    </row>
    <row r="5" spans="2:47" x14ac:dyDescent="0.25">
      <c r="B5" s="21">
        <v>2</v>
      </c>
      <c r="C5" s="19" t="s">
        <v>5</v>
      </c>
      <c r="D5" s="23">
        <v>1</v>
      </c>
      <c r="E5" s="23">
        <v>1</v>
      </c>
      <c r="F5" s="23">
        <v>1</v>
      </c>
      <c r="G5" s="23">
        <v>0.85709999999999997</v>
      </c>
      <c r="H5" s="23">
        <v>1</v>
      </c>
      <c r="I5" s="23">
        <v>1</v>
      </c>
      <c r="J5" s="23">
        <v>1</v>
      </c>
      <c r="K5" s="23">
        <v>1</v>
      </c>
      <c r="L5" s="23"/>
      <c r="M5" s="23">
        <v>1</v>
      </c>
      <c r="N5" s="23">
        <v>0.83330000000000004</v>
      </c>
      <c r="O5" s="23">
        <v>1</v>
      </c>
      <c r="P5" s="23">
        <v>1</v>
      </c>
      <c r="Q5" s="23"/>
      <c r="R5" s="23"/>
      <c r="S5" s="23">
        <v>1</v>
      </c>
      <c r="T5" s="23">
        <v>1</v>
      </c>
      <c r="U5" s="23"/>
      <c r="V5" s="23">
        <v>1</v>
      </c>
      <c r="W5" s="23">
        <v>1</v>
      </c>
      <c r="X5" s="23">
        <v>1</v>
      </c>
      <c r="Y5" s="23">
        <v>1</v>
      </c>
      <c r="Z5" s="23">
        <v>1</v>
      </c>
      <c r="AA5" s="23"/>
      <c r="AB5" s="23"/>
      <c r="AC5" s="23"/>
      <c r="AD5" s="23"/>
      <c r="AE5" s="23"/>
      <c r="AF5" s="23"/>
      <c r="AG5" s="23">
        <v>1</v>
      </c>
      <c r="AH5" s="23">
        <v>1</v>
      </c>
      <c r="AI5" s="23"/>
      <c r="AJ5" s="23">
        <v>1</v>
      </c>
      <c r="AK5" s="23"/>
      <c r="AL5" s="23">
        <v>1</v>
      </c>
      <c r="AM5" s="24">
        <f>AVERAGE(D5:K5)</f>
        <v>0.9821375</v>
      </c>
    </row>
    <row r="6" spans="2:47" x14ac:dyDescent="0.25">
      <c r="B6" s="21">
        <v>3</v>
      </c>
      <c r="C6" s="19" t="s">
        <v>6</v>
      </c>
      <c r="D6" s="23">
        <v>1</v>
      </c>
      <c r="E6" s="23">
        <v>0.8125</v>
      </c>
      <c r="F6" s="23">
        <v>0.75</v>
      </c>
      <c r="G6" s="23">
        <v>0.75</v>
      </c>
      <c r="H6" s="23">
        <v>1</v>
      </c>
      <c r="I6" s="23">
        <v>1</v>
      </c>
      <c r="J6" s="23">
        <v>1</v>
      </c>
      <c r="K6" s="23">
        <v>0.25</v>
      </c>
      <c r="L6" s="23"/>
      <c r="M6" s="23">
        <v>0.75</v>
      </c>
      <c r="N6" s="23">
        <v>0.75</v>
      </c>
      <c r="O6" s="23">
        <v>1</v>
      </c>
      <c r="P6" s="23">
        <v>0.75</v>
      </c>
      <c r="Q6" s="23"/>
      <c r="R6" s="23"/>
      <c r="S6" s="23">
        <v>1</v>
      </c>
      <c r="T6" s="23">
        <v>1</v>
      </c>
      <c r="U6" s="23"/>
      <c r="V6" s="23">
        <v>1</v>
      </c>
      <c r="W6" s="23">
        <v>1</v>
      </c>
      <c r="X6" s="23">
        <v>1</v>
      </c>
      <c r="Y6" s="23">
        <v>1</v>
      </c>
      <c r="Z6" s="23">
        <v>1</v>
      </c>
      <c r="AA6" s="23"/>
      <c r="AB6" s="23"/>
      <c r="AC6" s="23"/>
      <c r="AD6" s="23"/>
      <c r="AE6" s="23"/>
      <c r="AF6" s="23"/>
      <c r="AG6" s="23">
        <v>1</v>
      </c>
      <c r="AH6" s="23">
        <v>1</v>
      </c>
      <c r="AI6" s="23"/>
      <c r="AJ6" s="23">
        <v>1</v>
      </c>
      <c r="AK6" s="23"/>
      <c r="AL6" s="23">
        <v>1</v>
      </c>
      <c r="AM6" s="24">
        <f>AVERAGE(D6:K6)</f>
        <v>0.8203125</v>
      </c>
    </row>
    <row r="7" spans="2:47" x14ac:dyDescent="0.25">
      <c r="B7" s="21">
        <v>5</v>
      </c>
      <c r="C7" s="19" t="s">
        <v>7</v>
      </c>
      <c r="D7" s="23">
        <v>1</v>
      </c>
      <c r="E7" s="23">
        <v>0.25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/>
      <c r="M7" s="23">
        <v>0</v>
      </c>
      <c r="N7" s="23">
        <v>0</v>
      </c>
      <c r="O7" s="23">
        <v>1</v>
      </c>
      <c r="P7" s="23">
        <v>0</v>
      </c>
      <c r="Q7" s="23"/>
      <c r="R7" s="23"/>
      <c r="S7" s="23">
        <v>1</v>
      </c>
      <c r="T7" s="23">
        <v>1</v>
      </c>
      <c r="U7" s="23"/>
      <c r="V7" s="23">
        <v>0</v>
      </c>
      <c r="W7" s="23">
        <v>0</v>
      </c>
      <c r="X7" s="23">
        <v>0</v>
      </c>
      <c r="Y7" s="23">
        <v>1</v>
      </c>
      <c r="Z7" s="23">
        <v>0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AVERAGE(D7:K7)</f>
        <v>0.90625</v>
      </c>
    </row>
    <row r="8" spans="2:47" x14ac:dyDescent="0.25">
      <c r="B8" s="21">
        <v>6</v>
      </c>
      <c r="C8" s="19" t="s">
        <v>8</v>
      </c>
      <c r="D8" s="23">
        <v>0.33</v>
      </c>
      <c r="E8" s="23">
        <v>1</v>
      </c>
      <c r="F8" s="23">
        <v>0.33329999999999999</v>
      </c>
      <c r="G8" s="23">
        <v>0.33329999999999999</v>
      </c>
      <c r="H8" s="23">
        <v>0.33329999999999999</v>
      </c>
      <c r="I8" s="23">
        <v>1</v>
      </c>
      <c r="J8" s="23">
        <v>0.66669999999999996</v>
      </c>
      <c r="K8" s="23">
        <v>0.33329999999999999</v>
      </c>
      <c r="L8" s="23"/>
      <c r="M8" s="23">
        <v>1</v>
      </c>
      <c r="N8" s="23">
        <v>1</v>
      </c>
      <c r="O8" s="23">
        <v>1</v>
      </c>
      <c r="P8" s="23">
        <v>1</v>
      </c>
      <c r="Q8" s="23"/>
      <c r="R8" s="23"/>
      <c r="S8" s="23">
        <v>0.66669999999999996</v>
      </c>
      <c r="T8" s="23">
        <v>0.66669999999999996</v>
      </c>
      <c r="U8" s="23"/>
      <c r="V8" s="23">
        <v>1</v>
      </c>
      <c r="W8" s="23">
        <v>0.66669999999999996</v>
      </c>
      <c r="X8" s="23">
        <v>0.66669999999999996</v>
      </c>
      <c r="Y8" s="23">
        <v>1</v>
      </c>
      <c r="Z8" s="23">
        <v>1</v>
      </c>
      <c r="AA8" s="23"/>
      <c r="AB8" s="23"/>
      <c r="AC8" s="23"/>
      <c r="AD8" s="23"/>
      <c r="AE8" s="23"/>
      <c r="AF8" s="23"/>
      <c r="AG8" s="23">
        <v>0.66669999999999996</v>
      </c>
      <c r="AH8" s="23">
        <v>0.66669999999999996</v>
      </c>
      <c r="AI8" s="23"/>
      <c r="AJ8" s="23">
        <v>0.66669999999999996</v>
      </c>
      <c r="AK8" s="23"/>
      <c r="AL8" s="23">
        <v>0.66669999999999996</v>
      </c>
      <c r="AM8" s="24">
        <f>AVERAGE(D8:K8)</f>
        <v>0.54123750000000004</v>
      </c>
    </row>
    <row r="9" spans="2:47" x14ac:dyDescent="0.25">
      <c r="B9" s="21">
        <v>7</v>
      </c>
      <c r="C9" s="19" t="s">
        <v>19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 t="e">
        <f>AVERAGE(D9:F9)</f>
        <v>#DIV/0!</v>
      </c>
    </row>
    <row r="10" spans="2:47" x14ac:dyDescent="0.25">
      <c r="D10" s="25"/>
      <c r="AU10" s="26"/>
    </row>
    <row r="11" spans="2:47" x14ac:dyDescent="0.25">
      <c r="C11" s="17" t="s">
        <v>20</v>
      </c>
      <c r="D11" s="17" t="s">
        <v>12</v>
      </c>
      <c r="E11" s="17" t="s">
        <v>14</v>
      </c>
      <c r="F11" s="17" t="s">
        <v>14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 t="s">
        <v>15</v>
      </c>
      <c r="AU11" s="26"/>
    </row>
    <row r="12" spans="2:47" x14ac:dyDescent="0.25">
      <c r="B12" s="19"/>
      <c r="C12" s="19"/>
      <c r="D12" s="20" t="s">
        <v>17</v>
      </c>
      <c r="E12" s="21" t="s">
        <v>17</v>
      </c>
      <c r="F12" s="21" t="s">
        <v>17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7"/>
      <c r="AU12" s="26"/>
    </row>
    <row r="13" spans="2:47" x14ac:dyDescent="0.25">
      <c r="B13" s="21">
        <v>1</v>
      </c>
      <c r="C13" s="19" t="s">
        <v>21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4" t="e">
        <f>AVERAGE(D13:F13)</f>
        <v>#DIV/0!</v>
      </c>
    </row>
    <row r="14" spans="2:47" x14ac:dyDescent="0.25">
      <c r="B14" s="21">
        <v>2</v>
      </c>
      <c r="C14" s="19" t="s">
        <v>22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4" t="e">
        <f>AVERAGE(D14:F14)</f>
        <v>#DIV/0!</v>
      </c>
    </row>
    <row r="15" spans="2:47" x14ac:dyDescent="0.25">
      <c r="B15" s="21">
        <v>3</v>
      </c>
      <c r="C15" s="19" t="s">
        <v>23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4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AM11">
    <cfRule type="cellIs" dxfId="29" priority="4" operator="notEqual">
      <formula>INDIRECT("Dummy_for_Comparison1!"&amp;ADDRESS(ROW(),COLUMN()))</formula>
    </cfRule>
  </conditionalFormatting>
  <conditionalFormatting sqref="F11:AL11">
    <cfRule type="cellIs" dxfId="28" priority="5" operator="notEqual">
      <formula>INDIRECT("Dummy_for_Comparison1!"&amp;ADDRESS(ROW(),COLUMN()))</formula>
    </cfRule>
  </conditionalFormatting>
  <conditionalFormatting sqref="D13:AL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AL3">
    <cfRule type="cellIs" dxfId="25" priority="8" operator="notEqual">
      <formula>INDIRECT("Dummy_for_Comparison1!"&amp;ADDRESS(ROW(),COLUMN()))</formula>
    </cfRule>
  </conditionalFormatting>
  <conditionalFormatting sqref="E12:AL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3"/>
  <sheetViews>
    <sheetView topLeftCell="C1" zoomScaleNormal="100" workbookViewId="0">
      <pane xSplit="1" ySplit="3" topLeftCell="Y4" activePane="bottomRight" state="frozen"/>
      <selection activeCell="C1" sqref="C1"/>
      <selection pane="topRight" activeCell="D1" sqref="D1"/>
      <selection pane="bottomLeft" activeCell="C4" sqref="C4"/>
      <selection pane="bottomRight" activeCell="AL8" sqref="AL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39" max="39" width="19.42578125"/>
    <col min="40" max="40" width="11.5703125"/>
    <col min="41" max="41" width="15.7109375"/>
    <col min="42" max="1057" width="11.5703125"/>
  </cols>
  <sheetData>
    <row r="1" spans="2:41" x14ac:dyDescent="0.25">
      <c r="D1"/>
    </row>
    <row r="2" spans="2:41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49</v>
      </c>
      <c r="L2" s="17" t="s">
        <v>50</v>
      </c>
      <c r="M2" s="17" t="s">
        <v>51</v>
      </c>
      <c r="N2" s="17" t="s">
        <v>52</v>
      </c>
      <c r="O2" s="17" t="s">
        <v>53</v>
      </c>
      <c r="P2" s="17" t="s">
        <v>54</v>
      </c>
      <c r="Q2" s="17" t="s">
        <v>55</v>
      </c>
      <c r="R2" s="17" t="s">
        <v>56</v>
      </c>
      <c r="S2" s="17" t="s">
        <v>57</v>
      </c>
      <c r="T2" s="17" t="s">
        <v>48</v>
      </c>
      <c r="U2" s="17" t="s">
        <v>58</v>
      </c>
      <c r="V2" s="17" t="s">
        <v>59</v>
      </c>
      <c r="W2" s="17" t="s">
        <v>60</v>
      </c>
      <c r="X2" s="17" t="s">
        <v>61</v>
      </c>
      <c r="Y2" s="17" t="s">
        <v>62</v>
      </c>
      <c r="Z2" s="17" t="s">
        <v>63</v>
      </c>
      <c r="AA2" s="17" t="s">
        <v>64</v>
      </c>
      <c r="AB2" s="17" t="s">
        <v>65</v>
      </c>
      <c r="AC2" s="17" t="s">
        <v>66</v>
      </c>
      <c r="AD2" s="17" t="s">
        <v>67</v>
      </c>
      <c r="AE2" s="17" t="s">
        <v>68</v>
      </c>
      <c r="AF2" s="17" t="s">
        <v>69</v>
      </c>
      <c r="AG2" s="17" t="s">
        <v>70</v>
      </c>
      <c r="AH2" s="17" t="s">
        <v>71</v>
      </c>
      <c r="AI2" s="17" t="s">
        <v>72</v>
      </c>
      <c r="AJ2" s="17" t="s">
        <v>73</v>
      </c>
      <c r="AK2" s="17" t="s">
        <v>74</v>
      </c>
      <c r="AL2" s="17" t="s">
        <v>75</v>
      </c>
      <c r="AM2" s="17" t="s">
        <v>15</v>
      </c>
      <c r="AN2" s="29"/>
      <c r="AO2" s="29"/>
    </row>
    <row r="3" spans="2:41" x14ac:dyDescent="0.25">
      <c r="B3" s="19"/>
      <c r="C3" s="19" t="s">
        <v>16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19">
        <v>20151229</v>
      </c>
      <c r="L3" s="19">
        <v>20151229</v>
      </c>
      <c r="M3" s="19">
        <v>20151229</v>
      </c>
      <c r="N3" s="19">
        <v>20151229</v>
      </c>
      <c r="O3" s="19">
        <v>20151229</v>
      </c>
      <c r="P3" s="19">
        <v>20151229</v>
      </c>
      <c r="Q3" s="19">
        <v>20151229</v>
      </c>
      <c r="R3" s="19">
        <v>20151229</v>
      </c>
      <c r="S3" s="19">
        <v>20151229</v>
      </c>
      <c r="T3" s="19">
        <v>20151229</v>
      </c>
      <c r="U3" s="19">
        <v>20151229</v>
      </c>
      <c r="V3" s="19">
        <v>20151229</v>
      </c>
      <c r="W3" s="19">
        <v>20151229</v>
      </c>
      <c r="X3" s="19">
        <v>20151229</v>
      </c>
      <c r="Y3" s="19">
        <v>20151229</v>
      </c>
      <c r="Z3" s="19">
        <v>20151229</v>
      </c>
      <c r="AA3" s="19">
        <v>20151229</v>
      </c>
      <c r="AB3" s="19">
        <v>20151231</v>
      </c>
      <c r="AC3" s="19">
        <v>20151231</v>
      </c>
      <c r="AD3" s="19">
        <v>20151231</v>
      </c>
      <c r="AE3" s="19">
        <v>20151231</v>
      </c>
      <c r="AF3" s="19">
        <v>20151231</v>
      </c>
      <c r="AG3" s="19">
        <v>20151231</v>
      </c>
      <c r="AH3" s="19">
        <v>20151231</v>
      </c>
      <c r="AI3" s="19">
        <v>20151231</v>
      </c>
      <c r="AJ3" s="19">
        <v>20151231</v>
      </c>
      <c r="AK3" s="19">
        <v>20151231</v>
      </c>
      <c r="AL3" s="19">
        <v>20151231</v>
      </c>
      <c r="AM3" s="22"/>
      <c r="AN3" s="29"/>
      <c r="AO3" s="29"/>
    </row>
    <row r="4" spans="2:41" x14ac:dyDescent="0.25">
      <c r="B4" s="19">
        <v>1</v>
      </c>
      <c r="C4" s="19" t="s">
        <v>24</v>
      </c>
      <c r="D4" s="28">
        <v>0.85699999999999998</v>
      </c>
      <c r="E4" s="28">
        <v>0.86760000000000004</v>
      </c>
      <c r="F4" s="28">
        <v>0.94120000000000004</v>
      </c>
      <c r="G4" s="28">
        <v>0.94120000000000004</v>
      </c>
      <c r="H4" s="28">
        <v>0.94120000000000004</v>
      </c>
      <c r="I4" s="28">
        <v>1</v>
      </c>
      <c r="J4" s="28">
        <v>0.94120000000000004</v>
      </c>
      <c r="K4" s="28">
        <v>0</v>
      </c>
      <c r="L4" s="28"/>
      <c r="M4" s="28">
        <v>0.94120000000000004</v>
      </c>
      <c r="N4" s="28">
        <v>0.94120000000000004</v>
      </c>
      <c r="O4" s="28">
        <v>0.94120000000000004</v>
      </c>
      <c r="P4" s="28">
        <v>0.94120000000000004</v>
      </c>
      <c r="Q4" s="28"/>
      <c r="R4" s="28"/>
      <c r="S4" s="28">
        <v>0.94120000000000004</v>
      </c>
      <c r="T4" s="28">
        <v>0.94120000000000004</v>
      </c>
      <c r="U4" s="28"/>
      <c r="V4" s="28">
        <v>1</v>
      </c>
      <c r="W4" s="28">
        <v>0.94120000000000004</v>
      </c>
      <c r="X4" s="28">
        <v>0.94120000000000004</v>
      </c>
      <c r="Y4" s="28">
        <v>0.94120000000000004</v>
      </c>
      <c r="Z4" s="28">
        <v>1</v>
      </c>
      <c r="AA4" s="28"/>
      <c r="AB4" s="28"/>
      <c r="AC4" s="28"/>
      <c r="AD4" s="28"/>
      <c r="AE4" s="28"/>
      <c r="AF4" s="28"/>
      <c r="AG4" s="28">
        <v>0.94120000000000004</v>
      </c>
      <c r="AH4" s="28">
        <v>0.94120000000000004</v>
      </c>
      <c r="AI4" s="28"/>
      <c r="AJ4" s="28">
        <v>0.94120000000000004</v>
      </c>
      <c r="AK4" s="28"/>
      <c r="AL4" s="28">
        <v>0.94120000000000004</v>
      </c>
      <c r="AM4" s="24">
        <f>AVERAGE(D4:K4)</f>
        <v>0.81117500000000009</v>
      </c>
      <c r="AN4" s="29"/>
      <c r="AO4" s="29"/>
    </row>
    <row r="5" spans="2:41" x14ac:dyDescent="0.25">
      <c r="B5" s="19">
        <v>2</v>
      </c>
      <c r="C5" s="19" t="s">
        <v>25</v>
      </c>
      <c r="D5" s="28">
        <v>0.6</v>
      </c>
      <c r="E5" s="28">
        <v>0.95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/>
      <c r="M5" s="28">
        <v>1</v>
      </c>
      <c r="N5" s="28">
        <v>1</v>
      </c>
      <c r="O5" s="28">
        <v>1</v>
      </c>
      <c r="P5" s="28">
        <v>1</v>
      </c>
      <c r="Q5" s="28"/>
      <c r="R5" s="28"/>
      <c r="S5" s="28">
        <v>1</v>
      </c>
      <c r="T5" s="28">
        <v>1</v>
      </c>
      <c r="U5" s="28"/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/>
      <c r="AB5" s="28"/>
      <c r="AC5" s="28"/>
      <c r="AD5" s="28"/>
      <c r="AE5" s="28"/>
      <c r="AF5" s="28"/>
      <c r="AG5" s="28">
        <v>1</v>
      </c>
      <c r="AH5" s="28">
        <v>1</v>
      </c>
      <c r="AI5" s="28"/>
      <c r="AJ5" s="28">
        <v>1</v>
      </c>
      <c r="AK5" s="28"/>
      <c r="AL5" s="28">
        <v>1</v>
      </c>
      <c r="AM5" s="24">
        <f>AVERAGE(D5:K5)</f>
        <v>0.94374999999999998</v>
      </c>
      <c r="AN5" s="29"/>
      <c r="AO5" s="29"/>
    </row>
    <row r="6" spans="2:41" x14ac:dyDescent="0.25">
      <c r="B6" s="19">
        <v>3</v>
      </c>
      <c r="C6" s="19" t="s">
        <v>26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4" t="e">
        <f>AVERAGE(D6:F6)</f>
        <v>#DIV/0!</v>
      </c>
      <c r="AN6" s="29"/>
      <c r="AO6" s="29"/>
    </row>
    <row r="7" spans="2:41" x14ac:dyDescent="0.25">
      <c r="B7" s="19">
        <v>4</v>
      </c>
      <c r="C7" s="19" t="s">
        <v>27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/>
      <c r="M7" s="28">
        <v>1</v>
      </c>
      <c r="N7" s="28">
        <v>1</v>
      </c>
      <c r="O7" s="28">
        <v>1</v>
      </c>
      <c r="P7" s="28">
        <v>1</v>
      </c>
      <c r="Q7" s="28"/>
      <c r="R7" s="28"/>
      <c r="S7" s="28">
        <v>1</v>
      </c>
      <c r="T7" s="28">
        <v>1</v>
      </c>
      <c r="U7" s="28"/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/>
      <c r="AB7" s="28"/>
      <c r="AC7" s="28"/>
      <c r="AD7" s="28"/>
      <c r="AE7" s="28"/>
      <c r="AF7" s="28"/>
      <c r="AG7" s="28">
        <v>1</v>
      </c>
      <c r="AH7" s="28">
        <v>1</v>
      </c>
      <c r="AI7" s="28"/>
      <c r="AJ7" s="28">
        <v>1</v>
      </c>
      <c r="AK7" s="28"/>
      <c r="AL7" s="28">
        <v>1</v>
      </c>
      <c r="AM7" s="24">
        <f>AVERAGE(D7:K7)</f>
        <v>1</v>
      </c>
      <c r="AN7" s="29"/>
      <c r="AO7" s="29"/>
    </row>
    <row r="8" spans="2:41" x14ac:dyDescent="0.25">
      <c r="B8" s="19">
        <v>5</v>
      </c>
      <c r="C8" s="19" t="s">
        <v>28</v>
      </c>
      <c r="D8" s="28"/>
      <c r="E8" s="28">
        <v>0.85709999999999997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4">
        <f>AVERAGE(D8:F8)</f>
        <v>0.85709999999999997</v>
      </c>
      <c r="AN8" s="29"/>
      <c r="AO8" s="29"/>
    </row>
    <row r="9" spans="2:41" x14ac:dyDescent="0.25">
      <c r="D9" s="25"/>
      <c r="AN9" s="29"/>
      <c r="AO9" s="29"/>
    </row>
    <row r="10" spans="2:41" ht="14.25" customHeight="1" x14ac:dyDescent="0.25">
      <c r="C10" s="17" t="s">
        <v>20</v>
      </c>
      <c r="D10" s="17" t="s">
        <v>29</v>
      </c>
      <c r="E10" s="17" t="s">
        <v>14</v>
      </c>
      <c r="F10" s="17" t="s">
        <v>14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 t="s">
        <v>15</v>
      </c>
      <c r="AN10" s="29"/>
      <c r="AO10" s="29"/>
    </row>
    <row r="11" spans="2:41" x14ac:dyDescent="0.25">
      <c r="B11" s="19"/>
      <c r="C11" s="19"/>
      <c r="D11" s="20" t="s">
        <v>17</v>
      </c>
      <c r="E11" s="19" t="s">
        <v>17</v>
      </c>
      <c r="F11" s="19" t="s">
        <v>17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7"/>
      <c r="AN11" s="29"/>
      <c r="AO11" s="29"/>
    </row>
    <row r="12" spans="2:41" x14ac:dyDescent="0.25">
      <c r="B12" s="19">
        <v>1</v>
      </c>
      <c r="C12" s="19" t="s">
        <v>30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4" t="e">
        <f>AVERAGE(D12:F12)</f>
        <v>#DIV/0!</v>
      </c>
      <c r="AN12" s="29"/>
      <c r="AO12" s="29"/>
    </row>
    <row r="13" spans="2:41" x14ac:dyDescent="0.25">
      <c r="B13" s="19">
        <v>2</v>
      </c>
      <c r="C13" s="19" t="s">
        <v>31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4" t="e">
        <f>AVERAGE(D13:F13)</f>
        <v>#DIV/0!</v>
      </c>
      <c r="AN13" s="30"/>
      <c r="AO13" s="31"/>
    </row>
    <row r="14" spans="2:41" x14ac:dyDescent="0.25">
      <c r="B14" s="19">
        <v>3</v>
      </c>
      <c r="C14" s="19" t="s">
        <v>32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4" t="e">
        <f>AVERAGE(D14:F14)</f>
        <v>#DIV/0!</v>
      </c>
    </row>
    <row r="15" spans="2:41" x14ac:dyDescent="0.25">
      <c r="C15" s="32"/>
      <c r="D15" s="25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E10">
    <cfRule type="cellIs" dxfId="20" priority="3" operator="notEqual">
      <formula>INDIRECT("Dummy_for_Comparison1!"&amp;ADDRESS(ROW(),COLUMN()))</formula>
    </cfRule>
  </conditionalFormatting>
  <conditionalFormatting sqref="F10:AL10">
    <cfRule type="cellIs" dxfId="19" priority="4" operator="notEqual">
      <formula>INDIRECT("Dummy_for_Comparison1!"&amp;ADDRESS(ROW(),COLUMN()))</formula>
    </cfRule>
  </conditionalFormatting>
  <conditionalFormatting sqref="AM10">
    <cfRule type="cellIs" dxfId="18" priority="5" operator="notEqual">
      <formula>INDIRECT("Dummy_for_Comparison1!"&amp;ADDRESS(ROW(),COLUMN()))</formula>
    </cfRule>
  </conditionalFormatting>
  <conditionalFormatting sqref="D12:D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E3:AL3">
    <cfRule type="cellIs" dxfId="12" priority="11" operator="notEqual">
      <formula>INDIRECT("Dummy_for_Comparison1!"&amp;ADDRESS(ROW(),COLUMN()))</formula>
    </cfRule>
  </conditionalFormatting>
  <conditionalFormatting sqref="E11:AL11">
    <cfRule type="cellIs" dxfId="11" priority="12" operator="notEqual">
      <formula>INDIRECT("Dummy_for_Comparison1!"&amp;ADDRESS(ROW(),COLUMN()))</formula>
    </cfRule>
  </conditionalFormatting>
  <conditionalFormatting sqref="E12:AL14">
    <cfRule type="cellIs" dxfId="10" priority="13" operator="notEqual">
      <formula>INDIRECT("Dummy_for_Comparison1!"&amp;ADDRESS(ROW(),COLUMN()))</formula>
    </cfRule>
  </conditionalFormatting>
  <conditionalFormatting sqref="D3">
    <cfRule type="cellIs" dxfId="9" priority="14" operator="notEqual">
      <formula>INDIRECT("Dummy_for_Comparison1!"&amp;ADDRESS(ROW(),COLUMN()))</formula>
    </cfRule>
  </conditionalFormatting>
  <conditionalFormatting sqref="D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zoomScaleNormal="100" workbookViewId="0">
      <pane xSplit="3" ySplit="3" topLeftCell="X4" activePane="bottomRight" state="frozen"/>
      <selection pane="topRight" activeCell="D1" sqref="D1"/>
      <selection pane="bottomLeft" activeCell="A4" sqref="A4"/>
      <selection pane="bottomRight" activeCell="AL6" sqref="AL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39" max="39" width="18.7109375"/>
    <col min="40" max="40" width="11.5703125"/>
    <col min="41" max="41" width="15.7109375"/>
    <col min="42" max="1057" width="11.5703125"/>
  </cols>
  <sheetData>
    <row r="1" spans="2:41" x14ac:dyDescent="0.25">
      <c r="D1"/>
    </row>
    <row r="2" spans="2:41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49</v>
      </c>
      <c r="L2" s="17" t="s">
        <v>50</v>
      </c>
      <c r="M2" s="17" t="s">
        <v>51</v>
      </c>
      <c r="N2" s="17" t="s">
        <v>52</v>
      </c>
      <c r="O2" s="17" t="s">
        <v>53</v>
      </c>
      <c r="P2" s="17" t="s">
        <v>54</v>
      </c>
      <c r="Q2" s="17" t="s">
        <v>55</v>
      </c>
      <c r="R2" s="17" t="s">
        <v>56</v>
      </c>
      <c r="S2" s="17" t="s">
        <v>57</v>
      </c>
      <c r="T2" s="17" t="s">
        <v>48</v>
      </c>
      <c r="U2" s="17" t="s">
        <v>58</v>
      </c>
      <c r="V2" s="17" t="s">
        <v>59</v>
      </c>
      <c r="W2" s="17" t="s">
        <v>60</v>
      </c>
      <c r="X2" s="17" t="s">
        <v>61</v>
      </c>
      <c r="Y2" s="17" t="s">
        <v>62</v>
      </c>
      <c r="Z2" s="17" t="s">
        <v>63</v>
      </c>
      <c r="AA2" s="17" t="s">
        <v>64</v>
      </c>
      <c r="AB2" s="17" t="s">
        <v>65</v>
      </c>
      <c r="AC2" s="17" t="s">
        <v>66</v>
      </c>
      <c r="AD2" s="17" t="s">
        <v>67</v>
      </c>
      <c r="AE2" s="17" t="s">
        <v>68</v>
      </c>
      <c r="AF2" s="17" t="s">
        <v>69</v>
      </c>
      <c r="AG2" s="17" t="s">
        <v>67</v>
      </c>
      <c r="AH2" s="17" t="s">
        <v>71</v>
      </c>
      <c r="AI2" s="17" t="s">
        <v>72</v>
      </c>
      <c r="AJ2" s="17" t="s">
        <v>73</v>
      </c>
      <c r="AK2" s="17" t="s">
        <v>74</v>
      </c>
      <c r="AL2" s="17" t="s">
        <v>75</v>
      </c>
      <c r="AM2" s="17" t="s">
        <v>15</v>
      </c>
      <c r="AN2" s="29"/>
      <c r="AO2" s="29"/>
    </row>
    <row r="3" spans="2:41" x14ac:dyDescent="0.25">
      <c r="B3" s="19"/>
      <c r="C3" s="19" t="s">
        <v>33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19">
        <v>20151229</v>
      </c>
      <c r="L3" s="19">
        <v>20151229</v>
      </c>
      <c r="M3" s="19">
        <v>20151229</v>
      </c>
      <c r="N3" s="19">
        <v>20151229</v>
      </c>
      <c r="O3" s="19">
        <v>20151229</v>
      </c>
      <c r="P3" s="19">
        <v>20151229</v>
      </c>
      <c r="Q3" s="19">
        <v>20151229</v>
      </c>
      <c r="R3" s="19">
        <v>20151229</v>
      </c>
      <c r="S3" s="19">
        <v>20151229</v>
      </c>
      <c r="T3" s="19">
        <v>20151229</v>
      </c>
      <c r="U3" s="19">
        <v>20151229</v>
      </c>
      <c r="V3" s="19">
        <v>20151229</v>
      </c>
      <c r="W3" s="19">
        <v>20151229</v>
      </c>
      <c r="X3" s="19">
        <v>20151229</v>
      </c>
      <c r="Y3" s="19">
        <v>20151229</v>
      </c>
      <c r="Z3" s="19">
        <v>20151229</v>
      </c>
      <c r="AA3" s="19">
        <v>20151229</v>
      </c>
      <c r="AB3" s="19">
        <v>20161231</v>
      </c>
      <c r="AC3" s="19">
        <v>20151231</v>
      </c>
      <c r="AD3" s="19">
        <v>20151231</v>
      </c>
      <c r="AE3" s="19">
        <v>20151231</v>
      </c>
      <c r="AF3" s="19">
        <v>20151231</v>
      </c>
      <c r="AG3" s="19">
        <v>20151231</v>
      </c>
      <c r="AH3" s="19">
        <v>20151231</v>
      </c>
      <c r="AI3" s="19">
        <v>20151231</v>
      </c>
      <c r="AJ3" s="19">
        <v>20151231</v>
      </c>
      <c r="AK3" s="19">
        <v>20151231</v>
      </c>
      <c r="AL3" s="19">
        <v>20151231</v>
      </c>
      <c r="AM3" s="22"/>
      <c r="AN3" s="29"/>
      <c r="AO3" s="29"/>
    </row>
    <row r="4" spans="2:41" x14ac:dyDescent="0.25">
      <c r="B4" s="19">
        <v>1</v>
      </c>
      <c r="C4" s="19" t="s">
        <v>34</v>
      </c>
      <c r="D4" s="28">
        <v>1</v>
      </c>
      <c r="E4" s="28">
        <v>0.5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/>
      <c r="M4" s="28">
        <v>1</v>
      </c>
      <c r="N4" s="28">
        <v>1</v>
      </c>
      <c r="O4" s="28">
        <v>1</v>
      </c>
      <c r="P4" s="28">
        <v>1</v>
      </c>
      <c r="Q4" s="28"/>
      <c r="R4" s="28"/>
      <c r="S4" s="28">
        <v>1</v>
      </c>
      <c r="T4" s="28">
        <v>1</v>
      </c>
      <c r="U4" s="28"/>
      <c r="V4" s="28">
        <v>1</v>
      </c>
      <c r="W4" s="28">
        <v>1</v>
      </c>
      <c r="X4" s="28">
        <v>1</v>
      </c>
      <c r="Y4" s="28">
        <v>1</v>
      </c>
      <c r="Z4" s="28">
        <v>1</v>
      </c>
      <c r="AA4" s="28"/>
      <c r="AB4" s="28"/>
      <c r="AC4" s="28"/>
      <c r="AD4" s="28"/>
      <c r="AE4" s="28"/>
      <c r="AF4" s="28"/>
      <c r="AG4" s="28">
        <v>1</v>
      </c>
      <c r="AH4" s="28">
        <v>1</v>
      </c>
      <c r="AI4" s="28"/>
      <c r="AJ4" s="28">
        <v>1</v>
      </c>
      <c r="AK4" s="28"/>
      <c r="AL4" s="28">
        <v>1</v>
      </c>
      <c r="AM4" s="24">
        <f>AVERAGE(D4:K4)</f>
        <v>0.9375</v>
      </c>
      <c r="AN4" s="29"/>
      <c r="AO4" s="29"/>
    </row>
    <row r="5" spans="2:41" x14ac:dyDescent="0.25">
      <c r="B5" s="19">
        <v>2</v>
      </c>
      <c r="C5" s="19" t="s">
        <v>35</v>
      </c>
      <c r="D5" s="28">
        <v>0.67</v>
      </c>
      <c r="E5" s="28">
        <v>0.83250000000000002</v>
      </c>
      <c r="F5" s="28">
        <v>0.67</v>
      </c>
      <c r="G5" s="28">
        <v>1</v>
      </c>
      <c r="H5" s="28">
        <v>1</v>
      </c>
      <c r="I5" s="28">
        <v>1</v>
      </c>
      <c r="J5" s="28">
        <v>1</v>
      </c>
      <c r="K5" s="28">
        <v>0</v>
      </c>
      <c r="L5" s="28"/>
      <c r="M5" s="28">
        <v>1</v>
      </c>
      <c r="N5" s="28">
        <v>1</v>
      </c>
      <c r="O5" s="28">
        <v>1</v>
      </c>
      <c r="P5" s="28">
        <v>1</v>
      </c>
      <c r="Q5" s="28"/>
      <c r="R5" s="28"/>
      <c r="S5" s="28">
        <v>1</v>
      </c>
      <c r="T5" s="28">
        <v>1</v>
      </c>
      <c r="U5" s="28"/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/>
      <c r="AB5" s="28"/>
      <c r="AC5" s="28"/>
      <c r="AD5" s="28"/>
      <c r="AE5" s="28"/>
      <c r="AF5" s="28"/>
      <c r="AG5" s="28">
        <v>1</v>
      </c>
      <c r="AH5" s="28">
        <v>1</v>
      </c>
      <c r="AI5" s="28"/>
      <c r="AJ5" s="28">
        <v>1</v>
      </c>
      <c r="AK5" s="28"/>
      <c r="AL5" s="28">
        <v>1</v>
      </c>
      <c r="AM5" s="24">
        <f>AVERAGE(D5:K5)</f>
        <v>0.77156249999999993</v>
      </c>
      <c r="AN5" s="29"/>
      <c r="AO5" s="29"/>
    </row>
    <row r="6" spans="2:41" x14ac:dyDescent="0.25">
      <c r="B6" s="19">
        <v>3</v>
      </c>
      <c r="C6" s="19" t="s">
        <v>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4" t="e">
        <f>AVERAGE(D6:F6)</f>
        <v>#DIV/0!</v>
      </c>
      <c r="AN6" s="29"/>
      <c r="AO6" s="29"/>
    </row>
    <row r="7" spans="2:41" x14ac:dyDescent="0.25">
      <c r="D7" s="25"/>
      <c r="AN7" s="29"/>
      <c r="AO7" s="29"/>
    </row>
    <row r="8" spans="2:41" x14ac:dyDescent="0.25">
      <c r="C8" s="32"/>
      <c r="D8" s="25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AL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Q26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L6" sqref="AL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16"/>
    <col min="5" max="5" width="11.7109375" style="1"/>
    <col min="6" max="6" width="12.42578125" style="1"/>
    <col min="7" max="13" width="9.140625" style="1"/>
    <col min="14" max="14" width="13.140625" style="1" bestFit="1" customWidth="1"/>
    <col min="15" max="38" width="13.140625" style="1" customWidth="1"/>
    <col min="39" max="39" width="19.140625" style="1"/>
    <col min="40" max="40" width="11.5703125" style="1"/>
    <col min="41" max="41" width="15.7109375" style="1"/>
    <col min="42" max="1057" width="11.5703125" style="1"/>
  </cols>
  <sheetData>
    <row r="1" spans="2:41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2:41" ht="15" customHeight="1" x14ac:dyDescent="0.25">
      <c r="B2"/>
      <c r="C2"/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49</v>
      </c>
      <c r="L2" s="17" t="s">
        <v>50</v>
      </c>
      <c r="M2" s="17" t="s">
        <v>51</v>
      </c>
      <c r="N2" s="17" t="s">
        <v>52</v>
      </c>
      <c r="O2" s="17" t="s">
        <v>53</v>
      </c>
      <c r="P2" s="17" t="s">
        <v>54</v>
      </c>
      <c r="Q2" s="17" t="s">
        <v>55</v>
      </c>
      <c r="R2" s="17" t="s">
        <v>56</v>
      </c>
      <c r="S2" s="17" t="s">
        <v>57</v>
      </c>
      <c r="T2" s="17" t="s">
        <v>48</v>
      </c>
      <c r="U2" s="17" t="s">
        <v>58</v>
      </c>
      <c r="V2" s="17" t="s">
        <v>59</v>
      </c>
      <c r="W2" s="17" t="s">
        <v>60</v>
      </c>
      <c r="X2" s="17" t="s">
        <v>61</v>
      </c>
      <c r="Y2" s="17" t="s">
        <v>62</v>
      </c>
      <c r="Z2" s="17" t="s">
        <v>63</v>
      </c>
      <c r="AA2" s="17" t="s">
        <v>64</v>
      </c>
      <c r="AB2" s="17" t="s">
        <v>65</v>
      </c>
      <c r="AC2" s="17" t="s">
        <v>66</v>
      </c>
      <c r="AD2" s="17" t="s">
        <v>67</v>
      </c>
      <c r="AE2" s="17" t="s">
        <v>68</v>
      </c>
      <c r="AF2" s="17" t="s">
        <v>69</v>
      </c>
      <c r="AG2" s="17" t="s">
        <v>70</v>
      </c>
      <c r="AH2" s="17" t="s">
        <v>71</v>
      </c>
      <c r="AI2" s="17" t="s">
        <v>72</v>
      </c>
      <c r="AJ2" s="17" t="s">
        <v>73</v>
      </c>
      <c r="AK2" s="17" t="s">
        <v>74</v>
      </c>
      <c r="AL2" s="17" t="s">
        <v>75</v>
      </c>
      <c r="AM2" s="17" t="s">
        <v>15</v>
      </c>
      <c r="AN2" s="29"/>
      <c r="AO2" s="29"/>
    </row>
    <row r="3" spans="2:41" x14ac:dyDescent="0.25">
      <c r="B3" s="19"/>
      <c r="C3" s="19" t="s">
        <v>36</v>
      </c>
      <c r="D3" s="20">
        <v>20151127</v>
      </c>
      <c r="E3" s="19">
        <v>2015121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19">
        <v>20151229</v>
      </c>
      <c r="L3" s="19">
        <v>20151229</v>
      </c>
      <c r="M3" s="19">
        <v>20151229</v>
      </c>
      <c r="N3" s="19">
        <v>20151229</v>
      </c>
      <c r="O3" s="19">
        <v>20151229</v>
      </c>
      <c r="P3" s="19">
        <v>20151229</v>
      </c>
      <c r="Q3" s="19">
        <v>20151229</v>
      </c>
      <c r="R3" s="19">
        <v>20151229</v>
      </c>
      <c r="S3" s="19">
        <v>20151229</v>
      </c>
      <c r="T3" s="19">
        <v>20151229</v>
      </c>
      <c r="U3" s="19">
        <v>20151229</v>
      </c>
      <c r="V3" s="19">
        <v>20151229</v>
      </c>
      <c r="W3" s="19">
        <v>20151229</v>
      </c>
      <c r="X3" s="19">
        <v>20151229</v>
      </c>
      <c r="Y3" s="19">
        <v>20151229</v>
      </c>
      <c r="Z3" s="19">
        <v>20151229</v>
      </c>
      <c r="AA3" s="19">
        <v>20151229</v>
      </c>
      <c r="AB3" s="19">
        <v>20151231</v>
      </c>
      <c r="AC3" s="19">
        <v>20151231</v>
      </c>
      <c r="AD3" s="19">
        <v>20151231</v>
      </c>
      <c r="AE3" s="19">
        <v>20151231</v>
      </c>
      <c r="AF3" s="19">
        <v>20151231</v>
      </c>
      <c r="AG3" s="19">
        <v>20151231</v>
      </c>
      <c r="AH3" s="19">
        <v>20151231</v>
      </c>
      <c r="AI3" s="19">
        <v>20151231</v>
      </c>
      <c r="AJ3" s="19">
        <v>20151231</v>
      </c>
      <c r="AK3" s="19">
        <v>20151231</v>
      </c>
      <c r="AL3" s="19">
        <v>20151231</v>
      </c>
      <c r="AM3" s="22"/>
      <c r="AN3" s="29"/>
      <c r="AO3" s="29"/>
    </row>
    <row r="4" spans="2:41" x14ac:dyDescent="0.25">
      <c r="B4" s="19">
        <v>1</v>
      </c>
      <c r="C4" s="19" t="s">
        <v>35</v>
      </c>
      <c r="D4" s="28">
        <v>0.67</v>
      </c>
      <c r="E4" s="28">
        <v>0.67</v>
      </c>
      <c r="F4" s="28">
        <v>0.67</v>
      </c>
      <c r="G4" s="28">
        <v>0.67</v>
      </c>
      <c r="H4" s="28">
        <v>1</v>
      </c>
      <c r="I4" s="28">
        <v>1</v>
      </c>
      <c r="J4" s="28">
        <v>1</v>
      </c>
      <c r="K4" s="28">
        <v>0</v>
      </c>
      <c r="L4" s="28"/>
      <c r="M4" s="28">
        <v>1</v>
      </c>
      <c r="N4" s="28">
        <v>1</v>
      </c>
      <c r="O4" s="28">
        <v>1</v>
      </c>
      <c r="P4" s="28">
        <v>1</v>
      </c>
      <c r="Q4" s="28"/>
      <c r="R4" s="28"/>
      <c r="S4" s="28">
        <v>1</v>
      </c>
      <c r="T4" s="28">
        <v>1</v>
      </c>
      <c r="U4" s="28"/>
      <c r="V4" s="28">
        <v>1</v>
      </c>
      <c r="W4" s="28">
        <v>1</v>
      </c>
      <c r="X4" s="28">
        <v>1</v>
      </c>
      <c r="Y4" s="28">
        <v>1</v>
      </c>
      <c r="Z4" s="28">
        <v>1</v>
      </c>
      <c r="AA4" s="28"/>
      <c r="AB4" s="28"/>
      <c r="AC4" s="28"/>
      <c r="AD4" s="28"/>
      <c r="AE4" s="28"/>
      <c r="AF4" s="28"/>
      <c r="AG4" s="28">
        <v>1</v>
      </c>
      <c r="AH4" s="28">
        <v>1</v>
      </c>
      <c r="AI4" s="28"/>
      <c r="AJ4" s="28">
        <v>1</v>
      </c>
      <c r="AK4" s="28"/>
      <c r="AL4" s="28">
        <v>1</v>
      </c>
      <c r="AM4" s="24">
        <f>AVERAGE(D4:K4)</f>
        <v>0.71</v>
      </c>
      <c r="AN4" s="29"/>
      <c r="AO4" s="29"/>
    </row>
    <row r="5" spans="2:41" x14ac:dyDescent="0.25">
      <c r="B5" s="19">
        <v>2</v>
      </c>
      <c r="C5" s="19" t="s">
        <v>37</v>
      </c>
      <c r="D5" s="28">
        <v>1</v>
      </c>
      <c r="E5" s="28">
        <v>0.75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/>
      <c r="M5" s="28">
        <v>1</v>
      </c>
      <c r="N5" s="28">
        <v>1</v>
      </c>
      <c r="O5" s="28">
        <v>1</v>
      </c>
      <c r="P5" s="28">
        <v>1</v>
      </c>
      <c r="Q5" s="28"/>
      <c r="R5" s="28"/>
      <c r="S5" s="28">
        <v>1</v>
      </c>
      <c r="T5" s="28">
        <v>1</v>
      </c>
      <c r="U5" s="28"/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/>
      <c r="AB5" s="28"/>
      <c r="AC5" s="28"/>
      <c r="AD5" s="28"/>
      <c r="AE5" s="28"/>
      <c r="AF5" s="28"/>
      <c r="AG5" s="28">
        <v>1</v>
      </c>
      <c r="AH5" s="28">
        <v>1</v>
      </c>
      <c r="AI5" s="28"/>
      <c r="AJ5" s="28">
        <v>1</v>
      </c>
      <c r="AK5" s="28"/>
      <c r="AL5" s="28">
        <v>1</v>
      </c>
      <c r="AM5" s="24">
        <f>AVERAGE(D5:K5)</f>
        <v>0.96875</v>
      </c>
      <c r="AN5" s="29"/>
      <c r="AO5" s="29"/>
    </row>
    <row r="6" spans="2:41" x14ac:dyDescent="0.25">
      <c r="B6" s="19">
        <v>3</v>
      </c>
      <c r="C6" s="19" t="s">
        <v>38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4" t="e">
        <f>AVERAGE(D6:F6)</f>
        <v>#DIV/0!</v>
      </c>
      <c r="AN6" s="29"/>
      <c r="AO6" s="29"/>
    </row>
    <row r="7" spans="2:41" x14ac:dyDescent="0.25">
      <c r="C7"/>
      <c r="D7" s="25"/>
      <c r="AN7" s="29"/>
      <c r="AO7" s="29"/>
    </row>
    <row r="8" spans="2:41" x14ac:dyDescent="0.25">
      <c r="C8" s="32"/>
      <c r="D8" s="25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AL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6"/>
  <sheetViews>
    <sheetView topLeftCell="A15" zoomScaleNormal="100" workbookViewId="0">
      <selection activeCell="C38" sqref="C38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55" t="s">
        <v>39</v>
      </c>
      <c r="H13" s="55"/>
      <c r="I13" s="55"/>
    </row>
    <row r="14" spans="1:9" ht="21" x14ac:dyDescent="0.25">
      <c r="A14" s="33" t="s">
        <v>12</v>
      </c>
      <c r="B14" s="11" t="s">
        <v>2</v>
      </c>
      <c r="C14" s="11" t="s">
        <v>3</v>
      </c>
      <c r="D14" s="11" t="s">
        <v>40</v>
      </c>
      <c r="F14" s="34"/>
      <c r="G14" s="35" t="s">
        <v>2</v>
      </c>
      <c r="H14" s="36" t="s">
        <v>3</v>
      </c>
      <c r="I14" s="37" t="s">
        <v>40</v>
      </c>
    </row>
    <row r="15" spans="1:9" x14ac:dyDescent="0.25">
      <c r="A15" s="38" t="s">
        <v>41</v>
      </c>
      <c r="B15" s="39">
        <v>202000</v>
      </c>
      <c r="C15" s="39">
        <f>SUM(C16:C17)</f>
        <v>130775.29999999999</v>
      </c>
      <c r="D15" s="40">
        <f>(C15 * 100)/B15</f>
        <v>64.740247524752462</v>
      </c>
      <c r="F15" s="41"/>
      <c r="G15" s="42">
        <v>2424000</v>
      </c>
      <c r="H15" s="39">
        <v>130775.3</v>
      </c>
      <c r="I15" s="43">
        <f>(H15 * 100)/G15</f>
        <v>5.3950206270627064</v>
      </c>
    </row>
    <row r="16" spans="1:9" x14ac:dyDescent="0.25">
      <c r="A16" s="3" t="s">
        <v>42</v>
      </c>
      <c r="B16" s="42">
        <f>B15/2</f>
        <v>101000</v>
      </c>
      <c r="C16" s="44">
        <v>54818.400000000001</v>
      </c>
      <c r="D16" s="45">
        <f>(C16 * 100)/B16</f>
        <v>54.275643564356436</v>
      </c>
      <c r="F16" s="41"/>
      <c r="G16" s="46"/>
      <c r="H16" s="46"/>
      <c r="I16" s="47"/>
    </row>
    <row r="17" spans="1:9" x14ac:dyDescent="0.25">
      <c r="A17" s="3" t="s">
        <v>43</v>
      </c>
      <c r="B17" s="42">
        <f>B15/2</f>
        <v>101000</v>
      </c>
      <c r="C17" s="44">
        <v>75956.899999999994</v>
      </c>
      <c r="D17" s="48">
        <f>(C17 * 100)/B17</f>
        <v>75.204851485148509</v>
      </c>
      <c r="F17" s="41"/>
      <c r="G17" s="46"/>
      <c r="H17" s="46"/>
      <c r="I17" s="47"/>
    </row>
    <row r="33" spans="1:9" ht="21" customHeight="1" x14ac:dyDescent="0.35">
      <c r="A33" s="33" t="s">
        <v>13</v>
      </c>
      <c r="B33" s="11" t="s">
        <v>2</v>
      </c>
      <c r="C33" s="11" t="s">
        <v>3</v>
      </c>
      <c r="D33" s="11" t="s">
        <v>40</v>
      </c>
      <c r="G33" s="55" t="s">
        <v>39</v>
      </c>
      <c r="H33" s="55"/>
      <c r="I33" s="55"/>
    </row>
    <row r="34" spans="1:9" x14ac:dyDescent="0.25">
      <c r="A34" s="38" t="s">
        <v>41</v>
      </c>
      <c r="B34" s="39">
        <v>202000</v>
      </c>
      <c r="C34" s="39">
        <f>SUM(C35:C36)</f>
        <v>32780</v>
      </c>
      <c r="D34" s="40">
        <f>(C34 * 100)/B34</f>
        <v>16.227722772277229</v>
      </c>
      <c r="G34" s="35" t="s">
        <v>2</v>
      </c>
      <c r="H34" s="36" t="s">
        <v>3</v>
      </c>
      <c r="I34" s="37" t="s">
        <v>40</v>
      </c>
    </row>
    <row r="35" spans="1:9" x14ac:dyDescent="0.25">
      <c r="A35" s="3" t="s">
        <v>42</v>
      </c>
      <c r="B35" s="42">
        <f>B34/2</f>
        <v>101000</v>
      </c>
      <c r="C35" s="44">
        <v>10775</v>
      </c>
      <c r="D35" s="45">
        <f>(C35 * 100)/B35</f>
        <v>10.668316831683168</v>
      </c>
      <c r="G35" s="42">
        <v>2424000</v>
      </c>
      <c r="H35" s="39">
        <v>2220588.2000000002</v>
      </c>
      <c r="I35" s="43">
        <f>(H35 * 100)/G35</f>
        <v>91.608424092409251</v>
      </c>
    </row>
    <row r="36" spans="1:9" x14ac:dyDescent="0.25">
      <c r="A36" s="3" t="s">
        <v>43</v>
      </c>
      <c r="B36" s="42">
        <f>B34/2</f>
        <v>101000</v>
      </c>
      <c r="C36" s="44">
        <v>22005</v>
      </c>
      <c r="D36" s="48">
        <f>(C36 * 100)/B36</f>
        <v>21.787128712871286</v>
      </c>
    </row>
  </sheetData>
  <mergeCells count="2">
    <mergeCell ref="G13:I13"/>
    <mergeCell ref="G33:I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3" style="1"/>
    <col min="2" max="2" width="4" style="1"/>
    <col min="3" max="1023" width="11.5703125" style="1"/>
    <col min="1024" max="1025" width="11.5703125"/>
  </cols>
  <sheetData>
    <row r="1" spans="3:5" x14ac:dyDescent="0.25">
      <c r="C1"/>
      <c r="D1"/>
      <c r="E1"/>
    </row>
    <row r="2" spans="3:5" x14ac:dyDescent="0.25">
      <c r="C2" s="17" t="s">
        <v>12</v>
      </c>
      <c r="D2" s="17" t="s">
        <v>13</v>
      </c>
      <c r="E2" s="17" t="s">
        <v>14</v>
      </c>
    </row>
    <row r="3" spans="3:5" x14ac:dyDescent="0.25">
      <c r="C3" s="20">
        <v>20151127</v>
      </c>
      <c r="D3" s="19">
        <v>20151211</v>
      </c>
      <c r="E3" s="19" t="s">
        <v>17</v>
      </c>
    </row>
    <row r="4" spans="3:5" x14ac:dyDescent="0.25">
      <c r="C4" s="28"/>
      <c r="D4" s="28">
        <v>1</v>
      </c>
      <c r="E4" s="28"/>
    </row>
    <row r="5" spans="3:5" x14ac:dyDescent="0.25">
      <c r="C5" s="28"/>
      <c r="D5" s="28"/>
      <c r="E5" s="28"/>
    </row>
    <row r="6" spans="3:5" x14ac:dyDescent="0.25">
      <c r="C6" s="28"/>
      <c r="D6" s="28"/>
      <c r="E6" s="28"/>
    </row>
  </sheetData>
  <conditionalFormatting sqref="D3:E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5</cp:revision>
  <dcterms:created xsi:type="dcterms:W3CDTF">2011-07-18T21:22:38Z</dcterms:created>
  <dcterms:modified xsi:type="dcterms:W3CDTF">2015-12-31T20:33:18Z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