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2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27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30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6.xml" ContentType="application/vnd.openxmlformats-officedocument.drawingml.chart+xml"/>
  <Override PartName="/xl/charts/chart18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<sst xmlns="http://schemas.openxmlformats.org/spreadsheetml/2006/main" count="407" uniqueCount="56">
  <si>
    <t>Versión 1.0</t>
  </si>
  <si>
    <t>P1351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</si>
  <si>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</si>
  <si>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</si>
  <si>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</si>
  <si>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</si>
  <si>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</si>
  <si>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</si>
  <si>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</si>
  <si>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</si>
  <si>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</si>
  <si>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P1378</t>
  </si>
  <si>
    <t>P1381</t>
  </si>
  <si>
    <t>P1382</t>
  </si>
  <si>
    <t>P1387</t>
  </si>
  <si>
    <t>P1393</t>
  </si>
  <si>
    <t>P1397</t>
  </si>
  <si>
    <t>P1377</t>
  </si>
  <si>
    <t>P1398</t>
  </si>
  <si>
    <t>P1399</t>
  </si>
  <si>
    <t>P1363</t>
  </si>
  <si>
    <t>P1404</t>
  </si>
  <si>
    <t>P1390</t>
  </si>
  <si>
    <t>Nivel de Apego</t>
  </si>
  <si>
    <t>Procesos</t>
  </si>
  <si>
    <t>Prospectación</t>
  </si>
  <si>
    <t>Garantía</t>
  </si>
  <si>
    <t>Organizacional</t>
  </si>
  <si>
    <t>Metricas</t>
  </si>
  <si>
    <t>Calidad</t>
  </si>
  <si>
    <t>Cambios</t>
  </si>
  <si>
    <t>Reporte monitoreo</t>
  </si>
  <si>
    <t>Plan de Proyecto</t>
  </si>
  <si>
    <t>Estimación</t>
  </si>
  <si>
    <t>Tickets de Servicio</t>
  </si>
  <si>
    <t>Carta de aceptación</t>
  </si>
  <si>
    <t>Reporte de Monitoreo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</si>
  <si>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</si>
  <si>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</si>
  <si>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</si>
  <si>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</si>
  <si>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</si>
  <si>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</si>
  <si>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</si>
  <si>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</si>
  <si>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</si>
  <si>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</si>
  <si>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Noviembre</t>
  </si>
  <si>
    <t>Apegó</t>
  </si>
  <si>
    <t>Periodo</t>
  </si>
  <si>
    <t>Oriana</t>
  </si>
  <si>
    <t>Marisol</t>
  </si>
  <si>
    <t>Diciembre mes completo</t>
  </si>
  <si>
    <t>Indice de Satisfacción</t>
  </si>
  <si>
    <t>Resultados</t>
  </si>
  <si>
    <t>N/A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</si>
</sst>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0%"/>
    <numFmt numFmtId="167" formatCode="_-\$* #,##0.00_-;&quot;-$&quot;* #,##0.00_-;_-\$* \-??_-;_-@_-"/>
    <numFmt numFmtId="168" formatCode="0.00%"/>
    <numFmt numFmtId="169" formatCode="DD/MM/YY"/>
    <numFmt numFmtId="170" formatCode="DD\-MMM"/>
    <numFmt numFmtId="171" formatCode="#,##0.00"/>
    <numFmt numFmtId="172" formatCode="\$#,##0.00;[RED]&quot;-$&quot;#,##0.00"/>
    <numFmt numFmtId="173" formatCode="DD\-MMM\-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3333"/>
        <bgColor rgb="FFC0504D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rgb="FFF79646"/>
        <bgColor rgb="FFFF808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/>
      <diagonal/>
    </border>
    <border diagonalUp="false" diagonalDown="false">
      <left style="thin">
        <color rgb="FF604A7B"/>
      </left>
      <right style="thin"/>
      <top style="thin">
        <color rgb="FF604A7B"/>
      </top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 diagonalUp="false" diagonalDown="false">
      <left style="thin">
        <color rgb="FF604A7B"/>
      </left>
      <right style="thin"/>
      <top style="thin">
        <color rgb="FF604A7B"/>
      </top>
      <bottom style="thin">
        <color rgb="FF604A7B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604A7B"/>
      </right>
      <top/>
      <bottom/>
      <diagonal/>
    </border>
    <border diagonalUp="false" diagonalDown="false">
      <left style="thin">
        <color rgb="FF604A7B"/>
      </left>
      <right style="thin">
        <color rgb="FF604A7B"/>
      </right>
      <top/>
      <bottom/>
      <diagonal/>
    </border>
    <border diagonalUp="false" diagonalDown="false">
      <left/>
      <right style="thin">
        <color rgb="FF604A7B"/>
      </right>
      <top style="thin">
        <color rgb="FF604A7B"/>
      </top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6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6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6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6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6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79646"/>
      <rgbColor rgb="FFFF6600"/>
      <rgbColor rgb="FF604A7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costos'!$C$5:$C$10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costos'!$D$5:$D$10</c:f>
              <c:numCache>
                <c:formatCode>General</c:formatCode>
                <c:ptCount val="6"/>
                <c:pt idx="0">
                  <c:v>114.696</c:v>
                </c:pt>
                <c:pt idx="1">
                  <c:v>4.617</c:v>
                </c:pt>
                <c:pt idx="2">
                  <c:v>0</c:v>
                </c:pt>
                <c:pt idx="3">
                  <c:v>1.944</c:v>
                </c:pt>
                <c:pt idx="4">
                  <c:v>0</c:v>
                </c:pt>
                <c:pt idx="5">
                  <c:v>0.243</c:v>
                </c:pt>
              </c:numCache>
            </c:numRef>
          </c:val>
        </c:ser>
        <c:gapWidth val="150"/>
        <c:overlap val="0"/>
        <c:axId val="44104298"/>
        <c:axId val="31132499"/>
      </c:barChart>
      <c:catAx>
        <c:axId val="441042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132499"/>
        <c:crosses val="autoZero"/>
        <c:auto val="1"/>
        <c:lblAlgn val="ctr"/>
        <c:lblOffset val="100"/>
      </c:catAx>
      <c:valAx>
        <c:axId val="311324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10429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costos'!$E$57:$E$62</c:f>
              <c:numCache>
                <c:formatCode>General</c:formatCode>
                <c:ptCount val="6"/>
                <c:pt idx="0">
                  <c:v>-0.686744290192566</c:v>
                </c:pt>
                <c:pt idx="1">
                  <c:v>-0.963636363636364</c:v>
                </c:pt>
                <c:pt idx="2">
                  <c:v>1</c:v>
                </c:pt>
                <c:pt idx="3">
                  <c:v>0.0721818181818182</c:v>
                </c:pt>
                <c:pt idx="4">
                  <c:v>1</c:v>
                </c:pt>
                <c:pt idx="5">
                  <c:v>0.946</c:v>
                </c:pt>
              </c:numCache>
            </c:numRef>
          </c:val>
        </c:ser>
        <c:gapWidth val="150"/>
        <c:overlap val="0"/>
        <c:axId val="30719600"/>
        <c:axId val="77130206"/>
      </c:barChart>
      <c:catAx>
        <c:axId val="30719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130206"/>
        <c:crosses val="autoZero"/>
        <c:auto val="1"/>
        <c:lblAlgn val="ctr"/>
        <c:lblOffset val="100"/>
      </c:catAx>
      <c:valAx>
        <c:axId val="771302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7196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costos'!$C$70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costos'!$C$71:$C$76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costos'!$D$70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costos'!$D$71:$D$76</c:f>
              <c:numCache>
                <c:formatCode>General</c:formatCode>
                <c:ptCount val="6"/>
                <c:pt idx="0">
                  <c:v>112.995</c:v>
                </c:pt>
                <c:pt idx="1">
                  <c:v>1.458</c:v>
                </c:pt>
                <c:pt idx="2">
                  <c:v>32.805</c:v>
                </c:pt>
                <c:pt idx="3">
                  <c:v>3.402</c:v>
                </c:pt>
                <c:pt idx="4">
                  <c:v>0</c:v>
                </c:pt>
                <c:pt idx="5">
                  <c:v>4.2525</c:v>
                </c:pt>
              </c:numCache>
            </c:numRef>
          </c:val>
        </c:ser>
        <c:gapWidth val="150"/>
        <c:overlap val="0"/>
        <c:axId val="18501650"/>
        <c:axId val="7210464"/>
      </c:barChart>
      <c:catAx>
        <c:axId val="185016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10464"/>
        <c:crosses val="autoZero"/>
        <c:auto val="1"/>
        <c:lblAlgn val="ctr"/>
        <c:lblOffset val="100"/>
      </c:catAx>
      <c:valAx>
        <c:axId val="7210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016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costos'!$E$70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costos'!$E$71:$E$76</c:f>
              <c:numCache>
                <c:formatCode>General</c:formatCode>
                <c:ptCount val="6"/>
                <c:pt idx="0">
                  <c:v>-4.0602328705777</c:v>
                </c:pt>
                <c:pt idx="1">
                  <c:v>0.631818181818182</c:v>
                </c:pt>
                <c:pt idx="2">
                  <c:v>-0.690979381443299</c:v>
                </c:pt>
                <c:pt idx="3">
                  <c:v>0.381454545454545</c:v>
                </c:pt>
                <c:pt idx="4">
                  <c:v>1</c:v>
                </c:pt>
                <c:pt idx="5">
                  <c:v>0.811</c:v>
                </c:pt>
              </c:numCache>
            </c:numRef>
          </c:val>
        </c:ser>
        <c:gapWidth val="150"/>
        <c:overlap val="0"/>
        <c:axId val="16206335"/>
        <c:axId val="81413228"/>
      </c:barChart>
      <c:catAx>
        <c:axId val="16206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413228"/>
        <c:crosses val="autoZero"/>
        <c:auto val="1"/>
        <c:lblAlgn val="ctr"/>
        <c:lblOffset val="100"/>
      </c:catAx>
      <c:valAx>
        <c:axId val="814132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0633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costos'!$C$84:$C$89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costos'!$D$84:$D$89</c:f>
              <c:numCache>
                <c:formatCode>General</c:formatCode>
                <c:ptCount val="6"/>
                <c:pt idx="0">
                  <c:v>27.216</c:v>
                </c:pt>
                <c:pt idx="1">
                  <c:v>18.468</c:v>
                </c:pt>
                <c:pt idx="2">
                  <c:v>21.627</c:v>
                </c:pt>
                <c:pt idx="3">
                  <c:v>5.346</c:v>
                </c:pt>
                <c:pt idx="4">
                  <c:v>0</c:v>
                </c:pt>
                <c:pt idx="5">
                  <c:v>1.5795</c:v>
                </c:pt>
              </c:numCache>
            </c:numRef>
          </c:val>
        </c:ser>
        <c:gapWidth val="150"/>
        <c:overlap val="0"/>
        <c:axId val="95502807"/>
        <c:axId val="49296589"/>
      </c:barChart>
      <c:catAx>
        <c:axId val="95502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296589"/>
        <c:crosses val="autoZero"/>
        <c:auto val="1"/>
        <c:lblAlgn val="ctr"/>
        <c:lblOffset val="100"/>
      </c:catAx>
      <c:valAx>
        <c:axId val="492965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50280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costos'!$E$84:$E$89</c:f>
              <c:numCache>
                <c:formatCode>General</c:formatCode>
                <c:ptCount val="6"/>
                <c:pt idx="0">
                  <c:v>-0.218808777429467</c:v>
                </c:pt>
                <c:pt idx="1">
                  <c:v>-3.66363636363636</c:v>
                </c:pt>
                <c:pt idx="2">
                  <c:v>-0.11479381443299</c:v>
                </c:pt>
                <c:pt idx="3">
                  <c:v>0.028</c:v>
                </c:pt>
                <c:pt idx="4">
                  <c:v>1</c:v>
                </c:pt>
                <c:pt idx="5">
                  <c:v>0.9298</c:v>
                </c:pt>
              </c:numCache>
            </c:numRef>
          </c:val>
        </c:ser>
        <c:gapWidth val="150"/>
        <c:overlap val="0"/>
        <c:axId val="69390561"/>
        <c:axId val="3248944"/>
      </c:barChart>
      <c:catAx>
        <c:axId val="693905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48944"/>
        <c:crosses val="autoZero"/>
        <c:auto val="1"/>
        <c:lblAlgn val="ctr"/>
        <c:lblOffset val="100"/>
      </c:catAx>
      <c:valAx>
        <c:axId val="3248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39056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costos'!$C$97:$C$102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costos'!$D$97:$D$102</c:f>
              <c:numCache>
                <c:formatCode>General</c:formatCode>
                <c:ptCount val="6"/>
                <c:pt idx="0">
                  <c:v>1.215</c:v>
                </c:pt>
                <c:pt idx="1">
                  <c:v>1.215</c:v>
                </c:pt>
                <c:pt idx="2">
                  <c:v>0</c:v>
                </c:pt>
                <c:pt idx="3">
                  <c:v>7.776</c:v>
                </c:pt>
                <c:pt idx="4">
                  <c:v>0</c:v>
                </c:pt>
                <c:pt idx="5">
                  <c:v>4.7385</c:v>
                </c:pt>
              </c:numCache>
            </c:numRef>
          </c:val>
        </c:ser>
        <c:gapWidth val="150"/>
        <c:overlap val="0"/>
        <c:axId val="20947109"/>
        <c:axId val="39599238"/>
      </c:barChart>
      <c:catAx>
        <c:axId val="209471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599238"/>
        <c:crosses val="autoZero"/>
        <c:auto val="1"/>
        <c:lblAlgn val="ctr"/>
        <c:lblOffset val="100"/>
      </c:catAx>
      <c:valAx>
        <c:axId val="395992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94710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costos'!$E$97:$E$102</c:f>
              <c:numCache>
                <c:formatCode>General</c:formatCode>
                <c:ptCount val="6"/>
                <c:pt idx="0">
                  <c:v>0.945588893864756</c:v>
                </c:pt>
                <c:pt idx="1">
                  <c:v>0.693181818181818</c:v>
                </c:pt>
                <c:pt idx="2">
                  <c:v>1</c:v>
                </c:pt>
                <c:pt idx="3">
                  <c:v>-0.413818181818182</c:v>
                </c:pt>
                <c:pt idx="4">
                  <c:v>1</c:v>
                </c:pt>
                <c:pt idx="5">
                  <c:v>0.7894</c:v>
                </c:pt>
              </c:numCache>
            </c:numRef>
          </c:val>
        </c:ser>
        <c:gapWidth val="150"/>
        <c:overlap val="0"/>
        <c:axId val="9260439"/>
        <c:axId val="10085433"/>
      </c:barChart>
      <c:catAx>
        <c:axId val="92604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85433"/>
        <c:crosses val="autoZero"/>
        <c:auto val="1"/>
        <c:lblAlgn val="ctr"/>
        <c:lblOffset val="100"/>
      </c:catAx>
      <c:valAx>
        <c:axId val="100854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6043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costos'!$C$113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costos'!$C$114:$C$119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costos'!$D$113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costos'!$D$114:$D$119</c:f>
              <c:numCache>
                <c:formatCode>General</c:formatCode>
                <c:ptCount val="6"/>
                <c:pt idx="0">
                  <c:v>26.73</c:v>
                </c:pt>
                <c:pt idx="1">
                  <c:v>28.431</c:v>
                </c:pt>
                <c:pt idx="2">
                  <c:v>99.63</c:v>
                </c:pt>
                <c:pt idx="3">
                  <c:v>0.729</c:v>
                </c:pt>
                <c:pt idx="4">
                  <c:v>0</c:v>
                </c:pt>
                <c:pt idx="5">
                  <c:v>3.645</c:v>
                </c:pt>
              </c:numCache>
            </c:numRef>
          </c:val>
        </c:ser>
        <c:gapWidth val="150"/>
        <c:overlap val="0"/>
        <c:axId val="1623409"/>
        <c:axId val="60725295"/>
      </c:barChart>
      <c:catAx>
        <c:axId val="16234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725295"/>
        <c:crosses val="autoZero"/>
        <c:auto val="1"/>
        <c:lblAlgn val="ctr"/>
        <c:lblOffset val="100"/>
      </c:catAx>
      <c:valAx>
        <c:axId val="607252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340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costos'!$E$113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costos'!$E$114:$E$119</c:f>
              <c:numCache>
                <c:formatCode>General</c:formatCode>
                <c:ptCount val="6"/>
                <c:pt idx="0">
                  <c:v>-0.19704433497537</c:v>
                </c:pt>
                <c:pt idx="1">
                  <c:v>-6.17954545454546</c:v>
                </c:pt>
                <c:pt idx="2">
                  <c:v>-4.13556701030928</c:v>
                </c:pt>
                <c:pt idx="3">
                  <c:v>0.867454545454545</c:v>
                </c:pt>
                <c:pt idx="4">
                  <c:v>1</c:v>
                </c:pt>
                <c:pt idx="5">
                  <c:v>0.838</c:v>
                </c:pt>
              </c:numCache>
            </c:numRef>
          </c:val>
        </c:ser>
        <c:gapWidth val="150"/>
        <c:overlap val="0"/>
        <c:axId val="23801816"/>
        <c:axId val="82783697"/>
      </c:barChart>
      <c:catAx>
        <c:axId val="23801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783697"/>
        <c:crosses val="autoZero"/>
        <c:auto val="1"/>
        <c:lblAlgn val="ctr"/>
        <c:lblOffset val="100"/>
      </c:catAx>
      <c:valAx>
        <c:axId val="827836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80181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costos'!$C$127:$C$132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costos'!$D$127:$D$132</c:f>
              <c:numCache>
                <c:formatCode>General</c:formatCode>
                <c:ptCount val="6"/>
                <c:pt idx="0">
                  <c:v>37.179</c:v>
                </c:pt>
                <c:pt idx="1">
                  <c:v>13.851</c:v>
                </c:pt>
                <c:pt idx="2">
                  <c:v>0</c:v>
                </c:pt>
                <c:pt idx="3">
                  <c:v>8.991</c:v>
                </c:pt>
                <c:pt idx="4">
                  <c:v>0</c:v>
                </c:pt>
                <c:pt idx="5">
                  <c:v>1.8225</c:v>
                </c:pt>
              </c:numCache>
            </c:numRef>
          </c:val>
        </c:ser>
        <c:gapWidth val="150"/>
        <c:overlap val="0"/>
        <c:axId val="64045774"/>
        <c:axId val="58397301"/>
      </c:barChart>
      <c:catAx>
        <c:axId val="640457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397301"/>
        <c:crosses val="autoZero"/>
        <c:auto val="1"/>
        <c:lblAlgn val="ctr"/>
        <c:lblOffset val="100"/>
      </c:catAx>
      <c:valAx>
        <c:axId val="583973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04577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costos'!$E$5:$E$10</c:f>
              <c:numCache>
                <c:formatCode>General</c:formatCode>
                <c:ptCount val="6"/>
                <c:pt idx="0">
                  <c:v>-4.13640841916704</c:v>
                </c:pt>
                <c:pt idx="1">
                  <c:v>-0.165909090909091</c:v>
                </c:pt>
                <c:pt idx="2">
                  <c:v>1</c:v>
                </c:pt>
                <c:pt idx="3">
                  <c:v>0.646545454545455</c:v>
                </c:pt>
                <c:pt idx="4">
                  <c:v>1</c:v>
                </c:pt>
                <c:pt idx="5">
                  <c:v>0.9892</c:v>
                </c:pt>
              </c:numCache>
            </c:numRef>
          </c:val>
        </c:ser>
        <c:gapWidth val="150"/>
        <c:overlap val="0"/>
        <c:axId val="33780195"/>
        <c:axId val="6292282"/>
      </c:barChart>
      <c:catAx>
        <c:axId val="337801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92282"/>
        <c:crosses val="autoZero"/>
        <c:auto val="1"/>
        <c:lblAlgn val="ctr"/>
        <c:lblOffset val="100"/>
      </c:catAx>
      <c:valAx>
        <c:axId val="62922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78019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costos'!$E$127:$E$132</c:f>
              <c:numCache>
                <c:formatCode>General</c:formatCode>
                <c:ptCount val="6"/>
                <c:pt idx="0">
                  <c:v>-0.664979847738468</c:v>
                </c:pt>
                <c:pt idx="1">
                  <c:v>-2.49772727272727</c:v>
                </c:pt>
                <c:pt idx="2">
                  <c:v>1</c:v>
                </c:pt>
                <c:pt idx="3">
                  <c:v>-0.634727272727273</c:v>
                </c:pt>
                <c:pt idx="4">
                  <c:v>1</c:v>
                </c:pt>
                <c:pt idx="5">
                  <c:v>0.919</c:v>
                </c:pt>
              </c:numCache>
            </c:numRef>
          </c:val>
        </c:ser>
        <c:gapWidth val="150"/>
        <c:overlap val="0"/>
        <c:axId val="91645224"/>
        <c:axId val="28702011"/>
      </c:barChart>
      <c:catAx>
        <c:axId val="91645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702011"/>
        <c:crosses val="autoZero"/>
        <c:auto val="1"/>
        <c:lblAlgn val="ctr"/>
        <c:lblOffset val="100"/>
      </c:catAx>
      <c:valAx>
        <c:axId val="287020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64522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costos'!$C$139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costos'!$C$140:$C$145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costos'!$D$139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costos'!$D$140:$D$145</c:f>
              <c:numCache>
                <c:formatCode>General</c:formatCode>
                <c:ptCount val="6"/>
                <c:pt idx="0">
                  <c:v>0.243</c:v>
                </c:pt>
                <c:pt idx="1">
                  <c:v>50.544</c:v>
                </c:pt>
                <c:pt idx="2">
                  <c:v>3.402</c:v>
                </c:pt>
                <c:pt idx="3">
                  <c:v>1.458</c:v>
                </c:pt>
                <c:pt idx="4">
                  <c:v>0</c:v>
                </c:pt>
                <c:pt idx="5">
                  <c:v>2.187</c:v>
                </c:pt>
              </c:numCache>
            </c:numRef>
          </c:val>
        </c:ser>
        <c:gapWidth val="150"/>
        <c:overlap val="0"/>
        <c:axId val="52389362"/>
        <c:axId val="56739602"/>
      </c:barChart>
      <c:catAx>
        <c:axId val="523893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739602"/>
        <c:crosses val="autoZero"/>
        <c:auto val="1"/>
        <c:lblAlgn val="ctr"/>
        <c:lblOffset val="100"/>
      </c:catAx>
      <c:valAx>
        <c:axId val="567396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38936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costos'!$E$139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costos'!$E$140:$E$145</c:f>
              <c:numCache>
                <c:formatCode>General</c:formatCode>
                <c:ptCount val="6"/>
                <c:pt idx="0">
                  <c:v>0.989117778772951</c:v>
                </c:pt>
                <c:pt idx="1">
                  <c:v>-11.7636363636364</c:v>
                </c:pt>
                <c:pt idx="2">
                  <c:v>0.824639175257732</c:v>
                </c:pt>
                <c:pt idx="3">
                  <c:v>0.734909090909091</c:v>
                </c:pt>
                <c:pt idx="4">
                  <c:v>1</c:v>
                </c:pt>
                <c:pt idx="5">
                  <c:v>0.9028</c:v>
                </c:pt>
              </c:numCache>
            </c:numRef>
          </c:val>
        </c:ser>
        <c:gapWidth val="150"/>
        <c:overlap val="0"/>
        <c:axId val="89392738"/>
        <c:axId val="82457359"/>
      </c:barChart>
      <c:catAx>
        <c:axId val="893927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457359"/>
        <c:crosses val="autoZero"/>
        <c:auto val="1"/>
        <c:lblAlgn val="ctr"/>
        <c:lblOffset val="100"/>
      </c:catAx>
      <c:valAx>
        <c:axId val="824573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39273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costos'!$C$151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costos'!$C$152:$C$157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costos'!$D$151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costos'!$D$152:$D$157</c:f>
              <c:numCache>
                <c:formatCode>General</c:formatCode>
                <c:ptCount val="6"/>
                <c:pt idx="0">
                  <c:v>2.43</c:v>
                </c:pt>
                <c:pt idx="1">
                  <c:v>0.729</c:v>
                </c:pt>
                <c:pt idx="2">
                  <c:v>0</c:v>
                </c:pt>
                <c:pt idx="3">
                  <c:v>4.131</c:v>
                </c:pt>
                <c:pt idx="4">
                  <c:v>0</c:v>
                </c:pt>
                <c:pt idx="5">
                  <c:v>2.0655</c:v>
                </c:pt>
              </c:numCache>
            </c:numRef>
          </c:val>
        </c:ser>
        <c:gapWidth val="150"/>
        <c:overlap val="0"/>
        <c:axId val="9080618"/>
        <c:axId val="62676896"/>
      </c:barChart>
      <c:catAx>
        <c:axId val="90806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676896"/>
        <c:crosses val="autoZero"/>
        <c:auto val="1"/>
        <c:lblAlgn val="ctr"/>
        <c:lblOffset val="100"/>
      </c:catAx>
      <c:valAx>
        <c:axId val="626768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806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costos'!$E$151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costos'!$E$152:$E$157</c:f>
              <c:numCache>
                <c:formatCode>General</c:formatCode>
                <c:ptCount val="6"/>
                <c:pt idx="0">
                  <c:v>0.891177787729512</c:v>
                </c:pt>
                <c:pt idx="1">
                  <c:v>0.815909090909091</c:v>
                </c:pt>
                <c:pt idx="2">
                  <c:v>1</c:v>
                </c:pt>
                <c:pt idx="3">
                  <c:v>0.248909090909091</c:v>
                </c:pt>
                <c:pt idx="4">
                  <c:v>1</c:v>
                </c:pt>
                <c:pt idx="5">
                  <c:v>0.9082</c:v>
                </c:pt>
              </c:numCache>
            </c:numRef>
          </c:val>
        </c:ser>
        <c:gapWidth val="150"/>
        <c:overlap val="0"/>
        <c:axId val="80858331"/>
        <c:axId val="90328820"/>
      </c:barChart>
      <c:catAx>
        <c:axId val="808583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328820"/>
        <c:crosses val="autoZero"/>
        <c:auto val="1"/>
        <c:lblAlgn val="ctr"/>
        <c:lblOffset val="100"/>
      </c:catAx>
      <c:valAx>
        <c:axId val="903288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85833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costos'!$C$165:$C$170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costos'!$D$165:$D$170</c:f>
              <c:numCache>
                <c:formatCode>General</c:formatCode>
                <c:ptCount val="6"/>
                <c:pt idx="0">
                  <c:v>147.015</c:v>
                </c:pt>
                <c:pt idx="1">
                  <c:v>0.972</c:v>
                </c:pt>
                <c:pt idx="2">
                  <c:v>19.197</c:v>
                </c:pt>
                <c:pt idx="3">
                  <c:v>2.916</c:v>
                </c:pt>
                <c:pt idx="4">
                  <c:v>0</c:v>
                </c:pt>
                <c:pt idx="5">
                  <c:v>2.187</c:v>
                </c:pt>
              </c:numCache>
            </c:numRef>
          </c:val>
        </c:ser>
        <c:gapWidth val="150"/>
        <c:overlap val="0"/>
        <c:axId val="54543504"/>
        <c:axId val="54756958"/>
      </c:barChart>
      <c:catAx>
        <c:axId val="54543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756958"/>
        <c:crosses val="autoZero"/>
        <c:auto val="1"/>
        <c:lblAlgn val="ctr"/>
        <c:lblOffset val="100"/>
      </c:catAx>
      <c:valAx>
        <c:axId val="547569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54350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costos'!$E$165:$E$170</c:f>
              <c:numCache>
                <c:formatCode>General</c:formatCode>
                <c:ptCount val="6"/>
                <c:pt idx="0">
                  <c:v>-5.58374384236453</c:v>
                </c:pt>
                <c:pt idx="1">
                  <c:v>0.754545454545455</c:v>
                </c:pt>
                <c:pt idx="2">
                  <c:v>0.0104639175257732</c:v>
                </c:pt>
                <c:pt idx="3">
                  <c:v>0.469818181818182</c:v>
                </c:pt>
                <c:pt idx="4">
                  <c:v>1</c:v>
                </c:pt>
                <c:pt idx="5">
                  <c:v>0.9028</c:v>
                </c:pt>
              </c:numCache>
            </c:numRef>
          </c:val>
        </c:ser>
        <c:gapWidth val="150"/>
        <c:overlap val="0"/>
        <c:axId val="32154401"/>
        <c:axId val="41689867"/>
      </c:barChart>
      <c:catAx>
        <c:axId val="321544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689867"/>
        <c:crosses val="autoZero"/>
        <c:auto val="1"/>
        <c:lblAlgn val="ctr"/>
        <c:lblOffset val="100"/>
      </c:catAx>
      <c:valAx>
        <c:axId val="416898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15440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Procesos'!$C$4:$C$10</c:f>
              <c:strCache>
                <c:ptCount val="7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  <c:pt idx="6">
                  <c:v/>
                </c:pt>
              </c:strCache>
            </c:strRef>
          </c:cat>
          <c:val>
            <c:numRef>
              <c:f>'Apego a Procesos'!$Q$4:$Q$9</c:f>
              <c:numCache>
                <c:formatCode>General</c:formatCode>
                <c:ptCount val="6"/>
                <c:pt idx="0">
                  <c:v/>
                </c:pt>
                <c:pt idx="1">
                  <c:v>0.989007692307692</c:v>
                </c:pt>
                <c:pt idx="2">
                  <c:v>1</c:v>
                </c:pt>
                <c:pt idx="3">
                  <c:v>1</c:v>
                </c:pt>
                <c:pt idx="4">
                  <c:v>0.666675</c:v>
                </c:pt>
                <c:pt idx="5">
                  <c:v/>
                </c:pt>
              </c:numCache>
            </c:numRef>
          </c:val>
        </c:ser>
        <c:gapWidth val="100"/>
        <c:overlap val="0"/>
        <c:axId val="79005333"/>
        <c:axId val="13644624"/>
      </c:barChart>
      <c:catAx>
        <c:axId val="790053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644624"/>
        <c:crosses val="autoZero"/>
        <c:auto val="1"/>
        <c:lblAlgn val="ctr"/>
        <c:lblOffset val="100"/>
      </c:catAx>
      <c:valAx>
        <c:axId val="13644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0053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Procesos'!$Q$13:$Q$15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37122446"/>
        <c:axId val="74806697"/>
      </c:barChart>
      <c:catAx>
        <c:axId val="371224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806697"/>
        <c:crosses val="autoZero"/>
        <c:auto val="1"/>
        <c:lblAlgn val="ctr"/>
        <c:lblOffset val="100"/>
      </c:catAx>
      <c:valAx>
        <c:axId val="748066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1224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Productos'!$Q$4:$Q$8</c:f>
              <c:numCache>
                <c:formatCode>General</c:formatCode>
                <c:ptCount val="5"/>
                <c:pt idx="0">
                  <c:v>0.9412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</c:ser>
        <c:gapWidth val="100"/>
        <c:overlap val="0"/>
        <c:axId val="86466190"/>
        <c:axId val="51327776"/>
      </c:barChart>
      <c:catAx>
        <c:axId val="864661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327776"/>
        <c:crosses val="autoZero"/>
        <c:auto val="1"/>
        <c:lblAlgn val="ctr"/>
        <c:lblOffset val="100"/>
      </c:catAx>
      <c:valAx>
        <c:axId val="51327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4661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costos'!$C$18:$C$23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costos'!$D$18:$D$23</c:f>
              <c:numCache>
                <c:formatCode>General</c:formatCode>
                <c:ptCount val="6"/>
                <c:pt idx="0">
                  <c:v>5.832</c:v>
                </c:pt>
                <c:pt idx="1">
                  <c:v>10.692</c:v>
                </c:pt>
                <c:pt idx="2">
                  <c:v>0</c:v>
                </c:pt>
                <c:pt idx="3">
                  <c:v>3.402</c:v>
                </c:pt>
                <c:pt idx="4">
                  <c:v>0</c:v>
                </c:pt>
                <c:pt idx="5">
                  <c:v>3.888</c:v>
                </c:pt>
              </c:numCache>
            </c:numRef>
          </c:val>
        </c:ser>
        <c:gapWidth val="150"/>
        <c:overlap val="0"/>
        <c:axId val="11843294"/>
        <c:axId val="31009194"/>
      </c:barChart>
      <c:catAx>
        <c:axId val="118432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009194"/>
        <c:crosses val="autoZero"/>
        <c:auto val="1"/>
        <c:lblAlgn val="ctr"/>
        <c:lblOffset val="100"/>
      </c:catAx>
      <c:valAx>
        <c:axId val="310091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432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Productos'!$R$12:$R$14</c:f>
              <c:numCache>
                <c:formatCode>General</c:formatCode>
                <c:ptCount val="3"/>
                <c:pt idx="0">
                  <c:v>1</c:v>
                </c:pt>
                <c:pt idx="1">
                  <c:v>0.8571</c:v>
                </c:pt>
                <c:pt idx="2">
                  <c:v>1</c:v>
                </c:pt>
              </c:numCache>
            </c:numRef>
          </c:val>
        </c:ser>
        <c:gapWidth val="100"/>
        <c:overlap val="0"/>
        <c:axId val="52574690"/>
        <c:axId val="39794960"/>
      </c:barChart>
      <c:catAx>
        <c:axId val="525746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794960"/>
        <c:crosses val="autoZero"/>
        <c:auto val="1"/>
        <c:lblAlgn val="ctr"/>
        <c:lblOffset val="100"/>
      </c:catAx>
      <c:valAx>
        <c:axId val="39794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5746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Física!$Q$4:$Q$6</c:f>
              <c:numCache>
                <c:formatCode>General</c:formatCode>
                <c:ptCount val="3"/>
                <c:pt idx="0">
                  <c:v>0.846153846153846</c:v>
                </c:pt>
                <c:pt idx="1">
                  <c:v>0.769230769230769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72060742"/>
        <c:axId val="16824267"/>
      </c:barChart>
      <c:catAx>
        <c:axId val="720607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824267"/>
        <c:crosses val="autoZero"/>
        <c:auto val="1"/>
        <c:lblAlgn val="ctr"/>
        <c:lblOffset val="100"/>
      </c:catAx>
      <c:valAx>
        <c:axId val="16824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0607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Funcional!$Q$4:$Q$6</c:f>
              <c:numCache>
                <c:formatCode>General</c:formatCode>
                <c:ptCount val="3"/>
                <c:pt idx="0">
                  <c:v>0.794615384615385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22661472"/>
        <c:axId val="28759936"/>
      </c:barChart>
      <c:catAx>
        <c:axId val="2266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59936"/>
        <c:crosses val="autoZero"/>
        <c:auto val="1"/>
        <c:lblAlgn val="ctr"/>
        <c:lblOffset val="100"/>
      </c:catAx>
      <c:valAx>
        <c:axId val="28759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6614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Satisfacción'!$P$3</c:f>
              <c:strCache>
                <c:ptCount val="1"/>
                <c:pt idx="0">
                  <c:v>Resultados</c:v>
                </c:pt>
              </c:strCache>
            </c:strRef>
          </c:cat>
          <c:val>
            <c:numRef>
              <c:f>'Indice de Satisfacción'!$P$5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</c:ser>
        <c:gapWidth val="100"/>
        <c:overlap val="0"/>
        <c:axId val="42307933"/>
        <c:axId val="86868013"/>
      </c:barChart>
      <c:catAx>
        <c:axId val="423079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868013"/>
        <c:crosses val="autoZero"/>
        <c:auto val="1"/>
        <c:lblAlgn val="ctr"/>
        <c:lblOffset val="100"/>
      </c:catAx>
      <c:valAx>
        <c:axId val="868680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3079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costos'!$E$18:$E$23</c:f>
              <c:numCache>
                <c:formatCode>General</c:formatCode>
                <c:ptCount val="6"/>
                <c:pt idx="0">
                  <c:v>0.738826690550828</c:v>
                </c:pt>
                <c:pt idx="1">
                  <c:v>-1.7</c:v>
                </c:pt>
                <c:pt idx="2">
                  <c:v>1</c:v>
                </c:pt>
                <c:pt idx="3">
                  <c:v>0.381454545454545</c:v>
                </c:pt>
                <c:pt idx="4">
                  <c:v>1</c:v>
                </c:pt>
                <c:pt idx="5">
                  <c:v>0.8272</c:v>
                </c:pt>
              </c:numCache>
            </c:numRef>
          </c:val>
        </c:ser>
        <c:gapWidth val="150"/>
        <c:overlap val="0"/>
        <c:axId val="37033948"/>
        <c:axId val="33381051"/>
      </c:barChart>
      <c:catAx>
        <c:axId val="370339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381051"/>
        <c:crosses val="autoZero"/>
        <c:auto val="1"/>
        <c:lblAlgn val="ctr"/>
        <c:lblOffset val="100"/>
      </c:catAx>
      <c:valAx>
        <c:axId val="333810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03394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costos'!$C$29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costos'!$C$30:$C$35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costos'!$D$30:$D$35</c:f>
              <c:numCache>
                <c:formatCode>General</c:formatCode>
                <c:ptCount val="6"/>
                <c:pt idx="0">
                  <c:v>13.122</c:v>
                </c:pt>
                <c:pt idx="1">
                  <c:v>8.262</c:v>
                </c:pt>
                <c:pt idx="2">
                  <c:v>0</c:v>
                </c:pt>
                <c:pt idx="3">
                  <c:v>4.374</c:v>
                </c:pt>
                <c:pt idx="4">
                  <c:v>0</c:v>
                </c:pt>
                <c:pt idx="5">
                  <c:v>1.3365</c:v>
                </c:pt>
              </c:numCache>
            </c:numRef>
          </c:val>
        </c:ser>
        <c:gapWidth val="150"/>
        <c:overlap val="0"/>
        <c:axId val="32286818"/>
        <c:axId val="15361455"/>
      </c:barChart>
      <c:catAx>
        <c:axId val="322868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361455"/>
        <c:crosses val="autoZero"/>
        <c:auto val="1"/>
        <c:lblAlgn val="ctr"/>
        <c:lblOffset val="100"/>
      </c:catAx>
      <c:valAx>
        <c:axId val="153614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2868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costos'!$E$29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costos'!$E$30:$E$35</c:f>
              <c:numCache>
                <c:formatCode>General</c:formatCode>
                <c:ptCount val="6"/>
                <c:pt idx="0">
                  <c:v>0.412360053739364</c:v>
                </c:pt>
                <c:pt idx="1">
                  <c:v>-1.08636363636364</c:v>
                </c:pt>
                <c:pt idx="2">
                  <c:v>1</c:v>
                </c:pt>
                <c:pt idx="3">
                  <c:v>0.204727272727273</c:v>
                </c:pt>
                <c:pt idx="4">
                  <c:v>1</c:v>
                </c:pt>
                <c:pt idx="5">
                  <c:v>0.9406</c:v>
                </c:pt>
              </c:numCache>
            </c:numRef>
          </c:val>
        </c:ser>
        <c:gapWidth val="150"/>
        <c:overlap val="0"/>
        <c:axId val="64685137"/>
        <c:axId val="94091479"/>
      </c:barChart>
      <c:catAx>
        <c:axId val="646851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091479"/>
        <c:crosses val="autoZero"/>
        <c:auto val="1"/>
        <c:lblAlgn val="ctr"/>
        <c:lblOffset val="100"/>
      </c:catAx>
      <c:valAx>
        <c:axId val="940914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6851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costos'!$C$43:$C$48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costos'!$D$43:$D$48</c:f>
              <c:numCache>
                <c:formatCode>General</c:formatCode>
                <c:ptCount val="6"/>
                <c:pt idx="0">
                  <c:v>12.879</c:v>
                </c:pt>
                <c:pt idx="1">
                  <c:v>10.692</c:v>
                </c:pt>
                <c:pt idx="2">
                  <c:v>0</c:v>
                </c:pt>
                <c:pt idx="3">
                  <c:v>4.86</c:v>
                </c:pt>
                <c:pt idx="4">
                  <c:v>0</c:v>
                </c:pt>
                <c:pt idx="5">
                  <c:v>2.3085</c:v>
                </c:pt>
              </c:numCache>
            </c:numRef>
          </c:val>
        </c:ser>
        <c:gapWidth val="150"/>
        <c:overlap val="0"/>
        <c:axId val="39179400"/>
        <c:axId val="94967988"/>
      </c:barChart>
      <c:catAx>
        <c:axId val="39179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67988"/>
        <c:crosses val="autoZero"/>
        <c:auto val="1"/>
        <c:lblAlgn val="ctr"/>
        <c:lblOffset val="100"/>
      </c:catAx>
      <c:valAx>
        <c:axId val="949679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1794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costos'!$E$43:$E$48</c:f>
              <c:numCache>
                <c:formatCode>General</c:formatCode>
                <c:ptCount val="6"/>
                <c:pt idx="0">
                  <c:v>0.423242274966413</c:v>
                </c:pt>
                <c:pt idx="1">
                  <c:v>-1.7</c:v>
                </c:pt>
                <c:pt idx="2">
                  <c:v>1</c:v>
                </c:pt>
                <c:pt idx="3">
                  <c:v>0.116363636363636</c:v>
                </c:pt>
                <c:pt idx="4">
                  <c:v>1</c:v>
                </c:pt>
                <c:pt idx="5">
                  <c:v>0.8974</c:v>
                </c:pt>
              </c:numCache>
            </c:numRef>
          </c:val>
        </c:ser>
        <c:gapWidth val="150"/>
        <c:overlap val="0"/>
        <c:axId val="47882870"/>
        <c:axId val="76896723"/>
      </c:barChart>
      <c:catAx>
        <c:axId val="478828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896723"/>
        <c:crosses val="autoZero"/>
        <c:auto val="1"/>
        <c:lblAlgn val="ctr"/>
        <c:lblOffset val="100"/>
      </c:catAx>
      <c:valAx>
        <c:axId val="768967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88287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costos'!$C$57:$C$62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costos'!$D$57:$D$62</c:f>
              <c:numCache>
                <c:formatCode>General</c:formatCode>
                <c:ptCount val="6"/>
                <c:pt idx="0">
                  <c:v>37.665</c:v>
                </c:pt>
                <c:pt idx="1">
                  <c:v>7.776</c:v>
                </c:pt>
                <c:pt idx="2">
                  <c:v>0</c:v>
                </c:pt>
                <c:pt idx="3">
                  <c:v>5.103</c:v>
                </c:pt>
                <c:pt idx="4">
                  <c:v>0</c:v>
                </c:pt>
                <c:pt idx="5">
                  <c:v>1.215</c:v>
                </c:pt>
              </c:numCache>
            </c:numRef>
          </c:val>
        </c:ser>
        <c:gapWidth val="150"/>
        <c:overlap val="0"/>
        <c:axId val="28286477"/>
        <c:axId val="32886147"/>
      </c:barChart>
      <c:catAx>
        <c:axId val="282864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886147"/>
        <c:crosses val="autoZero"/>
        <c:auto val="1"/>
        <c:lblAlgn val="ctr"/>
        <c:lblOffset val="100"/>
      </c:catAx>
      <c:valAx>
        <c:axId val="328861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28647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309240</xdr:colOff>
      <xdr:row>0</xdr:row>
      <xdr:rowOff>175680</xdr:rowOff>
    </xdr:from>
    <xdr:to>
      <xdr:col>11</xdr:col>
      <xdr:colOff>149400</xdr:colOff>
      <xdr:row>10</xdr:row>
      <xdr:rowOff>180360</xdr:rowOff>
    </xdr:to>
    <xdr:graphicFrame>
      <xdr:nvGraphicFramePr>
        <xdr:cNvPr id="0" name="1 Gráfico"/>
        <xdr:cNvGraphicFramePr/>
      </xdr:nvGraphicFramePr>
      <xdr:xfrm>
        <a:off x="6596280" y="175680"/>
        <a:ext cx="5720040" cy="194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330480</xdr:colOff>
      <xdr:row>0</xdr:row>
      <xdr:rowOff>16920</xdr:rowOff>
    </xdr:from>
    <xdr:to>
      <xdr:col>16</xdr:col>
      <xdr:colOff>730800</xdr:colOff>
      <xdr:row>10</xdr:row>
      <xdr:rowOff>159120</xdr:rowOff>
    </xdr:to>
    <xdr:graphicFrame>
      <xdr:nvGraphicFramePr>
        <xdr:cNvPr id="1" name="2 Gráfico"/>
        <xdr:cNvGraphicFramePr/>
      </xdr:nvGraphicFramePr>
      <xdr:xfrm>
        <a:off x="12497400" y="16920"/>
        <a:ext cx="5671080" cy="207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351360</xdr:colOff>
      <xdr:row>14</xdr:row>
      <xdr:rowOff>42840</xdr:rowOff>
    </xdr:from>
    <xdr:to>
      <xdr:col>11</xdr:col>
      <xdr:colOff>339840</xdr:colOff>
      <xdr:row>25</xdr:row>
      <xdr:rowOff>47160</xdr:rowOff>
    </xdr:to>
    <xdr:graphicFrame>
      <xdr:nvGraphicFramePr>
        <xdr:cNvPr id="2" name="3 Gráfico"/>
        <xdr:cNvGraphicFramePr/>
      </xdr:nvGraphicFramePr>
      <xdr:xfrm>
        <a:off x="6638400" y="2742120"/>
        <a:ext cx="5868360" cy="21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616320</xdr:colOff>
      <xdr:row>14</xdr:row>
      <xdr:rowOff>148680</xdr:rowOff>
    </xdr:from>
    <xdr:to>
      <xdr:col>17</xdr:col>
      <xdr:colOff>128160</xdr:colOff>
      <xdr:row>25</xdr:row>
      <xdr:rowOff>15120</xdr:rowOff>
    </xdr:to>
    <xdr:graphicFrame>
      <xdr:nvGraphicFramePr>
        <xdr:cNvPr id="3" name="4 Gráfico"/>
        <xdr:cNvGraphicFramePr/>
      </xdr:nvGraphicFramePr>
      <xdr:xfrm>
        <a:off x="12783240" y="2847960"/>
        <a:ext cx="5811120" cy="202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340920</xdr:colOff>
      <xdr:row>26</xdr:row>
      <xdr:rowOff>37080</xdr:rowOff>
    </xdr:from>
    <xdr:to>
      <xdr:col>11</xdr:col>
      <xdr:colOff>117720</xdr:colOff>
      <xdr:row>36</xdr:row>
      <xdr:rowOff>73440</xdr:rowOff>
    </xdr:to>
    <xdr:graphicFrame>
      <xdr:nvGraphicFramePr>
        <xdr:cNvPr id="4" name="5 Gráfico"/>
        <xdr:cNvGraphicFramePr/>
      </xdr:nvGraphicFramePr>
      <xdr:xfrm>
        <a:off x="6627960" y="5083200"/>
        <a:ext cx="5656680" cy="20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351720</xdr:colOff>
      <xdr:row>25</xdr:row>
      <xdr:rowOff>185040</xdr:rowOff>
    </xdr:from>
    <xdr:to>
      <xdr:col>16</xdr:col>
      <xdr:colOff>667440</xdr:colOff>
      <xdr:row>36</xdr:row>
      <xdr:rowOff>114480</xdr:rowOff>
    </xdr:to>
    <xdr:graphicFrame>
      <xdr:nvGraphicFramePr>
        <xdr:cNvPr id="5" name="6 Gráfico"/>
        <xdr:cNvGraphicFramePr/>
      </xdr:nvGraphicFramePr>
      <xdr:xfrm>
        <a:off x="12518640" y="5040720"/>
        <a:ext cx="5586480" cy="208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224280</xdr:colOff>
      <xdr:row>38</xdr:row>
      <xdr:rowOff>94680</xdr:rowOff>
    </xdr:from>
    <xdr:to>
      <xdr:col>11</xdr:col>
      <xdr:colOff>149040</xdr:colOff>
      <xdr:row>49</xdr:row>
      <xdr:rowOff>108000</xdr:rowOff>
    </xdr:to>
    <xdr:graphicFrame>
      <xdr:nvGraphicFramePr>
        <xdr:cNvPr id="6" name="7 Gráfico"/>
        <xdr:cNvGraphicFramePr/>
      </xdr:nvGraphicFramePr>
      <xdr:xfrm>
        <a:off x="6511320" y="7487640"/>
        <a:ext cx="5804640" cy="217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500040</xdr:colOff>
      <xdr:row>38</xdr:row>
      <xdr:rowOff>20880</xdr:rowOff>
    </xdr:from>
    <xdr:to>
      <xdr:col>17</xdr:col>
      <xdr:colOff>181080</xdr:colOff>
      <xdr:row>49</xdr:row>
      <xdr:rowOff>119520</xdr:rowOff>
    </xdr:to>
    <xdr:graphicFrame>
      <xdr:nvGraphicFramePr>
        <xdr:cNvPr id="7" name="8 Gráfico"/>
        <xdr:cNvGraphicFramePr/>
      </xdr:nvGraphicFramePr>
      <xdr:xfrm>
        <a:off x="12666960" y="7413840"/>
        <a:ext cx="5980320" cy="225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288000</xdr:colOff>
      <xdr:row>51</xdr:row>
      <xdr:rowOff>162720</xdr:rowOff>
    </xdr:from>
    <xdr:to>
      <xdr:col>11</xdr:col>
      <xdr:colOff>276480</xdr:colOff>
      <xdr:row>63</xdr:row>
      <xdr:rowOff>34920</xdr:rowOff>
    </xdr:to>
    <xdr:graphicFrame>
      <xdr:nvGraphicFramePr>
        <xdr:cNvPr id="8" name="9 Gráfico"/>
        <xdr:cNvGraphicFramePr/>
      </xdr:nvGraphicFramePr>
      <xdr:xfrm>
        <a:off x="6575040" y="10093320"/>
        <a:ext cx="5868360" cy="223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500040</xdr:colOff>
      <xdr:row>51</xdr:row>
      <xdr:rowOff>141480</xdr:rowOff>
    </xdr:from>
    <xdr:to>
      <xdr:col>17</xdr:col>
      <xdr:colOff>234000</xdr:colOff>
      <xdr:row>63</xdr:row>
      <xdr:rowOff>34920</xdr:rowOff>
    </xdr:to>
    <xdr:graphicFrame>
      <xdr:nvGraphicFramePr>
        <xdr:cNvPr id="9" name="10 Gráfico"/>
        <xdr:cNvGraphicFramePr/>
      </xdr:nvGraphicFramePr>
      <xdr:xfrm>
        <a:off x="12666960" y="10072080"/>
        <a:ext cx="6033240" cy="225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309240</xdr:colOff>
      <xdr:row>66</xdr:row>
      <xdr:rowOff>131040</xdr:rowOff>
    </xdr:from>
    <xdr:to>
      <xdr:col>11</xdr:col>
      <xdr:colOff>286920</xdr:colOff>
      <xdr:row>77</xdr:row>
      <xdr:rowOff>71640</xdr:rowOff>
    </xdr:to>
    <xdr:graphicFrame>
      <xdr:nvGraphicFramePr>
        <xdr:cNvPr id="10" name="11 Gráfico"/>
        <xdr:cNvGraphicFramePr/>
      </xdr:nvGraphicFramePr>
      <xdr:xfrm>
        <a:off x="6596280" y="12995280"/>
        <a:ext cx="5857560" cy="20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574200</xdr:colOff>
      <xdr:row>66</xdr:row>
      <xdr:rowOff>141480</xdr:rowOff>
    </xdr:from>
    <xdr:to>
      <xdr:col>17</xdr:col>
      <xdr:colOff>244800</xdr:colOff>
      <xdr:row>77</xdr:row>
      <xdr:rowOff>29160</xdr:rowOff>
    </xdr:to>
    <xdr:graphicFrame>
      <xdr:nvGraphicFramePr>
        <xdr:cNvPr id="11" name="12 Gráfico"/>
        <xdr:cNvGraphicFramePr/>
      </xdr:nvGraphicFramePr>
      <xdr:xfrm>
        <a:off x="12741120" y="13005720"/>
        <a:ext cx="5969880" cy="204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340920</xdr:colOff>
      <xdr:row>79</xdr:row>
      <xdr:rowOff>177840</xdr:rowOff>
    </xdr:from>
    <xdr:to>
      <xdr:col>11</xdr:col>
      <xdr:colOff>456120</xdr:colOff>
      <xdr:row>91</xdr:row>
      <xdr:rowOff>76320</xdr:rowOff>
    </xdr:to>
    <xdr:graphicFrame>
      <xdr:nvGraphicFramePr>
        <xdr:cNvPr id="12" name="13 Gráfico"/>
        <xdr:cNvGraphicFramePr/>
      </xdr:nvGraphicFramePr>
      <xdr:xfrm>
        <a:off x="6627960" y="15579720"/>
        <a:ext cx="5995080" cy="224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637560</xdr:colOff>
      <xdr:row>80</xdr:row>
      <xdr:rowOff>103680</xdr:rowOff>
    </xdr:from>
    <xdr:to>
      <xdr:col>17</xdr:col>
      <xdr:colOff>297360</xdr:colOff>
      <xdr:row>91</xdr:row>
      <xdr:rowOff>55080</xdr:rowOff>
    </xdr:to>
    <xdr:graphicFrame>
      <xdr:nvGraphicFramePr>
        <xdr:cNvPr id="13" name="14 Gráfico"/>
        <xdr:cNvGraphicFramePr/>
      </xdr:nvGraphicFramePr>
      <xdr:xfrm>
        <a:off x="12804480" y="15696000"/>
        <a:ext cx="5959080" cy="210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266760</xdr:colOff>
      <xdr:row>93</xdr:row>
      <xdr:rowOff>24120</xdr:rowOff>
    </xdr:from>
    <xdr:to>
      <xdr:col>10</xdr:col>
      <xdr:colOff>857880</xdr:colOff>
      <xdr:row>103</xdr:row>
      <xdr:rowOff>97560</xdr:rowOff>
    </xdr:to>
    <xdr:graphicFrame>
      <xdr:nvGraphicFramePr>
        <xdr:cNvPr id="14" name="15 Gráfico"/>
        <xdr:cNvGraphicFramePr/>
      </xdr:nvGraphicFramePr>
      <xdr:xfrm>
        <a:off x="6553800" y="18153720"/>
        <a:ext cx="5442480" cy="205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320040</xdr:colOff>
      <xdr:row>92</xdr:row>
      <xdr:rowOff>151200</xdr:rowOff>
    </xdr:from>
    <xdr:to>
      <xdr:col>16</xdr:col>
      <xdr:colOff>635760</xdr:colOff>
      <xdr:row>103</xdr:row>
      <xdr:rowOff>87120</xdr:rowOff>
    </xdr:to>
    <xdr:graphicFrame>
      <xdr:nvGraphicFramePr>
        <xdr:cNvPr id="15" name="16 Gráfico"/>
        <xdr:cNvGraphicFramePr/>
      </xdr:nvGraphicFramePr>
      <xdr:xfrm>
        <a:off x="12486960" y="18090360"/>
        <a:ext cx="5586480" cy="210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457200</xdr:colOff>
      <xdr:row>110</xdr:row>
      <xdr:rowOff>182520</xdr:rowOff>
    </xdr:from>
    <xdr:to>
      <xdr:col>11</xdr:col>
      <xdr:colOff>286920</xdr:colOff>
      <xdr:row>121</xdr:row>
      <xdr:rowOff>7200</xdr:rowOff>
    </xdr:to>
    <xdr:graphicFrame>
      <xdr:nvGraphicFramePr>
        <xdr:cNvPr id="16" name="17 Gráfico"/>
        <xdr:cNvGraphicFramePr/>
      </xdr:nvGraphicFramePr>
      <xdr:xfrm>
        <a:off x="6744240" y="21627000"/>
        <a:ext cx="5709600" cy="19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468360</xdr:colOff>
      <xdr:row>110</xdr:row>
      <xdr:rowOff>182520</xdr:rowOff>
    </xdr:from>
    <xdr:to>
      <xdr:col>16</xdr:col>
      <xdr:colOff>773640</xdr:colOff>
      <xdr:row>121</xdr:row>
      <xdr:rowOff>60120</xdr:rowOff>
    </xdr:to>
    <xdr:graphicFrame>
      <xdr:nvGraphicFramePr>
        <xdr:cNvPr id="17" name="18 Gráfico"/>
        <xdr:cNvGraphicFramePr/>
      </xdr:nvGraphicFramePr>
      <xdr:xfrm>
        <a:off x="12635280" y="21627000"/>
        <a:ext cx="5576040" cy="203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256320</xdr:colOff>
      <xdr:row>123</xdr:row>
      <xdr:rowOff>70920</xdr:rowOff>
    </xdr:from>
    <xdr:to>
      <xdr:col>11</xdr:col>
      <xdr:colOff>382320</xdr:colOff>
      <xdr:row>134</xdr:row>
      <xdr:rowOff>64440</xdr:rowOff>
    </xdr:to>
    <xdr:graphicFrame>
      <xdr:nvGraphicFramePr>
        <xdr:cNvPr id="18" name="19 Gráfico"/>
        <xdr:cNvGraphicFramePr/>
      </xdr:nvGraphicFramePr>
      <xdr:xfrm>
        <a:off x="6543360" y="24052680"/>
        <a:ext cx="6005880" cy="214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521280</xdr:colOff>
      <xdr:row>123</xdr:row>
      <xdr:rowOff>155520</xdr:rowOff>
    </xdr:from>
    <xdr:to>
      <xdr:col>17</xdr:col>
      <xdr:colOff>106920</xdr:colOff>
      <xdr:row>134</xdr:row>
      <xdr:rowOff>1080</xdr:rowOff>
    </xdr:to>
    <xdr:graphicFrame>
      <xdr:nvGraphicFramePr>
        <xdr:cNvPr id="19" name="20 Gráfico"/>
        <xdr:cNvGraphicFramePr/>
      </xdr:nvGraphicFramePr>
      <xdr:xfrm>
        <a:off x="12688200" y="24137280"/>
        <a:ext cx="5884920" cy="20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245520</xdr:colOff>
      <xdr:row>136</xdr:row>
      <xdr:rowOff>170640</xdr:rowOff>
    </xdr:from>
    <xdr:to>
      <xdr:col>11</xdr:col>
      <xdr:colOff>244440</xdr:colOff>
      <xdr:row>147</xdr:row>
      <xdr:rowOff>69120</xdr:rowOff>
    </xdr:to>
    <xdr:graphicFrame>
      <xdr:nvGraphicFramePr>
        <xdr:cNvPr id="20" name="21 Gráfico"/>
        <xdr:cNvGraphicFramePr/>
      </xdr:nvGraphicFramePr>
      <xdr:xfrm>
        <a:off x="6532560" y="26690040"/>
        <a:ext cx="5878800" cy="205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351720</xdr:colOff>
      <xdr:row>137</xdr:row>
      <xdr:rowOff>11880</xdr:rowOff>
    </xdr:from>
    <xdr:to>
      <xdr:col>16</xdr:col>
      <xdr:colOff>773280</xdr:colOff>
      <xdr:row>147</xdr:row>
      <xdr:rowOff>153720</xdr:rowOff>
    </xdr:to>
    <xdr:graphicFrame>
      <xdr:nvGraphicFramePr>
        <xdr:cNvPr id="21" name="22 Gráfico"/>
        <xdr:cNvGraphicFramePr/>
      </xdr:nvGraphicFramePr>
      <xdr:xfrm>
        <a:off x="12518640" y="26721720"/>
        <a:ext cx="5692320" cy="210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298440</xdr:colOff>
      <xdr:row>149</xdr:row>
      <xdr:rowOff>80280</xdr:rowOff>
    </xdr:from>
    <xdr:to>
      <xdr:col>11</xdr:col>
      <xdr:colOff>265680</xdr:colOff>
      <xdr:row>159</xdr:row>
      <xdr:rowOff>174600</xdr:rowOff>
    </xdr:to>
    <xdr:graphicFrame>
      <xdr:nvGraphicFramePr>
        <xdr:cNvPr id="22" name="23 Gráfico"/>
        <xdr:cNvGraphicFramePr/>
      </xdr:nvGraphicFramePr>
      <xdr:xfrm>
        <a:off x="6585480" y="29136960"/>
        <a:ext cx="5847120" cy="207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394200</xdr:colOff>
      <xdr:row>149</xdr:row>
      <xdr:rowOff>80280</xdr:rowOff>
    </xdr:from>
    <xdr:to>
      <xdr:col>16</xdr:col>
      <xdr:colOff>805320</xdr:colOff>
      <xdr:row>159</xdr:row>
      <xdr:rowOff>79560</xdr:rowOff>
    </xdr:to>
    <xdr:graphicFrame>
      <xdr:nvGraphicFramePr>
        <xdr:cNvPr id="23" name="24 Gráfico"/>
        <xdr:cNvGraphicFramePr/>
      </xdr:nvGraphicFramePr>
      <xdr:xfrm>
        <a:off x="12561120" y="29136960"/>
        <a:ext cx="5681880" cy="198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330120</xdr:colOff>
      <xdr:row>162</xdr:row>
      <xdr:rowOff>69480</xdr:rowOff>
    </xdr:from>
    <xdr:to>
      <xdr:col>11</xdr:col>
      <xdr:colOff>329040</xdr:colOff>
      <xdr:row>172</xdr:row>
      <xdr:rowOff>144720</xdr:rowOff>
    </xdr:to>
    <xdr:graphicFrame>
      <xdr:nvGraphicFramePr>
        <xdr:cNvPr id="24" name="25 Gráfico"/>
        <xdr:cNvGraphicFramePr/>
      </xdr:nvGraphicFramePr>
      <xdr:xfrm>
        <a:off x="6617160" y="31678920"/>
        <a:ext cx="5878800" cy="19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11</xdr:col>
      <xdr:colOff>383400</xdr:colOff>
      <xdr:row>162</xdr:row>
      <xdr:rowOff>122760</xdr:rowOff>
    </xdr:from>
    <xdr:to>
      <xdr:col>16</xdr:col>
      <xdr:colOff>762480</xdr:colOff>
      <xdr:row>172</xdr:row>
      <xdr:rowOff>91440</xdr:rowOff>
    </xdr:to>
    <xdr:graphicFrame>
      <xdr:nvGraphicFramePr>
        <xdr:cNvPr id="25" name="26 Gráfico"/>
        <xdr:cNvGraphicFramePr/>
      </xdr:nvGraphicFramePr>
      <xdr:xfrm>
        <a:off x="12550320" y="31732200"/>
        <a:ext cx="5649840" cy="18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482400</xdr:colOff>
      <xdr:row>16</xdr:row>
      <xdr:rowOff>31680</xdr:rowOff>
    </xdr:from>
    <xdr:to>
      <xdr:col>8</xdr:col>
      <xdr:colOff>424800</xdr:colOff>
      <xdr:row>34</xdr:row>
      <xdr:rowOff>24480</xdr:rowOff>
    </xdr:to>
    <xdr:graphicFrame>
      <xdr:nvGraphicFramePr>
        <xdr:cNvPr id="26" name=""/>
        <xdr:cNvGraphicFramePr/>
      </xdr:nvGraphicFramePr>
      <xdr:xfrm>
        <a:off x="1180800" y="28915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390600</xdr:colOff>
      <xdr:row>16</xdr:row>
      <xdr:rowOff>58680</xdr:rowOff>
    </xdr:from>
    <xdr:to>
      <xdr:col>16</xdr:col>
      <xdr:colOff>460080</xdr:colOff>
      <xdr:row>34</xdr:row>
      <xdr:rowOff>51480</xdr:rowOff>
    </xdr:to>
    <xdr:graphicFrame>
      <xdr:nvGraphicFramePr>
        <xdr:cNvPr id="27" name=""/>
        <xdr:cNvGraphicFramePr/>
      </xdr:nvGraphicFramePr>
      <xdr:xfrm>
        <a:off x="7718400" y="29185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922320</xdr:colOff>
      <xdr:row>18</xdr:row>
      <xdr:rowOff>57600</xdr:rowOff>
    </xdr:from>
    <xdr:to>
      <xdr:col>10</xdr:col>
      <xdr:colOff>775080</xdr:colOff>
      <xdr:row>36</xdr:row>
      <xdr:rowOff>50400</xdr:rowOff>
    </xdr:to>
    <xdr:graphicFrame>
      <xdr:nvGraphicFramePr>
        <xdr:cNvPr id="28" name=""/>
        <xdr:cNvGraphicFramePr/>
      </xdr:nvGraphicFramePr>
      <xdr:xfrm>
        <a:off x="4478760" y="33447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389520</xdr:colOff>
      <xdr:row>18</xdr:row>
      <xdr:rowOff>146520</xdr:rowOff>
    </xdr:from>
    <xdr:to>
      <xdr:col>17</xdr:col>
      <xdr:colOff>1271880</xdr:colOff>
      <xdr:row>36</xdr:row>
      <xdr:rowOff>139320</xdr:rowOff>
    </xdr:to>
    <xdr:graphicFrame>
      <xdr:nvGraphicFramePr>
        <xdr:cNvPr id="29" name=""/>
        <xdr:cNvGraphicFramePr/>
      </xdr:nvGraphicFramePr>
      <xdr:xfrm>
        <a:off x="10665000" y="34336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370440</xdr:colOff>
      <xdr:row>7</xdr:row>
      <xdr:rowOff>90720</xdr:rowOff>
    </xdr:from>
    <xdr:to>
      <xdr:col>11</xdr:col>
      <xdr:colOff>439920</xdr:colOff>
      <xdr:row>25</xdr:row>
      <xdr:rowOff>174960</xdr:rowOff>
    </xdr:to>
    <xdr:graphicFrame>
      <xdr:nvGraphicFramePr>
        <xdr:cNvPr id="30" name=""/>
        <xdr:cNvGraphicFramePr/>
      </xdr:nvGraphicFramePr>
      <xdr:xfrm>
        <a:off x="4739760" y="13885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586440</xdr:colOff>
      <xdr:row>7</xdr:row>
      <xdr:rowOff>52560</xdr:rowOff>
    </xdr:from>
    <xdr:to>
      <xdr:col>11</xdr:col>
      <xdr:colOff>655920</xdr:colOff>
      <xdr:row>25</xdr:row>
      <xdr:rowOff>136800</xdr:rowOff>
    </xdr:to>
    <xdr:graphicFrame>
      <xdr:nvGraphicFramePr>
        <xdr:cNvPr id="31" name=""/>
        <xdr:cNvGraphicFramePr/>
      </xdr:nvGraphicFramePr>
      <xdr:xfrm>
        <a:off x="4955760" y="13503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145800</xdr:colOff>
      <xdr:row>9</xdr:row>
      <xdr:rowOff>132480</xdr:rowOff>
    </xdr:from>
    <xdr:to>
      <xdr:col>12</xdr:col>
      <xdr:colOff>646920</xdr:colOff>
      <xdr:row>28</xdr:row>
      <xdr:rowOff>41400</xdr:rowOff>
    </xdr:to>
    <xdr:graphicFrame>
      <xdr:nvGraphicFramePr>
        <xdr:cNvPr id="32" name=""/>
        <xdr:cNvGraphicFramePr/>
      </xdr:nvGraphicFramePr>
      <xdr:xfrm>
        <a:off x="4273200" y="17236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3"/>
  <sheetViews>
    <sheetView windowProtection="false" showFormulas="false" showGridLines="true" showRowColHeaders="true" showZeros="true" rightToLeft="false" tabSelected="false" showOutlineSymbols="true" defaultGridColor="true" view="normal" topLeftCell="A130" colorId="64" zoomScale="90" zoomScaleNormal="90" zoomScalePageLayoutView="100" workbookViewId="0">
      <selection pane="topLeft" activeCell="B130" activeCellId="0" sqref="B130"/>
    </sheetView>
  </sheetViews>
  <sheetFormatPr defaultRowHeight="12.8"/>
  <cols>
    <col collapsed="false" hidden="false" max="1" min="1" style="0" width="2.2834008097166"/>
    <col collapsed="false" hidden="false" max="2" min="2" style="0" width="44.9959514170041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085020242915"/>
    <col collapsed="false" hidden="false" max="7" min="7" style="0" width="10.1417004048583"/>
    <col collapsed="false" hidden="false" max="8" min="8" style="0" width="9.71255060728745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customFormat="false" ht="13.8" hidden="false" customHeight="false" outlineLevel="0" collapsed="false">
      <c r="A1" s="1"/>
      <c r="B1" s="1" t="s">
        <v>0</v>
      </c>
      <c r="K1" s="1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13.8" hidden="false" customHeight="false" outlineLevel="0" collapsed="false">
      <c r="B4" s="2" t="s">
        <v>1</v>
      </c>
    </row>
    <row r="5" customFormat="false" ht="21" hidden="false" customHeight="false" outlineLevel="0" collapsed="false">
      <c r="B5" s="3" t="n">
        <v>42388</v>
      </c>
      <c r="C5" s="4" t="s">
        <v>2</v>
      </c>
      <c r="D5" s="4" t="s">
        <v>3</v>
      </c>
      <c r="E5" s="4" t="s">
        <v>4</v>
      </c>
    </row>
    <row r="6" customFormat="false" ht="15" hidden="false" customHeight="false" outlineLevel="0" collapsed="false">
      <c r="B6" s="5" t="s">
        <v>5</v>
      </c>
      <c r="C6" s="6" t="n">
        <v>51</v>
      </c>
      <c r="D6" s="6" t="n">
        <v>472</v>
      </c>
      <c r="E6" s="7" t="n">
        <f aca="false">(C6-D6)/C6</f>
        <v>-8.25490196078431</v>
      </c>
    </row>
    <row r="7" customFormat="false" ht="15" hidden="false" customHeight="false" outlineLevel="0" collapsed="false">
      <c r="B7" s="8" t="s">
        <v>6</v>
      </c>
      <c r="C7" s="9" t="n">
        <v>35</v>
      </c>
      <c r="D7" s="9" t="n">
        <v>19</v>
      </c>
      <c r="E7" s="10" t="n">
        <f aca="false">(C7-D7)/C7</f>
        <v>0.457142857142857</v>
      </c>
    </row>
    <row r="8" customFormat="false" ht="15" hidden="false" customHeight="false" outlineLevel="0" collapsed="false">
      <c r="B8" s="8" t="s">
        <v>7</v>
      </c>
      <c r="C8" s="9" t="n">
        <v>240</v>
      </c>
      <c r="D8" s="9" t="n">
        <v>0</v>
      </c>
      <c r="E8" s="10" t="n">
        <f aca="false">(C8-D8)/C8</f>
        <v>1</v>
      </c>
    </row>
    <row r="9" customFormat="false" ht="15" hidden="false" customHeight="false" outlineLevel="0" collapsed="false">
      <c r="B9" s="8" t="s">
        <v>8</v>
      </c>
      <c r="C9" s="9" t="n">
        <v>23</v>
      </c>
      <c r="D9" s="9" t="n">
        <v>10</v>
      </c>
      <c r="E9" s="10" t="n">
        <f aca="false">(C9-D9)/C9</f>
        <v>0.565217391304348</v>
      </c>
    </row>
    <row r="10" customFormat="false" ht="15" hidden="false" customHeight="false" outlineLevel="0" collapsed="false">
      <c r="B10" s="8" t="s">
        <v>9</v>
      </c>
      <c r="C10" s="9" t="n">
        <v>90</v>
      </c>
      <c r="D10" s="9" t="n">
        <v>0</v>
      </c>
      <c r="E10" s="10" t="n">
        <f aca="false">(C10-D10)/C10</f>
        <v>1</v>
      </c>
    </row>
    <row r="11" customFormat="false" ht="15" hidden="false" customHeight="false" outlineLevel="0" collapsed="false">
      <c r="B11" s="8" t="s">
        <v>10</v>
      </c>
      <c r="C11" s="9" t="n">
        <v>142</v>
      </c>
      <c r="D11" s="9" t="n">
        <v>8</v>
      </c>
      <c r="E11" s="10" t="n">
        <f aca="false">(C11-D11)/C11</f>
        <v>0.943661971830986</v>
      </c>
    </row>
    <row r="12" customFormat="false" ht="15" hidden="false" customHeight="false" outlineLevel="0" collapsed="false">
      <c r="D12" s="11"/>
    </row>
    <row r="15" customFormat="false" ht="15" hidden="false" customHeight="false" outlineLevel="0" collapsed="false">
      <c r="B15" s="0" t="s">
        <v>11</v>
      </c>
    </row>
    <row r="16" customFormat="false" ht="21" hidden="false" customHeight="false" outlineLevel="0" collapsed="false">
      <c r="B16" s="3" t="n">
        <v>42388</v>
      </c>
      <c r="C16" s="4" t="s">
        <v>2</v>
      </c>
      <c r="D16" s="4" t="s">
        <v>3</v>
      </c>
      <c r="E16" s="4" t="s">
        <v>4</v>
      </c>
    </row>
    <row r="17" customFormat="false" ht="15" hidden="false" customHeight="false" outlineLevel="0" collapsed="false">
      <c r="B17" s="5" t="s">
        <v>5</v>
      </c>
      <c r="C17" s="6" t="n">
        <v>51</v>
      </c>
      <c r="D17" s="6" t="n">
        <v>24</v>
      </c>
      <c r="E17" s="7" t="n">
        <f aca="false">(C17-D17)/C17</f>
        <v>0.529411764705882</v>
      </c>
    </row>
    <row r="18" customFormat="false" ht="15" hidden="false" customHeight="false" outlineLevel="0" collapsed="false">
      <c r="B18" s="8" t="s">
        <v>6</v>
      </c>
      <c r="C18" s="9" t="n">
        <v>35</v>
      </c>
      <c r="D18" s="9" t="n">
        <v>44</v>
      </c>
      <c r="E18" s="10" t="n">
        <f aca="false">(C18-D18)/C18</f>
        <v>-0.257142857142857</v>
      </c>
    </row>
    <row r="19" customFormat="false" ht="15" hidden="false" customHeight="false" outlineLevel="0" collapsed="false">
      <c r="B19" s="8" t="s">
        <v>7</v>
      </c>
      <c r="C19" s="9" t="n">
        <v>0</v>
      </c>
      <c r="D19" s="9" t="n">
        <v>0</v>
      </c>
      <c r="E19" s="10" t="e">
        <f aca="false">(C19-D19)/C19</f>
        <v>#DIV/0!</v>
      </c>
    </row>
    <row r="20" customFormat="false" ht="15" hidden="false" customHeight="false" outlineLevel="0" collapsed="false">
      <c r="B20" s="8" t="s">
        <v>8</v>
      </c>
      <c r="C20" s="9" t="n">
        <v>23</v>
      </c>
      <c r="D20" s="9" t="n">
        <v>14</v>
      </c>
      <c r="E20" s="10" t="n">
        <f aca="false">(C20-D20)/C20</f>
        <v>0.391304347826087</v>
      </c>
    </row>
    <row r="21" customFormat="false" ht="15" hidden="false" customHeight="false" outlineLevel="0" collapsed="false">
      <c r="B21" s="8" t="s">
        <v>9</v>
      </c>
      <c r="C21" s="9" t="n">
        <v>90</v>
      </c>
      <c r="D21" s="9" t="n">
        <v>0</v>
      </c>
      <c r="E21" s="10" t="n">
        <f aca="false">(C21-D21)/C21</f>
        <v>1</v>
      </c>
    </row>
    <row r="22" customFormat="false" ht="15" hidden="false" customHeight="false" outlineLevel="0" collapsed="false">
      <c r="B22" s="8" t="s">
        <v>10</v>
      </c>
      <c r="C22" s="9" t="n">
        <v>142</v>
      </c>
      <c r="D22" s="12" t="n">
        <v>32</v>
      </c>
      <c r="E22" s="10" t="n">
        <f aca="false">(C22-D22)/C22</f>
        <v>0.774647887323944</v>
      </c>
    </row>
    <row r="23" customFormat="false" ht="15" hidden="false" customHeight="false" outlineLevel="0" collapsed="false">
      <c r="D23" s="13"/>
    </row>
    <row r="26" customFormat="false" ht="15" hidden="false" customHeight="false" outlineLevel="0" collapsed="false">
      <c r="B26" s="0" t="s">
        <v>12</v>
      </c>
    </row>
    <row r="27" customFormat="false" ht="21" hidden="false" customHeight="false" outlineLevel="0" collapsed="false">
      <c r="B27" s="3" t="n">
        <v>42388</v>
      </c>
      <c r="C27" s="4" t="s">
        <v>2</v>
      </c>
      <c r="D27" s="4" t="s">
        <v>3</v>
      </c>
      <c r="E27" s="4" t="s">
        <v>4</v>
      </c>
    </row>
    <row r="28" customFormat="false" ht="15" hidden="false" customHeight="false" outlineLevel="0" collapsed="false">
      <c r="B28" s="5" t="s">
        <v>5</v>
      </c>
      <c r="C28" s="6" t="n">
        <v>51</v>
      </c>
      <c r="D28" s="6" t="n">
        <v>54</v>
      </c>
      <c r="E28" s="7" t="n">
        <f aca="false">(C28-D28)/C28</f>
        <v>-0.0588235294117647</v>
      </c>
    </row>
    <row r="29" customFormat="false" ht="15" hidden="false" customHeight="false" outlineLevel="0" collapsed="false">
      <c r="B29" s="8" t="s">
        <v>6</v>
      </c>
      <c r="C29" s="9" t="n">
        <v>35</v>
      </c>
      <c r="D29" s="9" t="n">
        <v>34</v>
      </c>
      <c r="E29" s="10" t="n">
        <f aca="false">(C29-D29)/C29</f>
        <v>0.0285714285714286</v>
      </c>
    </row>
    <row r="30" customFormat="false" ht="15" hidden="false" customHeight="false" outlineLevel="0" collapsed="false">
      <c r="B30" s="8" t="s">
        <v>7</v>
      </c>
      <c r="C30" s="9" t="n">
        <v>0</v>
      </c>
      <c r="D30" s="9" t="n">
        <v>0</v>
      </c>
      <c r="E30" s="10" t="e">
        <f aca="false">(C30-D30)/C30</f>
        <v>#DIV/0!</v>
      </c>
    </row>
    <row r="31" customFormat="false" ht="15" hidden="false" customHeight="false" outlineLevel="0" collapsed="false">
      <c r="B31" s="8" t="s">
        <v>8</v>
      </c>
      <c r="C31" s="9" t="n">
        <v>23</v>
      </c>
      <c r="D31" s="9" t="n">
        <v>18</v>
      </c>
      <c r="E31" s="10" t="n">
        <f aca="false">(C31-D31)/C31</f>
        <v>0.217391304347826</v>
      </c>
    </row>
    <row r="32" customFormat="false" ht="13.8" hidden="false" customHeight="false" outlineLevel="0" collapsed="false">
      <c r="B32" s="8" t="s">
        <v>9</v>
      </c>
      <c r="C32" s="9" t="n">
        <v>90</v>
      </c>
      <c r="D32" s="9" t="n">
        <v>0</v>
      </c>
      <c r="E32" s="10" t="n">
        <f aca="false">(C32-D32)/C32</f>
        <v>1</v>
      </c>
    </row>
    <row r="33" customFormat="false" ht="15" hidden="false" customHeight="false" outlineLevel="0" collapsed="false">
      <c r="B33" s="8" t="s">
        <v>10</v>
      </c>
      <c r="C33" s="9" t="n">
        <v>142</v>
      </c>
      <c r="D33" s="9" t="n">
        <v>11</v>
      </c>
      <c r="E33" s="10" t="n">
        <f aca="false">(C33-D33)/C33</f>
        <v>0.922535211267606</v>
      </c>
    </row>
    <row r="38" customFormat="false" ht="15" hidden="false" customHeight="false" outlineLevel="0" collapsed="false">
      <c r="B38" s="0" t="s">
        <v>13</v>
      </c>
    </row>
    <row r="39" customFormat="false" ht="21" hidden="false" customHeight="false" outlineLevel="0" collapsed="false">
      <c r="B39" s="3" t="n">
        <v>42388</v>
      </c>
      <c r="C39" s="4" t="s">
        <v>2</v>
      </c>
      <c r="D39" s="4" t="s">
        <v>3</v>
      </c>
      <c r="E39" s="4" t="s">
        <v>4</v>
      </c>
    </row>
    <row r="40" customFormat="false" ht="15" hidden="false" customHeight="false" outlineLevel="0" collapsed="false">
      <c r="B40" s="5" t="s">
        <v>5</v>
      </c>
      <c r="C40" s="6" t="n">
        <v>51</v>
      </c>
      <c r="D40" s="6" t="n">
        <v>53</v>
      </c>
      <c r="E40" s="7" t="n">
        <f aca="false">(C40-D40)/C40</f>
        <v>-0.0392156862745098</v>
      </c>
    </row>
    <row r="41" customFormat="false" ht="15" hidden="false" customHeight="false" outlineLevel="0" collapsed="false">
      <c r="B41" s="8" t="s">
        <v>6</v>
      </c>
      <c r="C41" s="9" t="n">
        <v>35</v>
      </c>
      <c r="D41" s="9" t="n">
        <v>44</v>
      </c>
      <c r="E41" s="10" t="n">
        <f aca="false">(C41-D41)/C41</f>
        <v>-0.257142857142857</v>
      </c>
    </row>
    <row r="42" customFormat="false" ht="15" hidden="false" customHeight="false" outlineLevel="0" collapsed="false">
      <c r="B42" s="8" t="s">
        <v>7</v>
      </c>
      <c r="C42" s="9" t="n">
        <v>0</v>
      </c>
      <c r="D42" s="9" t="n">
        <v>0</v>
      </c>
      <c r="E42" s="10" t="e">
        <f aca="false">(C42-D42)/C42</f>
        <v>#DIV/0!</v>
      </c>
    </row>
    <row r="43" customFormat="false" ht="15" hidden="false" customHeight="false" outlineLevel="0" collapsed="false">
      <c r="B43" s="8" t="s">
        <v>8</v>
      </c>
      <c r="C43" s="9" t="n">
        <v>23</v>
      </c>
      <c r="D43" s="9" t="n">
        <v>20</v>
      </c>
      <c r="E43" s="10" t="n">
        <f aca="false">(C43-D43)/C43</f>
        <v>0.130434782608696</v>
      </c>
    </row>
    <row r="44" customFormat="false" ht="13.8" hidden="false" customHeight="false" outlineLevel="0" collapsed="false">
      <c r="B44" s="8" t="s">
        <v>9</v>
      </c>
      <c r="C44" s="9" t="n">
        <v>90</v>
      </c>
      <c r="D44" s="9" t="n">
        <v>0</v>
      </c>
      <c r="E44" s="10" t="n">
        <f aca="false">(C44-D44)/C44</f>
        <v>1</v>
      </c>
    </row>
    <row r="45" customFormat="false" ht="15" hidden="false" customHeight="false" outlineLevel="0" collapsed="false">
      <c r="B45" s="8" t="s">
        <v>10</v>
      </c>
      <c r="C45" s="9" t="n">
        <v>142</v>
      </c>
      <c r="D45" s="9" t="n">
        <v>19</v>
      </c>
      <c r="E45" s="10" t="n">
        <f aca="false">(C45-D45)/C45</f>
        <v>0.866197183098591</v>
      </c>
    </row>
    <row r="49" customFormat="false" ht="13.8" hidden="false" customHeight="false" outlineLevel="0" collapsed="false">
      <c r="B49" s="2" t="s">
        <v>14</v>
      </c>
    </row>
    <row r="50" customFormat="false" ht="21" hidden="false" customHeight="false" outlineLevel="0" collapsed="false">
      <c r="B50" s="3" t="n">
        <v>42388</v>
      </c>
      <c r="C50" s="4" t="s">
        <v>2</v>
      </c>
      <c r="D50" s="4" t="s">
        <v>3</v>
      </c>
      <c r="E50" s="4" t="s">
        <v>4</v>
      </c>
    </row>
    <row r="51" customFormat="false" ht="15" hidden="false" customHeight="false" outlineLevel="0" collapsed="false">
      <c r="B51" s="5" t="s">
        <v>5</v>
      </c>
      <c r="C51" s="6" t="n">
        <v>51</v>
      </c>
      <c r="D51" s="6" t="n">
        <v>155</v>
      </c>
      <c r="E51" s="7" t="n">
        <f aca="false">(C51-D51)/C51</f>
        <v>-2.03921568627451</v>
      </c>
    </row>
    <row r="52" customFormat="false" ht="15" hidden="false" customHeight="false" outlineLevel="0" collapsed="false">
      <c r="B52" s="8" t="s">
        <v>6</v>
      </c>
      <c r="C52" s="9" t="n">
        <v>35</v>
      </c>
      <c r="D52" s="9" t="n">
        <v>32</v>
      </c>
      <c r="E52" s="10" t="n">
        <f aca="false">(C52-D52)/C52</f>
        <v>0.0857142857142857</v>
      </c>
    </row>
    <row r="53" customFormat="false" ht="15" hidden="false" customHeight="false" outlineLevel="0" collapsed="false">
      <c r="B53" s="8" t="s">
        <v>7</v>
      </c>
      <c r="C53" s="9" t="n">
        <v>0</v>
      </c>
      <c r="D53" s="9" t="n">
        <v>0</v>
      </c>
      <c r="E53" s="10" t="e">
        <f aca="false">(C53-D53)/C53</f>
        <v>#DIV/0!</v>
      </c>
    </row>
    <row r="54" customFormat="false" ht="15" hidden="false" customHeight="false" outlineLevel="0" collapsed="false">
      <c r="B54" s="8" t="s">
        <v>8</v>
      </c>
      <c r="C54" s="9" t="n">
        <v>23</v>
      </c>
      <c r="D54" s="9" t="n">
        <v>21</v>
      </c>
      <c r="E54" s="10" t="n">
        <f aca="false">(C54-D54)/C54</f>
        <v>0.0869565217391304</v>
      </c>
    </row>
    <row r="55" customFormat="false" ht="13.8" hidden="false" customHeight="false" outlineLevel="0" collapsed="false">
      <c r="B55" s="8" t="s">
        <v>9</v>
      </c>
      <c r="C55" s="9" t="n">
        <v>90</v>
      </c>
      <c r="D55" s="9" t="n">
        <v>0</v>
      </c>
      <c r="E55" s="10" t="n">
        <f aca="false">(C55-D55)/C55</f>
        <v>1</v>
      </c>
    </row>
    <row r="56" customFormat="false" ht="15" hidden="false" customHeight="false" outlineLevel="0" collapsed="false">
      <c r="B56" s="8" t="s">
        <v>10</v>
      </c>
      <c r="C56" s="9" t="n">
        <v>142</v>
      </c>
      <c r="D56" s="9" t="n">
        <v>10</v>
      </c>
      <c r="E56" s="10" t="n">
        <f aca="false">(C56-D56)/C56</f>
        <v>0.929577464788732</v>
      </c>
    </row>
    <row r="60" customFormat="false" ht="13.8" hidden="false" customHeight="false" outlineLevel="0" collapsed="false">
      <c r="B60" s="2" t="s">
        <v>15</v>
      </c>
    </row>
    <row r="61" customFormat="false" ht="21" hidden="false" customHeight="false" outlineLevel="0" collapsed="false">
      <c r="B61" s="3" t="n">
        <v>42388</v>
      </c>
      <c r="C61" s="4" t="s">
        <v>2</v>
      </c>
      <c r="D61" s="4" t="s">
        <v>3</v>
      </c>
      <c r="E61" s="4" t="s">
        <v>4</v>
      </c>
    </row>
    <row r="62" customFormat="false" ht="15" hidden="false" customHeight="false" outlineLevel="0" collapsed="false">
      <c r="B62" s="5" t="s">
        <v>5</v>
      </c>
      <c r="C62" s="6" t="n">
        <v>51</v>
      </c>
      <c r="D62" s="6" t="n">
        <v>465</v>
      </c>
      <c r="E62" s="7" t="n">
        <f aca="false">(C62-D62)/C62</f>
        <v>-8.11764705882353</v>
      </c>
    </row>
    <row r="63" customFormat="false" ht="15" hidden="false" customHeight="false" outlineLevel="0" collapsed="false">
      <c r="B63" s="8" t="s">
        <v>6</v>
      </c>
      <c r="C63" s="9" t="n">
        <v>35</v>
      </c>
      <c r="D63" s="9" t="n">
        <v>6</v>
      </c>
      <c r="E63" s="10" t="n">
        <f aca="false">(C63-D63)/C63</f>
        <v>0.828571428571429</v>
      </c>
    </row>
    <row r="64" customFormat="false" ht="15" hidden="false" customHeight="false" outlineLevel="0" collapsed="false">
      <c r="B64" s="8" t="s">
        <v>7</v>
      </c>
      <c r="C64" s="9" t="n">
        <v>90</v>
      </c>
      <c r="D64" s="9" t="n">
        <v>135</v>
      </c>
      <c r="E64" s="10" t="n">
        <f aca="false">(C64-D64)/C64</f>
        <v>-0.5</v>
      </c>
    </row>
    <row r="65" customFormat="false" ht="15" hidden="false" customHeight="false" outlineLevel="0" collapsed="false">
      <c r="B65" s="8" t="s">
        <v>8</v>
      </c>
      <c r="C65" s="9" t="n">
        <v>23</v>
      </c>
      <c r="D65" s="9" t="n">
        <v>14</v>
      </c>
      <c r="E65" s="10" t="n">
        <f aca="false">(C65-D65)/C65</f>
        <v>0.391304347826087</v>
      </c>
    </row>
    <row r="66" customFormat="false" ht="13.8" hidden="false" customHeight="false" outlineLevel="0" collapsed="false">
      <c r="B66" s="8" t="s">
        <v>9</v>
      </c>
      <c r="C66" s="9" t="n">
        <v>90</v>
      </c>
      <c r="D66" s="9" t="n">
        <v>0</v>
      </c>
      <c r="E66" s="10" t="n">
        <f aca="false">(C66-D66)/C66</f>
        <v>1</v>
      </c>
    </row>
    <row r="67" customFormat="false" ht="15" hidden="false" customHeight="false" outlineLevel="0" collapsed="false">
      <c r="B67" s="8" t="s">
        <v>10</v>
      </c>
      <c r="C67" s="9" t="n">
        <v>142</v>
      </c>
      <c r="D67" s="9" t="n">
        <v>35</v>
      </c>
      <c r="E67" s="10" t="n">
        <f aca="false">(C67-D67)/C67</f>
        <v>0.753521126760563</v>
      </c>
    </row>
    <row r="72" customFormat="false" ht="13.8" hidden="false" customHeight="false" outlineLevel="0" collapsed="false">
      <c r="B72" s="2" t="s">
        <v>16</v>
      </c>
    </row>
    <row r="73" customFormat="false" ht="21" hidden="false" customHeight="false" outlineLevel="0" collapsed="false">
      <c r="B73" s="3" t="n">
        <v>42388</v>
      </c>
      <c r="C73" s="4" t="s">
        <v>2</v>
      </c>
      <c r="D73" s="4" t="s">
        <v>3</v>
      </c>
      <c r="E73" s="4" t="s">
        <v>4</v>
      </c>
    </row>
    <row r="74" customFormat="false" ht="15" hidden="false" customHeight="false" outlineLevel="0" collapsed="false">
      <c r="B74" s="5" t="s">
        <v>5</v>
      </c>
      <c r="C74" s="6" t="n">
        <v>51</v>
      </c>
      <c r="D74" s="6" t="n">
        <v>112</v>
      </c>
      <c r="E74" s="7" t="n">
        <f aca="false">(C74-D74)/C74</f>
        <v>-1.19607843137255</v>
      </c>
    </row>
    <row r="75" customFormat="false" ht="15" hidden="false" customHeight="false" outlineLevel="0" collapsed="false">
      <c r="B75" s="8" t="s">
        <v>6</v>
      </c>
      <c r="C75" s="9" t="n">
        <v>35</v>
      </c>
      <c r="D75" s="9" t="n">
        <v>76</v>
      </c>
      <c r="E75" s="10" t="n">
        <f aca="false">(C75-D75)/C75</f>
        <v>-1.17142857142857</v>
      </c>
    </row>
    <row r="76" customFormat="false" ht="15" hidden="false" customHeight="false" outlineLevel="0" collapsed="false">
      <c r="B76" s="8" t="s">
        <v>7</v>
      </c>
      <c r="C76" s="9" t="n">
        <v>120</v>
      </c>
      <c r="D76" s="9" t="n">
        <v>89</v>
      </c>
      <c r="E76" s="10" t="n">
        <f aca="false">(C76-D76)/C76</f>
        <v>0.258333333333333</v>
      </c>
    </row>
    <row r="77" customFormat="false" ht="15" hidden="false" customHeight="false" outlineLevel="0" collapsed="false">
      <c r="B77" s="8" t="s">
        <v>8</v>
      </c>
      <c r="C77" s="9" t="n">
        <v>23</v>
      </c>
      <c r="D77" s="9" t="n">
        <v>22</v>
      </c>
      <c r="E77" s="10" t="n">
        <f aca="false">(C77-D77)/C77</f>
        <v>0.0434782608695652</v>
      </c>
    </row>
    <row r="78" customFormat="false" ht="13.8" hidden="false" customHeight="false" outlineLevel="0" collapsed="false">
      <c r="B78" s="8" t="s">
        <v>9</v>
      </c>
      <c r="C78" s="9" t="n">
        <v>90</v>
      </c>
      <c r="D78" s="9" t="n">
        <v>0</v>
      </c>
      <c r="E78" s="10" t="n">
        <f aca="false">(C78-D78)/C78</f>
        <v>1</v>
      </c>
    </row>
    <row r="79" customFormat="false" ht="15" hidden="false" customHeight="false" outlineLevel="0" collapsed="false">
      <c r="B79" s="8" t="s">
        <v>10</v>
      </c>
      <c r="C79" s="9" t="n">
        <v>142</v>
      </c>
      <c r="D79" s="9" t="n">
        <v>13</v>
      </c>
      <c r="E79" s="10" t="n">
        <f aca="false">(C79-D79)/C79</f>
        <v>0.908450704225352</v>
      </c>
    </row>
    <row r="84" customFormat="false" ht="15" hidden="false" customHeight="false" outlineLevel="0" collapsed="false">
      <c r="B84" s="0" t="s">
        <v>17</v>
      </c>
    </row>
    <row r="85" customFormat="false" ht="21" hidden="false" customHeight="false" outlineLevel="0" collapsed="false">
      <c r="B85" s="3" t="n">
        <v>42388</v>
      </c>
      <c r="C85" s="4" t="s">
        <v>2</v>
      </c>
      <c r="D85" s="4" t="s">
        <v>3</v>
      </c>
      <c r="E85" s="4" t="s">
        <v>4</v>
      </c>
    </row>
    <row r="86" customFormat="false" ht="15" hidden="false" customHeight="false" outlineLevel="0" collapsed="false">
      <c r="B86" s="5" t="s">
        <v>5</v>
      </c>
      <c r="C86" s="6" t="n">
        <v>51</v>
      </c>
      <c r="D86" s="6" t="n">
        <v>5</v>
      </c>
      <c r="E86" s="7" t="n">
        <f aca="false">(C86-D86)/C86</f>
        <v>0.901960784313726</v>
      </c>
    </row>
    <row r="87" customFormat="false" ht="15" hidden="false" customHeight="false" outlineLevel="0" collapsed="false">
      <c r="B87" s="8" t="s">
        <v>6</v>
      </c>
      <c r="C87" s="9" t="n">
        <v>35</v>
      </c>
      <c r="D87" s="9" t="n">
        <v>5</v>
      </c>
      <c r="E87" s="10" t="n">
        <f aca="false">(C87-D87)/C87</f>
        <v>0.857142857142857</v>
      </c>
    </row>
    <row r="88" customFormat="false" ht="15" hidden="false" customHeight="false" outlineLevel="0" collapsed="false">
      <c r="B88" s="8" t="s">
        <v>7</v>
      </c>
      <c r="C88" s="9" t="n">
        <v>0</v>
      </c>
      <c r="D88" s="9" t="n">
        <v>0</v>
      </c>
      <c r="E88" s="10" t="e">
        <f aca="false">(C88-D88)/C88</f>
        <v>#DIV/0!</v>
      </c>
    </row>
    <row r="89" customFormat="false" ht="15" hidden="false" customHeight="false" outlineLevel="0" collapsed="false">
      <c r="B89" s="8" t="s">
        <v>8</v>
      </c>
      <c r="C89" s="9" t="n">
        <v>23</v>
      </c>
      <c r="D89" s="9" t="n">
        <v>32</v>
      </c>
      <c r="E89" s="10" t="n">
        <f aca="false">(C89-D89)/C89</f>
        <v>-0.391304347826087</v>
      </c>
    </row>
    <row r="90" customFormat="false" ht="15" hidden="false" customHeight="false" outlineLevel="0" collapsed="false">
      <c r="B90" s="8" t="s">
        <v>9</v>
      </c>
      <c r="C90" s="9" t="n">
        <v>90</v>
      </c>
      <c r="D90" s="9" t="n">
        <v>0</v>
      </c>
      <c r="E90" s="10" t="n">
        <f aca="false">(C90-D90)/C90</f>
        <v>1</v>
      </c>
    </row>
    <row r="91" customFormat="false" ht="15" hidden="false" customHeight="false" outlineLevel="0" collapsed="false">
      <c r="B91" s="8" t="s">
        <v>10</v>
      </c>
      <c r="C91" s="9" t="n">
        <v>142</v>
      </c>
      <c r="D91" s="9" t="n">
        <v>39</v>
      </c>
      <c r="E91" s="10" t="n">
        <f aca="false">(C91-D91)/C91</f>
        <v>0.725352112676056</v>
      </c>
    </row>
    <row r="96" customFormat="false" ht="13.8" hidden="false" customHeight="false" outlineLevel="0" collapsed="false">
      <c r="B96" s="2" t="s">
        <v>18</v>
      </c>
    </row>
    <row r="97" customFormat="false" ht="21" hidden="false" customHeight="false" outlineLevel="0" collapsed="false">
      <c r="B97" s="3" t="n">
        <v>42388</v>
      </c>
      <c r="C97" s="4" t="s">
        <v>2</v>
      </c>
      <c r="D97" s="4" t="s">
        <v>3</v>
      </c>
      <c r="E97" s="4" t="s">
        <v>4</v>
      </c>
    </row>
    <row r="98" customFormat="false" ht="15" hidden="false" customHeight="false" outlineLevel="0" collapsed="false">
      <c r="B98" s="5" t="s">
        <v>5</v>
      </c>
      <c r="C98" s="6" t="n">
        <v>51</v>
      </c>
      <c r="D98" s="6" t="n">
        <v>110</v>
      </c>
      <c r="E98" s="7" t="n">
        <f aca="false">(C98-D98)/C98</f>
        <v>-1.15686274509804</v>
      </c>
    </row>
    <row r="99" customFormat="false" ht="15" hidden="false" customHeight="false" outlineLevel="0" collapsed="false">
      <c r="B99" s="8" t="s">
        <v>6</v>
      </c>
      <c r="C99" s="9" t="n">
        <v>35</v>
      </c>
      <c r="D99" s="9" t="n">
        <v>117</v>
      </c>
      <c r="E99" s="10" t="n">
        <f aca="false">(C99-D99)/C99</f>
        <v>-2.34285714285714</v>
      </c>
    </row>
    <row r="100" customFormat="false" ht="15" hidden="false" customHeight="false" outlineLevel="0" collapsed="false">
      <c r="B100" s="8" t="s">
        <v>7</v>
      </c>
      <c r="C100" s="9" t="n">
        <v>300</v>
      </c>
      <c r="D100" s="9" t="n">
        <v>410</v>
      </c>
      <c r="E100" s="10" t="n">
        <f aca="false">(C100-D100)/C100</f>
        <v>-0.366666666666667</v>
      </c>
    </row>
    <row r="101" customFormat="false" ht="15" hidden="false" customHeight="false" outlineLevel="0" collapsed="false">
      <c r="B101" s="8" t="s">
        <v>8</v>
      </c>
      <c r="C101" s="9" t="n">
        <v>23</v>
      </c>
      <c r="D101" s="9" t="n">
        <v>3</v>
      </c>
      <c r="E101" s="10" t="n">
        <f aca="false">(C101-D101)/C101</f>
        <v>0.869565217391304</v>
      </c>
    </row>
    <row r="102" customFormat="false" ht="13.8" hidden="false" customHeight="false" outlineLevel="0" collapsed="false">
      <c r="B102" s="8" t="s">
        <v>9</v>
      </c>
      <c r="C102" s="9" t="n">
        <v>90</v>
      </c>
      <c r="D102" s="9" t="n">
        <v>0</v>
      </c>
      <c r="E102" s="10" t="n">
        <f aca="false">(C102-D102)/C102</f>
        <v>1</v>
      </c>
    </row>
    <row r="103" customFormat="false" ht="15" hidden="false" customHeight="false" outlineLevel="0" collapsed="false">
      <c r="B103" s="8" t="s">
        <v>10</v>
      </c>
      <c r="C103" s="9" t="n">
        <v>142</v>
      </c>
      <c r="D103" s="9" t="n">
        <v>30</v>
      </c>
      <c r="E103" s="10" t="n">
        <f aca="false">(C103-D103)/C103</f>
        <v>0.788732394366197</v>
      </c>
    </row>
    <row r="107" customFormat="false" ht="13.8" hidden="false" customHeight="false" outlineLevel="0" collapsed="false">
      <c r="B107" s="2" t="s">
        <v>19</v>
      </c>
    </row>
    <row r="108" customFormat="false" ht="21" hidden="false" customHeight="false" outlineLevel="0" collapsed="false">
      <c r="B108" s="3" t="n">
        <v>42388</v>
      </c>
      <c r="C108" s="4" t="s">
        <v>2</v>
      </c>
      <c r="D108" s="4" t="s">
        <v>3</v>
      </c>
      <c r="E108" s="4" t="s">
        <v>4</v>
      </c>
    </row>
    <row r="109" customFormat="false" ht="15" hidden="false" customHeight="false" outlineLevel="0" collapsed="false">
      <c r="B109" s="5" t="s">
        <v>5</v>
      </c>
      <c r="C109" s="6" t="n">
        <v>51</v>
      </c>
      <c r="D109" s="6" t="n">
        <v>153</v>
      </c>
      <c r="E109" s="7" t="n">
        <f aca="false">(C109-D109)/C109</f>
        <v>-2</v>
      </c>
    </row>
    <row r="110" customFormat="false" ht="15" hidden="false" customHeight="false" outlineLevel="0" collapsed="false">
      <c r="B110" s="8" t="s">
        <v>6</v>
      </c>
      <c r="C110" s="9" t="n">
        <v>35</v>
      </c>
      <c r="D110" s="9" t="n">
        <v>57</v>
      </c>
      <c r="E110" s="10" t="n">
        <f aca="false">(C110-D110)/C110</f>
        <v>-0.628571428571429</v>
      </c>
    </row>
    <row r="111" customFormat="false" ht="15" hidden="false" customHeight="false" outlineLevel="0" collapsed="false">
      <c r="B111" s="8" t="s">
        <v>7</v>
      </c>
      <c r="C111" s="9" t="n">
        <v>0</v>
      </c>
      <c r="D111" s="9" t="n">
        <v>0</v>
      </c>
      <c r="E111" s="10" t="e">
        <f aca="false">(C111-D111)/C111</f>
        <v>#DIV/0!</v>
      </c>
    </row>
    <row r="112" customFormat="false" ht="15" hidden="false" customHeight="false" outlineLevel="0" collapsed="false">
      <c r="B112" s="8" t="s">
        <v>8</v>
      </c>
      <c r="C112" s="9" t="n">
        <v>23</v>
      </c>
      <c r="D112" s="9" t="n">
        <v>37</v>
      </c>
      <c r="E112" s="10" t="n">
        <f aca="false">(C112-D112)/C112</f>
        <v>-0.608695652173913</v>
      </c>
    </row>
    <row r="113" customFormat="false" ht="13.8" hidden="false" customHeight="false" outlineLevel="0" collapsed="false">
      <c r="B113" s="8" t="s">
        <v>9</v>
      </c>
      <c r="C113" s="9" t="n">
        <v>90</v>
      </c>
      <c r="D113" s="9" t="n">
        <v>0</v>
      </c>
      <c r="E113" s="10" t="n">
        <f aca="false">(C113-D113)/C113</f>
        <v>1</v>
      </c>
    </row>
    <row r="114" customFormat="false" ht="15" hidden="false" customHeight="false" outlineLevel="0" collapsed="false">
      <c r="B114" s="8" t="s">
        <v>10</v>
      </c>
      <c r="C114" s="9" t="n">
        <v>142</v>
      </c>
      <c r="D114" s="9" t="n">
        <v>15</v>
      </c>
      <c r="E114" s="10" t="n">
        <f aca="false">(C114-D114)/C114</f>
        <v>0.894366197183099</v>
      </c>
    </row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3.8" hidden="false" customHeight="false" outlineLevel="0" collapsed="false">
      <c r="B122" s="2" t="s">
        <v>20</v>
      </c>
    </row>
    <row r="123" customFormat="false" ht="21" hidden="false" customHeight="false" outlineLevel="0" collapsed="false">
      <c r="B123" s="3" t="n">
        <v>42388</v>
      </c>
      <c r="C123" s="4" t="s">
        <v>2</v>
      </c>
      <c r="D123" s="4" t="s">
        <v>3</v>
      </c>
      <c r="E123" s="4" t="s">
        <v>4</v>
      </c>
    </row>
    <row r="124" customFormat="false" ht="15" hidden="false" customHeight="false" outlineLevel="0" collapsed="false">
      <c r="B124" s="5" t="s">
        <v>5</v>
      </c>
      <c r="C124" s="6" t="n">
        <v>51</v>
      </c>
      <c r="D124" s="6" t="n">
        <v>1</v>
      </c>
      <c r="E124" s="7" t="n">
        <f aca="false">(C124-D124)/C124</f>
        <v>0.980392156862745</v>
      </c>
    </row>
    <row r="125" customFormat="false" ht="15" hidden="false" customHeight="false" outlineLevel="0" collapsed="false">
      <c r="B125" s="8" t="s">
        <v>6</v>
      </c>
      <c r="C125" s="9" t="n">
        <v>35</v>
      </c>
      <c r="D125" s="9" t="n">
        <v>208</v>
      </c>
      <c r="E125" s="10" t="n">
        <f aca="false">(C125-D125)/C125</f>
        <v>-4.94285714285714</v>
      </c>
    </row>
    <row r="126" customFormat="false" ht="15" hidden="false" customHeight="false" outlineLevel="0" collapsed="false">
      <c r="B126" s="8" t="s">
        <v>7</v>
      </c>
      <c r="C126" s="9" t="n">
        <v>80</v>
      </c>
      <c r="D126" s="9" t="n">
        <v>14</v>
      </c>
      <c r="E126" s="10" t="n">
        <f aca="false">(C126-D126)/C126</f>
        <v>0.825</v>
      </c>
    </row>
    <row r="127" customFormat="false" ht="15" hidden="false" customHeight="false" outlineLevel="0" collapsed="false">
      <c r="B127" s="8" t="s">
        <v>8</v>
      </c>
      <c r="C127" s="9" t="n">
        <v>23</v>
      </c>
      <c r="D127" s="9" t="n">
        <v>6</v>
      </c>
      <c r="E127" s="10" t="n">
        <f aca="false">(C127-D127)/C127</f>
        <v>0.739130434782609</v>
      </c>
    </row>
    <row r="128" customFormat="false" ht="13.8" hidden="false" customHeight="false" outlineLevel="0" collapsed="false">
      <c r="B128" s="8" t="s">
        <v>9</v>
      </c>
      <c r="C128" s="9" t="n">
        <v>90</v>
      </c>
      <c r="D128" s="9" t="n">
        <v>0</v>
      </c>
      <c r="E128" s="10" t="n">
        <f aca="false">(C128-D128)/C128</f>
        <v>1</v>
      </c>
    </row>
    <row r="129" customFormat="false" ht="15" hidden="false" customHeight="false" outlineLevel="0" collapsed="false">
      <c r="B129" s="8" t="s">
        <v>10</v>
      </c>
      <c r="C129" s="9" t="n">
        <v>142</v>
      </c>
      <c r="D129" s="9" t="n">
        <v>18</v>
      </c>
      <c r="E129" s="10" t="n">
        <f aca="false">(C129-D129)/C129</f>
        <v>0.873239436619718</v>
      </c>
    </row>
    <row r="134" customFormat="false" ht="15" hidden="false" customHeight="false" outlineLevel="0" collapsed="false">
      <c r="B134" s="0" t="s">
        <v>21</v>
      </c>
    </row>
    <row r="135" customFormat="false" ht="21" hidden="false" customHeight="false" outlineLevel="0" collapsed="false">
      <c r="B135" s="3" t="n">
        <v>42388</v>
      </c>
      <c r="C135" s="4" t="s">
        <v>2</v>
      </c>
      <c r="D135" s="4" t="s">
        <v>3</v>
      </c>
      <c r="E135" s="4" t="s">
        <v>4</v>
      </c>
    </row>
    <row r="136" customFormat="false" ht="15" hidden="false" customHeight="false" outlineLevel="0" collapsed="false">
      <c r="B136" s="5" t="s">
        <v>5</v>
      </c>
      <c r="C136" s="6" t="n">
        <v>51</v>
      </c>
      <c r="D136" s="6" t="n">
        <v>10</v>
      </c>
      <c r="E136" s="7" t="n">
        <f aca="false">(C136-D136)/C136</f>
        <v>0.803921568627451</v>
      </c>
    </row>
    <row r="137" customFormat="false" ht="15" hidden="false" customHeight="false" outlineLevel="0" collapsed="false">
      <c r="B137" s="8" t="s">
        <v>6</v>
      </c>
      <c r="C137" s="9" t="n">
        <v>35</v>
      </c>
      <c r="D137" s="9" t="n">
        <v>3</v>
      </c>
      <c r="E137" s="10" t="n">
        <f aca="false">(C137-D137)/C137</f>
        <v>0.914285714285714</v>
      </c>
    </row>
    <row r="138" customFormat="false" ht="15" hidden="false" customHeight="false" outlineLevel="0" collapsed="false">
      <c r="B138" s="8" t="s">
        <v>7</v>
      </c>
      <c r="C138" s="9" t="n">
        <v>0</v>
      </c>
      <c r="D138" s="9" t="n">
        <v>0</v>
      </c>
      <c r="E138" s="10" t="e">
        <f aca="false">(C138-D138)/C138</f>
        <v>#DIV/0!</v>
      </c>
    </row>
    <row r="139" customFormat="false" ht="15" hidden="false" customHeight="false" outlineLevel="0" collapsed="false">
      <c r="B139" s="8" t="s">
        <v>8</v>
      </c>
      <c r="C139" s="9" t="n">
        <v>23</v>
      </c>
      <c r="D139" s="9" t="n">
        <v>17</v>
      </c>
      <c r="E139" s="10" t="n">
        <f aca="false">(C139-D139)/C139</f>
        <v>0.260869565217391</v>
      </c>
    </row>
    <row r="140" customFormat="false" ht="13.8" hidden="false" customHeight="false" outlineLevel="0" collapsed="false">
      <c r="B140" s="8" t="s">
        <v>9</v>
      </c>
      <c r="C140" s="9" t="n">
        <v>90</v>
      </c>
      <c r="D140" s="9" t="n">
        <v>0</v>
      </c>
      <c r="E140" s="10" t="n">
        <f aca="false">(C140-D140)/C140</f>
        <v>1</v>
      </c>
    </row>
    <row r="141" customFormat="false" ht="15" hidden="false" customHeight="false" outlineLevel="0" collapsed="false">
      <c r="B141" s="8" t="s">
        <v>10</v>
      </c>
      <c r="C141" s="9" t="n">
        <v>142</v>
      </c>
      <c r="D141" s="9" t="n">
        <v>17</v>
      </c>
      <c r="E141" s="10" t="n">
        <f aca="false">(C141-D141)/C141</f>
        <v>0.880281690140845</v>
      </c>
    </row>
    <row r="146" customFormat="false" ht="13.8" hidden="false" customHeight="false" outlineLevel="0" collapsed="false">
      <c r="B146" s="2" t="s">
        <v>22</v>
      </c>
    </row>
    <row r="147" customFormat="false" ht="21" hidden="false" customHeight="false" outlineLevel="0" collapsed="false">
      <c r="B147" s="3" t="n">
        <v>42388</v>
      </c>
      <c r="C147" s="4" t="s">
        <v>2</v>
      </c>
      <c r="D147" s="4" t="s">
        <v>3</v>
      </c>
      <c r="E147" s="4" t="s">
        <v>4</v>
      </c>
    </row>
    <row r="148" customFormat="false" ht="15" hidden="false" customHeight="false" outlineLevel="0" collapsed="false">
      <c r="B148" s="5" t="s">
        <v>5</v>
      </c>
      <c r="C148" s="6" t="n">
        <v>51</v>
      </c>
      <c r="D148" s="6" t="n">
        <v>605</v>
      </c>
      <c r="E148" s="7" t="n">
        <f aca="false">(C148-D148)/C148</f>
        <v>-10.8627450980392</v>
      </c>
    </row>
    <row r="149" customFormat="false" ht="15" hidden="false" customHeight="false" outlineLevel="0" collapsed="false">
      <c r="B149" s="8" t="s">
        <v>6</v>
      </c>
      <c r="C149" s="9" t="n">
        <v>35</v>
      </c>
      <c r="D149" s="9" t="n">
        <v>4</v>
      </c>
      <c r="E149" s="10" t="n">
        <f aca="false">(C149-D149)/C149</f>
        <v>0.885714285714286</v>
      </c>
    </row>
    <row r="150" customFormat="false" ht="15" hidden="false" customHeight="false" outlineLevel="0" collapsed="false">
      <c r="B150" s="8" t="s">
        <v>7</v>
      </c>
      <c r="C150" s="9" t="n">
        <v>180</v>
      </c>
      <c r="D150" s="9" t="n">
        <v>79</v>
      </c>
      <c r="E150" s="10" t="n">
        <f aca="false">(C150-D150)/C150</f>
        <v>0.561111111111111</v>
      </c>
    </row>
    <row r="151" customFormat="false" ht="15" hidden="false" customHeight="false" outlineLevel="0" collapsed="false">
      <c r="B151" s="8" t="s">
        <v>8</v>
      </c>
      <c r="C151" s="9" t="n">
        <v>23</v>
      </c>
      <c r="D151" s="9" t="n">
        <v>12</v>
      </c>
      <c r="E151" s="10" t="n">
        <f aca="false">(C151-D151)/C151</f>
        <v>0.478260869565217</v>
      </c>
    </row>
    <row r="152" customFormat="false" ht="13.8" hidden="false" customHeight="false" outlineLevel="0" collapsed="false">
      <c r="B152" s="8" t="s">
        <v>9</v>
      </c>
      <c r="C152" s="9" t="n">
        <v>90</v>
      </c>
      <c r="D152" s="9" t="n">
        <v>0</v>
      </c>
      <c r="E152" s="10" t="n">
        <f aca="false">(C152-D152)/C152</f>
        <v>1</v>
      </c>
    </row>
    <row r="153" customFormat="false" ht="15" hidden="false" customHeight="false" outlineLevel="0" collapsed="false">
      <c r="B153" s="8" t="s">
        <v>10</v>
      </c>
      <c r="C153" s="9" t="n">
        <v>142</v>
      </c>
      <c r="D153" s="9" t="n">
        <v>18</v>
      </c>
      <c r="E153" s="10" t="n">
        <f aca="false">(C153-D153)/C153</f>
        <v>0.873239436619718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10.7125506072875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3.8" hidden="false" customHeight="false" outlineLevel="0" collapsed="false">
      <c r="B3" s="2" t="s">
        <v>1</v>
      </c>
    </row>
    <row r="4" customFormat="false" ht="21" hidden="false" customHeight="false" outlineLevel="0" collapsed="false">
      <c r="B4" s="3" t="n">
        <v>42388</v>
      </c>
      <c r="C4" s="14" t="s">
        <v>2</v>
      </c>
      <c r="D4" s="14" t="s">
        <v>3</v>
      </c>
      <c r="E4" s="15" t="s">
        <v>4</v>
      </c>
      <c r="F4" s="16"/>
    </row>
    <row r="5" customFormat="false" ht="15" hidden="false" customHeight="false" outlineLevel="0" collapsed="false">
      <c r="B5" s="5" t="s">
        <v>5</v>
      </c>
      <c r="C5" s="17" t="n">
        <v>22.33</v>
      </c>
      <c r="D5" s="17" t="n">
        <f aca="false">472/60*14.58</f>
        <v>114.696</v>
      </c>
      <c r="E5" s="18" t="n">
        <f aca="false">(C5-D5)/C5</f>
        <v>-4.13640841916704</v>
      </c>
      <c r="F5" s="11"/>
    </row>
    <row r="6" customFormat="false" ht="12.75" hidden="false" customHeight="true" outlineLevel="0" collapsed="false">
      <c r="B6" s="8" t="s">
        <v>6</v>
      </c>
      <c r="C6" s="17" t="n">
        <v>3.96</v>
      </c>
      <c r="D6" s="17" t="n">
        <f aca="false">19/60*14.58</f>
        <v>4.617</v>
      </c>
      <c r="E6" s="19" t="n">
        <f aca="false">(C6-D6)/C6</f>
        <v>-0.165909090909091</v>
      </c>
      <c r="F6" s="11"/>
    </row>
    <row r="7" customFormat="false" ht="15" hidden="false" customHeight="false" outlineLevel="0" collapsed="false">
      <c r="B7" s="8" t="s">
        <v>7</v>
      </c>
      <c r="C7" s="17" t="n">
        <v>19.4</v>
      </c>
      <c r="D7" s="17" t="n">
        <v>0</v>
      </c>
      <c r="E7" s="19" t="n">
        <f aca="false">(C7-D7)/C7</f>
        <v>1</v>
      </c>
      <c r="F7" s="11"/>
    </row>
    <row r="8" customFormat="false" ht="15" hidden="false" customHeight="false" outlineLevel="0" collapsed="false">
      <c r="B8" s="8" t="s">
        <v>8</v>
      </c>
      <c r="C8" s="17" t="n">
        <v>5.5</v>
      </c>
      <c r="D8" s="17" t="n">
        <f aca="false">8/60*14.58</f>
        <v>1.944</v>
      </c>
      <c r="E8" s="18" t="n">
        <f aca="false">(C8-D8)/C8</f>
        <v>0.646545454545455</v>
      </c>
      <c r="F8" s="11"/>
    </row>
    <row r="9" customFormat="false" ht="15" hidden="false" customHeight="false" outlineLevel="0" collapsed="false">
      <c r="B9" s="8" t="s">
        <v>9</v>
      </c>
      <c r="C9" s="17" t="n">
        <v>29</v>
      </c>
      <c r="D9" s="17" t="n">
        <v>0</v>
      </c>
      <c r="E9" s="19" t="n">
        <f aca="false">(C9-D9)/C9</f>
        <v>1</v>
      </c>
      <c r="F9" s="11"/>
    </row>
    <row r="10" customFormat="false" ht="15" hidden="false" customHeight="false" outlineLevel="0" collapsed="false">
      <c r="B10" s="8" t="s">
        <v>10</v>
      </c>
      <c r="C10" s="17" t="n">
        <v>22.5</v>
      </c>
      <c r="D10" s="17" t="n">
        <f aca="false">2/60*7.29</f>
        <v>0.243</v>
      </c>
      <c r="E10" s="18" t="n">
        <f aca="false">(C10-D10)/C10</f>
        <v>0.9892</v>
      </c>
      <c r="F10" s="11"/>
    </row>
    <row r="11" customFormat="false" ht="15" hidden="false" customHeight="false" outlineLevel="0" collapsed="false">
      <c r="F11" s="16"/>
    </row>
    <row r="12" customFormat="false" ht="15" hidden="false" customHeight="false" outlineLevel="0" collapsed="false">
      <c r="F12" s="16"/>
    </row>
    <row r="13" customFormat="false" ht="15" hidden="false" customHeight="false" outlineLevel="0" collapsed="false">
      <c r="F13" s="16"/>
    </row>
    <row r="14" customFormat="false" ht="15" hidden="false" customHeight="false" outlineLevel="0" collapsed="false">
      <c r="F14" s="16"/>
    </row>
    <row r="15" customFormat="false" ht="15" hidden="false" customHeight="false" outlineLevel="0" collapsed="false">
      <c r="F15" s="16"/>
    </row>
    <row r="16" customFormat="false" ht="13.8" hidden="false" customHeight="false" outlineLevel="0" collapsed="false">
      <c r="B16" s="2" t="s">
        <v>11</v>
      </c>
      <c r="F16" s="16"/>
    </row>
    <row r="17" customFormat="false" ht="21" hidden="false" customHeight="false" outlineLevel="0" collapsed="false">
      <c r="B17" s="3" t="n">
        <v>42388</v>
      </c>
      <c r="C17" s="14" t="s">
        <v>2</v>
      </c>
      <c r="D17" s="14" t="s">
        <v>3</v>
      </c>
      <c r="E17" s="15" t="s">
        <v>4</v>
      </c>
      <c r="F17" s="16"/>
    </row>
    <row r="18" customFormat="false" ht="15" hidden="false" customHeight="false" outlineLevel="0" collapsed="false">
      <c r="B18" s="5" t="s">
        <v>5</v>
      </c>
      <c r="C18" s="17" t="n">
        <v>22.33</v>
      </c>
      <c r="D18" s="17" t="n">
        <f aca="false">24/60*14.58</f>
        <v>5.832</v>
      </c>
      <c r="E18" s="18" t="n">
        <f aca="false">(C18-D18)/C18</f>
        <v>0.738826690550828</v>
      </c>
      <c r="F18" s="11"/>
    </row>
    <row r="19" customFormat="false" ht="15" hidden="false" customHeight="false" outlineLevel="0" collapsed="false">
      <c r="B19" s="8" t="s">
        <v>6</v>
      </c>
      <c r="C19" s="17" t="n">
        <v>3.96</v>
      </c>
      <c r="D19" s="17" t="n">
        <f aca="false">44/60*14.58</f>
        <v>10.692</v>
      </c>
      <c r="E19" s="19" t="n">
        <f aca="false">(C19-D19)/C19</f>
        <v>-1.7</v>
      </c>
      <c r="F19" s="11"/>
    </row>
    <row r="20" customFormat="false" ht="15" hidden="false" customHeight="false" outlineLevel="0" collapsed="false">
      <c r="B20" s="8" t="s">
        <v>7</v>
      </c>
      <c r="C20" s="17" t="n">
        <v>19.4</v>
      </c>
      <c r="D20" s="17" t="n">
        <v>0</v>
      </c>
      <c r="E20" s="19" t="n">
        <f aca="false">(C20-D20)/C20</f>
        <v>1</v>
      </c>
      <c r="F20" s="11"/>
    </row>
    <row r="21" customFormat="false" ht="15" hidden="false" customHeight="false" outlineLevel="0" collapsed="false">
      <c r="B21" s="8" t="s">
        <v>8</v>
      </c>
      <c r="C21" s="17" t="n">
        <v>5.5</v>
      </c>
      <c r="D21" s="17" t="n">
        <f aca="false">14/60*14.58</f>
        <v>3.402</v>
      </c>
      <c r="E21" s="18" t="n">
        <f aca="false">(C21-D21)/C21</f>
        <v>0.381454545454545</v>
      </c>
      <c r="F21" s="11"/>
    </row>
    <row r="22" customFormat="false" ht="15" hidden="false" customHeight="false" outlineLevel="0" collapsed="false">
      <c r="B22" s="8" t="s">
        <v>9</v>
      </c>
      <c r="C22" s="17" t="n">
        <v>29</v>
      </c>
      <c r="D22" s="17" t="n">
        <v>0</v>
      </c>
      <c r="E22" s="19" t="n">
        <f aca="false">(C22-D22)/C22</f>
        <v>1</v>
      </c>
      <c r="F22" s="11"/>
    </row>
    <row r="23" customFormat="false" ht="15" hidden="false" customHeight="false" outlineLevel="0" collapsed="false">
      <c r="B23" s="8" t="s">
        <v>10</v>
      </c>
      <c r="C23" s="17" t="n">
        <v>22.5</v>
      </c>
      <c r="D23" s="17" t="n">
        <f aca="false">32/60*7.29</f>
        <v>3.888</v>
      </c>
      <c r="E23" s="18" t="n">
        <f aca="false">(C23-D23)/C23</f>
        <v>0.8272</v>
      </c>
      <c r="F23" s="11"/>
    </row>
    <row r="24" customFormat="false" ht="15" hidden="false" customHeight="false" outlineLevel="0" collapsed="false">
      <c r="F24" s="16"/>
    </row>
    <row r="25" customFormat="false" ht="15" hidden="false" customHeight="false" outlineLevel="0" collapsed="false">
      <c r="F25" s="16"/>
    </row>
    <row r="26" customFormat="false" ht="15" hidden="false" customHeight="false" outlineLevel="0" collapsed="false">
      <c r="F26" s="16"/>
    </row>
    <row r="27" customFormat="false" ht="15" hidden="false" customHeight="false" outlineLevel="0" collapsed="false">
      <c r="F27" s="16"/>
    </row>
    <row r="28" customFormat="false" ht="13.8" hidden="false" customHeight="false" outlineLevel="0" collapsed="false">
      <c r="B28" s="2" t="s">
        <v>12</v>
      </c>
      <c r="F28" s="16"/>
    </row>
    <row r="29" customFormat="false" ht="21" hidden="false" customHeight="false" outlineLevel="0" collapsed="false">
      <c r="B29" s="3" t="n">
        <v>42388</v>
      </c>
      <c r="C29" s="14" t="s">
        <v>2</v>
      </c>
      <c r="D29" s="14" t="s">
        <v>3</v>
      </c>
      <c r="E29" s="15" t="s">
        <v>4</v>
      </c>
      <c r="F29" s="16"/>
    </row>
    <row r="30" customFormat="false" ht="15" hidden="false" customHeight="false" outlineLevel="0" collapsed="false">
      <c r="B30" s="5" t="s">
        <v>5</v>
      </c>
      <c r="C30" s="17" t="n">
        <v>22.33</v>
      </c>
      <c r="D30" s="17" t="n">
        <f aca="false">54/60*14.58</f>
        <v>13.122</v>
      </c>
      <c r="E30" s="18" t="n">
        <f aca="false">(C30-D30)/C30</f>
        <v>0.412360053739364</v>
      </c>
      <c r="F30" s="11"/>
    </row>
    <row r="31" customFormat="false" ht="15" hidden="false" customHeight="false" outlineLevel="0" collapsed="false">
      <c r="B31" s="8" t="s">
        <v>6</v>
      </c>
      <c r="C31" s="17" t="n">
        <v>3.96</v>
      </c>
      <c r="D31" s="17" t="n">
        <f aca="false">34/60*14.58</f>
        <v>8.262</v>
      </c>
      <c r="E31" s="19" t="n">
        <f aca="false">(C31-D31)/C31</f>
        <v>-1.08636363636364</v>
      </c>
      <c r="F31" s="11"/>
    </row>
    <row r="32" customFormat="false" ht="15" hidden="false" customHeight="false" outlineLevel="0" collapsed="false">
      <c r="B32" s="8" t="s">
        <v>7</v>
      </c>
      <c r="C32" s="17" t="n">
        <v>19.4</v>
      </c>
      <c r="D32" s="17" t="n">
        <v>0</v>
      </c>
      <c r="E32" s="19" t="n">
        <f aca="false">(C32-D32)/C32</f>
        <v>1</v>
      </c>
      <c r="F32" s="11"/>
    </row>
    <row r="33" customFormat="false" ht="15" hidden="false" customHeight="false" outlineLevel="0" collapsed="false">
      <c r="B33" s="8" t="s">
        <v>8</v>
      </c>
      <c r="C33" s="17" t="n">
        <v>5.5</v>
      </c>
      <c r="D33" s="17" t="n">
        <f aca="false">18/60*14.58</f>
        <v>4.374</v>
      </c>
      <c r="E33" s="18" t="n">
        <f aca="false">(C33-D33)/C33</f>
        <v>0.204727272727273</v>
      </c>
      <c r="F33" s="11"/>
    </row>
    <row r="34" customFormat="false" ht="15" hidden="false" customHeight="false" outlineLevel="0" collapsed="false">
      <c r="B34" s="8" t="s">
        <v>9</v>
      </c>
      <c r="C34" s="17" t="n">
        <v>29</v>
      </c>
      <c r="D34" s="17" t="n">
        <v>0</v>
      </c>
      <c r="E34" s="19" t="n">
        <f aca="false">(C34-D34)/C34</f>
        <v>1</v>
      </c>
      <c r="F34" s="11"/>
    </row>
    <row r="35" customFormat="false" ht="15" hidden="false" customHeight="false" outlineLevel="0" collapsed="false">
      <c r="B35" s="8" t="s">
        <v>10</v>
      </c>
      <c r="C35" s="17" t="n">
        <v>22.5</v>
      </c>
      <c r="D35" s="17" t="n">
        <f aca="false">11/60*7.29</f>
        <v>1.3365</v>
      </c>
      <c r="E35" s="18" t="n">
        <f aca="false">(C35-D35)/C35</f>
        <v>0.9406</v>
      </c>
      <c r="F35" s="11"/>
    </row>
    <row r="36" customFormat="false" ht="15" hidden="false" customHeight="false" outlineLevel="0" collapsed="false">
      <c r="F36" s="16"/>
    </row>
    <row r="37" customFormat="false" ht="15" hidden="false" customHeight="false" outlineLevel="0" collapsed="false">
      <c r="F37" s="16"/>
    </row>
    <row r="38" customFormat="false" ht="15" hidden="false" customHeight="false" outlineLevel="0" collapsed="false">
      <c r="F38" s="16"/>
    </row>
    <row r="39" customFormat="false" ht="15" hidden="false" customHeight="false" outlineLevel="0" collapsed="false">
      <c r="F39" s="16"/>
    </row>
    <row r="40" customFormat="false" ht="15" hidden="false" customHeight="false" outlineLevel="0" collapsed="false">
      <c r="F40" s="16"/>
    </row>
    <row r="41" customFormat="false" ht="13.8" hidden="false" customHeight="false" outlineLevel="0" collapsed="false">
      <c r="B41" s="2" t="s">
        <v>13</v>
      </c>
      <c r="F41" s="16"/>
    </row>
    <row r="42" customFormat="false" ht="21" hidden="false" customHeight="false" outlineLevel="0" collapsed="false">
      <c r="B42" s="3" t="n">
        <v>42388</v>
      </c>
      <c r="C42" s="14" t="s">
        <v>2</v>
      </c>
      <c r="D42" s="14" t="s">
        <v>3</v>
      </c>
      <c r="E42" s="15" t="s">
        <v>4</v>
      </c>
      <c r="F42" s="16"/>
    </row>
    <row r="43" customFormat="false" ht="15" hidden="false" customHeight="false" outlineLevel="0" collapsed="false">
      <c r="B43" s="5" t="s">
        <v>5</v>
      </c>
      <c r="C43" s="17" t="n">
        <v>22.33</v>
      </c>
      <c r="D43" s="17" t="n">
        <f aca="false">53/60*14.58</f>
        <v>12.879</v>
      </c>
      <c r="E43" s="18" t="n">
        <f aca="false">(C43-D43)/C43</f>
        <v>0.423242274966413</v>
      </c>
      <c r="F43" s="11"/>
    </row>
    <row r="44" customFormat="false" ht="15" hidden="false" customHeight="false" outlineLevel="0" collapsed="false">
      <c r="B44" s="8" t="s">
        <v>6</v>
      </c>
      <c r="C44" s="17" t="n">
        <v>3.96</v>
      </c>
      <c r="D44" s="17" t="n">
        <f aca="false">44/60*14.58</f>
        <v>10.692</v>
      </c>
      <c r="E44" s="19" t="n">
        <f aca="false">(C44-D44)/C44</f>
        <v>-1.7</v>
      </c>
      <c r="F44" s="11"/>
    </row>
    <row r="45" customFormat="false" ht="15" hidden="false" customHeight="false" outlineLevel="0" collapsed="false">
      <c r="B45" s="8" t="s">
        <v>7</v>
      </c>
      <c r="C45" s="17" t="n">
        <v>19.4</v>
      </c>
      <c r="D45" s="17" t="n">
        <v>0</v>
      </c>
      <c r="E45" s="19" t="n">
        <f aca="false">(C45-D45)/C45</f>
        <v>1</v>
      </c>
      <c r="F45" s="11"/>
    </row>
    <row r="46" customFormat="false" ht="15" hidden="false" customHeight="false" outlineLevel="0" collapsed="false">
      <c r="B46" s="8" t="s">
        <v>8</v>
      </c>
      <c r="C46" s="17" t="n">
        <v>5.5</v>
      </c>
      <c r="D46" s="17" t="n">
        <f aca="false">20/60*14.58</f>
        <v>4.86</v>
      </c>
      <c r="E46" s="18" t="n">
        <f aca="false">(C46-D46)/C46</f>
        <v>0.116363636363636</v>
      </c>
      <c r="F46" s="11"/>
    </row>
    <row r="47" customFormat="false" ht="15" hidden="false" customHeight="false" outlineLevel="0" collapsed="false">
      <c r="B47" s="8" t="s">
        <v>9</v>
      </c>
      <c r="C47" s="17" t="n">
        <v>29</v>
      </c>
      <c r="D47" s="17" t="n">
        <v>0</v>
      </c>
      <c r="E47" s="19" t="n">
        <f aca="false">(C47-D47)/C47</f>
        <v>1</v>
      </c>
      <c r="F47" s="11"/>
    </row>
    <row r="48" customFormat="false" ht="15" hidden="false" customHeight="false" outlineLevel="0" collapsed="false">
      <c r="B48" s="8" t="s">
        <v>10</v>
      </c>
      <c r="C48" s="17" t="n">
        <v>22.5</v>
      </c>
      <c r="D48" s="17" t="n">
        <f aca="false">19/60*7.29</f>
        <v>2.3085</v>
      </c>
      <c r="E48" s="18" t="n">
        <f aca="false">(C48-D48)/C48</f>
        <v>0.8974</v>
      </c>
      <c r="F48" s="16"/>
    </row>
    <row r="49" customFormat="false" ht="15" hidden="false" customHeight="false" outlineLevel="0" collapsed="false">
      <c r="F49" s="16"/>
    </row>
    <row r="50" customFormat="false" ht="15" hidden="false" customHeight="false" outlineLevel="0" collapsed="false">
      <c r="F50" s="16"/>
    </row>
    <row r="51" customFormat="false" ht="15" hidden="false" customHeight="false" outlineLevel="0" collapsed="false">
      <c r="F51" s="16"/>
    </row>
    <row r="52" customFormat="false" ht="15" hidden="false" customHeight="false" outlineLevel="0" collapsed="false">
      <c r="F52" s="16"/>
    </row>
    <row r="53" customFormat="false" ht="15" hidden="false" customHeight="false" outlineLevel="0" collapsed="false">
      <c r="F53" s="16"/>
    </row>
    <row r="54" customFormat="false" ht="15" hidden="false" customHeight="false" outlineLevel="0" collapsed="false">
      <c r="F54" s="16"/>
    </row>
    <row r="55" customFormat="false" ht="15" hidden="false" customHeight="false" outlineLevel="0" collapsed="false">
      <c r="B55" s="0" t="s">
        <v>14</v>
      </c>
      <c r="F55" s="16"/>
    </row>
    <row r="56" customFormat="false" ht="21" hidden="false" customHeight="false" outlineLevel="0" collapsed="false">
      <c r="B56" s="3" t="n">
        <v>42388</v>
      </c>
      <c r="C56" s="14" t="s">
        <v>2</v>
      </c>
      <c r="D56" s="14" t="s">
        <v>3</v>
      </c>
      <c r="E56" s="15" t="s">
        <v>4</v>
      </c>
      <c r="F56" s="16"/>
    </row>
    <row r="57" customFormat="false" ht="15" hidden="false" customHeight="false" outlineLevel="0" collapsed="false">
      <c r="B57" s="5" t="s">
        <v>5</v>
      </c>
      <c r="C57" s="17" t="n">
        <v>22.33</v>
      </c>
      <c r="D57" s="17" t="n">
        <f aca="false">155/60*14.58</f>
        <v>37.665</v>
      </c>
      <c r="E57" s="18" t="n">
        <f aca="false">(C57-D57)/C57</f>
        <v>-0.686744290192566</v>
      </c>
      <c r="F57" s="11"/>
    </row>
    <row r="58" customFormat="false" ht="15" hidden="false" customHeight="false" outlineLevel="0" collapsed="false">
      <c r="B58" s="8" t="s">
        <v>6</v>
      </c>
      <c r="C58" s="17" t="n">
        <v>3.96</v>
      </c>
      <c r="D58" s="17" t="n">
        <f aca="false">32/60*14.58</f>
        <v>7.776</v>
      </c>
      <c r="E58" s="19" t="n">
        <f aca="false">(C58-D58)/C58</f>
        <v>-0.963636363636364</v>
      </c>
      <c r="F58" s="11"/>
    </row>
    <row r="59" customFormat="false" ht="15" hidden="false" customHeight="false" outlineLevel="0" collapsed="false">
      <c r="B59" s="8" t="s">
        <v>7</v>
      </c>
      <c r="C59" s="17" t="n">
        <v>19.4</v>
      </c>
      <c r="D59" s="17" t="n">
        <v>0</v>
      </c>
      <c r="E59" s="19" t="n">
        <f aca="false">(C59-D59)/C59</f>
        <v>1</v>
      </c>
      <c r="F59" s="11"/>
    </row>
    <row r="60" customFormat="false" ht="15" hidden="false" customHeight="false" outlineLevel="0" collapsed="false">
      <c r="B60" s="8" t="s">
        <v>8</v>
      </c>
      <c r="C60" s="17" t="n">
        <v>5.5</v>
      </c>
      <c r="D60" s="17" t="n">
        <f aca="false">21/60*14.58</f>
        <v>5.103</v>
      </c>
      <c r="E60" s="18" t="n">
        <f aca="false">(C60-D60)/C60</f>
        <v>0.0721818181818182</v>
      </c>
      <c r="F60" s="11"/>
    </row>
    <row r="61" customFormat="false" ht="15" hidden="false" customHeight="false" outlineLevel="0" collapsed="false">
      <c r="B61" s="8" t="s">
        <v>9</v>
      </c>
      <c r="C61" s="17" t="n">
        <v>29</v>
      </c>
      <c r="D61" s="17" t="n">
        <v>0</v>
      </c>
      <c r="E61" s="19" t="n">
        <f aca="false">(C61-D61)/C61</f>
        <v>1</v>
      </c>
      <c r="F61" s="11"/>
    </row>
    <row r="62" customFormat="false" ht="15" hidden="false" customHeight="false" outlineLevel="0" collapsed="false">
      <c r="B62" s="8" t="s">
        <v>10</v>
      </c>
      <c r="C62" s="17" t="n">
        <v>22.5</v>
      </c>
      <c r="D62" s="17" t="n">
        <f aca="false">10/60*7.29</f>
        <v>1.215</v>
      </c>
      <c r="E62" s="18" t="n">
        <f aca="false">(C62-D62)/C62</f>
        <v>0.946</v>
      </c>
      <c r="F62" s="11"/>
    </row>
    <row r="63" customFormat="false" ht="15" hidden="false" customHeight="false" outlineLevel="0" collapsed="false">
      <c r="F63" s="16"/>
    </row>
    <row r="64" customFormat="false" ht="15" hidden="false" customHeight="false" outlineLevel="0" collapsed="false">
      <c r="F64" s="16"/>
    </row>
    <row r="65" customFormat="false" ht="15" hidden="false" customHeight="false" outlineLevel="0" collapsed="false">
      <c r="F65" s="16"/>
    </row>
    <row r="66" customFormat="false" ht="15" hidden="false" customHeight="false" outlineLevel="0" collapsed="false">
      <c r="F66" s="16"/>
    </row>
    <row r="67" customFormat="false" ht="15" hidden="false" customHeight="false" outlineLevel="0" collapsed="false">
      <c r="F67" s="16"/>
    </row>
    <row r="68" customFormat="false" ht="15" hidden="false" customHeight="false" outlineLevel="0" collapsed="false">
      <c r="F68" s="16"/>
    </row>
    <row r="69" customFormat="false" ht="13.8" hidden="false" customHeight="false" outlineLevel="0" collapsed="false">
      <c r="B69" s="2" t="s">
        <v>15</v>
      </c>
      <c r="F69" s="16"/>
    </row>
    <row r="70" customFormat="false" ht="21" hidden="false" customHeight="false" outlineLevel="0" collapsed="false">
      <c r="B70" s="3" t="n">
        <v>42388</v>
      </c>
      <c r="C70" s="14" t="s">
        <v>2</v>
      </c>
      <c r="D70" s="14" t="s">
        <v>3</v>
      </c>
      <c r="E70" s="15" t="s">
        <v>4</v>
      </c>
      <c r="F70" s="16"/>
    </row>
    <row r="71" customFormat="false" ht="15" hidden="false" customHeight="false" outlineLevel="0" collapsed="false">
      <c r="B71" s="5" t="s">
        <v>5</v>
      </c>
      <c r="C71" s="17" t="n">
        <v>22.33</v>
      </c>
      <c r="D71" s="17" t="n">
        <f aca="false">465/60*14.58</f>
        <v>112.995</v>
      </c>
      <c r="E71" s="18" t="n">
        <f aca="false">(C71-D71)/C71</f>
        <v>-4.0602328705777</v>
      </c>
      <c r="F71" s="11"/>
    </row>
    <row r="72" customFormat="false" ht="15" hidden="false" customHeight="false" outlineLevel="0" collapsed="false">
      <c r="B72" s="8" t="s">
        <v>6</v>
      </c>
      <c r="C72" s="17" t="n">
        <v>3.96</v>
      </c>
      <c r="D72" s="17" t="n">
        <f aca="false">6/60*14.58</f>
        <v>1.458</v>
      </c>
      <c r="E72" s="19" t="n">
        <f aca="false">(C72-D72)/C72</f>
        <v>0.631818181818182</v>
      </c>
      <c r="F72" s="11"/>
    </row>
    <row r="73" customFormat="false" ht="15" hidden="false" customHeight="false" outlineLevel="0" collapsed="false">
      <c r="B73" s="8" t="s">
        <v>7</v>
      </c>
      <c r="C73" s="17" t="n">
        <v>19.4</v>
      </c>
      <c r="D73" s="17" t="n">
        <f aca="false">135/60*14.58</f>
        <v>32.805</v>
      </c>
      <c r="E73" s="19" t="n">
        <f aca="false">(C73-D73)/C73</f>
        <v>-0.690979381443299</v>
      </c>
      <c r="F73" s="11"/>
    </row>
    <row r="74" customFormat="false" ht="15" hidden="false" customHeight="false" outlineLevel="0" collapsed="false">
      <c r="B74" s="8" t="s">
        <v>8</v>
      </c>
      <c r="C74" s="17" t="n">
        <v>5.5</v>
      </c>
      <c r="D74" s="17" t="n">
        <f aca="false">14/60*14.58</f>
        <v>3.402</v>
      </c>
      <c r="E74" s="18" t="n">
        <f aca="false">(C74-D74)/C74</f>
        <v>0.381454545454545</v>
      </c>
      <c r="F74" s="11"/>
    </row>
    <row r="75" customFormat="false" ht="15" hidden="false" customHeight="false" outlineLevel="0" collapsed="false">
      <c r="B75" s="8" t="s">
        <v>9</v>
      </c>
      <c r="C75" s="17" t="n">
        <v>29</v>
      </c>
      <c r="D75" s="17" t="n">
        <v>0</v>
      </c>
      <c r="E75" s="19" t="n">
        <f aca="false">(C75-D75)/C75</f>
        <v>1</v>
      </c>
      <c r="F75" s="11"/>
    </row>
    <row r="76" customFormat="false" ht="15" hidden="false" customHeight="false" outlineLevel="0" collapsed="false">
      <c r="B76" s="8" t="s">
        <v>10</v>
      </c>
      <c r="C76" s="17" t="n">
        <v>22.5</v>
      </c>
      <c r="D76" s="17" t="n">
        <f aca="false">35/60*7.29</f>
        <v>4.2525</v>
      </c>
      <c r="E76" s="18" t="n">
        <f aca="false">(C76-D76)/C76</f>
        <v>0.811</v>
      </c>
      <c r="F76" s="11"/>
    </row>
    <row r="77" customFormat="false" ht="15" hidden="false" customHeight="false" outlineLevel="0" collapsed="false">
      <c r="F77" s="16"/>
    </row>
    <row r="78" customFormat="false" ht="15" hidden="false" customHeight="false" outlineLevel="0" collapsed="false">
      <c r="F78" s="16"/>
    </row>
    <row r="79" customFormat="false" ht="15" hidden="false" customHeight="false" outlineLevel="0" collapsed="false">
      <c r="F79" s="16"/>
    </row>
    <row r="80" customFormat="false" ht="15" hidden="false" customHeight="false" outlineLevel="0" collapsed="false">
      <c r="F80" s="16"/>
    </row>
    <row r="81" customFormat="false" ht="15" hidden="false" customHeight="false" outlineLevel="0" collapsed="false">
      <c r="F81" s="16"/>
    </row>
    <row r="82" customFormat="false" ht="13.8" hidden="false" customHeight="false" outlineLevel="0" collapsed="false">
      <c r="B82" s="2" t="s">
        <v>16</v>
      </c>
      <c r="F82" s="16"/>
    </row>
    <row r="83" customFormat="false" ht="21" hidden="false" customHeight="false" outlineLevel="0" collapsed="false">
      <c r="B83" s="3" t="n">
        <v>42388</v>
      </c>
      <c r="C83" s="14" t="s">
        <v>2</v>
      </c>
      <c r="D83" s="14" t="s">
        <v>3</v>
      </c>
      <c r="E83" s="15" t="s">
        <v>4</v>
      </c>
      <c r="F83" s="16"/>
    </row>
    <row r="84" customFormat="false" ht="15" hidden="false" customHeight="false" outlineLevel="0" collapsed="false">
      <c r="B84" s="5" t="s">
        <v>5</v>
      </c>
      <c r="C84" s="17" t="n">
        <v>22.33</v>
      </c>
      <c r="D84" s="17" t="n">
        <f aca="false">112/60*14.58</f>
        <v>27.216</v>
      </c>
      <c r="E84" s="18" t="n">
        <f aca="false">(C84-D84)/C84</f>
        <v>-0.218808777429467</v>
      </c>
      <c r="F84" s="11"/>
    </row>
    <row r="85" customFormat="false" ht="15" hidden="false" customHeight="false" outlineLevel="0" collapsed="false">
      <c r="B85" s="8" t="s">
        <v>6</v>
      </c>
      <c r="C85" s="17" t="n">
        <v>3.96</v>
      </c>
      <c r="D85" s="17" t="n">
        <f aca="false">76/60*14.58</f>
        <v>18.468</v>
      </c>
      <c r="E85" s="19" t="n">
        <f aca="false">(C85-D85)/C85</f>
        <v>-3.66363636363636</v>
      </c>
      <c r="F85" s="11"/>
    </row>
    <row r="86" customFormat="false" ht="15" hidden="false" customHeight="false" outlineLevel="0" collapsed="false">
      <c r="B86" s="8" t="s">
        <v>7</v>
      </c>
      <c r="C86" s="17" t="n">
        <v>19.4</v>
      </c>
      <c r="D86" s="17" t="n">
        <f aca="false">89/60*14.58</f>
        <v>21.627</v>
      </c>
      <c r="E86" s="19" t="n">
        <f aca="false">(C86-D86)/C86</f>
        <v>-0.11479381443299</v>
      </c>
      <c r="F86" s="11"/>
    </row>
    <row r="87" customFormat="false" ht="15" hidden="false" customHeight="false" outlineLevel="0" collapsed="false">
      <c r="B87" s="8" t="s">
        <v>8</v>
      </c>
      <c r="C87" s="17" t="n">
        <v>5.5</v>
      </c>
      <c r="D87" s="17" t="n">
        <f aca="false">22/60*14.58</f>
        <v>5.346</v>
      </c>
      <c r="E87" s="18" t="n">
        <f aca="false">(C87-D87)/C87</f>
        <v>0.028</v>
      </c>
      <c r="F87" s="11"/>
    </row>
    <row r="88" customFormat="false" ht="15" hidden="false" customHeight="false" outlineLevel="0" collapsed="false">
      <c r="B88" s="8" t="s">
        <v>9</v>
      </c>
      <c r="C88" s="17" t="n">
        <v>29</v>
      </c>
      <c r="D88" s="17" t="n">
        <v>0</v>
      </c>
      <c r="E88" s="19" t="n">
        <f aca="false">(C88-D88)/C88</f>
        <v>1</v>
      </c>
      <c r="F88" s="11"/>
    </row>
    <row r="89" customFormat="false" ht="15" hidden="false" customHeight="false" outlineLevel="0" collapsed="false">
      <c r="B89" s="8" t="s">
        <v>10</v>
      </c>
      <c r="C89" s="17" t="n">
        <v>22.5</v>
      </c>
      <c r="D89" s="17" t="n">
        <f aca="false">13/60*7.29</f>
        <v>1.5795</v>
      </c>
      <c r="E89" s="18" t="n">
        <f aca="false">(C89-D89)/C89</f>
        <v>0.9298</v>
      </c>
      <c r="F89" s="11"/>
    </row>
    <row r="90" customFormat="false" ht="15" hidden="false" customHeight="false" outlineLevel="0" collapsed="false">
      <c r="F90" s="16"/>
    </row>
    <row r="91" customFormat="false" ht="15" hidden="false" customHeight="false" outlineLevel="0" collapsed="false">
      <c r="F91" s="16"/>
    </row>
    <row r="92" customFormat="false" ht="15" hidden="false" customHeight="false" outlineLevel="0" collapsed="false">
      <c r="F92" s="16"/>
    </row>
    <row r="93" customFormat="false" ht="15" hidden="false" customHeight="false" outlineLevel="0" collapsed="false">
      <c r="F93" s="16"/>
    </row>
    <row r="94" customFormat="false" ht="15" hidden="false" customHeight="false" outlineLevel="0" collapsed="false">
      <c r="F94" s="16"/>
    </row>
    <row r="95" customFormat="false" ht="15" hidden="false" customHeight="false" outlineLevel="0" collapsed="false">
      <c r="B95" s="0" t="s">
        <v>17</v>
      </c>
      <c r="F95" s="16"/>
    </row>
    <row r="96" customFormat="false" ht="21" hidden="false" customHeight="false" outlineLevel="0" collapsed="false">
      <c r="B96" s="3" t="n">
        <v>42388</v>
      </c>
      <c r="C96" s="14" t="s">
        <v>2</v>
      </c>
      <c r="D96" s="14" t="s">
        <v>3</v>
      </c>
      <c r="E96" s="15" t="s">
        <v>4</v>
      </c>
      <c r="F96" s="16"/>
    </row>
    <row r="97" customFormat="false" ht="15" hidden="false" customHeight="false" outlineLevel="0" collapsed="false">
      <c r="B97" s="5" t="s">
        <v>5</v>
      </c>
      <c r="C97" s="17" t="n">
        <v>22.33</v>
      </c>
      <c r="D97" s="17" t="n">
        <f aca="false">5/60*14.58</f>
        <v>1.215</v>
      </c>
      <c r="E97" s="18" t="n">
        <f aca="false">(C97-D97)/C97</f>
        <v>0.945588893864756</v>
      </c>
      <c r="F97" s="11"/>
    </row>
    <row r="98" customFormat="false" ht="15" hidden="false" customHeight="false" outlineLevel="0" collapsed="false">
      <c r="B98" s="8" t="s">
        <v>6</v>
      </c>
      <c r="C98" s="17" t="n">
        <v>3.96</v>
      </c>
      <c r="D98" s="17" t="n">
        <f aca="false">5/60*14.58</f>
        <v>1.215</v>
      </c>
      <c r="E98" s="19" t="n">
        <f aca="false">(C98-D98)/C98</f>
        <v>0.693181818181818</v>
      </c>
      <c r="F98" s="11"/>
    </row>
    <row r="99" customFormat="false" ht="15" hidden="false" customHeight="false" outlineLevel="0" collapsed="false">
      <c r="B99" s="8" t="s">
        <v>7</v>
      </c>
      <c r="C99" s="17" t="n">
        <v>19.4</v>
      </c>
      <c r="D99" s="17" t="n">
        <v>0</v>
      </c>
      <c r="E99" s="19" t="n">
        <f aca="false">(C99-D99)/C99</f>
        <v>1</v>
      </c>
      <c r="F99" s="11"/>
    </row>
    <row r="100" customFormat="false" ht="15" hidden="false" customHeight="false" outlineLevel="0" collapsed="false">
      <c r="B100" s="8" t="s">
        <v>8</v>
      </c>
      <c r="C100" s="17" t="n">
        <v>5.5</v>
      </c>
      <c r="D100" s="17" t="n">
        <f aca="false">32/60*14.58</f>
        <v>7.776</v>
      </c>
      <c r="E100" s="18" t="n">
        <f aca="false">(C100-D100)/C100</f>
        <v>-0.413818181818182</v>
      </c>
      <c r="F100" s="11"/>
    </row>
    <row r="101" customFormat="false" ht="15" hidden="false" customHeight="false" outlineLevel="0" collapsed="false">
      <c r="B101" s="8" t="s">
        <v>9</v>
      </c>
      <c r="C101" s="17" t="n">
        <v>29</v>
      </c>
      <c r="D101" s="17" t="n">
        <v>0</v>
      </c>
      <c r="E101" s="19" t="n">
        <f aca="false">(C101-D101)/C101</f>
        <v>1</v>
      </c>
      <c r="F101" s="11"/>
    </row>
    <row r="102" customFormat="false" ht="15" hidden="false" customHeight="false" outlineLevel="0" collapsed="false">
      <c r="B102" s="8" t="s">
        <v>10</v>
      </c>
      <c r="C102" s="17" t="n">
        <v>22.5</v>
      </c>
      <c r="D102" s="17" t="n">
        <f aca="false">39/60*7.29</f>
        <v>4.7385</v>
      </c>
      <c r="E102" s="18" t="n">
        <f aca="false">(C102-D102)/C102</f>
        <v>0.7894</v>
      </c>
      <c r="F102" s="11"/>
    </row>
    <row r="103" customFormat="false" ht="15" hidden="false" customHeight="false" outlineLevel="0" collapsed="false">
      <c r="F103" s="16"/>
    </row>
    <row r="104" customFormat="false" ht="15" hidden="false" customHeight="false" outlineLevel="0" collapsed="false">
      <c r="F104" s="16"/>
    </row>
    <row r="105" customFormat="false" ht="15" hidden="false" customHeight="false" outlineLevel="0" collapsed="false">
      <c r="F105" s="16"/>
    </row>
    <row r="106" customFormat="false" ht="15" hidden="false" customHeight="false" outlineLevel="0" collapsed="false">
      <c r="F106" s="16"/>
    </row>
    <row r="107" customFormat="false" ht="15" hidden="false" customHeight="false" outlineLevel="0" collapsed="false">
      <c r="F107" s="16"/>
    </row>
    <row r="108" customFormat="false" ht="15" hidden="false" customHeight="false" outlineLevel="0" collapsed="false">
      <c r="F108" s="16"/>
    </row>
    <row r="109" customFormat="false" ht="15" hidden="false" customHeight="false" outlineLevel="0" collapsed="false">
      <c r="F109" s="16"/>
    </row>
    <row r="110" customFormat="false" ht="15" hidden="false" customHeight="false" outlineLevel="0" collapsed="false">
      <c r="F110" s="16"/>
    </row>
    <row r="111" customFormat="false" ht="15" hidden="false" customHeight="false" outlineLevel="0" collapsed="false">
      <c r="F111" s="16"/>
    </row>
    <row r="112" customFormat="false" ht="13.8" hidden="false" customHeight="false" outlineLevel="0" collapsed="false">
      <c r="B112" s="2" t="s">
        <v>18</v>
      </c>
      <c r="F112" s="16"/>
    </row>
    <row r="113" customFormat="false" ht="21" hidden="false" customHeight="false" outlineLevel="0" collapsed="false">
      <c r="B113" s="3" t="n">
        <v>42388</v>
      </c>
      <c r="C113" s="14" t="s">
        <v>2</v>
      </c>
      <c r="D113" s="14" t="s">
        <v>3</v>
      </c>
      <c r="E113" s="15" t="s">
        <v>4</v>
      </c>
      <c r="F113" s="16"/>
    </row>
    <row r="114" customFormat="false" ht="15" hidden="false" customHeight="false" outlineLevel="0" collapsed="false">
      <c r="B114" s="5" t="s">
        <v>5</v>
      </c>
      <c r="C114" s="17" t="n">
        <v>22.33</v>
      </c>
      <c r="D114" s="17" t="n">
        <f aca="false">110/60*14.58</f>
        <v>26.73</v>
      </c>
      <c r="E114" s="18" t="n">
        <f aca="false">(C114-D114)/C114</f>
        <v>-0.19704433497537</v>
      </c>
      <c r="F114" s="11"/>
    </row>
    <row r="115" customFormat="false" ht="15" hidden="false" customHeight="false" outlineLevel="0" collapsed="false">
      <c r="B115" s="8" t="s">
        <v>6</v>
      </c>
      <c r="C115" s="17" t="n">
        <v>3.96</v>
      </c>
      <c r="D115" s="17" t="n">
        <f aca="false">117/60*14.58</f>
        <v>28.431</v>
      </c>
      <c r="E115" s="19" t="n">
        <f aca="false">(C115-D115)/C115</f>
        <v>-6.17954545454546</v>
      </c>
      <c r="F115" s="11"/>
    </row>
    <row r="116" customFormat="false" ht="15" hidden="false" customHeight="false" outlineLevel="0" collapsed="false">
      <c r="B116" s="8" t="s">
        <v>7</v>
      </c>
      <c r="C116" s="17" t="n">
        <v>19.4</v>
      </c>
      <c r="D116" s="17" t="n">
        <f aca="false">410/60*14.58</f>
        <v>99.63</v>
      </c>
      <c r="E116" s="19" t="n">
        <f aca="false">(C116-D116)/C116</f>
        <v>-4.13556701030928</v>
      </c>
      <c r="F116" s="11"/>
    </row>
    <row r="117" customFormat="false" ht="15" hidden="false" customHeight="false" outlineLevel="0" collapsed="false">
      <c r="B117" s="8" t="s">
        <v>8</v>
      </c>
      <c r="C117" s="17" t="n">
        <v>5.5</v>
      </c>
      <c r="D117" s="17" t="n">
        <f aca="false">3/60*14.58</f>
        <v>0.729</v>
      </c>
      <c r="E117" s="18" t="n">
        <f aca="false">(C117-D117)/C117</f>
        <v>0.867454545454545</v>
      </c>
      <c r="F117" s="11"/>
    </row>
    <row r="118" customFormat="false" ht="15" hidden="false" customHeight="false" outlineLevel="0" collapsed="false">
      <c r="B118" s="8" t="s">
        <v>9</v>
      </c>
      <c r="C118" s="17" t="n">
        <v>29</v>
      </c>
      <c r="D118" s="17" t="n">
        <v>0</v>
      </c>
      <c r="E118" s="19" t="n">
        <f aca="false">(C118-D118)/C118</f>
        <v>1</v>
      </c>
      <c r="F118" s="11"/>
    </row>
    <row r="119" customFormat="false" ht="15" hidden="false" customHeight="false" outlineLevel="0" collapsed="false">
      <c r="B119" s="8" t="s">
        <v>10</v>
      </c>
      <c r="C119" s="17" t="n">
        <v>22.5</v>
      </c>
      <c r="D119" s="17" t="n">
        <f aca="false">30/60*7.29</f>
        <v>3.645</v>
      </c>
      <c r="E119" s="18" t="n">
        <f aca="false">(C119-D119)/C119</f>
        <v>0.838</v>
      </c>
      <c r="F119" s="11"/>
    </row>
    <row r="120" customFormat="false" ht="15" hidden="false" customHeight="false" outlineLevel="0" collapsed="false">
      <c r="F120" s="16"/>
    </row>
    <row r="121" customFormat="false" ht="15" hidden="false" customHeight="false" outlineLevel="0" collapsed="false">
      <c r="F121" s="16"/>
    </row>
    <row r="122" customFormat="false" ht="15" hidden="false" customHeight="false" outlineLevel="0" collapsed="false">
      <c r="F122" s="16"/>
    </row>
    <row r="123" customFormat="false" ht="15" hidden="false" customHeight="false" outlineLevel="0" collapsed="false">
      <c r="F123" s="16"/>
    </row>
    <row r="124" customFormat="false" ht="15" hidden="false" customHeight="false" outlineLevel="0" collapsed="false">
      <c r="F124" s="16"/>
    </row>
    <row r="125" customFormat="false" ht="13.8" hidden="false" customHeight="false" outlineLevel="0" collapsed="false">
      <c r="B125" s="2" t="s">
        <v>19</v>
      </c>
      <c r="F125" s="16"/>
    </row>
    <row r="126" customFormat="false" ht="21" hidden="false" customHeight="false" outlineLevel="0" collapsed="false">
      <c r="B126" s="3" t="n">
        <v>42388</v>
      </c>
      <c r="C126" s="14" t="s">
        <v>2</v>
      </c>
      <c r="D126" s="14" t="s">
        <v>3</v>
      </c>
      <c r="E126" s="15" t="s">
        <v>4</v>
      </c>
      <c r="F126" s="16"/>
    </row>
    <row r="127" customFormat="false" ht="15" hidden="false" customHeight="false" outlineLevel="0" collapsed="false">
      <c r="B127" s="5" t="s">
        <v>5</v>
      </c>
      <c r="C127" s="17" t="n">
        <v>22.33</v>
      </c>
      <c r="D127" s="17" t="n">
        <f aca="false">153/60*14.58</f>
        <v>37.179</v>
      </c>
      <c r="E127" s="18" t="n">
        <f aca="false">(C127-D127)/C127</f>
        <v>-0.664979847738468</v>
      </c>
      <c r="F127" s="11"/>
    </row>
    <row r="128" customFormat="false" ht="15" hidden="false" customHeight="false" outlineLevel="0" collapsed="false">
      <c r="B128" s="8" t="s">
        <v>6</v>
      </c>
      <c r="C128" s="17" t="n">
        <v>3.96</v>
      </c>
      <c r="D128" s="17" t="n">
        <f aca="false">57/60*14.58</f>
        <v>13.851</v>
      </c>
      <c r="E128" s="19" t="n">
        <f aca="false">(C128-D128)/C128</f>
        <v>-2.49772727272727</v>
      </c>
      <c r="F128" s="11"/>
    </row>
    <row r="129" customFormat="false" ht="15" hidden="false" customHeight="false" outlineLevel="0" collapsed="false">
      <c r="B129" s="8" t="s">
        <v>7</v>
      </c>
      <c r="C129" s="17" t="n">
        <v>19.4</v>
      </c>
      <c r="D129" s="17" t="n">
        <v>0</v>
      </c>
      <c r="E129" s="19" t="n">
        <f aca="false">(C129-D129)/C129</f>
        <v>1</v>
      </c>
      <c r="F129" s="11"/>
    </row>
    <row r="130" customFormat="false" ht="15" hidden="false" customHeight="false" outlineLevel="0" collapsed="false">
      <c r="B130" s="8" t="s">
        <v>8</v>
      </c>
      <c r="C130" s="17" t="n">
        <v>5.5</v>
      </c>
      <c r="D130" s="17" t="n">
        <f aca="false">37/60*14.58</f>
        <v>8.991</v>
      </c>
      <c r="E130" s="18" t="n">
        <f aca="false">(C130-D130)/C130</f>
        <v>-0.634727272727273</v>
      </c>
      <c r="F130" s="11"/>
    </row>
    <row r="131" customFormat="false" ht="15" hidden="false" customHeight="false" outlineLevel="0" collapsed="false">
      <c r="B131" s="8" t="s">
        <v>9</v>
      </c>
      <c r="C131" s="17" t="n">
        <v>29</v>
      </c>
      <c r="D131" s="17" t="n">
        <v>0</v>
      </c>
      <c r="E131" s="19" t="n">
        <f aca="false">(C131-D131)/C131</f>
        <v>1</v>
      </c>
      <c r="F131" s="11"/>
    </row>
    <row r="132" customFormat="false" ht="15" hidden="false" customHeight="false" outlineLevel="0" collapsed="false">
      <c r="B132" s="8" t="s">
        <v>10</v>
      </c>
      <c r="C132" s="17" t="n">
        <v>22.5</v>
      </c>
      <c r="D132" s="17" t="n">
        <f aca="false">15/60*7.29</f>
        <v>1.8225</v>
      </c>
      <c r="E132" s="18" t="n">
        <f aca="false">(C132-D132)/C132</f>
        <v>0.919</v>
      </c>
      <c r="F132" s="11"/>
    </row>
    <row r="133" customFormat="false" ht="15" hidden="false" customHeight="false" outlineLevel="0" collapsed="false">
      <c r="F133" s="16"/>
    </row>
    <row r="134" customFormat="false" ht="15" hidden="false" customHeight="false" outlineLevel="0" collapsed="false">
      <c r="F134" s="16"/>
    </row>
    <row r="135" customFormat="false" ht="15" hidden="false" customHeight="false" outlineLevel="0" collapsed="false">
      <c r="F135" s="16"/>
    </row>
    <row r="136" customFormat="false" ht="15" hidden="false" customHeight="false" outlineLevel="0" collapsed="false">
      <c r="F136" s="16"/>
    </row>
    <row r="137" customFormat="false" ht="15" hidden="false" customHeight="false" outlineLevel="0" collapsed="false">
      <c r="F137" s="16"/>
    </row>
    <row r="138" customFormat="false" ht="13.8" hidden="false" customHeight="false" outlineLevel="0" collapsed="false">
      <c r="B138" s="2" t="s">
        <v>20</v>
      </c>
      <c r="F138" s="16"/>
    </row>
    <row r="139" customFormat="false" ht="21" hidden="false" customHeight="false" outlineLevel="0" collapsed="false">
      <c r="B139" s="3" t="n">
        <v>42388</v>
      </c>
      <c r="C139" s="14" t="s">
        <v>2</v>
      </c>
      <c r="D139" s="14" t="s">
        <v>3</v>
      </c>
      <c r="E139" s="15" t="s">
        <v>4</v>
      </c>
      <c r="F139" s="16"/>
    </row>
    <row r="140" customFormat="false" ht="15" hidden="false" customHeight="false" outlineLevel="0" collapsed="false">
      <c r="B140" s="5" t="s">
        <v>5</v>
      </c>
      <c r="C140" s="17" t="n">
        <v>22.33</v>
      </c>
      <c r="D140" s="17" t="n">
        <f aca="false">1/60*14.58</f>
        <v>0.243</v>
      </c>
      <c r="E140" s="18" t="n">
        <f aca="false">(C140-D140)/C140</f>
        <v>0.989117778772951</v>
      </c>
      <c r="F140" s="11"/>
    </row>
    <row r="141" customFormat="false" ht="15" hidden="false" customHeight="false" outlineLevel="0" collapsed="false">
      <c r="B141" s="8" t="s">
        <v>6</v>
      </c>
      <c r="C141" s="17" t="n">
        <v>3.96</v>
      </c>
      <c r="D141" s="17" t="n">
        <f aca="false">208/60*14.58</f>
        <v>50.544</v>
      </c>
      <c r="E141" s="19" t="n">
        <f aca="false">(C141-D141)/C141</f>
        <v>-11.7636363636364</v>
      </c>
      <c r="F141" s="11"/>
    </row>
    <row r="142" customFormat="false" ht="15" hidden="false" customHeight="false" outlineLevel="0" collapsed="false">
      <c r="B142" s="8" t="s">
        <v>7</v>
      </c>
      <c r="C142" s="17" t="n">
        <v>19.4</v>
      </c>
      <c r="D142" s="17" t="n">
        <f aca="false">14/60*14.58</f>
        <v>3.402</v>
      </c>
      <c r="E142" s="19" t="n">
        <f aca="false">(C142-D142)/C142</f>
        <v>0.824639175257732</v>
      </c>
      <c r="F142" s="11"/>
    </row>
    <row r="143" customFormat="false" ht="15" hidden="false" customHeight="false" outlineLevel="0" collapsed="false">
      <c r="B143" s="8" t="s">
        <v>8</v>
      </c>
      <c r="C143" s="17" t="n">
        <v>5.5</v>
      </c>
      <c r="D143" s="17" t="n">
        <f aca="false">6/60*14.58</f>
        <v>1.458</v>
      </c>
      <c r="E143" s="18" t="n">
        <f aca="false">(C143-D143)/C143</f>
        <v>0.734909090909091</v>
      </c>
      <c r="F143" s="11"/>
    </row>
    <row r="144" customFormat="false" ht="15" hidden="false" customHeight="false" outlineLevel="0" collapsed="false">
      <c r="B144" s="8" t="s">
        <v>9</v>
      </c>
      <c r="C144" s="17" t="n">
        <v>29</v>
      </c>
      <c r="D144" s="17" t="n">
        <v>0</v>
      </c>
      <c r="E144" s="19" t="n">
        <f aca="false">(C144-D144)/C144</f>
        <v>1</v>
      </c>
      <c r="F144" s="11"/>
    </row>
    <row r="145" customFormat="false" ht="15" hidden="false" customHeight="false" outlineLevel="0" collapsed="false">
      <c r="B145" s="8" t="s">
        <v>10</v>
      </c>
      <c r="C145" s="17" t="n">
        <v>22.5</v>
      </c>
      <c r="D145" s="17" t="n">
        <f aca="false">18/60*7.29</f>
        <v>2.187</v>
      </c>
      <c r="E145" s="18" t="n">
        <f aca="false">(C145-D145)/C145</f>
        <v>0.9028</v>
      </c>
      <c r="F145" s="11"/>
    </row>
    <row r="146" customFormat="false" ht="15" hidden="false" customHeight="false" outlineLevel="0" collapsed="false">
      <c r="F146" s="16"/>
    </row>
    <row r="147" customFormat="false" ht="15" hidden="false" customHeight="false" outlineLevel="0" collapsed="false">
      <c r="F147" s="16"/>
    </row>
    <row r="148" customFormat="false" ht="15" hidden="false" customHeight="false" outlineLevel="0" collapsed="false">
      <c r="F148" s="16"/>
    </row>
    <row r="149" customFormat="false" ht="15" hidden="false" customHeight="false" outlineLevel="0" collapsed="false">
      <c r="F149" s="16"/>
    </row>
    <row r="150" customFormat="false" ht="15" hidden="false" customHeight="false" outlineLevel="0" collapsed="false">
      <c r="B150" s="0" t="s">
        <v>21</v>
      </c>
      <c r="F150" s="16"/>
    </row>
    <row r="151" customFormat="false" ht="21" hidden="false" customHeight="false" outlineLevel="0" collapsed="false">
      <c r="B151" s="3" t="n">
        <v>42388</v>
      </c>
      <c r="C151" s="14" t="s">
        <v>2</v>
      </c>
      <c r="D151" s="14" t="s">
        <v>3</v>
      </c>
      <c r="E151" s="15" t="s">
        <v>4</v>
      </c>
      <c r="F151" s="16"/>
    </row>
    <row r="152" customFormat="false" ht="15" hidden="false" customHeight="false" outlineLevel="0" collapsed="false">
      <c r="B152" s="5" t="s">
        <v>5</v>
      </c>
      <c r="C152" s="17" t="n">
        <v>22.33</v>
      </c>
      <c r="D152" s="17" t="n">
        <f aca="false">10/60*14.58</f>
        <v>2.43</v>
      </c>
      <c r="E152" s="18" t="n">
        <f aca="false">(C152-D152)/C152</f>
        <v>0.891177787729512</v>
      </c>
      <c r="F152" s="11"/>
    </row>
    <row r="153" customFormat="false" ht="15" hidden="false" customHeight="false" outlineLevel="0" collapsed="false">
      <c r="B153" s="8" t="s">
        <v>6</v>
      </c>
      <c r="C153" s="17" t="n">
        <v>3.96</v>
      </c>
      <c r="D153" s="17" t="n">
        <f aca="false">3/60*14.58</f>
        <v>0.729</v>
      </c>
      <c r="E153" s="19" t="n">
        <f aca="false">(C153-D153)/C153</f>
        <v>0.815909090909091</v>
      </c>
      <c r="F153" s="11"/>
    </row>
    <row r="154" customFormat="false" ht="15" hidden="false" customHeight="false" outlineLevel="0" collapsed="false">
      <c r="B154" s="8" t="s">
        <v>7</v>
      </c>
      <c r="C154" s="17" t="n">
        <v>19.4</v>
      </c>
      <c r="D154" s="17" t="n">
        <v>0</v>
      </c>
      <c r="E154" s="19" t="n">
        <f aca="false">(C154-D154)/C154</f>
        <v>1</v>
      </c>
      <c r="F154" s="11"/>
    </row>
    <row r="155" customFormat="false" ht="15" hidden="false" customHeight="false" outlineLevel="0" collapsed="false">
      <c r="B155" s="8" t="s">
        <v>8</v>
      </c>
      <c r="C155" s="17" t="n">
        <v>5.5</v>
      </c>
      <c r="D155" s="17" t="n">
        <f aca="false">17/60*14.58</f>
        <v>4.131</v>
      </c>
      <c r="E155" s="18" t="n">
        <f aca="false">(C155-D155)/C155</f>
        <v>0.248909090909091</v>
      </c>
      <c r="F155" s="11"/>
    </row>
    <row r="156" customFormat="false" ht="15" hidden="false" customHeight="false" outlineLevel="0" collapsed="false">
      <c r="B156" s="8" t="s">
        <v>9</v>
      </c>
      <c r="C156" s="17" t="n">
        <v>29</v>
      </c>
      <c r="D156" s="17" t="n">
        <v>0</v>
      </c>
      <c r="E156" s="19" t="n">
        <f aca="false">(C156-D156)/C156</f>
        <v>1</v>
      </c>
      <c r="F156" s="11"/>
    </row>
    <row r="157" customFormat="false" ht="15" hidden="false" customHeight="false" outlineLevel="0" collapsed="false">
      <c r="B157" s="8" t="s">
        <v>10</v>
      </c>
      <c r="C157" s="17" t="n">
        <v>22.5</v>
      </c>
      <c r="D157" s="17" t="n">
        <f aca="false">17/60*7.29</f>
        <v>2.0655</v>
      </c>
      <c r="E157" s="18" t="n">
        <f aca="false">(C157-D157)/C157</f>
        <v>0.9082</v>
      </c>
      <c r="F157" s="11"/>
    </row>
    <row r="158" customFormat="false" ht="15" hidden="false" customHeight="false" outlineLevel="0" collapsed="false">
      <c r="F158" s="16"/>
    </row>
    <row r="159" customFormat="false" ht="15" hidden="false" customHeight="false" outlineLevel="0" collapsed="false">
      <c r="F159" s="16"/>
    </row>
    <row r="160" customFormat="false" ht="15" hidden="false" customHeight="false" outlineLevel="0" collapsed="false">
      <c r="F160" s="16"/>
    </row>
    <row r="161" customFormat="false" ht="15" hidden="false" customHeight="false" outlineLevel="0" collapsed="false">
      <c r="F161" s="16"/>
    </row>
    <row r="162" customFormat="false" ht="15" hidden="false" customHeight="false" outlineLevel="0" collapsed="false">
      <c r="F162" s="16"/>
    </row>
    <row r="163" customFormat="false" ht="13.8" hidden="false" customHeight="false" outlineLevel="0" collapsed="false">
      <c r="B163" s="2" t="s">
        <v>22</v>
      </c>
      <c r="F163" s="16"/>
    </row>
    <row r="164" customFormat="false" ht="21" hidden="false" customHeight="false" outlineLevel="0" collapsed="false">
      <c r="B164" s="3" t="n">
        <v>42388</v>
      </c>
      <c r="C164" s="14" t="s">
        <v>2</v>
      </c>
      <c r="D164" s="14" t="s">
        <v>3</v>
      </c>
      <c r="E164" s="15" t="s">
        <v>4</v>
      </c>
      <c r="F164" s="16"/>
    </row>
    <row r="165" customFormat="false" ht="15" hidden="false" customHeight="false" outlineLevel="0" collapsed="false">
      <c r="B165" s="5" t="s">
        <v>5</v>
      </c>
      <c r="C165" s="17" t="n">
        <v>22.33</v>
      </c>
      <c r="D165" s="17" t="n">
        <f aca="false">605/60*14.58</f>
        <v>147.015</v>
      </c>
      <c r="E165" s="18" t="n">
        <f aca="false">(C165-D165)/C165</f>
        <v>-5.58374384236453</v>
      </c>
      <c r="F165" s="11"/>
    </row>
    <row r="166" customFormat="false" ht="15" hidden="false" customHeight="false" outlineLevel="0" collapsed="false">
      <c r="B166" s="8" t="s">
        <v>6</v>
      </c>
      <c r="C166" s="17" t="n">
        <v>3.96</v>
      </c>
      <c r="D166" s="17" t="n">
        <f aca="false">4/60*14.58</f>
        <v>0.972</v>
      </c>
      <c r="E166" s="19" t="n">
        <f aca="false">(C166-D166)/C166</f>
        <v>0.754545454545455</v>
      </c>
      <c r="F166" s="11"/>
    </row>
    <row r="167" customFormat="false" ht="15" hidden="false" customHeight="false" outlineLevel="0" collapsed="false">
      <c r="B167" s="8" t="s">
        <v>7</v>
      </c>
      <c r="C167" s="17" t="n">
        <v>19.4</v>
      </c>
      <c r="D167" s="17" t="n">
        <f aca="false">79/60*14.58</f>
        <v>19.197</v>
      </c>
      <c r="E167" s="19" t="n">
        <f aca="false">(C167-D167)/C167</f>
        <v>0.0104639175257732</v>
      </c>
      <c r="F167" s="11"/>
    </row>
    <row r="168" customFormat="false" ht="15" hidden="false" customHeight="false" outlineLevel="0" collapsed="false">
      <c r="B168" s="8" t="s">
        <v>8</v>
      </c>
      <c r="C168" s="17" t="n">
        <v>5.5</v>
      </c>
      <c r="D168" s="17" t="n">
        <f aca="false">12/60*14.58</f>
        <v>2.916</v>
      </c>
      <c r="E168" s="18" t="n">
        <f aca="false">(C168-D168)/C168</f>
        <v>0.469818181818182</v>
      </c>
      <c r="F168" s="11"/>
    </row>
    <row r="169" customFormat="false" ht="15" hidden="false" customHeight="false" outlineLevel="0" collapsed="false">
      <c r="B169" s="8" t="s">
        <v>9</v>
      </c>
      <c r="C169" s="17" t="n">
        <v>29</v>
      </c>
      <c r="D169" s="17" t="n">
        <v>0</v>
      </c>
      <c r="E169" s="19" t="n">
        <f aca="false">(C169-D169)/C169</f>
        <v>1</v>
      </c>
      <c r="F169" s="11"/>
    </row>
    <row r="170" customFormat="false" ht="15" hidden="false" customHeight="false" outlineLevel="0" collapsed="false">
      <c r="B170" s="8" t="s">
        <v>10</v>
      </c>
      <c r="C170" s="17" t="n">
        <v>22.5</v>
      </c>
      <c r="D170" s="17" t="n">
        <f aca="false">18/60*7.29</f>
        <v>2.187</v>
      </c>
      <c r="E170" s="18" t="n">
        <f aca="false">(C170-D170)/C170</f>
        <v>0.9028</v>
      </c>
      <c r="F17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28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N2" activeCellId="0" sqref="N2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16" min="4" style="0" width="9.1417004048583"/>
    <col collapsed="false" hidden="false" max="17" min="17" style="0" width="23.2793522267206"/>
    <col collapsed="false" hidden="false" max="18" min="18" style="0" width="5.1417004048583"/>
    <col collapsed="false" hidden="false" max="22" min="19" style="0" width="6.1417004048583"/>
    <col collapsed="false" hidden="false" max="1025" min="23" style="0" width="11.5708502024291"/>
  </cols>
  <sheetData>
    <row r="2" customFormat="false" ht="13.8" hidden="false" customHeight="false" outlineLevel="0" collapsed="false">
      <c r="D2" s="20" t="s">
        <v>1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23</v>
      </c>
    </row>
    <row r="3" customFormat="false" ht="13.8" hidden="false" customHeight="false" outlineLevel="0" collapsed="false">
      <c r="B3" s="21"/>
      <c r="C3" s="22" t="s">
        <v>24</v>
      </c>
      <c r="D3" s="23" t="n">
        <v>20160119</v>
      </c>
      <c r="E3" s="23" t="n">
        <v>20160119</v>
      </c>
      <c r="F3" s="23" t="n">
        <v>20160119</v>
      </c>
      <c r="G3" s="23" t="n">
        <v>20160119</v>
      </c>
      <c r="H3" s="23" t="n">
        <v>20160119</v>
      </c>
      <c r="I3" s="23" t="n">
        <v>20160119</v>
      </c>
      <c r="J3" s="23" t="n">
        <v>20160119</v>
      </c>
      <c r="K3" s="23" t="n">
        <v>20160119</v>
      </c>
      <c r="L3" s="23" t="n">
        <v>20160119</v>
      </c>
      <c r="M3" s="23" t="n">
        <v>20160119</v>
      </c>
      <c r="N3" s="23" t="n">
        <v>20160119</v>
      </c>
      <c r="O3" s="23" t="n">
        <v>20160119</v>
      </c>
      <c r="P3" s="23" t="n">
        <v>20160119</v>
      </c>
      <c r="Q3" s="24"/>
    </row>
    <row r="4" customFormat="false" ht="13.8" hidden="false" customHeight="false" outlineLevel="0" collapsed="false">
      <c r="B4" s="23" t="n">
        <v>1</v>
      </c>
      <c r="C4" s="22" t="s">
        <v>25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6" t="e">
        <f aca="false">AVERAGE(D4:P4)</f>
        <v>#DIV/0!</v>
      </c>
    </row>
    <row r="5" customFormat="false" ht="13.8" hidden="false" customHeight="false" outlineLevel="0" collapsed="false">
      <c r="B5" s="23" t="n">
        <v>2</v>
      </c>
      <c r="C5" s="22" t="s">
        <v>5</v>
      </c>
      <c r="D5" s="25" t="n">
        <v>1</v>
      </c>
      <c r="E5" s="25" t="n">
        <v>1</v>
      </c>
      <c r="F5" s="25" t="n">
        <v>1</v>
      </c>
      <c r="G5" s="25" t="n">
        <v>1</v>
      </c>
      <c r="H5" s="25" t="n">
        <v>1</v>
      </c>
      <c r="I5" s="25" t="n">
        <v>1</v>
      </c>
      <c r="J5" s="25" t="n">
        <v>1</v>
      </c>
      <c r="K5" s="25" t="n">
        <v>1</v>
      </c>
      <c r="L5" s="25" t="n">
        <v>1</v>
      </c>
      <c r="M5" s="25" t="n">
        <v>1</v>
      </c>
      <c r="N5" s="25" t="n">
        <v>0.8571</v>
      </c>
      <c r="O5" s="25" t="n">
        <v>1</v>
      </c>
      <c r="P5" s="25" t="n">
        <v>1</v>
      </c>
      <c r="Q5" s="26" t="n">
        <f aca="false">AVERAGE(D5:P5)</f>
        <v>0.989007692307692</v>
      </c>
    </row>
    <row r="6" customFormat="false" ht="13.8" hidden="false" customHeight="false" outlineLevel="0" collapsed="false">
      <c r="B6" s="23" t="n">
        <v>3</v>
      </c>
      <c r="C6" s="22" t="s">
        <v>6</v>
      </c>
      <c r="D6" s="25" t="n">
        <v>1</v>
      </c>
      <c r="E6" s="25" t="n">
        <v>1</v>
      </c>
      <c r="F6" s="25" t="n">
        <v>1</v>
      </c>
      <c r="G6" s="25" t="n">
        <v>1</v>
      </c>
      <c r="H6" s="25" t="n">
        <v>1</v>
      </c>
      <c r="I6" s="25" t="n">
        <v>1</v>
      </c>
      <c r="J6" s="25" t="n">
        <v>1</v>
      </c>
      <c r="K6" s="25" t="n">
        <v>1</v>
      </c>
      <c r="L6" s="25" t="n">
        <v>1</v>
      </c>
      <c r="M6" s="25" t="n">
        <v>1</v>
      </c>
      <c r="N6" s="25" t="n">
        <v>1</v>
      </c>
      <c r="O6" s="25" t="n">
        <v>1</v>
      </c>
      <c r="P6" s="25" t="n">
        <v>1</v>
      </c>
      <c r="Q6" s="26" t="n">
        <f aca="false">AVERAGE(D6:P6)</f>
        <v>1</v>
      </c>
    </row>
    <row r="7" customFormat="false" ht="13.8" hidden="false" customHeight="false" outlineLevel="0" collapsed="false">
      <c r="B7" s="23" t="n">
        <v>5</v>
      </c>
      <c r="C7" s="22" t="s">
        <v>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 t="n">
        <v>1</v>
      </c>
      <c r="P7" s="25" t="n">
        <v>1</v>
      </c>
      <c r="Q7" s="26" t="n">
        <f aca="false">AVERAGE(D7:P7)</f>
        <v>1</v>
      </c>
    </row>
    <row r="8" customFormat="false" ht="13.8" hidden="false" customHeight="false" outlineLevel="0" collapsed="false">
      <c r="B8" s="23" t="n">
        <v>6</v>
      </c>
      <c r="C8" s="22" t="s">
        <v>8</v>
      </c>
      <c r="D8" s="25"/>
      <c r="E8" s="25" t="n">
        <v>1</v>
      </c>
      <c r="F8" s="25" t="n">
        <v>1</v>
      </c>
      <c r="G8" s="25" t="n">
        <v>1</v>
      </c>
      <c r="H8" s="25" t="n">
        <v>0.6667</v>
      </c>
      <c r="I8" s="25" t="n">
        <v>0.6667</v>
      </c>
      <c r="J8" s="25" t="n">
        <v>0.6667</v>
      </c>
      <c r="K8" s="25" t="n">
        <v>0.6667</v>
      </c>
      <c r="L8" s="25" t="n">
        <v>0.6667</v>
      </c>
      <c r="M8" s="25" t="n">
        <v>0.6667</v>
      </c>
      <c r="N8" s="25" t="n">
        <v>0.3333</v>
      </c>
      <c r="O8" s="25" t="n">
        <v>0.3333</v>
      </c>
      <c r="P8" s="25" t="n">
        <v>0.3333</v>
      </c>
      <c r="Q8" s="26" t="n">
        <f aca="false">AVERAGE(D8:P8)</f>
        <v>0.666675</v>
      </c>
    </row>
    <row r="9" customFormat="false" ht="13.8" hidden="false" customHeight="false" outlineLevel="0" collapsed="false">
      <c r="B9" s="23" t="n">
        <v>7</v>
      </c>
      <c r="C9" s="22" t="s">
        <v>26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 t="e">
        <f aca="false">AVERAGE(D9:P9)</f>
        <v>#DIV/0!</v>
      </c>
    </row>
    <row r="10" customFormat="false" ht="13.8" hidden="false" customHeight="false" outlineLevel="0" collapsed="false">
      <c r="Y10" s="27"/>
    </row>
    <row r="11" customFormat="false" ht="14.9" hidden="false" customHeight="false" outlineLevel="0" collapsed="false">
      <c r="C11" s="20" t="s">
        <v>27</v>
      </c>
      <c r="D11" s="28" t="n">
        <v>42375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 t="s">
        <v>23</v>
      </c>
      <c r="Y11" s="27"/>
    </row>
    <row r="12" customFormat="false" ht="13.8" hidden="false" customHeight="false" outlineLevel="0" collapsed="false">
      <c r="B12" s="22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9"/>
      <c r="Y12" s="27"/>
    </row>
    <row r="13" customFormat="false" ht="14.9" hidden="false" customHeight="false" outlineLevel="0" collapsed="false">
      <c r="B13" s="23" t="n">
        <v>1</v>
      </c>
      <c r="C13" s="22" t="s">
        <v>28</v>
      </c>
      <c r="D13" s="30" t="n">
        <v>1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26" t="n">
        <f aca="false">AVERAGE(D13:P13)</f>
        <v>1</v>
      </c>
    </row>
    <row r="14" customFormat="false" ht="14.9" hidden="false" customHeight="false" outlineLevel="0" collapsed="false">
      <c r="B14" s="23" t="n">
        <v>2</v>
      </c>
      <c r="C14" s="22" t="s">
        <v>29</v>
      </c>
      <c r="D14" s="30" t="n">
        <v>1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6" t="n">
        <f aca="false">AVERAGE(D14:P14)</f>
        <v>1</v>
      </c>
    </row>
    <row r="15" customFormat="false" ht="14.9" hidden="false" customHeight="false" outlineLevel="0" collapsed="false">
      <c r="B15" s="23" t="n">
        <v>3</v>
      </c>
      <c r="C15" s="22" t="s">
        <v>30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26" t="e">
        <f aca="false">AVERAGE(D15:P15)</f>
        <v>#DIV/0!</v>
      </c>
    </row>
    <row r="28" customFormat="false" ht="21" hidden="false" customHeight="true" outlineLevel="0" collapsed="false"/>
  </sheetData>
  <conditionalFormatting sqref="D11:P1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1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Q11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B12:C15">
    <cfRule type="cellIs" priority="5" operator="notEqual" aboveAverage="0" equalAverage="0" bottom="0" percent="0" rank="0" text="" dxfId="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33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1" ySplit="3" topLeftCell="D16" activePane="bottomRight" state="frozen"/>
      <selection pane="topLeft" activeCell="C1" activeCellId="0" sqref="C1"/>
      <selection pane="topRight" activeCell="D1" activeCellId="0" sqref="D1"/>
      <selection pane="bottomLeft" activeCell="C16" activeCellId="0" sqref="C16"/>
      <selection pane="bottomRight" activeCell="L31" activeCellId="0" sqref="L31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0" width="11.5748987854251"/>
    <col collapsed="false" hidden="false" max="17" min="5" style="0" width="9.1417004048583"/>
    <col collapsed="false" hidden="false" max="18" min="18" style="0" width="19.4251012145749"/>
    <col collapsed="false" hidden="false" max="19" min="19" style="0" width="11.5708502024291"/>
    <col collapsed="false" hidden="false" max="20" min="20" style="0" width="15.7125506072875"/>
    <col collapsed="false" hidden="false" max="1025" min="21" style="0" width="11.5708502024291"/>
  </cols>
  <sheetData>
    <row r="2" customFormat="false" ht="15" hidden="false" customHeight="true" outlineLevel="0" collapsed="false">
      <c r="D2" s="0" t="s">
        <v>31</v>
      </c>
      <c r="E2" s="20" t="s">
        <v>1</v>
      </c>
      <c r="F2" s="20" t="s">
        <v>11</v>
      </c>
      <c r="G2" s="20" t="s">
        <v>12</v>
      </c>
      <c r="H2" s="20" t="s">
        <v>13</v>
      </c>
      <c r="I2" s="20" t="s">
        <v>14</v>
      </c>
      <c r="J2" s="20" t="s">
        <v>15</v>
      </c>
      <c r="K2" s="20" t="s">
        <v>16</v>
      </c>
      <c r="L2" s="20" t="s">
        <v>17</v>
      </c>
      <c r="M2" s="20" t="s">
        <v>18</v>
      </c>
      <c r="N2" s="20" t="s">
        <v>19</v>
      </c>
      <c r="O2" s="20" t="s">
        <v>20</v>
      </c>
      <c r="P2" s="20" t="s">
        <v>21</v>
      </c>
      <c r="Q2" s="20" t="s">
        <v>22</v>
      </c>
      <c r="R2" s="20" t="s">
        <v>23</v>
      </c>
      <c r="S2" s="31"/>
      <c r="T2" s="31"/>
    </row>
    <row r="3" customFormat="false" ht="13.8" hidden="false" customHeight="false" outlineLevel="0" collapsed="false">
      <c r="B3" s="22"/>
      <c r="C3" s="22" t="s">
        <v>24</v>
      </c>
      <c r="D3" s="22"/>
      <c r="E3" s="23" t="n">
        <v>20160119</v>
      </c>
      <c r="F3" s="23" t="n">
        <v>20160119</v>
      </c>
      <c r="G3" s="23" t="n">
        <v>20160119</v>
      </c>
      <c r="H3" s="23" t="n">
        <v>20160119</v>
      </c>
      <c r="I3" s="23" t="n">
        <v>20160119</v>
      </c>
      <c r="J3" s="23" t="n">
        <v>20160119</v>
      </c>
      <c r="K3" s="23" t="n">
        <v>20160119</v>
      </c>
      <c r="L3" s="23" t="n">
        <v>20160119</v>
      </c>
      <c r="M3" s="23" t="n">
        <v>20160119</v>
      </c>
      <c r="N3" s="23" t="n">
        <v>20160119</v>
      </c>
      <c r="O3" s="23" t="n">
        <v>20160119</v>
      </c>
      <c r="P3" s="23" t="n">
        <v>20160119</v>
      </c>
      <c r="Q3" s="23" t="n">
        <v>20160119</v>
      </c>
      <c r="R3" s="24"/>
      <c r="S3" s="31"/>
      <c r="T3" s="31"/>
    </row>
    <row r="4" customFormat="false" ht="14.9" hidden="false" customHeight="false" outlineLevel="0" collapsed="false">
      <c r="B4" s="22" t="n">
        <v>1</v>
      </c>
      <c r="C4" s="22" t="s">
        <v>32</v>
      </c>
      <c r="D4" s="22"/>
      <c r="E4" s="30" t="n">
        <v>0.8235</v>
      </c>
      <c r="F4" s="30" t="n">
        <v>1</v>
      </c>
      <c r="G4" s="30" t="n">
        <v>1</v>
      </c>
      <c r="H4" s="30" t="n">
        <v>1</v>
      </c>
      <c r="I4" s="30" t="n">
        <v>1</v>
      </c>
      <c r="J4" s="30" t="n">
        <v>1</v>
      </c>
      <c r="K4" s="30" t="n">
        <v>1</v>
      </c>
      <c r="L4" s="30" t="n">
        <v>0.9412</v>
      </c>
      <c r="M4" s="30" t="n">
        <v>1</v>
      </c>
      <c r="N4" s="30" t="n">
        <v>1</v>
      </c>
      <c r="O4" s="30" t="n">
        <v>1</v>
      </c>
      <c r="P4" s="30" t="n">
        <v>0.9412</v>
      </c>
      <c r="Q4" s="30" t="n">
        <v>0.9412</v>
      </c>
      <c r="R4" s="26" t="n">
        <f aca="false">AVERAGE(E4:Q4)</f>
        <v>0.972853846153846</v>
      </c>
      <c r="S4" s="31"/>
      <c r="T4" s="31"/>
    </row>
    <row r="5" customFormat="false" ht="14.9" hidden="false" customHeight="false" outlineLevel="0" collapsed="false">
      <c r="B5" s="22" t="n">
        <v>2</v>
      </c>
      <c r="C5" s="22" t="s">
        <v>33</v>
      </c>
      <c r="D5" s="22"/>
      <c r="E5" s="30" t="n">
        <v>1</v>
      </c>
      <c r="F5" s="30" t="n">
        <v>1</v>
      </c>
      <c r="G5" s="30" t="n">
        <v>1</v>
      </c>
      <c r="H5" s="30" t="n">
        <v>1</v>
      </c>
      <c r="I5" s="30" t="n">
        <v>1</v>
      </c>
      <c r="J5" s="30" t="n">
        <v>1</v>
      </c>
      <c r="K5" s="30" t="n">
        <v>1</v>
      </c>
      <c r="L5" s="30" t="n">
        <v>1</v>
      </c>
      <c r="M5" s="30" t="n">
        <v>1</v>
      </c>
      <c r="N5" s="30" t="n">
        <v>1</v>
      </c>
      <c r="O5" s="30" t="n">
        <v>1</v>
      </c>
      <c r="P5" s="30" t="n">
        <v>1</v>
      </c>
      <c r="Q5" s="30" t="n">
        <v>1</v>
      </c>
      <c r="R5" s="26" t="n">
        <f aca="false">AVERAGE(E5:Q5)</f>
        <v>1</v>
      </c>
      <c r="S5" s="31"/>
      <c r="T5" s="31"/>
    </row>
    <row r="6" customFormat="false" ht="14.9" hidden="false" customHeight="false" outlineLevel="0" collapsed="false">
      <c r="B6" s="22" t="n">
        <v>3</v>
      </c>
      <c r="C6" s="22" t="s">
        <v>34</v>
      </c>
      <c r="D6" s="22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26" t="e">
        <f aca="false">AVERAGE(E6:Q6)</f>
        <v>#DIV/0!</v>
      </c>
      <c r="S6" s="31"/>
      <c r="T6" s="31"/>
    </row>
    <row r="7" customFormat="false" ht="14.9" hidden="false" customHeight="false" outlineLevel="0" collapsed="false">
      <c r="B7" s="22" t="n">
        <v>4</v>
      </c>
      <c r="C7" s="22" t="s">
        <v>35</v>
      </c>
      <c r="D7" s="22"/>
      <c r="E7" s="30" t="n">
        <v>1</v>
      </c>
      <c r="F7" s="30" t="n">
        <v>1</v>
      </c>
      <c r="G7" s="30" t="n">
        <v>1</v>
      </c>
      <c r="H7" s="30" t="n">
        <v>1</v>
      </c>
      <c r="I7" s="30" t="n">
        <v>1</v>
      </c>
      <c r="J7" s="30" t="n">
        <v>1</v>
      </c>
      <c r="K7" s="30" t="n">
        <v>1</v>
      </c>
      <c r="L7" s="30" t="n">
        <v>1</v>
      </c>
      <c r="M7" s="30" t="n">
        <v>1</v>
      </c>
      <c r="N7" s="30" t="n">
        <v>1</v>
      </c>
      <c r="O7" s="30" t="n">
        <v>1</v>
      </c>
      <c r="P7" s="30" t="n">
        <v>1</v>
      </c>
      <c r="Q7" s="30" t="n">
        <v>1</v>
      </c>
      <c r="R7" s="26" t="n">
        <f aca="false">AVERAGE(E7:Q7)</f>
        <v>1</v>
      </c>
      <c r="S7" s="31"/>
      <c r="T7" s="31"/>
    </row>
    <row r="8" customFormat="false" ht="14.9" hidden="false" customHeight="false" outlineLevel="0" collapsed="false">
      <c r="B8" s="22" t="n">
        <v>5</v>
      </c>
      <c r="C8" s="22" t="s">
        <v>36</v>
      </c>
      <c r="D8" s="32" t="n">
        <v>1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26" t="n">
        <f aca="false">AVERAGE(D8:Q8)</f>
        <v>1</v>
      </c>
      <c r="S8" s="31"/>
      <c r="T8" s="31"/>
    </row>
    <row r="9" customFormat="false" ht="13.8" hidden="false" customHeight="false" outlineLevel="0" collapsed="false">
      <c r="S9" s="31"/>
      <c r="T9" s="31"/>
    </row>
    <row r="10" customFormat="false" ht="14.25" hidden="false" customHeight="true" outlineLevel="0" collapsed="false">
      <c r="C10" s="20" t="s">
        <v>27</v>
      </c>
      <c r="D10" s="20"/>
      <c r="E10" s="28" t="n">
        <v>42375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 t="s">
        <v>23</v>
      </c>
      <c r="S10" s="31"/>
      <c r="T10" s="31"/>
    </row>
    <row r="11" customFormat="false" ht="13.8" hidden="false" customHeight="false" outlineLevel="0" collapsed="false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9"/>
      <c r="S11" s="31"/>
      <c r="T11" s="31"/>
    </row>
    <row r="12" customFormat="false" ht="14.9" hidden="false" customHeight="false" outlineLevel="0" collapsed="false">
      <c r="B12" s="22" t="n">
        <v>1</v>
      </c>
      <c r="C12" s="22" t="s">
        <v>37</v>
      </c>
      <c r="D12" s="22"/>
      <c r="E12" s="25" t="n">
        <v>1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 t="n">
        <f aca="false">AVERAGE(E12:Q12)</f>
        <v>1</v>
      </c>
      <c r="S12" s="31"/>
      <c r="T12" s="31"/>
    </row>
    <row r="13" customFormat="false" ht="14.9" hidden="false" customHeight="false" outlineLevel="0" collapsed="false">
      <c r="B13" s="22" t="n">
        <v>2</v>
      </c>
      <c r="C13" s="22" t="s">
        <v>38</v>
      </c>
      <c r="D13" s="22"/>
      <c r="E13" s="25" t="n">
        <v>0.8571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6" t="n">
        <f aca="false">AVERAGE(E13:Q13)</f>
        <v>0.8571</v>
      </c>
      <c r="S13" s="33"/>
      <c r="T13" s="34"/>
    </row>
    <row r="14" customFormat="false" ht="14.9" hidden="false" customHeight="false" outlineLevel="0" collapsed="false">
      <c r="B14" s="22" t="n">
        <v>3</v>
      </c>
      <c r="C14" s="22" t="s">
        <v>39</v>
      </c>
      <c r="D14" s="22"/>
      <c r="E14" s="25" t="n">
        <v>1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 t="n">
        <f aca="false">AVERAGE(E14:Q14)</f>
        <v>1</v>
      </c>
    </row>
    <row r="15" customFormat="false" ht="13.8" hidden="false" customHeight="false" outlineLevel="0" collapsed="false">
      <c r="C15" s="35"/>
      <c r="D15" s="35"/>
    </row>
    <row r="33" customFormat="false" ht="21" hidden="false" customHeight="true" outlineLevel="0" collapsed="false"/>
  </sheetData>
  <conditionalFormatting sqref="R10">
    <cfRule type="cellIs" priority="2" operator="notEqual" aboveAverage="0" equalAverage="0" bottom="0" percent="0" rank="0" text="" dxfId="2">
      <formula>INDIRECT("Dummy_for_Comparison1!"&amp;ADDRESS(ROW(),COLUMN()))</formula>
    </cfRule>
  </conditionalFormatting>
  <conditionalFormatting sqref="C11:D11">
    <cfRule type="cellIs" priority="3" operator="notEqual" aboveAverage="0" equalAverage="0" bottom="0" percent="0" rank="0" text="" dxfId="3">
      <formula>INDIRECT("Dummy_for_Comparison1!"&amp;ADDRESS(ROW(),COLUMN()))</formula>
    </cfRule>
  </conditionalFormatting>
  <conditionalFormatting sqref="C12:D14">
    <cfRule type="cellIs" priority="4" operator="notEqual" aboveAverage="0" equalAverage="0" bottom="0" percent="0" rank="0" text="" dxfId="0">
      <formula>INDIRECT("Dummy_for_Comparison1!"&amp;ADDRESS(ROW(),COLUMN()))</formula>
    </cfRule>
  </conditionalFormatting>
  <conditionalFormatting sqref="B3:B8">
    <cfRule type="cellIs" priority="5" operator="notEqual" aboveAverage="0" equalAverage="0" bottom="0" percent="0" rank="0" text="" dxfId="1">
      <formula>INDIRECT("Dummy_for_Comparison1!"&amp;ADDRESS(ROW(),COLUMN()))</formula>
    </cfRule>
  </conditionalFormatting>
  <conditionalFormatting sqref="B11:B14">
    <cfRule type="cellIs" priority="6" operator="notEqual" aboveAverage="0" equalAverage="0" bottom="0" percent="0" rank="0" text="" dxfId="2">
      <formula>INDIRECT("Dummy_for_Comparison1!"&amp;ADDRESS(ROW(),COLUMN()))</formula>
    </cfRule>
  </conditionalFormatting>
  <conditionalFormatting sqref="E10">
    <cfRule type="cellIs" priority="7" operator="notEqual" aboveAverage="0" equalAverage="0" bottom="0" percent="0" rank="0" text="" dxfId="0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14" activeCellId="0" sqref="B14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16" min="4" style="0" width="9.1417004048583"/>
    <col collapsed="false" hidden="false" max="17" min="17" style="0" width="18.7085020242915"/>
    <col collapsed="false" hidden="false" max="18" min="18" style="0" width="11.5708502024291"/>
    <col collapsed="false" hidden="false" max="19" min="19" style="0" width="15.7125506072875"/>
    <col collapsed="false" hidden="false" max="1025" min="20" style="0" width="11.5708502024291"/>
  </cols>
  <sheetData>
    <row r="2" customFormat="false" ht="15" hidden="false" customHeight="true" outlineLevel="0" collapsed="false">
      <c r="D2" s="20" t="s">
        <v>1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23</v>
      </c>
      <c r="R2" s="31"/>
      <c r="S2" s="31"/>
    </row>
    <row r="3" customFormat="false" ht="14.9" hidden="false" customHeight="false" outlineLevel="0" collapsed="false">
      <c r="B3" s="22"/>
      <c r="C3" s="22" t="s">
        <v>40</v>
      </c>
      <c r="D3" s="23" t="n">
        <v>20160119</v>
      </c>
      <c r="E3" s="23" t="n">
        <v>20160119</v>
      </c>
      <c r="F3" s="23" t="n">
        <v>20160119</v>
      </c>
      <c r="G3" s="23" t="n">
        <v>20160119</v>
      </c>
      <c r="H3" s="23" t="n">
        <v>20160119</v>
      </c>
      <c r="I3" s="23" t="n">
        <v>20160119</v>
      </c>
      <c r="J3" s="23" t="n">
        <v>20160119</v>
      </c>
      <c r="K3" s="23" t="n">
        <v>20160119</v>
      </c>
      <c r="L3" s="23" t="n">
        <v>20160119</v>
      </c>
      <c r="M3" s="23" t="n">
        <v>20160119</v>
      </c>
      <c r="N3" s="23" t="n">
        <v>20160119</v>
      </c>
      <c r="O3" s="23" t="n">
        <v>20160119</v>
      </c>
      <c r="P3" s="23" t="n">
        <v>20160119</v>
      </c>
      <c r="Q3" s="24"/>
      <c r="R3" s="31"/>
      <c r="S3" s="31"/>
    </row>
    <row r="4" customFormat="false" ht="14.9" hidden="false" customHeight="false" outlineLevel="0" collapsed="false">
      <c r="B4" s="22" t="n">
        <v>1</v>
      </c>
      <c r="C4" s="22" t="s">
        <v>41</v>
      </c>
      <c r="D4" s="30" t="n">
        <v>1</v>
      </c>
      <c r="E4" s="30" t="n">
        <v>0.5</v>
      </c>
      <c r="F4" s="30" t="n">
        <v>1</v>
      </c>
      <c r="G4" s="30" t="n">
        <v>1</v>
      </c>
      <c r="H4" s="30" t="n">
        <v>1</v>
      </c>
      <c r="I4" s="30" t="n">
        <v>1</v>
      </c>
      <c r="J4" s="30" t="n">
        <v>1</v>
      </c>
      <c r="K4" s="30" t="n">
        <v>1</v>
      </c>
      <c r="L4" s="30" t="n">
        <v>1</v>
      </c>
      <c r="M4" s="30" t="n">
        <v>1</v>
      </c>
      <c r="N4" s="30" t="n">
        <v>0.5</v>
      </c>
      <c r="O4" s="30" t="n">
        <v>0.5</v>
      </c>
      <c r="P4" s="30" t="n">
        <v>0.5</v>
      </c>
      <c r="Q4" s="26" t="n">
        <f aca="false">AVERAGE(D4:P4)</f>
        <v>0.846153846153846</v>
      </c>
      <c r="R4" s="31"/>
      <c r="S4" s="31"/>
    </row>
    <row r="5" customFormat="false" ht="14.9" hidden="false" customHeight="false" outlineLevel="0" collapsed="false">
      <c r="B5" s="22" t="n">
        <v>2</v>
      </c>
      <c r="C5" s="22" t="s">
        <v>42</v>
      </c>
      <c r="D5" s="30" t="n">
        <v>1</v>
      </c>
      <c r="E5" s="30" t="n">
        <v>1</v>
      </c>
      <c r="F5" s="30" t="n">
        <v>1</v>
      </c>
      <c r="G5" s="30" t="n">
        <v>1</v>
      </c>
      <c r="H5" s="30" t="n">
        <v>1</v>
      </c>
      <c r="I5" s="30" t="n">
        <v>1</v>
      </c>
      <c r="J5" s="30" t="n">
        <v>1</v>
      </c>
      <c r="K5" s="30" t="n">
        <v>1</v>
      </c>
      <c r="L5" s="30" t="n">
        <v>1</v>
      </c>
      <c r="M5" s="30" t="n">
        <v>1</v>
      </c>
      <c r="N5" s="30" t="n">
        <v>0</v>
      </c>
      <c r="O5" s="30" t="n">
        <v>0</v>
      </c>
      <c r="P5" s="30" t="n">
        <v>0</v>
      </c>
      <c r="Q5" s="26" t="n">
        <f aca="false">AVERAGE(D5:P5)</f>
        <v>0.769230769230769</v>
      </c>
      <c r="R5" s="31"/>
      <c r="S5" s="31"/>
    </row>
    <row r="6" customFormat="false" ht="14.9" hidden="false" customHeight="false" outlineLevel="0" collapsed="false">
      <c r="B6" s="22" t="n">
        <v>3</v>
      </c>
      <c r="C6" s="22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6" t="e">
        <f aca="false">AVERAGE(D6:P6)</f>
        <v>#DIV/0!</v>
      </c>
      <c r="R6" s="31"/>
      <c r="S6" s="31"/>
    </row>
    <row r="7" customFormat="false" ht="13.8" hidden="false" customHeight="false" outlineLevel="0" collapsed="false">
      <c r="R7" s="31"/>
      <c r="S7" s="31"/>
    </row>
    <row r="8" customFormat="false" ht="13.8" hidden="false" customHeight="false" outlineLevel="0" collapsed="false">
      <c r="C8" s="35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3:P3">
    <cfRule type="cellIs" priority="3" operator="notEqual" aboveAverage="0" equalAverage="0" bottom="0" percent="0" rank="0" text="" dxfId="0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R7" activeCellId="0" sqref="R7"/>
    </sheetView>
  </sheetViews>
  <sheetFormatPr defaultRowHeight="13.8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16" min="4" style="1" width="9.1417004048583"/>
    <col collapsed="false" hidden="false" max="17" min="17" style="1" width="19.1376518218624"/>
    <col collapsed="false" hidden="false" max="18" min="18" style="1" width="11.5708502024291"/>
    <col collapsed="false" hidden="false" max="19" min="19" style="1" width="15.7125506072875"/>
    <col collapsed="false" hidden="false" max="987" min="20" style="1" width="11.5708502024291"/>
    <col collapsed="false" hidden="false" max="1025" min="988" style="0" width="11.5708502024291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5" hidden="false" customHeight="true" outlineLevel="0" collapsed="false">
      <c r="B2" s="0"/>
      <c r="C2" s="0"/>
      <c r="D2" s="20" t="s">
        <v>1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23</v>
      </c>
      <c r="R2" s="31"/>
      <c r="S2" s="31"/>
    </row>
    <row r="3" customFormat="false" ht="14.9" hidden="false" customHeight="false" outlineLevel="0" collapsed="false">
      <c r="B3" s="22"/>
      <c r="C3" s="22" t="s">
        <v>43</v>
      </c>
      <c r="D3" s="23" t="n">
        <v>20160119</v>
      </c>
      <c r="E3" s="23" t="n">
        <v>20160119</v>
      </c>
      <c r="F3" s="23" t="n">
        <v>20160119</v>
      </c>
      <c r="G3" s="23" t="n">
        <v>20160119</v>
      </c>
      <c r="H3" s="23" t="n">
        <v>20160119</v>
      </c>
      <c r="I3" s="23" t="n">
        <v>20160119</v>
      </c>
      <c r="J3" s="23" t="n">
        <v>20160119</v>
      </c>
      <c r="K3" s="23" t="n">
        <v>20160119</v>
      </c>
      <c r="L3" s="23" t="n">
        <v>20160119</v>
      </c>
      <c r="M3" s="23" t="n">
        <v>20160119</v>
      </c>
      <c r="N3" s="23" t="n">
        <v>20160119</v>
      </c>
      <c r="O3" s="23" t="n">
        <v>20160119</v>
      </c>
      <c r="P3" s="23" t="n">
        <v>20160119</v>
      </c>
      <c r="Q3" s="24"/>
      <c r="R3" s="31"/>
      <c r="S3" s="31"/>
    </row>
    <row r="4" customFormat="false" ht="14.9" hidden="false" customHeight="false" outlineLevel="0" collapsed="false">
      <c r="B4" s="22" t="n">
        <v>1</v>
      </c>
      <c r="C4" s="22" t="s">
        <v>42</v>
      </c>
      <c r="D4" s="30" t="n">
        <v>0.67</v>
      </c>
      <c r="E4" s="30" t="n">
        <v>1</v>
      </c>
      <c r="F4" s="30" t="n">
        <v>1</v>
      </c>
      <c r="G4" s="30" t="n">
        <v>1</v>
      </c>
      <c r="H4" s="30" t="n">
        <v>1</v>
      </c>
      <c r="I4" s="30" t="n">
        <v>1</v>
      </c>
      <c r="J4" s="30" t="n">
        <v>1</v>
      </c>
      <c r="K4" s="30" t="n">
        <v>1</v>
      </c>
      <c r="L4" s="30" t="n">
        <v>1</v>
      </c>
      <c r="M4" s="30" t="n">
        <v>1</v>
      </c>
      <c r="N4" s="30" t="n">
        <v>0</v>
      </c>
      <c r="O4" s="30" t="n">
        <v>0.33</v>
      </c>
      <c r="P4" s="30" t="n">
        <v>0.33</v>
      </c>
      <c r="Q4" s="26" t="n">
        <f aca="false">AVERAGE(D4:P4)</f>
        <v>0.794615384615385</v>
      </c>
      <c r="R4" s="31"/>
      <c r="S4" s="31"/>
    </row>
    <row r="5" customFormat="false" ht="14.9" hidden="false" customHeight="false" outlineLevel="0" collapsed="false">
      <c r="B5" s="22" t="n">
        <v>2</v>
      </c>
      <c r="C5" s="22" t="s">
        <v>44</v>
      </c>
      <c r="D5" s="30" t="n">
        <v>1</v>
      </c>
      <c r="E5" s="30" t="n">
        <v>1</v>
      </c>
      <c r="F5" s="30" t="n">
        <v>1</v>
      </c>
      <c r="G5" s="30" t="n">
        <v>1</v>
      </c>
      <c r="H5" s="30" t="n">
        <v>1</v>
      </c>
      <c r="I5" s="30" t="n">
        <v>1</v>
      </c>
      <c r="J5" s="30" t="n">
        <v>1</v>
      </c>
      <c r="K5" s="30" t="n">
        <v>1</v>
      </c>
      <c r="L5" s="30" t="n">
        <v>1</v>
      </c>
      <c r="M5" s="30" t="n">
        <v>1</v>
      </c>
      <c r="N5" s="30" t="n">
        <v>1</v>
      </c>
      <c r="O5" s="30" t="n">
        <v>1</v>
      </c>
      <c r="P5" s="30" t="n">
        <v>1</v>
      </c>
      <c r="Q5" s="26" t="n">
        <f aca="false">AVERAGE(D5:P5)</f>
        <v>1</v>
      </c>
      <c r="R5" s="31"/>
      <c r="S5" s="31"/>
    </row>
    <row r="6" customFormat="false" ht="14.9" hidden="false" customHeight="false" outlineLevel="0" collapsed="false">
      <c r="B6" s="22" t="n">
        <v>3</v>
      </c>
      <c r="C6" s="22" t="s">
        <v>45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6" t="e">
        <f aca="false">AVERAGE(D6:P6)</f>
        <v>#DIV/0!</v>
      </c>
      <c r="R6" s="31"/>
      <c r="S6" s="31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3:P3">
    <cfRule type="cellIs" priority="3" operator="notEqual" aboveAverage="0" equalAverage="0" bottom="0" percent="0" rank="0" text="" dxfId="0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I82"/>
  <sheetViews>
    <sheetView windowProtection="false"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A92" activeCellId="0" sqref="A92"/>
    </sheetView>
  </sheetViews>
  <sheetFormatPr defaultRowHeight="15"/>
  <cols>
    <col collapsed="false" hidden="false" max="1" min="1" style="0" width="32.8582995951417"/>
    <col collapsed="false" hidden="false" max="2" min="2" style="0" width="15.2834008097166"/>
    <col collapsed="false" hidden="false" max="3" min="3" style="0" width="14.1417004048583"/>
    <col collapsed="false" hidden="false" max="5" min="4" style="0" width="10.5708502024292"/>
    <col collapsed="false" hidden="false" max="6" min="6" style="0" width="20.5748987854251"/>
    <col collapsed="false" hidden="false" max="7" min="7" style="0" width="16.004048582996"/>
    <col collapsed="false" hidden="false" max="8" min="8" style="0" width="15.4251012145749"/>
    <col collapsed="false" hidden="false" max="9" min="9" style="0" width="14.9959514170041"/>
    <col collapsed="false" hidden="false" max="1025" min="10" style="0" width="10.5708502024292"/>
  </cols>
  <sheetData>
    <row r="13" customFormat="false" ht="21" hidden="false" customHeight="true" outlineLevel="0" collapsed="false">
      <c r="G13" s="36" t="s">
        <v>46</v>
      </c>
      <c r="H13" s="36"/>
      <c r="I13" s="36"/>
    </row>
    <row r="14" customFormat="false" ht="21" hidden="false" customHeight="false" outlineLevel="0" collapsed="false">
      <c r="A14" s="37" t="s">
        <v>47</v>
      </c>
      <c r="B14" s="14" t="s">
        <v>2</v>
      </c>
      <c r="C14" s="14" t="s">
        <v>3</v>
      </c>
      <c r="D14" s="14" t="s">
        <v>48</v>
      </c>
      <c r="F14" s="38"/>
      <c r="G14" s="39" t="s">
        <v>2</v>
      </c>
      <c r="H14" s="40" t="s">
        <v>3</v>
      </c>
      <c r="I14" s="41" t="s">
        <v>48</v>
      </c>
    </row>
    <row r="15" customFormat="false" ht="15" hidden="false" customHeight="false" outlineLevel="0" collapsed="false">
      <c r="A15" s="42" t="s">
        <v>49</v>
      </c>
      <c r="B15" s="43" t="n">
        <v>202000</v>
      </c>
      <c r="C15" s="43" t="n">
        <f aca="false">SUM(C16:C17)</f>
        <v>130775.3</v>
      </c>
      <c r="D15" s="44" t="n">
        <f aca="false">(C15 * 100)/B15</f>
        <v>64.7402475247525</v>
      </c>
      <c r="F15" s="45"/>
      <c r="G15" s="46" t="n">
        <v>2424000</v>
      </c>
      <c r="H15" s="43" t="n">
        <v>130775.3</v>
      </c>
      <c r="I15" s="47" t="n">
        <f aca="false">(H15 * 100)/G15</f>
        <v>5.39502062706271</v>
      </c>
    </row>
    <row r="16" customFormat="false" ht="15" hidden="false" customHeight="false" outlineLevel="0" collapsed="false">
      <c r="A16" s="5" t="s">
        <v>50</v>
      </c>
      <c r="B16" s="46" t="n">
        <f aca="false">B15/2</f>
        <v>101000</v>
      </c>
      <c r="C16" s="48" t="n">
        <v>54818.4</v>
      </c>
      <c r="D16" s="49" t="n">
        <f aca="false">(C16 * 100)/B16</f>
        <v>54.2756435643564</v>
      </c>
      <c r="F16" s="45"/>
      <c r="G16" s="50"/>
      <c r="H16" s="50"/>
      <c r="I16" s="51"/>
    </row>
    <row r="17" customFormat="false" ht="15" hidden="false" customHeight="false" outlineLevel="0" collapsed="false">
      <c r="A17" s="5" t="s">
        <v>51</v>
      </c>
      <c r="B17" s="46" t="n">
        <f aca="false">B15/2</f>
        <v>101000</v>
      </c>
      <c r="C17" s="48" t="n">
        <v>75956.9</v>
      </c>
      <c r="D17" s="52" t="n">
        <f aca="false">(C17 * 100)/B17</f>
        <v>75.2048514851485</v>
      </c>
      <c r="F17" s="45"/>
      <c r="G17" s="50"/>
      <c r="H17" s="50"/>
      <c r="I17" s="51"/>
    </row>
    <row r="33" customFormat="false" ht="21" hidden="false" customHeight="true" outlineLevel="0" collapsed="false">
      <c r="A33" s="53" t="n">
        <v>42349</v>
      </c>
      <c r="B33" s="14" t="s">
        <v>2</v>
      </c>
      <c r="C33" s="14" t="s">
        <v>3</v>
      </c>
      <c r="D33" s="14" t="s">
        <v>48</v>
      </c>
      <c r="G33" s="36" t="s">
        <v>46</v>
      </c>
      <c r="H33" s="36"/>
      <c r="I33" s="36"/>
    </row>
    <row r="34" customFormat="false" ht="15" hidden="false" customHeight="false" outlineLevel="0" collapsed="false">
      <c r="A34" s="42" t="s">
        <v>49</v>
      </c>
      <c r="B34" s="43" t="n">
        <v>202000</v>
      </c>
      <c r="C34" s="43" t="n">
        <f aca="false">SUM(C35:C36)</f>
        <v>32780</v>
      </c>
      <c r="D34" s="44" t="n">
        <f aca="false">(C34 * 100)/B34</f>
        <v>16.2277227722772</v>
      </c>
      <c r="G34" s="39" t="s">
        <v>2</v>
      </c>
      <c r="H34" s="40" t="s">
        <v>3</v>
      </c>
      <c r="I34" s="41" t="s">
        <v>48</v>
      </c>
    </row>
    <row r="35" customFormat="false" ht="15" hidden="false" customHeight="false" outlineLevel="0" collapsed="false">
      <c r="A35" s="5" t="s">
        <v>50</v>
      </c>
      <c r="B35" s="46" t="n">
        <f aca="false">B34/2</f>
        <v>101000</v>
      </c>
      <c r="C35" s="48" t="n">
        <v>10775</v>
      </c>
      <c r="D35" s="49" t="n">
        <f aca="false">(C35 * 100)/B35</f>
        <v>10.6683168316832</v>
      </c>
      <c r="G35" s="46" t="n">
        <v>2424000</v>
      </c>
      <c r="H35" s="43" t="n">
        <v>2220588.2</v>
      </c>
      <c r="I35" s="47" t="n">
        <f aca="false">(H35 * 100)/G35</f>
        <v>91.6084240924092</v>
      </c>
    </row>
    <row r="36" customFormat="false" ht="15" hidden="false" customHeight="false" outlineLevel="0" collapsed="false">
      <c r="A36" s="5" t="s">
        <v>51</v>
      </c>
      <c r="B36" s="46" t="n">
        <f aca="false">B34/2</f>
        <v>101000</v>
      </c>
      <c r="C36" s="48" t="n">
        <v>22005</v>
      </c>
      <c r="D36" s="52" t="n">
        <f aca="false">(C36 * 100)/B36</f>
        <v>21.7871287128713</v>
      </c>
    </row>
    <row r="58" customFormat="false" ht="21" hidden="false" customHeight="true" outlineLevel="0" collapsed="false">
      <c r="A58" s="37" t="s">
        <v>52</v>
      </c>
      <c r="B58" s="14" t="s">
        <v>2</v>
      </c>
      <c r="C58" s="14" t="s">
        <v>3</v>
      </c>
      <c r="D58" s="14" t="s">
        <v>48</v>
      </c>
      <c r="G58" s="36" t="s">
        <v>46</v>
      </c>
      <c r="H58" s="36"/>
      <c r="I58" s="36"/>
    </row>
    <row r="59" customFormat="false" ht="15" hidden="false" customHeight="false" outlineLevel="0" collapsed="false">
      <c r="A59" s="42" t="s">
        <v>49</v>
      </c>
      <c r="B59" s="43" t="n">
        <v>202000</v>
      </c>
      <c r="C59" s="43" t="n">
        <f aca="false">SUM(C60:C61)</f>
        <v>286031.7</v>
      </c>
      <c r="D59" s="44" t="n">
        <f aca="false">(C59 * 100)/B59</f>
        <v>141.599851485148</v>
      </c>
      <c r="G59" s="39" t="s">
        <v>2</v>
      </c>
      <c r="H59" s="40" t="s">
        <v>3</v>
      </c>
      <c r="I59" s="41" t="s">
        <v>48</v>
      </c>
    </row>
    <row r="60" customFormat="false" ht="15" hidden="false" customHeight="false" outlineLevel="0" collapsed="false">
      <c r="A60" s="5" t="s">
        <v>50</v>
      </c>
      <c r="B60" s="46" t="n">
        <f aca="false">B59/2</f>
        <v>101000</v>
      </c>
      <c r="C60" s="48" t="n">
        <v>206889.8</v>
      </c>
      <c r="D60" s="49" t="n">
        <f aca="false">(C60 * 100)/B60</f>
        <v>204.841386138614</v>
      </c>
      <c r="G60" s="46" t="n">
        <v>2424000</v>
      </c>
      <c r="H60" s="43" t="n">
        <v>2473839.9</v>
      </c>
      <c r="I60" s="47" t="n">
        <f aca="false">(H60 * 100)/G60</f>
        <v>102.056101485149</v>
      </c>
    </row>
    <row r="61" customFormat="false" ht="15" hidden="false" customHeight="false" outlineLevel="0" collapsed="false">
      <c r="A61" s="5" t="s">
        <v>51</v>
      </c>
      <c r="B61" s="46" t="n">
        <f aca="false">B59/2</f>
        <v>101000</v>
      </c>
      <c r="C61" s="48" t="n">
        <v>79141.9</v>
      </c>
      <c r="D61" s="52" t="n">
        <f aca="false">(C61 * 100)/B61</f>
        <v>78.3583168316832</v>
      </c>
    </row>
    <row r="79" customFormat="false" ht="21" hidden="false" customHeight="true" outlineLevel="0" collapsed="false">
      <c r="A79" s="53"/>
      <c r="B79" s="14" t="s">
        <v>2</v>
      </c>
      <c r="C79" s="14" t="s">
        <v>3</v>
      </c>
      <c r="D79" s="14" t="s">
        <v>48</v>
      </c>
      <c r="G79" s="36" t="s">
        <v>46</v>
      </c>
      <c r="H79" s="36"/>
      <c r="I79" s="36"/>
    </row>
    <row r="80" customFormat="false" ht="15" hidden="false" customHeight="false" outlineLevel="0" collapsed="false">
      <c r="A80" s="42" t="s">
        <v>49</v>
      </c>
      <c r="B80" s="43" t="n">
        <v>202000</v>
      </c>
      <c r="C80" s="43" t="n">
        <f aca="false">SUM(C81:C82)</f>
        <v>32780</v>
      </c>
      <c r="D80" s="44" t="n">
        <f aca="false">(C80 * 100)/B80</f>
        <v>16.2277227722772</v>
      </c>
      <c r="G80" s="54" t="s">
        <v>2</v>
      </c>
      <c r="H80" s="54" t="s">
        <v>3</v>
      </c>
      <c r="I80" s="54" t="s">
        <v>48</v>
      </c>
    </row>
    <row r="81" customFormat="false" ht="15" hidden="false" customHeight="false" outlineLevel="0" collapsed="false">
      <c r="A81" s="5" t="s">
        <v>50</v>
      </c>
      <c r="B81" s="46" t="n">
        <f aca="false">B80/2</f>
        <v>101000</v>
      </c>
      <c r="C81" s="48" t="n">
        <v>10775</v>
      </c>
      <c r="D81" s="49" t="n">
        <f aca="false">(C81 * 100)/B81</f>
        <v>10.6683168316832</v>
      </c>
      <c r="G81" s="46" t="n">
        <v>2424000</v>
      </c>
      <c r="H81" s="46" t="n">
        <v>2473839.9</v>
      </c>
      <c r="I81" s="55" t="n">
        <f aca="false">(H81 * 100)/G81</f>
        <v>102.056101485149</v>
      </c>
    </row>
    <row r="82" customFormat="false" ht="15" hidden="false" customHeight="false" outlineLevel="0" collapsed="false">
      <c r="A82" s="5" t="s">
        <v>51</v>
      </c>
      <c r="B82" s="46" t="n">
        <f aca="false">B80/2</f>
        <v>101000</v>
      </c>
      <c r="C82" s="48" t="n">
        <v>22005</v>
      </c>
      <c r="D82" s="52" t="n">
        <f aca="false">(C82 * 100)/B82</f>
        <v>21.7871287128713</v>
      </c>
    </row>
  </sheetData>
  <mergeCells count="4">
    <mergeCell ref="G13:I13"/>
    <mergeCell ref="G33:I33"/>
    <mergeCell ref="G58:I58"/>
    <mergeCell ref="G79:I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P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O13" activeCellId="0" sqref="O13"/>
    </sheetView>
  </sheetViews>
  <sheetFormatPr defaultRowHeight="13.8"/>
  <cols>
    <col collapsed="false" hidden="false" max="1" min="1" style="1" width="3"/>
    <col collapsed="false" hidden="false" max="2" min="2" style="1" width="4"/>
    <col collapsed="false" hidden="false" max="12" min="3" style="1" width="9.85425101214575"/>
    <col collapsed="false" hidden="false" max="1020" min="13" style="1" width="11.5708502024291"/>
    <col collapsed="false" hidden="false" max="1025" min="1021" style="0" width="11.5708502024291"/>
  </cols>
  <sheetData>
    <row r="1" customFormat="false" ht="13.8" hidden="false" customHeight="false" outlineLevel="0" collapsed="false">
      <c r="C1" s="0"/>
      <c r="D1" s="0"/>
      <c r="E1" s="0"/>
      <c r="F1" s="0" t="s">
        <v>53</v>
      </c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3.8" hidden="false" customHeight="false" outlineLevel="0" collapsed="false"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3.8" hidden="false" customHeight="false" outlineLevel="0" collapsed="false">
      <c r="C3" s="20" t="s">
        <v>1</v>
      </c>
      <c r="D3" s="20" t="s">
        <v>11</v>
      </c>
      <c r="E3" s="20" t="s">
        <v>12</v>
      </c>
      <c r="F3" s="20" t="s">
        <v>13</v>
      </c>
      <c r="G3" s="20" t="s">
        <v>14</v>
      </c>
      <c r="H3" s="20" t="s">
        <v>15</v>
      </c>
      <c r="I3" s="20" t="s">
        <v>16</v>
      </c>
      <c r="J3" s="20" t="s">
        <v>17</v>
      </c>
      <c r="K3" s="56" t="s">
        <v>18</v>
      </c>
      <c r="L3" s="56" t="s">
        <v>19</v>
      </c>
      <c r="M3" s="20" t="s">
        <v>20</v>
      </c>
      <c r="N3" s="20" t="s">
        <v>21</v>
      </c>
      <c r="O3" s="56" t="s">
        <v>22</v>
      </c>
      <c r="P3" s="1" t="s">
        <v>54</v>
      </c>
    </row>
    <row r="4" customFormat="false" ht="14.9" hidden="false" customHeight="false" outlineLevel="0" collapsed="false">
      <c r="C4" s="57" t="n">
        <v>42388</v>
      </c>
      <c r="D4" s="57" t="n">
        <v>42388</v>
      </c>
      <c r="E4" s="57" t="n">
        <v>42388</v>
      </c>
      <c r="F4" s="57" t="n">
        <v>42388</v>
      </c>
      <c r="G4" s="57" t="n">
        <v>42388</v>
      </c>
      <c r="H4" s="57" t="n">
        <v>42388</v>
      </c>
      <c r="I4" s="57" t="n">
        <v>42388</v>
      </c>
      <c r="J4" s="57" t="n">
        <v>42388</v>
      </c>
      <c r="K4" s="57" t="n">
        <v>42388</v>
      </c>
      <c r="L4" s="57" t="n">
        <v>42388</v>
      </c>
      <c r="M4" s="57" t="n">
        <v>42388</v>
      </c>
      <c r="N4" s="57" t="n">
        <v>42388</v>
      </c>
      <c r="O4" s="57" t="n">
        <v>42388</v>
      </c>
      <c r="P4" s="0"/>
    </row>
    <row r="5" customFormat="false" ht="13.8" hidden="false" customHeight="false" outlineLevel="0" collapsed="false">
      <c r="C5" s="30" t="n">
        <v>1</v>
      </c>
      <c r="D5" s="30" t="n">
        <v>1</v>
      </c>
      <c r="E5" s="30" t="n">
        <v>0.97</v>
      </c>
      <c r="F5" s="30" t="n">
        <v>0.97</v>
      </c>
      <c r="G5" s="30" t="n">
        <v>0.97</v>
      </c>
      <c r="H5" s="30" t="n">
        <v>1</v>
      </c>
      <c r="I5" s="30" t="n">
        <v>1</v>
      </c>
      <c r="J5" s="30" t="n">
        <v>1</v>
      </c>
      <c r="K5" s="30"/>
      <c r="L5" s="30"/>
      <c r="M5" s="30" t="s">
        <v>55</v>
      </c>
      <c r="N5" s="30" t="n">
        <v>1</v>
      </c>
      <c r="O5" s="30"/>
      <c r="P5" s="27" t="n">
        <f aca="false">AVERAGE(C5:O5)</f>
        <v>0.99</v>
      </c>
    </row>
    <row r="6" customFormat="false" ht="13.8" hidden="false" customHeight="false" outlineLevel="0" collapsed="false"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customFormat="false" ht="13.8" hidden="false" customHeight="false" outlineLevel="0" collapsed="false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</sheetData>
  <conditionalFormatting sqref="C4:L4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M4">
    <cfRule type="cellIs" priority="3" operator="notEqual" aboveAverage="0" equalAverage="0" bottom="0" percent="0" rank="0" text="" dxfId="2">
      <formula>INDIRECT("Dummy_for_Comparison1!"&amp;ADDRESS(ROW(),COLUMN()))</formula>
    </cfRule>
  </conditionalFormatting>
  <conditionalFormatting sqref="N4">
    <cfRule type="cellIs" priority="4" operator="notEqual" aboveAverage="0" equalAverage="0" bottom="0" percent="0" rank="0" text="" dxfId="0">
      <formula>INDIRECT("Dummy_for_Comparison1!"&amp;ADDRESS(ROW(),COLUMN()))</formula>
    </cfRule>
  </conditionalFormatting>
  <conditionalFormatting sqref="O4">
    <cfRule type="cellIs" priority="5" operator="notEqual" aboveAverage="0" equalAverage="0" bottom="0" percent="0" rank="0" text="" dxfId="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2016-01-26T08:55:22Z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