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62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 iterateDelta="1E-4"/>
</workbook>
</file>

<file path=xl/calcChain.xml><?xml version="1.0" encoding="utf-8"?>
<calcChain xmlns="http://schemas.openxmlformats.org/spreadsheetml/2006/main">
  <c r="K5" i="6" l="1"/>
  <c r="K4" i="6"/>
  <c r="K5" i="5"/>
  <c r="K4" i="5"/>
  <c r="K4" i="4"/>
  <c r="K7" i="4"/>
  <c r="K5" i="4"/>
  <c r="K8" i="3"/>
  <c r="K7" i="3"/>
  <c r="K6" i="3"/>
  <c r="K5" i="3"/>
  <c r="D98" i="2"/>
  <c r="E98" i="2" s="1"/>
  <c r="D97" i="2"/>
  <c r="E97" i="2" s="1"/>
  <c r="D96" i="2"/>
  <c r="E96" i="2" s="1"/>
  <c r="D95" i="2"/>
  <c r="E100" i="2"/>
  <c r="E99" i="2"/>
  <c r="E95" i="2"/>
  <c r="E117" i="1"/>
  <c r="E116" i="1"/>
  <c r="E115" i="1"/>
  <c r="E114" i="1"/>
  <c r="E113" i="1"/>
  <c r="E112" i="1"/>
  <c r="D86" i="2"/>
  <c r="D84" i="2"/>
  <c r="D83" i="2"/>
  <c r="E83" i="2" s="1"/>
  <c r="E88" i="2"/>
  <c r="E87" i="2"/>
  <c r="E86" i="2"/>
  <c r="E85" i="2"/>
  <c r="E84" i="2"/>
  <c r="E105" i="1"/>
  <c r="E104" i="1"/>
  <c r="E103" i="1"/>
  <c r="E102" i="1"/>
  <c r="E101" i="1"/>
  <c r="E100" i="1"/>
  <c r="D73" i="2"/>
  <c r="E73" i="2" s="1"/>
  <c r="D72" i="2"/>
  <c r="E72" i="2" s="1"/>
  <c r="D71" i="2"/>
  <c r="E71" i="2" s="1"/>
  <c r="D70" i="2"/>
  <c r="E75" i="2"/>
  <c r="E74" i="2"/>
  <c r="E70" i="2"/>
  <c r="E94" i="1"/>
  <c r="E93" i="1"/>
  <c r="E92" i="1"/>
  <c r="E91" i="1"/>
  <c r="E90" i="1"/>
  <c r="E89" i="1"/>
  <c r="D61" i="2"/>
  <c r="D60" i="2"/>
  <c r="E60" i="2" s="1"/>
  <c r="D59" i="2"/>
  <c r="E59" i="2" s="1"/>
  <c r="E63" i="2"/>
  <c r="E62" i="2"/>
  <c r="E61" i="2"/>
  <c r="D58" i="2"/>
  <c r="E58" i="2" s="1"/>
  <c r="E82" i="1"/>
  <c r="E81" i="1"/>
  <c r="E80" i="1"/>
  <c r="E79" i="1"/>
  <c r="E78" i="1"/>
  <c r="E77" i="1"/>
  <c r="D69" i="1"/>
  <c r="D49" i="2"/>
  <c r="E49" i="2" s="1"/>
  <c r="D47" i="2"/>
  <c r="D46" i="2"/>
  <c r="E46" i="2" s="1"/>
  <c r="E51" i="2"/>
  <c r="E50" i="2"/>
  <c r="E48" i="2"/>
  <c r="E47" i="2"/>
  <c r="E69" i="1" l="1"/>
  <c r="E68" i="1"/>
  <c r="E67" i="1"/>
  <c r="E66" i="1"/>
  <c r="E65" i="1"/>
  <c r="E64" i="1"/>
  <c r="B36" i="7"/>
  <c r="D36" i="7" s="1"/>
  <c r="I35" i="7"/>
  <c r="B35" i="7"/>
  <c r="D35" i="7" s="1"/>
  <c r="D34" i="7"/>
  <c r="C34" i="7"/>
  <c r="B17" i="7"/>
  <c r="D17" i="7" s="1"/>
  <c r="D16" i="7"/>
  <c r="B16" i="7"/>
  <c r="I15" i="7"/>
  <c r="C15" i="7"/>
  <c r="D15" i="7" s="1"/>
  <c r="K6" i="6"/>
  <c r="K6" i="5"/>
  <c r="K14" i="4"/>
  <c r="K13" i="4"/>
  <c r="K12" i="4"/>
  <c r="K8" i="4"/>
  <c r="K6" i="4"/>
  <c r="K15" i="3"/>
  <c r="K14" i="3"/>
  <c r="K13" i="3"/>
  <c r="K9" i="3"/>
  <c r="K4" i="3"/>
  <c r="E36" i="2"/>
  <c r="C36" i="2"/>
  <c r="D35" i="2"/>
  <c r="E35" i="2" s="1"/>
  <c r="E34" i="2"/>
  <c r="D34" i="2"/>
  <c r="C34" i="2"/>
  <c r="D33" i="2"/>
  <c r="E33" i="2" s="1"/>
  <c r="D32" i="2"/>
  <c r="C32" i="2"/>
  <c r="E32" i="2" s="1"/>
  <c r="E31" i="2"/>
  <c r="D31" i="2"/>
  <c r="C31" i="2"/>
  <c r="E25" i="2"/>
  <c r="E24" i="2"/>
  <c r="E23" i="2"/>
  <c r="E22" i="2"/>
  <c r="E21" i="2"/>
  <c r="E20" i="2"/>
  <c r="C42" i="1"/>
  <c r="E42" i="1" s="1"/>
  <c r="E41" i="1"/>
  <c r="C40" i="1"/>
  <c r="E40" i="1" s="1"/>
  <c r="E39" i="1"/>
  <c r="C38" i="1"/>
  <c r="E38" i="1" s="1"/>
  <c r="C37" i="1"/>
  <c r="E37" i="1" s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<sst xmlns="http://schemas.openxmlformats.org/spreadsheetml/2006/main" count="241" uniqueCount="49">
  <si>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</si>
  <si>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</si>
  <si>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</si>
  <si>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</si>
  <si>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</si>
  <si>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</si>
  <si>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</si>
  <si>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</si>
  <si>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</si>
  <si>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</si>
  <si>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</si>
  <si>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</si>
  <si>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</si>
  <si>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</si>
  <si>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</si>
  <si>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</si>
  <si>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</si>
  <si>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</si>
  <si>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</si>
  <si>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</si>
  <si>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</si>
  <si>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</si>
  <si>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</si>
  <si>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</si>
  <si>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</si>
  <si>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</si>
  <si>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</si>
  <si>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</si>
  <si>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</si>
  <si>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</si>
  <si>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</si>
  <si>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</si>
  <si>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</si>
  <si>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</si>
  <si>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</si>
  <si>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</si>
  <si>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</si>
  <si>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</si>
  <si>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</si>
  <si>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</si>
  <si>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</si>
  <si>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</si>
  <si>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</si>
  <si>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</si>
  <si>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P1345</t>
  </si>
  <si>
    <t>P1347</t>
  </si>
  <si>
    <t>P1356</t>
  </si>
  <si>
    <t>P1334</t>
  </si>
  <si>
    <t>P1346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</si>
</sst>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/>
      <top style="thin">
        <color rgb="FF604A7B"/>
      </top>
      <bottom/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6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4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3" xfId="2" applyNumberFormat="1" applyFont="1" applyFill="1" applyBorder="1" applyAlignment="1" applyProtection="1">
      <alignment horizontal="center"/>
    </xf>
    <xf numFmtId="165" fontId="4" fillId="5" borderId="1" xfId="0" applyNumberFormat="1" applyFont="1" applyFill="1" applyBorder="1"/>
    <xf numFmtId="4" fontId="2" fillId="5" borderId="9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0" xfId="2" applyNumberFormat="1" applyFont="1" applyFill="1" applyBorder="1" applyAlignment="1" applyProtection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0" fillId="3" borderId="1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32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36640"/>
        <c:axId val="119138176"/>
      </c:barChart>
      <c:catAx>
        <c:axId val="1191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138176"/>
        <c:crosses val="autoZero"/>
        <c:auto val="1"/>
        <c:lblAlgn val="ctr"/>
        <c:lblOffset val="100"/>
        <c:noMultiLvlLbl val="1"/>
      </c:catAx>
      <c:valAx>
        <c:axId val="119138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136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85408"/>
        <c:axId val="163186944"/>
      </c:barChart>
      <c:catAx>
        <c:axId val="163185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186944"/>
        <c:crosses val="autoZero"/>
        <c:auto val="1"/>
        <c:lblAlgn val="ctr"/>
        <c:lblOffset val="100"/>
        <c:noMultiLvlLbl val="1"/>
      </c:catAx>
      <c:valAx>
        <c:axId val="163186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1854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costos'!$C$46:$C$51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costos'!$D$46:$D$51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46400"/>
        <c:axId val="193047936"/>
      </c:barChart>
      <c:catAx>
        <c:axId val="1930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47936"/>
        <c:crosses val="autoZero"/>
        <c:auto val="1"/>
        <c:lblAlgn val="ctr"/>
        <c:lblOffset val="100"/>
        <c:noMultiLvlLbl val="0"/>
      </c:catAx>
      <c:valAx>
        <c:axId val="19304793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930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costos'!$E$46:$E$51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1</c:v>
                </c:pt>
                <c:pt idx="5">
                  <c:v>0.47466666666666668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5376"/>
        <c:axId val="199846912"/>
      </c:barChart>
      <c:catAx>
        <c:axId val="1998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6912"/>
        <c:crosses val="autoZero"/>
        <c:auto val="1"/>
        <c:lblAlgn val="ctr"/>
        <c:lblOffset val="100"/>
        <c:noMultiLvlLbl val="0"/>
      </c:catAx>
      <c:valAx>
        <c:axId val="199846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8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Procesos'!$K$4:$K$9</c:f>
              <c:numCache>
                <c:formatCode>0%</c:formatCode>
                <c:ptCount val="6"/>
                <c:pt idx="0">
                  <c:v>0</c:v>
                </c:pt>
                <c:pt idx="1">
                  <c:v>0.97958571428571428</c:v>
                </c:pt>
                <c:pt idx="2">
                  <c:v>0.9017857142857143</c:v>
                </c:pt>
                <c:pt idx="3">
                  <c:v>0.8928571428571429</c:v>
                </c:pt>
                <c:pt idx="4">
                  <c:v>0.57094285714285709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32384"/>
        <c:axId val="163246464"/>
      </c:barChart>
      <c:catAx>
        <c:axId val="16323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246464"/>
        <c:crosses val="autoZero"/>
        <c:auto val="1"/>
        <c:lblAlgn val="ctr"/>
        <c:lblOffset val="100"/>
        <c:noMultiLvlLbl val="1"/>
      </c:catAx>
      <c:valAx>
        <c:axId val="163246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2323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Procesos'!$K$13:$K$15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23328"/>
        <c:axId val="164324864"/>
      </c:barChart>
      <c:catAx>
        <c:axId val="1643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324864"/>
        <c:crosses val="autoZero"/>
        <c:auto val="1"/>
        <c:lblAlgn val="ctr"/>
        <c:lblOffset val="100"/>
        <c:noMultiLvlLbl val="1"/>
      </c:catAx>
      <c:valAx>
        <c:axId val="16432486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32332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Productos'!$K$4:$K$8</c:f>
              <c:numCache>
                <c:formatCode>0%</c:formatCode>
                <c:ptCount val="5"/>
                <c:pt idx="0">
                  <c:v>0.92705714285714291</c:v>
                </c:pt>
                <c:pt idx="1">
                  <c:v>0.93571428571428572</c:v>
                </c:pt>
                <c:pt idx="2">
                  <c:v>0</c:v>
                </c:pt>
                <c:pt idx="3">
                  <c:v>1</c:v>
                </c:pt>
                <c:pt idx="4">
                  <c:v>0.85709999999999997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88000"/>
        <c:axId val="137097984"/>
      </c:barChart>
      <c:catAx>
        <c:axId val="13708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097984"/>
        <c:crosses val="autoZero"/>
        <c:auto val="1"/>
        <c:lblAlgn val="ctr"/>
        <c:lblOffset val="100"/>
        <c:noMultiLvlLbl val="1"/>
      </c:catAx>
      <c:valAx>
        <c:axId val="1370979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0880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Productos'!$K$12:$K$14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82592"/>
        <c:axId val="164384128"/>
      </c:barChart>
      <c:catAx>
        <c:axId val="16438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384128"/>
        <c:crosses val="autoZero"/>
        <c:auto val="1"/>
        <c:lblAlgn val="ctr"/>
        <c:lblOffset val="100"/>
        <c:noMultiLvlLbl val="1"/>
      </c:catAx>
      <c:valAx>
        <c:axId val="16438412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3825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Física!$K$4:$K$6</c:f>
              <c:numCache>
                <c:formatCode>0%</c:formatCode>
                <c:ptCount val="3"/>
                <c:pt idx="0">
                  <c:v>0.9285714285714286</c:v>
                </c:pt>
                <c:pt idx="1">
                  <c:v>0.88178571428571417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95616"/>
        <c:axId val="168897152"/>
      </c:barChart>
      <c:catAx>
        <c:axId val="16889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897152"/>
        <c:crosses val="autoZero"/>
        <c:auto val="1"/>
        <c:lblAlgn val="ctr"/>
        <c:lblOffset val="100"/>
        <c:noMultiLvlLbl val="1"/>
      </c:catAx>
      <c:valAx>
        <c:axId val="1688971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88956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Funcional!$K$4:$K$6</c:f>
              <c:numCache>
                <c:formatCode>0%</c:formatCode>
                <c:ptCount val="3"/>
                <c:pt idx="0">
                  <c:v>0.81142857142857139</c:v>
                </c:pt>
                <c:pt idx="1">
                  <c:v>0.9642857142857143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50496"/>
        <c:axId val="169052032"/>
      </c:barChart>
      <c:catAx>
        <c:axId val="16905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052032"/>
        <c:crosses val="autoZero"/>
        <c:auto val="1"/>
        <c:lblAlgn val="ctr"/>
        <c:lblOffset val="100"/>
        <c:noMultiLvlLbl val="1"/>
      </c:catAx>
      <c:valAx>
        <c:axId val="16905203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05049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89152"/>
        <c:axId val="169490688"/>
      </c:barChart>
      <c:catAx>
        <c:axId val="16948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490688"/>
        <c:crosses val="autoZero"/>
        <c:auto val="1"/>
        <c:lblAlgn val="ctr"/>
        <c:lblOffset val="100"/>
        <c:noMultiLvlLbl val="1"/>
      </c:catAx>
      <c:valAx>
        <c:axId val="169490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4891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95520"/>
        <c:axId val="119197056"/>
      </c:barChart>
      <c:catAx>
        <c:axId val="119195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197056"/>
        <c:crosses val="autoZero"/>
        <c:auto val="1"/>
        <c:lblAlgn val="ctr"/>
        <c:lblOffset val="100"/>
        <c:noMultiLvlLbl val="1"/>
      </c:catAx>
      <c:valAx>
        <c:axId val="11919705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195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28704"/>
        <c:axId val="169538688"/>
      </c:barChart>
      <c:catAx>
        <c:axId val="1695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538688"/>
        <c:crosses val="autoZero"/>
        <c:auto val="1"/>
        <c:lblAlgn val="ctr"/>
        <c:lblOffset val="100"/>
        <c:noMultiLvlLbl val="1"/>
      </c:catAx>
      <c:valAx>
        <c:axId val="169538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528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445632"/>
        <c:axId val="169459712"/>
      </c:barChart>
      <c:catAx>
        <c:axId val="1694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459712"/>
        <c:crosses val="autoZero"/>
        <c:auto val="1"/>
        <c:lblAlgn val="ctr"/>
        <c:lblOffset val="100"/>
        <c:noMultiLvlLbl val="1"/>
      </c:catAx>
      <c:valAx>
        <c:axId val="169459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69445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71456"/>
        <c:axId val="169572992"/>
      </c:barChart>
      <c:catAx>
        <c:axId val="16957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572992"/>
        <c:crosses val="autoZero"/>
        <c:auto val="1"/>
        <c:lblAlgn val="ctr"/>
        <c:lblOffset val="100"/>
        <c:noMultiLvlLbl val="1"/>
      </c:catAx>
      <c:valAx>
        <c:axId val="169572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571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85280"/>
        <c:axId val="169599360"/>
      </c:barChart>
      <c:catAx>
        <c:axId val="16958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599360"/>
        <c:crosses val="autoZero"/>
        <c:auto val="1"/>
        <c:lblAlgn val="ctr"/>
        <c:lblOffset val="100"/>
        <c:noMultiLvlLbl val="1"/>
      </c:catAx>
      <c:valAx>
        <c:axId val="169599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585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'Indice de Satisfacción'!$C$4</c:f>
              <c:strCache>
                <c:ptCount val="1"/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'Indice de Satisfacción'!$C$5</c:f>
              <c:strCache>
                <c:ptCount val="1"/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'Indice de Satisfacción'!$C$6</c:f>
              <c:strCache>
                <c:ptCount val="1"/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Satisfacción'!$C$4:$D$4</c:f>
              <c:numCache>
                <c:formatCode>0.00%</c:formatCode>
                <c:ptCount val="2"/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85376"/>
        <c:axId val="170095360"/>
      </c:barChart>
      <c:catAx>
        <c:axId val="170085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095360"/>
        <c:crosses val="autoZero"/>
        <c:auto val="1"/>
        <c:lblAlgn val="ctr"/>
        <c:lblOffset val="100"/>
        <c:noMultiLvlLbl val="1"/>
      </c:catAx>
      <c:valAx>
        <c:axId val="170095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085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08960"/>
        <c:axId val="142304000"/>
      </c:barChart>
      <c:catAx>
        <c:axId val="11920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304000"/>
        <c:crosses val="autoZero"/>
        <c:auto val="1"/>
        <c:lblAlgn val="ctr"/>
        <c:lblOffset val="100"/>
        <c:noMultiLvlLbl val="1"/>
      </c:catAx>
      <c:valAx>
        <c:axId val="142304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208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34208"/>
        <c:axId val="142340096"/>
      </c:barChart>
      <c:catAx>
        <c:axId val="142334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340096"/>
        <c:crosses val="autoZero"/>
        <c:auto val="1"/>
        <c:lblAlgn val="ctr"/>
        <c:lblOffset val="100"/>
        <c:noMultiLvlLbl val="1"/>
      </c:catAx>
      <c:valAx>
        <c:axId val="142340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334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esfuerzo'!$C$64:$C$69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esfuerzo'!$D$64:$D$69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61312"/>
        <c:axId val="174912640"/>
      </c:barChart>
      <c:catAx>
        <c:axId val="1748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12640"/>
        <c:crosses val="autoZero"/>
        <c:auto val="1"/>
        <c:lblAlgn val="ctr"/>
        <c:lblOffset val="100"/>
        <c:noMultiLvlLbl val="0"/>
      </c:catAx>
      <c:valAx>
        <c:axId val="1749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esfuerzo'!$E$64:$E$69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1</c:v>
                </c:pt>
                <c:pt idx="5">
                  <c:v>0.43661971830985913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62880"/>
        <c:axId val="189564416"/>
      </c:barChart>
      <c:catAx>
        <c:axId val="1895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64416"/>
        <c:crosses val="autoZero"/>
        <c:auto val="1"/>
        <c:lblAlgn val="ctr"/>
        <c:lblOffset val="100"/>
        <c:noMultiLvlLbl val="0"/>
      </c:catAx>
      <c:valAx>
        <c:axId val="189564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5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18752"/>
        <c:axId val="162620544"/>
      </c:barChart>
      <c:catAx>
        <c:axId val="1626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620544"/>
        <c:crosses val="autoZero"/>
        <c:auto val="1"/>
        <c:lblAlgn val="ctr"/>
        <c:lblOffset val="100"/>
        <c:noMultiLvlLbl val="1"/>
      </c:catAx>
      <c:valAx>
        <c:axId val="162620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6187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45120"/>
        <c:axId val="162646656"/>
      </c:barChart>
      <c:catAx>
        <c:axId val="16264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646656"/>
        <c:crosses val="autoZero"/>
        <c:auto val="1"/>
        <c:lblAlgn val="ctr"/>
        <c:lblOffset val="100"/>
        <c:noMultiLvlLbl val="1"/>
      </c:catAx>
      <c:valAx>
        <c:axId val="16264665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645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46592"/>
        <c:axId val="161248384"/>
      </c:barChart>
      <c:catAx>
        <c:axId val="161246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248384"/>
        <c:crosses val="autoZero"/>
        <c:auto val="1"/>
        <c:lblAlgn val="ctr"/>
        <c:lblOffset val="100"/>
        <c:noMultiLvlLbl val="1"/>
      </c:catAx>
      <c:valAx>
        <c:axId val="161248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2465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744480</xdr:colOff>
      <xdr:row>0</xdr:row>
      <xdr:rowOff>183600</xdr:rowOff>
    </xdr:from>
    <xdr:to>
      <xdr:col>8</xdr:col>
      <xdr:colOff>514077</xdr:colOff>
      <xdr:row>15</xdr:row>
      <xdr:rowOff>69840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355320</xdr:colOff>
      <xdr:row>17</xdr:row>
      <xdr:rowOff>101160</xdr:rowOff>
    </xdr:from>
    <xdr:to>
      <xdr:col>14</xdr:col>
      <xdr:colOff>599039</xdr:colOff>
      <xdr:row>31</xdr:row>
      <xdr:rowOff>122760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259920</xdr:colOff>
      <xdr:row>43</xdr:row>
      <xdr:rowOff>360</xdr:rowOff>
    </xdr:from>
    <xdr:to>
      <xdr:col>12</xdr:col>
      <xdr:colOff>545400</xdr:colOff>
      <xdr:row>57</xdr:row>
      <xdr:rowOff>76320</xdr:rowOff>
    </xdr:to>
    <xdr:graphicFrame macro="">
      <xdr:nvGraphicFramePr>
        <xdr:cNvPr id="4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48240</xdr:colOff>
      <xdr:row>43</xdr:row>
      <xdr:rowOff>360</xdr:rowOff>
    </xdr:from>
    <xdr:to>
      <xdr:col>4</xdr:col>
      <xdr:colOff>291170</xdr:colOff>
      <xdr:row>57</xdr:row>
      <xdr:rowOff>76320</xdr:rowOff>
    </xdr:to>
    <xdr:graphicFrame macro="">
      <xdr:nvGraphicFramePr>
        <xdr:cNvPr id="5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275166</xdr:colOff>
      <xdr:row>59</xdr:row>
      <xdr:rowOff>83608</xdr:rowOff>
    </xdr:from>
    <xdr:to>
      <xdr:col>12</xdr:col>
      <xdr:colOff>317500</xdr:colOff>
      <xdr:row>71</xdr:row>
      <xdr:rowOff>21167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359833</xdr:colOff>
      <xdr:row>59</xdr:row>
      <xdr:rowOff>73024</xdr:rowOff>
    </xdr:from>
    <xdr:to>
      <xdr:col>19</xdr:col>
      <xdr:colOff>211666</xdr:colOff>
      <xdr:row>70</xdr:row>
      <xdr:rowOff>137583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154080</xdr:colOff>
      <xdr:row>0</xdr:row>
      <xdr:rowOff>183600</xdr:rowOff>
    </xdr:from>
    <xdr:to>
      <xdr:col>5</xdr:col>
      <xdr:colOff>247680</xdr:colOff>
      <xdr:row>15</xdr:row>
      <xdr:rowOff>144000</xdr:rowOff>
    </xdr:to>
    <xdr:graphicFrame macro="">
      <xdr:nvGraphicFramePr>
        <xdr:cNvPr id="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344520</xdr:colOff>
      <xdr:row>0</xdr:row>
      <xdr:rowOff>164520</xdr:rowOff>
    </xdr:from>
    <xdr:to>
      <xdr:col>11</xdr:col>
      <xdr:colOff>495360</xdr:colOff>
      <xdr:row>15</xdr:row>
      <xdr:rowOff>105840</xdr:rowOff>
    </xdr:to>
    <xdr:graphicFrame macro="">
      <xdr:nvGraphicFramePr>
        <xdr:cNvPr id="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280937</xdr:colOff>
      <xdr:row>26</xdr:row>
      <xdr:rowOff>58400</xdr:rowOff>
    </xdr:from>
    <xdr:to>
      <xdr:col>11</xdr:col>
      <xdr:colOff>439327</xdr:colOff>
      <xdr:row>39</xdr:row>
      <xdr:rowOff>28226</xdr:rowOff>
    </xdr:to>
    <xdr:graphicFrame macro="">
      <xdr:nvGraphicFramePr>
        <xdr:cNvPr id="6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355013</xdr:colOff>
      <xdr:row>26</xdr:row>
      <xdr:rowOff>110874</xdr:rowOff>
    </xdr:from>
    <xdr:to>
      <xdr:col>18</xdr:col>
      <xdr:colOff>195763</xdr:colOff>
      <xdr:row>39</xdr:row>
      <xdr:rowOff>81000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560916</xdr:colOff>
      <xdr:row>42</xdr:row>
      <xdr:rowOff>115357</xdr:rowOff>
    </xdr:from>
    <xdr:to>
      <xdr:col>11</xdr:col>
      <xdr:colOff>338666</xdr:colOff>
      <xdr:row>52</xdr:row>
      <xdr:rowOff>148166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42</xdr:row>
      <xdr:rowOff>115357</xdr:rowOff>
    </xdr:from>
    <xdr:to>
      <xdr:col>17</xdr:col>
      <xdr:colOff>529167</xdr:colOff>
      <xdr:row>52</xdr:row>
      <xdr:rowOff>179916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15</xdr:row>
      <xdr:rowOff>88200</xdr:rowOff>
    </xdr:from>
    <xdr:to>
      <xdr:col>10</xdr:col>
      <xdr:colOff>666825</xdr:colOff>
      <xdr:row>30</xdr:row>
      <xdr:rowOff>10080</xdr:rowOff>
    </xdr:to>
    <xdr:graphicFrame macro="">
      <xdr:nvGraphicFramePr>
        <xdr:cNvPr id="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468000</xdr:colOff>
      <xdr:row>14</xdr:row>
      <xdr:rowOff>155160</xdr:rowOff>
    </xdr:from>
    <xdr:to>
      <xdr:col>20</xdr:col>
      <xdr:colOff>771060</xdr:colOff>
      <xdr:row>29</xdr:row>
      <xdr:rowOff>67680</xdr:rowOff>
    </xdr:to>
    <xdr:graphicFrame macro="">
      <xdr:nvGraphicFramePr>
        <xdr:cNvPr id="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14</xdr:row>
      <xdr:rowOff>2520</xdr:rowOff>
    </xdr:from>
    <xdr:to>
      <xdr:col>6</xdr:col>
      <xdr:colOff>266400</xdr:colOff>
      <xdr:row>29</xdr:row>
      <xdr:rowOff>660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392040</xdr:colOff>
      <xdr:row>13</xdr:row>
      <xdr:rowOff>154800</xdr:rowOff>
    </xdr:from>
    <xdr:to>
      <xdr:col>17</xdr:col>
      <xdr:colOff>352080</xdr:colOff>
      <xdr:row>28</xdr:row>
      <xdr:rowOff>153000</xdr:rowOff>
    </xdr:to>
    <xdr:graphicFrame macro="">
      <xdr:nvGraphicFramePr>
        <xdr:cNvPr id="1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135000</xdr:colOff>
      <xdr:row>7</xdr:row>
      <xdr:rowOff>2520</xdr:rowOff>
    </xdr:from>
    <xdr:to>
      <xdr:col>5</xdr:col>
      <xdr:colOff>590400</xdr:colOff>
      <xdr:row>22</xdr:row>
      <xdr:rowOff>660</xdr:rowOff>
    </xdr:to>
    <xdr:graphicFrame macro="">
      <xdr:nvGraphicFramePr>
        <xdr:cNvPr id="1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51480</xdr:colOff>
      <xdr:row>7</xdr:row>
      <xdr:rowOff>33120</xdr:rowOff>
    </xdr:from>
    <xdr:to>
      <xdr:col>5</xdr:col>
      <xdr:colOff>575280</xdr:colOff>
      <xdr:row>22</xdr:row>
      <xdr:rowOff>31320</xdr:rowOff>
    </xdr:to>
    <xdr:graphicFrame macro="">
      <xdr:nvGraphicFramePr>
        <xdr:cNvPr id="1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31320</xdr:rowOff>
    </xdr:from>
    <xdr:to>
      <xdr:col>4</xdr:col>
      <xdr:colOff>542520</xdr:colOff>
      <xdr:row>12</xdr:row>
      <xdr:rowOff>144000</xdr:rowOff>
    </xdr:to>
    <xdr:graphicFrame macro="">
      <xdr:nvGraphicFramePr>
        <xdr:cNvPr id="1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144360</xdr:colOff>
      <xdr:row>15</xdr:row>
      <xdr:rowOff>132120</xdr:rowOff>
    </xdr:from>
    <xdr:to>
      <xdr:col>11</xdr:col>
      <xdr:colOff>28080</xdr:colOff>
      <xdr:row>30</xdr:row>
      <xdr:rowOff>46800</xdr:rowOff>
    </xdr:to>
    <xdr:graphicFrame macro="">
      <xdr:nvGraphicFramePr>
        <xdr:cNvPr id="1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1135080</xdr:colOff>
      <xdr:row>0</xdr:row>
      <xdr:rowOff>40680</xdr:rowOff>
    </xdr:from>
    <xdr:to>
      <xdr:col>11</xdr:col>
      <xdr:colOff>647640</xdr:colOff>
      <xdr:row>11</xdr:row>
      <xdr:rowOff>29520</xdr:rowOff>
    </xdr:to>
    <xdr:graphicFrame macro="">
      <xdr:nvGraphicFramePr>
        <xdr:cNvPr id="1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579600</xdr:colOff>
      <xdr:row>38</xdr:row>
      <xdr:rowOff>119520</xdr:rowOff>
    </xdr:from>
    <xdr:to>
      <xdr:col>5</xdr:col>
      <xdr:colOff>207720</xdr:colOff>
      <xdr:row>53</xdr:row>
      <xdr:rowOff>5040</xdr:rowOff>
    </xdr:to>
    <xdr:graphicFrame macro="">
      <xdr:nvGraphicFramePr>
        <xdr:cNvPr id="1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39</xdr:row>
      <xdr:rowOff>14760</xdr:rowOff>
    </xdr:from>
    <xdr:to>
      <xdr:col>10</xdr:col>
      <xdr:colOff>455400</xdr:colOff>
      <xdr:row>53</xdr:row>
      <xdr:rowOff>90720</xdr:rowOff>
    </xdr:to>
    <xdr:graphicFrame macro="">
      <xdr:nvGraphicFramePr>
        <xdr:cNvPr id="1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265320</xdr:colOff>
      <xdr:row>8</xdr:row>
      <xdr:rowOff>113400</xdr:rowOff>
    </xdr:from>
    <xdr:to>
      <xdr:col>6</xdr:col>
      <xdr:colOff>712800</xdr:colOff>
      <xdr:row>24</xdr:row>
      <xdr:rowOff>52560</xdr:rowOff>
    </xdr:to>
    <xdr:graphicFrame macro="">
      <xdr:nvGraphicFramePr>
        <xdr:cNvPr id="19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105" zoomScale="90" zoomScaleNormal="90" workbookViewId="0">
      <selection activeCell="B132" sqref="B132"/>
    </sheetView>
  </sheetViews>
  <sheetFormatPr baseColWidth="10" defaultColWidth="9.140625" defaultRowHeight="15" x14ac:dyDescent="0.25"/>
  <cols>
    <col min="1" max="1" width="2.28515625"/>
    <col min="2" max="2" width="45" bestFit="1" customWidth="1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pans="1:11" x14ac:dyDescent="0.25">
      <c r="A17" s="1"/>
      <c r="B17" s="1" t="s">
        <v>0</v>
      </c>
      <c r="K17" s="1" t="s">
        <v>1</v>
      </c>
    </row>
    <row r="18" spans="1:11" ht="14.45" customHeight="1" x14ac:dyDescent="0.25">
      <c r="A18" s="1"/>
    </row>
    <row r="19" spans="1:11" ht="18.75" customHeight="1" x14ac:dyDescent="0.25">
      <c r="A19" s="1"/>
      <c r="B19" s="49">
        <v>42335</v>
      </c>
      <c r="C19" s="2" t="s">
        <v>2</v>
      </c>
      <c r="D19" s="2" t="s">
        <v>3</v>
      </c>
      <c r="E19" s="2" t="s">
        <v>4</v>
      </c>
    </row>
    <row r="20" spans="1:11" x14ac:dyDescent="0.25">
      <c r="A20" s="1"/>
      <c r="B20" s="3" t="s">
        <v>5</v>
      </c>
      <c r="C20" s="4">
        <v>51</v>
      </c>
      <c r="D20" s="4">
        <v>195</v>
      </c>
      <c r="E20" s="5">
        <f t="shared" ref="E20:E25" si="0">(C20-D20)/C20</f>
        <v>-2.8235294117647061</v>
      </c>
    </row>
    <row r="21" spans="1:11" x14ac:dyDescent="0.25">
      <c r="A21" s="1"/>
      <c r="B21" s="6" t="s">
        <v>6</v>
      </c>
      <c r="C21" s="7">
        <v>35</v>
      </c>
      <c r="D21" s="7">
        <v>0</v>
      </c>
      <c r="E21" s="8">
        <f t="shared" si="0"/>
        <v>1</v>
      </c>
    </row>
    <row r="22" spans="1:11" x14ac:dyDescent="0.25">
      <c r="A22" s="1"/>
      <c r="B22" s="6" t="s">
        <v>7</v>
      </c>
      <c r="C22" s="7">
        <v>80</v>
      </c>
      <c r="D22" s="7">
        <v>45</v>
      </c>
      <c r="E22" s="8">
        <f t="shared" si="0"/>
        <v>0.4375</v>
      </c>
    </row>
    <row r="23" spans="1:11" x14ac:dyDescent="0.25">
      <c r="A23" s="1"/>
      <c r="B23" s="6" t="s">
        <v>8</v>
      </c>
      <c r="C23" s="7">
        <v>23</v>
      </c>
      <c r="D23" s="7">
        <v>147</v>
      </c>
      <c r="E23" s="8">
        <f t="shared" si="0"/>
        <v>-5.3913043478260869</v>
      </c>
    </row>
    <row r="24" spans="1:11" x14ac:dyDescent="0.25">
      <c r="A24" s="1"/>
      <c r="B24" s="6" t="s">
        <v>9</v>
      </c>
      <c r="C24" s="7">
        <v>90</v>
      </c>
      <c r="D24" s="7">
        <v>0</v>
      </c>
      <c r="E24" s="8">
        <f t="shared" si="0"/>
        <v>1</v>
      </c>
    </row>
    <row r="25" spans="1:11" x14ac:dyDescent="0.25">
      <c r="A25" s="1"/>
      <c r="B25" s="6" t="s">
        <v>10</v>
      </c>
      <c r="C25" s="7">
        <v>142</v>
      </c>
      <c r="D25" s="7">
        <v>124</v>
      </c>
      <c r="E25" s="8">
        <f t="shared" si="0"/>
        <v>0.12676056338028169</v>
      </c>
    </row>
    <row r="26" spans="1:11" x14ac:dyDescent="0.25">
      <c r="A26" s="1"/>
    </row>
    <row r="27" spans="1:11" x14ac:dyDescent="0.25">
      <c r="A27" s="1"/>
    </row>
    <row r="29" spans="1:11" x14ac:dyDescent="0.25">
      <c r="C29" s="9"/>
      <c r="D29" s="10"/>
    </row>
    <row r="30" spans="1:11" ht="32.25" customHeight="1" x14ac:dyDescent="0.25">
      <c r="C30" s="9"/>
      <c r="D30" s="10"/>
    </row>
    <row r="31" spans="1:11" ht="18.75" customHeight="1" x14ac:dyDescent="0.25">
      <c r="C31" s="9"/>
      <c r="D31" s="10"/>
    </row>
    <row r="32" spans="1:11" ht="18.75" customHeight="1" x14ac:dyDescent="0.25">
      <c r="C32" s="9"/>
      <c r="D32" s="10"/>
    </row>
    <row r="33" spans="2:5" x14ac:dyDescent="0.25">
      <c r="C33" s="9"/>
      <c r="D33" s="10"/>
    </row>
    <row r="34" spans="2:5" x14ac:dyDescent="0.25">
      <c r="C34" s="9"/>
      <c r="D34" s="10"/>
    </row>
    <row r="35" spans="2:5" x14ac:dyDescent="0.25">
      <c r="B35" t="s">
        <v>11</v>
      </c>
    </row>
    <row r="36" spans="2:5" ht="21" x14ac:dyDescent="0.25">
      <c r="B36" s="49">
        <v>42339</v>
      </c>
      <c r="C36" s="2" t="s">
        <v>2</v>
      </c>
      <c r="D36" s="2" t="s">
        <v>3</v>
      </c>
      <c r="E36" s="2" t="s">
        <v>4</v>
      </c>
    </row>
    <row r="37" spans="2:5" x14ac:dyDescent="0.25">
      <c r="B37" s="3" t="s">
        <v>5</v>
      </c>
      <c r="C37" s="4">
        <f>51*4</f>
        <v>204</v>
      </c>
      <c r="D37" s="4">
        <v>74</v>
      </c>
      <c r="E37" s="5">
        <f t="shared" ref="E37:E42" si="1">(C37-D37)/C37</f>
        <v>0.63725490196078427</v>
      </c>
    </row>
    <row r="38" spans="2:5" x14ac:dyDescent="0.25">
      <c r="B38" s="6" t="s">
        <v>6</v>
      </c>
      <c r="C38" s="7">
        <f>35*4</f>
        <v>140</v>
      </c>
      <c r="D38" s="7">
        <v>54</v>
      </c>
      <c r="E38" s="8">
        <f t="shared" si="1"/>
        <v>0.61428571428571432</v>
      </c>
    </row>
    <row r="39" spans="2:5" x14ac:dyDescent="0.25">
      <c r="B39" s="6" t="s">
        <v>7</v>
      </c>
      <c r="C39" s="7">
        <v>80</v>
      </c>
      <c r="D39" s="7">
        <v>40</v>
      </c>
      <c r="E39" s="8">
        <f t="shared" si="1"/>
        <v>0.5</v>
      </c>
    </row>
    <row r="40" spans="2:5" x14ac:dyDescent="0.25">
      <c r="B40" s="6" t="s">
        <v>8</v>
      </c>
      <c r="C40" s="7">
        <f>23*4</f>
        <v>92</v>
      </c>
      <c r="D40" s="7">
        <v>45</v>
      </c>
      <c r="E40" s="8">
        <f t="shared" si="1"/>
        <v>0.51086956521739135</v>
      </c>
    </row>
    <row r="41" spans="2:5" x14ac:dyDescent="0.25">
      <c r="B41" s="6" t="s">
        <v>9</v>
      </c>
      <c r="C41" s="7">
        <v>90</v>
      </c>
      <c r="D41" s="7">
        <v>187</v>
      </c>
      <c r="E41" s="8">
        <f t="shared" si="1"/>
        <v>-1.0777777777777777</v>
      </c>
    </row>
    <row r="42" spans="2:5" x14ac:dyDescent="0.25">
      <c r="B42" s="6" t="s">
        <v>10</v>
      </c>
      <c r="C42" s="7">
        <f>142*4</f>
        <v>568</v>
      </c>
      <c r="D42" s="7">
        <v>463</v>
      </c>
      <c r="E42" s="8">
        <f t="shared" si="1"/>
        <v>0.18485915492957747</v>
      </c>
    </row>
    <row r="61" spans="2:5" x14ac:dyDescent="0.25">
      <c r="B61" t="s">
        <v>11</v>
      </c>
    </row>
    <row r="62" spans="2:5" ht="21" x14ac:dyDescent="0.25">
      <c r="B62" s="49">
        <v>42366</v>
      </c>
      <c r="C62" s="51" t="s">
        <v>2</v>
      </c>
      <c r="D62" s="51" t="s">
        <v>3</v>
      </c>
      <c r="E62" s="51" t="s">
        <v>4</v>
      </c>
    </row>
    <row r="63" spans="2:5" ht="18.75" x14ac:dyDescent="0.3">
      <c r="B63" s="50" t="s">
        <v>44</v>
      </c>
      <c r="C63" s="51"/>
      <c r="D63" s="51"/>
      <c r="E63" s="51"/>
    </row>
    <row r="64" spans="2:5" x14ac:dyDescent="0.25">
      <c r="B64" s="3" t="s">
        <v>5</v>
      </c>
      <c r="C64" s="4">
        <v>51</v>
      </c>
      <c r="D64" s="4">
        <v>6</v>
      </c>
      <c r="E64" s="5">
        <f t="shared" ref="E64:E69" si="2">(C64-D64)/C64</f>
        <v>0.88235294117647056</v>
      </c>
    </row>
    <row r="65" spans="2:5" x14ac:dyDescent="0.25">
      <c r="B65" s="6" t="s">
        <v>6</v>
      </c>
      <c r="C65" s="7">
        <v>35</v>
      </c>
      <c r="D65" s="7">
        <v>21</v>
      </c>
      <c r="E65" s="8">
        <f t="shared" si="2"/>
        <v>0.4</v>
      </c>
    </row>
    <row r="66" spans="2:5" x14ac:dyDescent="0.25">
      <c r="B66" s="6" t="s">
        <v>7</v>
      </c>
      <c r="C66" s="7">
        <v>80</v>
      </c>
      <c r="D66" s="7">
        <v>0</v>
      </c>
      <c r="E66" s="8">
        <f t="shared" si="2"/>
        <v>1</v>
      </c>
    </row>
    <row r="67" spans="2:5" x14ac:dyDescent="0.25">
      <c r="B67" s="6" t="s">
        <v>8</v>
      </c>
      <c r="C67" s="7">
        <v>23</v>
      </c>
      <c r="D67" s="7">
        <v>12</v>
      </c>
      <c r="E67" s="8">
        <f t="shared" si="2"/>
        <v>0.47826086956521741</v>
      </c>
    </row>
    <row r="68" spans="2:5" x14ac:dyDescent="0.25">
      <c r="B68" s="6" t="s">
        <v>9</v>
      </c>
      <c r="C68" s="7">
        <v>90</v>
      </c>
      <c r="D68" s="7">
        <v>0</v>
      </c>
      <c r="E68" s="8">
        <f t="shared" si="2"/>
        <v>1</v>
      </c>
    </row>
    <row r="69" spans="2:5" x14ac:dyDescent="0.25">
      <c r="B69" s="6" t="s">
        <v>10</v>
      </c>
      <c r="C69" s="7">
        <v>142</v>
      </c>
      <c r="D69" s="7">
        <f>39+41</f>
        <v>80</v>
      </c>
      <c r="E69" s="8">
        <f t="shared" si="2"/>
        <v>0.43661971830985913</v>
      </c>
    </row>
    <row r="75" spans="2:5" ht="18.75" x14ac:dyDescent="0.3">
      <c r="B75" s="54" t="s">
        <v>45</v>
      </c>
    </row>
    <row r="76" spans="2:5" ht="21" x14ac:dyDescent="0.25">
      <c r="B76" s="49">
        <v>42335</v>
      </c>
      <c r="C76" s="2" t="s">
        <v>2</v>
      </c>
      <c r="D76" s="2" t="s">
        <v>3</v>
      </c>
      <c r="E76" s="2" t="s">
        <v>4</v>
      </c>
    </row>
    <row r="77" spans="2:5" x14ac:dyDescent="0.25">
      <c r="B77" s="3" t="s">
        <v>5</v>
      </c>
      <c r="C77" s="4">
        <v>51</v>
      </c>
      <c r="D77" s="4">
        <v>6</v>
      </c>
      <c r="E77" s="5">
        <f t="shared" ref="E77:E82" si="3">(C77-D77)/C77</f>
        <v>0.88235294117647056</v>
      </c>
    </row>
    <row r="78" spans="2:5" x14ac:dyDescent="0.25">
      <c r="B78" s="6" t="s">
        <v>6</v>
      </c>
      <c r="C78" s="7">
        <v>35</v>
      </c>
      <c r="D78" s="7">
        <v>15</v>
      </c>
      <c r="E78" s="8">
        <f t="shared" si="3"/>
        <v>0.5714285714285714</v>
      </c>
    </row>
    <row r="79" spans="2:5" x14ac:dyDescent="0.25">
      <c r="B79" s="6" t="s">
        <v>7</v>
      </c>
      <c r="C79" s="7">
        <v>240</v>
      </c>
      <c r="D79" s="7">
        <v>244</v>
      </c>
      <c r="E79" s="8">
        <f t="shared" si="3"/>
        <v>-1.6666666666666666E-2</v>
      </c>
    </row>
    <row r="80" spans="2:5" x14ac:dyDescent="0.25">
      <c r="B80" s="6" t="s">
        <v>8</v>
      </c>
      <c r="C80" s="7">
        <v>23</v>
      </c>
      <c r="D80" s="7">
        <v>15</v>
      </c>
      <c r="E80" s="8">
        <f t="shared" si="3"/>
        <v>0.34782608695652173</v>
      </c>
    </row>
    <row r="81" spans="2:5" x14ac:dyDescent="0.25">
      <c r="B81" s="6" t="s">
        <v>9</v>
      </c>
      <c r="C81" s="7">
        <v>90</v>
      </c>
      <c r="D81" s="7">
        <v>0</v>
      </c>
      <c r="E81" s="8">
        <f t="shared" si="3"/>
        <v>1</v>
      </c>
    </row>
    <row r="82" spans="2:5" x14ac:dyDescent="0.25">
      <c r="B82" s="6" t="s">
        <v>10</v>
      </c>
      <c r="C82" s="7">
        <v>142</v>
      </c>
      <c r="D82" s="7">
        <v>66</v>
      </c>
      <c r="E82" s="8">
        <f t="shared" si="3"/>
        <v>0.53521126760563376</v>
      </c>
    </row>
    <row r="87" spans="2:5" ht="18.75" x14ac:dyDescent="0.3">
      <c r="B87" s="54" t="s">
        <v>46</v>
      </c>
    </row>
    <row r="88" spans="2:5" ht="21" x14ac:dyDescent="0.25">
      <c r="B88" s="49">
        <v>42335</v>
      </c>
      <c r="C88" s="2" t="s">
        <v>2</v>
      </c>
      <c r="D88" s="2" t="s">
        <v>3</v>
      </c>
      <c r="E88" s="2" t="s">
        <v>4</v>
      </c>
    </row>
    <row r="89" spans="2:5" x14ac:dyDescent="0.25">
      <c r="B89" s="3" t="s">
        <v>5</v>
      </c>
      <c r="C89" s="4">
        <v>51</v>
      </c>
      <c r="D89" s="4">
        <v>7</v>
      </c>
      <c r="E89" s="5">
        <f t="shared" ref="E89:E94" si="4">(C89-D89)/C89</f>
        <v>0.86274509803921573</v>
      </c>
    </row>
    <row r="90" spans="2:5" x14ac:dyDescent="0.25">
      <c r="B90" s="6" t="s">
        <v>6</v>
      </c>
      <c r="C90" s="7">
        <v>35</v>
      </c>
      <c r="D90" s="7">
        <v>10</v>
      </c>
      <c r="E90" s="8">
        <f t="shared" si="4"/>
        <v>0.7142857142857143</v>
      </c>
    </row>
    <row r="91" spans="2:5" x14ac:dyDescent="0.25">
      <c r="B91" s="6" t="s">
        <v>7</v>
      </c>
      <c r="C91" s="7">
        <v>240</v>
      </c>
      <c r="D91" s="7">
        <v>76</v>
      </c>
      <c r="E91" s="8">
        <f t="shared" si="4"/>
        <v>0.68333333333333335</v>
      </c>
    </row>
    <row r="92" spans="2:5" x14ac:dyDescent="0.25">
      <c r="B92" s="6" t="s">
        <v>8</v>
      </c>
      <c r="C92" s="7">
        <v>23</v>
      </c>
      <c r="D92" s="7">
        <v>23</v>
      </c>
      <c r="E92" s="8">
        <f t="shared" si="4"/>
        <v>0</v>
      </c>
    </row>
    <row r="93" spans="2:5" x14ac:dyDescent="0.25">
      <c r="B93" s="6" t="s">
        <v>9</v>
      </c>
      <c r="C93" s="7">
        <v>90</v>
      </c>
      <c r="D93" s="7">
        <v>0</v>
      </c>
      <c r="E93" s="8">
        <f t="shared" si="4"/>
        <v>1</v>
      </c>
    </row>
    <row r="94" spans="2:5" x14ac:dyDescent="0.25">
      <c r="B94" s="6" t="s">
        <v>10</v>
      </c>
      <c r="C94" s="7">
        <v>142</v>
      </c>
      <c r="D94" s="7">
        <v>73</v>
      </c>
      <c r="E94" s="8">
        <f t="shared" si="4"/>
        <v>0.4859154929577465</v>
      </c>
    </row>
    <row r="98" spans="2:5" ht="18.75" x14ac:dyDescent="0.3">
      <c r="B98" s="54" t="s">
        <v>47</v>
      </c>
    </row>
    <row r="99" spans="2:5" ht="21" x14ac:dyDescent="0.25">
      <c r="B99" s="49">
        <v>42335</v>
      </c>
      <c r="C99" s="2" t="s">
        <v>2</v>
      </c>
      <c r="D99" s="2" t="s">
        <v>3</v>
      </c>
      <c r="E99" s="2" t="s">
        <v>4</v>
      </c>
    </row>
    <row r="100" spans="2:5" x14ac:dyDescent="0.25">
      <c r="B100" s="3" t="s">
        <v>5</v>
      </c>
      <c r="C100" s="4">
        <v>51</v>
      </c>
      <c r="D100" s="4">
        <v>988</v>
      </c>
      <c r="E100" s="5">
        <f t="shared" ref="E100:E105" si="5">(C100-D100)/C100</f>
        <v>-18.372549019607842</v>
      </c>
    </row>
    <row r="101" spans="2:5" x14ac:dyDescent="0.25">
      <c r="B101" s="6" t="s">
        <v>6</v>
      </c>
      <c r="C101" s="7">
        <v>35</v>
      </c>
      <c r="D101" s="7">
        <v>15</v>
      </c>
      <c r="E101" s="8">
        <f t="shared" si="5"/>
        <v>0.5714285714285714</v>
      </c>
    </row>
    <row r="102" spans="2:5" x14ac:dyDescent="0.25">
      <c r="B102" s="6" t="s">
        <v>7</v>
      </c>
      <c r="C102" s="7">
        <v>240</v>
      </c>
      <c r="D102" s="7">
        <v>0</v>
      </c>
      <c r="E102" s="8">
        <f t="shared" si="5"/>
        <v>1</v>
      </c>
    </row>
    <row r="103" spans="2:5" x14ac:dyDescent="0.25">
      <c r="B103" s="6" t="s">
        <v>8</v>
      </c>
      <c r="C103" s="7">
        <v>23</v>
      </c>
      <c r="D103" s="7">
        <v>41</v>
      </c>
      <c r="E103" s="8">
        <f t="shared" si="5"/>
        <v>-0.78260869565217395</v>
      </c>
    </row>
    <row r="104" spans="2:5" x14ac:dyDescent="0.25">
      <c r="B104" s="6" t="s">
        <v>9</v>
      </c>
      <c r="C104" s="7">
        <v>90</v>
      </c>
      <c r="D104" s="7">
        <v>0</v>
      </c>
      <c r="E104" s="8">
        <f t="shared" si="5"/>
        <v>1</v>
      </c>
    </row>
    <row r="105" spans="2:5" x14ac:dyDescent="0.25">
      <c r="B105" s="6" t="s">
        <v>10</v>
      </c>
      <c r="C105" s="7">
        <v>142</v>
      </c>
      <c r="D105" s="7">
        <v>64</v>
      </c>
      <c r="E105" s="8">
        <f t="shared" si="5"/>
        <v>0.54929577464788737</v>
      </c>
    </row>
    <row r="110" spans="2:5" ht="18.75" x14ac:dyDescent="0.3">
      <c r="B110" s="54" t="s">
        <v>48</v>
      </c>
    </row>
    <row r="111" spans="2:5" ht="21" x14ac:dyDescent="0.25">
      <c r="B111" s="49">
        <v>42335</v>
      </c>
      <c r="C111" s="2" t="s">
        <v>2</v>
      </c>
      <c r="D111" s="2" t="s">
        <v>3</v>
      </c>
      <c r="E111" s="2" t="s">
        <v>4</v>
      </c>
    </row>
    <row r="112" spans="2:5" x14ac:dyDescent="0.25">
      <c r="B112" s="3" t="s">
        <v>5</v>
      </c>
      <c r="C112" s="4">
        <v>51</v>
      </c>
      <c r="D112" s="4">
        <v>15</v>
      </c>
      <c r="E112" s="5">
        <f t="shared" ref="E112:E117" si="6">(C112-D112)/C112</f>
        <v>0.70588235294117652</v>
      </c>
    </row>
    <row r="113" spans="2:5" x14ac:dyDescent="0.25">
      <c r="B113" s="6" t="s">
        <v>6</v>
      </c>
      <c r="C113" s="7">
        <v>35</v>
      </c>
      <c r="D113" s="7">
        <v>90</v>
      </c>
      <c r="E113" s="8">
        <f t="shared" si="6"/>
        <v>-1.5714285714285714</v>
      </c>
    </row>
    <row r="114" spans="2:5" x14ac:dyDescent="0.25">
      <c r="B114" s="6" t="s">
        <v>7</v>
      </c>
      <c r="C114" s="7">
        <v>240</v>
      </c>
      <c r="D114" s="7">
        <v>89</v>
      </c>
      <c r="E114" s="8">
        <f t="shared" si="6"/>
        <v>0.62916666666666665</v>
      </c>
    </row>
    <row r="115" spans="2:5" x14ac:dyDescent="0.25">
      <c r="B115" s="6" t="s">
        <v>8</v>
      </c>
      <c r="C115" s="7">
        <v>23</v>
      </c>
      <c r="D115" s="7">
        <v>8</v>
      </c>
      <c r="E115" s="8">
        <f t="shared" si="6"/>
        <v>0.65217391304347827</v>
      </c>
    </row>
    <row r="116" spans="2:5" x14ac:dyDescent="0.25">
      <c r="B116" s="6" t="s">
        <v>9</v>
      </c>
      <c r="C116" s="7">
        <v>90</v>
      </c>
      <c r="D116" s="7">
        <v>0</v>
      </c>
      <c r="E116" s="8">
        <f t="shared" si="6"/>
        <v>1</v>
      </c>
    </row>
    <row r="117" spans="2:5" x14ac:dyDescent="0.25">
      <c r="B117" s="6" t="s">
        <v>10</v>
      </c>
      <c r="C117" s="7">
        <v>142</v>
      </c>
      <c r="D117" s="7">
        <v>17</v>
      </c>
      <c r="E117" s="8">
        <f t="shared" si="6"/>
        <v>0.88028169014084512</v>
      </c>
    </row>
  </sheetData>
  <mergeCells count="3">
    <mergeCell ref="C62:C63"/>
    <mergeCell ref="D62:D63"/>
    <mergeCell ref="E62:E6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80" zoomScale="90" zoomScaleNormal="90" workbookViewId="0">
      <selection activeCell="D103" sqref="D10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pans="1:5" s="1" customFormat="1" x14ac:dyDescent="0.25"/>
    <row r="18" spans="1:5" s="1" customFormat="1" ht="8.25" customHeight="1" x14ac:dyDescent="0.25"/>
    <row r="19" spans="1:5" ht="17.25" customHeight="1" x14ac:dyDescent="0.25">
      <c r="A19" s="1"/>
      <c r="B19" s="49">
        <v>42335</v>
      </c>
      <c r="C19" s="11" t="s">
        <v>2</v>
      </c>
      <c r="D19" s="11" t="s">
        <v>3</v>
      </c>
      <c r="E19" s="11" t="s">
        <v>4</v>
      </c>
    </row>
    <row r="20" spans="1:5" x14ac:dyDescent="0.25">
      <c r="A20" s="1"/>
      <c r="B20" s="3" t="s">
        <v>5</v>
      </c>
      <c r="C20" s="12">
        <v>22.33</v>
      </c>
      <c r="D20" s="12">
        <v>47.4</v>
      </c>
      <c r="E20" s="13">
        <f t="shared" ref="E20:E25" si="0">(C20-D20)/C20</f>
        <v>-1.1227048813255711</v>
      </c>
    </row>
    <row r="21" spans="1:5" x14ac:dyDescent="0.25">
      <c r="A21" s="1"/>
      <c r="B21" s="6" t="s">
        <v>6</v>
      </c>
      <c r="C21" s="12">
        <v>3.96</v>
      </c>
      <c r="D21" s="12">
        <v>0</v>
      </c>
      <c r="E21" s="14">
        <f t="shared" si="0"/>
        <v>1</v>
      </c>
    </row>
    <row r="22" spans="1:5" x14ac:dyDescent="0.25">
      <c r="A22" s="1"/>
      <c r="B22" s="6" t="s">
        <v>7</v>
      </c>
      <c r="C22" s="12">
        <v>19.399999999999999</v>
      </c>
      <c r="D22" s="12">
        <v>10.94</v>
      </c>
      <c r="E22" s="14">
        <f t="shared" si="0"/>
        <v>0.43608247422680413</v>
      </c>
    </row>
    <row r="23" spans="1:5" x14ac:dyDescent="0.25">
      <c r="A23" s="1"/>
      <c r="B23" s="6" t="s">
        <v>8</v>
      </c>
      <c r="C23" s="12">
        <v>5.5</v>
      </c>
      <c r="D23" s="12">
        <v>35.700000000000003</v>
      </c>
      <c r="E23" s="13">
        <f t="shared" si="0"/>
        <v>-5.4909090909090912</v>
      </c>
    </row>
    <row r="24" spans="1:5" x14ac:dyDescent="0.25">
      <c r="A24" s="1"/>
      <c r="B24" s="6" t="s">
        <v>9</v>
      </c>
      <c r="C24" s="12">
        <v>29</v>
      </c>
      <c r="D24" s="12">
        <v>0</v>
      </c>
      <c r="E24" s="14">
        <f t="shared" si="0"/>
        <v>1</v>
      </c>
    </row>
    <row r="25" spans="1:5" x14ac:dyDescent="0.25">
      <c r="A25" s="1"/>
      <c r="B25" s="6" t="s">
        <v>10</v>
      </c>
      <c r="C25" s="12">
        <v>22.5</v>
      </c>
      <c r="D25" s="12">
        <v>18</v>
      </c>
      <c r="E25" s="13">
        <f t="shared" si="0"/>
        <v>0.2</v>
      </c>
    </row>
    <row r="26" spans="1:5" x14ac:dyDescent="0.25">
      <c r="A26" s="1"/>
    </row>
    <row r="27" spans="1:5" ht="32.25" customHeight="1" x14ac:dyDescent="0.25">
      <c r="D27" s="15"/>
    </row>
    <row r="30" spans="1:5" ht="21" x14ac:dyDescent="0.25">
      <c r="B30" s="49">
        <v>42349</v>
      </c>
      <c r="C30" s="11" t="s">
        <v>2</v>
      </c>
      <c r="D30" s="11" t="s">
        <v>3</v>
      </c>
      <c r="E30" s="11" t="s">
        <v>4</v>
      </c>
    </row>
    <row r="31" spans="1:5" x14ac:dyDescent="0.25">
      <c r="B31" s="3" t="s">
        <v>5</v>
      </c>
      <c r="C31" s="12">
        <f>22.33*4</f>
        <v>89.32</v>
      </c>
      <c r="D31" s="12">
        <f>1.23*14.58</f>
        <v>17.933399999999999</v>
      </c>
      <c r="E31" s="13">
        <f t="shared" ref="E31:E36" si="1">(C31-D31)/C31</f>
        <v>0.79922301836094933</v>
      </c>
    </row>
    <row r="32" spans="1:5" x14ac:dyDescent="0.25">
      <c r="B32" s="6" t="s">
        <v>6</v>
      </c>
      <c r="C32" s="12">
        <f>3.96*4</f>
        <v>15.84</v>
      </c>
      <c r="D32" s="12">
        <f>0.9*14.58</f>
        <v>13.122</v>
      </c>
      <c r="E32" s="14">
        <f t="shared" si="1"/>
        <v>0.1715909090909091</v>
      </c>
    </row>
    <row r="33" spans="2:5" x14ac:dyDescent="0.25">
      <c r="B33" s="6" t="s">
        <v>7</v>
      </c>
      <c r="C33" s="12">
        <v>19.399999999999999</v>
      </c>
      <c r="D33" s="12">
        <f>0.67 * 14.58</f>
        <v>9.7686000000000011</v>
      </c>
      <c r="E33" s="14">
        <f t="shared" si="1"/>
        <v>0.49646391752577312</v>
      </c>
    </row>
    <row r="34" spans="2:5" x14ac:dyDescent="0.25">
      <c r="B34" s="6" t="s">
        <v>8</v>
      </c>
      <c r="C34" s="12">
        <f>5.5*4</f>
        <v>22</v>
      </c>
      <c r="D34" s="12">
        <f>0.75*14.58</f>
        <v>10.935</v>
      </c>
      <c r="E34" s="13">
        <f t="shared" si="1"/>
        <v>0.50295454545454543</v>
      </c>
    </row>
    <row r="35" spans="2:5" x14ac:dyDescent="0.25">
      <c r="B35" s="6" t="s">
        <v>9</v>
      </c>
      <c r="C35" s="12">
        <v>29</v>
      </c>
      <c r="D35" s="12">
        <f>3.12*14.58</f>
        <v>45.489600000000003</v>
      </c>
      <c r="E35" s="14">
        <f t="shared" si="1"/>
        <v>-0.56860689655172425</v>
      </c>
    </row>
    <row r="36" spans="2:5" x14ac:dyDescent="0.25">
      <c r="B36" s="6" t="s">
        <v>10</v>
      </c>
      <c r="C36" s="12">
        <f>22.5*4</f>
        <v>90</v>
      </c>
      <c r="D36" s="12">
        <v>105.4</v>
      </c>
      <c r="E36" s="13">
        <f t="shared" si="1"/>
        <v>-0.17111111111111119</v>
      </c>
    </row>
    <row r="44" spans="2:5" ht="18.75" x14ac:dyDescent="0.3">
      <c r="B44" s="54" t="s">
        <v>44</v>
      </c>
    </row>
    <row r="45" spans="2:5" ht="21" x14ac:dyDescent="0.25">
      <c r="B45" s="49">
        <v>42367</v>
      </c>
      <c r="C45" s="11" t="s">
        <v>2</v>
      </c>
      <c r="D45" s="11" t="s">
        <v>3</v>
      </c>
      <c r="E45" s="11" t="s">
        <v>4</v>
      </c>
    </row>
    <row r="46" spans="2:5" x14ac:dyDescent="0.25">
      <c r="B46" s="3" t="s">
        <v>5</v>
      </c>
      <c r="C46" s="12">
        <v>22.33</v>
      </c>
      <c r="D46" s="12">
        <f>6/60*14.58</f>
        <v>1.4580000000000002</v>
      </c>
      <c r="E46" s="13">
        <f t="shared" ref="E46:E51" si="2">(C46-D46)/C46</f>
        <v>0.93470667263770724</v>
      </c>
    </row>
    <row r="47" spans="2:5" x14ac:dyDescent="0.25">
      <c r="B47" s="6" t="s">
        <v>6</v>
      </c>
      <c r="C47" s="12">
        <v>3.96</v>
      </c>
      <c r="D47" s="12">
        <f>21/60*14.58</f>
        <v>5.1029999999999998</v>
      </c>
      <c r="E47" s="14">
        <f t="shared" si="2"/>
        <v>-0.28863636363636358</v>
      </c>
    </row>
    <row r="48" spans="2:5" x14ac:dyDescent="0.25">
      <c r="B48" s="6" t="s">
        <v>7</v>
      </c>
      <c r="C48" s="12">
        <v>19.399999999999999</v>
      </c>
      <c r="D48" s="12">
        <v>0</v>
      </c>
      <c r="E48" s="14">
        <f t="shared" si="2"/>
        <v>1</v>
      </c>
    </row>
    <row r="49" spans="2:7" x14ac:dyDescent="0.25">
      <c r="B49" s="6" t="s">
        <v>8</v>
      </c>
      <c r="C49" s="12">
        <v>5.5</v>
      </c>
      <c r="D49" s="12">
        <f>12/60*14.58</f>
        <v>2.9160000000000004</v>
      </c>
      <c r="E49" s="13">
        <f t="shared" si="2"/>
        <v>0.46981818181818175</v>
      </c>
    </row>
    <row r="50" spans="2:7" x14ac:dyDescent="0.25">
      <c r="B50" s="6" t="s">
        <v>9</v>
      </c>
      <c r="C50" s="12">
        <v>29</v>
      </c>
      <c r="D50" s="12">
        <v>0</v>
      </c>
      <c r="E50" s="14">
        <f t="shared" si="2"/>
        <v>1</v>
      </c>
    </row>
    <row r="51" spans="2:7" x14ac:dyDescent="0.25">
      <c r="B51" s="6" t="s">
        <v>10</v>
      </c>
      <c r="C51" s="12">
        <v>22.5</v>
      </c>
      <c r="D51" s="12">
        <v>11.82</v>
      </c>
      <c r="E51" s="13">
        <f t="shared" si="2"/>
        <v>0.47466666666666668</v>
      </c>
    </row>
    <row r="53" spans="2:7" x14ac:dyDescent="0.25">
      <c r="C53" s="53"/>
    </row>
    <row r="54" spans="2:7" x14ac:dyDescent="0.25">
      <c r="C54" s="53"/>
    </row>
    <row r="55" spans="2:7" x14ac:dyDescent="0.25">
      <c r="C55" s="53"/>
    </row>
    <row r="56" spans="2:7" ht="18.75" x14ac:dyDescent="0.3">
      <c r="B56" s="54" t="s">
        <v>45</v>
      </c>
    </row>
    <row r="57" spans="2:7" ht="21" x14ac:dyDescent="0.25">
      <c r="B57" s="49">
        <v>42367</v>
      </c>
      <c r="C57" s="11" t="s">
        <v>2</v>
      </c>
      <c r="D57" s="11" t="s">
        <v>3</v>
      </c>
      <c r="E57" s="11" t="s">
        <v>4</v>
      </c>
    </row>
    <row r="58" spans="2:7" x14ac:dyDescent="0.25">
      <c r="B58" s="3" t="s">
        <v>5</v>
      </c>
      <c r="C58" s="12">
        <v>22.33</v>
      </c>
      <c r="D58" s="12">
        <f>6/60*14.58</f>
        <v>1.4580000000000002</v>
      </c>
      <c r="E58" s="13">
        <f t="shared" ref="E58:E63" si="3">(C58-D58)/C58</f>
        <v>0.93470667263770724</v>
      </c>
      <c r="G58" s="53"/>
    </row>
    <row r="59" spans="2:7" x14ac:dyDescent="0.25">
      <c r="B59" s="6" t="s">
        <v>6</v>
      </c>
      <c r="C59" s="12">
        <v>3.96</v>
      </c>
      <c r="D59" s="12">
        <f>15/60*14.58</f>
        <v>3.645</v>
      </c>
      <c r="E59" s="14">
        <f t="shared" si="3"/>
        <v>7.954545454545453E-2</v>
      </c>
      <c r="G59" s="53"/>
    </row>
    <row r="60" spans="2:7" x14ac:dyDescent="0.25">
      <c r="B60" s="6" t="s">
        <v>7</v>
      </c>
      <c r="C60" s="12">
        <v>19.399999999999999</v>
      </c>
      <c r="D60" s="12">
        <f>244/60*14.58</f>
        <v>59.291999999999994</v>
      </c>
      <c r="E60" s="14">
        <f t="shared" si="3"/>
        <v>-2.0562886597938146</v>
      </c>
      <c r="G60" s="53"/>
    </row>
    <row r="61" spans="2:7" x14ac:dyDescent="0.25">
      <c r="B61" s="6" t="s">
        <v>8</v>
      </c>
      <c r="C61" s="12">
        <v>5.5</v>
      </c>
      <c r="D61" s="12">
        <f>15/60*14.58</f>
        <v>3.645</v>
      </c>
      <c r="E61" s="13">
        <f t="shared" si="3"/>
        <v>0.33727272727272728</v>
      </c>
      <c r="G61" s="53"/>
    </row>
    <row r="62" spans="2:7" x14ac:dyDescent="0.25">
      <c r="B62" s="6" t="s">
        <v>9</v>
      </c>
      <c r="C62" s="12">
        <v>29</v>
      </c>
      <c r="D62" s="12">
        <v>0</v>
      </c>
      <c r="E62" s="14">
        <f t="shared" si="3"/>
        <v>1</v>
      </c>
      <c r="G62" s="53"/>
    </row>
    <row r="63" spans="2:7" x14ac:dyDescent="0.25">
      <c r="B63" s="6" t="s">
        <v>10</v>
      </c>
      <c r="C63" s="12">
        <v>22.5</v>
      </c>
      <c r="D63" s="12">
        <v>10.72</v>
      </c>
      <c r="E63" s="13">
        <f t="shared" si="3"/>
        <v>0.52355555555555555</v>
      </c>
      <c r="G63" s="53"/>
    </row>
    <row r="67" spans="2:7" x14ac:dyDescent="0.25">
      <c r="G67" s="53"/>
    </row>
    <row r="68" spans="2:7" ht="18.75" x14ac:dyDescent="0.3">
      <c r="B68" s="54" t="s">
        <v>46</v>
      </c>
      <c r="G68" s="53"/>
    </row>
    <row r="69" spans="2:7" ht="21" x14ac:dyDescent="0.25">
      <c r="B69" s="49">
        <v>42367</v>
      </c>
      <c r="C69" s="11" t="s">
        <v>2</v>
      </c>
      <c r="D69" s="11" t="s">
        <v>3</v>
      </c>
      <c r="E69" s="11" t="s">
        <v>4</v>
      </c>
      <c r="G69" s="53"/>
    </row>
    <row r="70" spans="2:7" x14ac:dyDescent="0.25">
      <c r="B70" s="3" t="s">
        <v>5</v>
      </c>
      <c r="C70" s="12">
        <v>22.33</v>
      </c>
      <c r="D70" s="12">
        <f>7/60*14.58</f>
        <v>1.7010000000000001</v>
      </c>
      <c r="E70" s="13">
        <f t="shared" ref="E70:E75" si="4">(C70-D70)/C70</f>
        <v>0.92382445141065828</v>
      </c>
      <c r="G70" s="53"/>
    </row>
    <row r="71" spans="2:7" x14ac:dyDescent="0.25">
      <c r="B71" s="6" t="s">
        <v>6</v>
      </c>
      <c r="C71" s="12">
        <v>3.96</v>
      </c>
      <c r="D71" s="12">
        <f>10/60*14.58</f>
        <v>2.4299999999999997</v>
      </c>
      <c r="E71" s="14">
        <f t="shared" si="4"/>
        <v>0.38636363636363641</v>
      </c>
    </row>
    <row r="72" spans="2:7" x14ac:dyDescent="0.25">
      <c r="B72" s="6" t="s">
        <v>7</v>
      </c>
      <c r="C72" s="12">
        <v>19.399999999999999</v>
      </c>
      <c r="D72" s="12">
        <f>76/60*14.58</f>
        <v>18.468</v>
      </c>
      <c r="E72" s="14">
        <f t="shared" si="4"/>
        <v>4.8041237113401997E-2</v>
      </c>
    </row>
    <row r="73" spans="2:7" x14ac:dyDescent="0.25">
      <c r="B73" s="6" t="s">
        <v>8</v>
      </c>
      <c r="C73" s="12">
        <v>5.5</v>
      </c>
      <c r="D73" s="12">
        <f>23/60*14.58</f>
        <v>5.5890000000000004</v>
      </c>
      <c r="E73" s="13">
        <f t="shared" si="4"/>
        <v>-1.6181818181818255E-2</v>
      </c>
    </row>
    <row r="74" spans="2:7" x14ac:dyDescent="0.25">
      <c r="B74" s="6" t="s">
        <v>9</v>
      </c>
      <c r="C74" s="12">
        <v>29</v>
      </c>
      <c r="D74" s="12">
        <v>0</v>
      </c>
      <c r="E74" s="14">
        <f t="shared" si="4"/>
        <v>1</v>
      </c>
    </row>
    <row r="75" spans="2:7" x14ac:dyDescent="0.25">
      <c r="B75" s="6" t="s">
        <v>10</v>
      </c>
      <c r="C75" s="12">
        <v>22.5</v>
      </c>
      <c r="D75" s="12">
        <v>12.3</v>
      </c>
      <c r="E75" s="13">
        <f t="shared" si="4"/>
        <v>0.45333333333333331</v>
      </c>
    </row>
    <row r="79" spans="2:7" x14ac:dyDescent="0.25">
      <c r="G79" s="53"/>
    </row>
    <row r="80" spans="2:7" x14ac:dyDescent="0.25">
      <c r="G80" s="53"/>
    </row>
    <row r="81" spans="2:7" ht="18.75" x14ac:dyDescent="0.3">
      <c r="B81" s="54" t="s">
        <v>47</v>
      </c>
      <c r="G81" s="53"/>
    </row>
    <row r="82" spans="2:7" ht="21" x14ac:dyDescent="0.25">
      <c r="B82" s="49">
        <v>42367</v>
      </c>
      <c r="C82" s="11" t="s">
        <v>2</v>
      </c>
      <c r="D82" s="11" t="s">
        <v>3</v>
      </c>
      <c r="E82" s="11" t="s">
        <v>4</v>
      </c>
      <c r="G82" s="53"/>
    </row>
    <row r="83" spans="2:7" x14ac:dyDescent="0.25">
      <c r="B83" s="3" t="s">
        <v>5</v>
      </c>
      <c r="C83" s="12">
        <v>22.33</v>
      </c>
      <c r="D83" s="12">
        <f>988/60*14.58</f>
        <v>240.08399999999997</v>
      </c>
      <c r="E83" s="13">
        <f t="shared" ref="E83:E88" si="5">(C83-D83)/C83</f>
        <v>-9.7516345723242264</v>
      </c>
    </row>
    <row r="84" spans="2:7" x14ac:dyDescent="0.25">
      <c r="B84" s="6" t="s">
        <v>6</v>
      </c>
      <c r="C84" s="12">
        <v>3.96</v>
      </c>
      <c r="D84" s="12">
        <f>15/60*14.58</f>
        <v>3.645</v>
      </c>
      <c r="E84" s="14">
        <f t="shared" si="5"/>
        <v>7.954545454545453E-2</v>
      </c>
    </row>
    <row r="85" spans="2:7" x14ac:dyDescent="0.25">
      <c r="B85" s="6" t="s">
        <v>7</v>
      </c>
      <c r="C85" s="12">
        <v>19.399999999999999</v>
      </c>
      <c r="D85" s="12">
        <v>0</v>
      </c>
      <c r="E85" s="14">
        <f t="shared" si="5"/>
        <v>1</v>
      </c>
    </row>
    <row r="86" spans="2:7" x14ac:dyDescent="0.25">
      <c r="B86" s="6" t="s">
        <v>8</v>
      </c>
      <c r="C86" s="12">
        <v>5.5</v>
      </c>
      <c r="D86" s="12">
        <f>41/60*14.58</f>
        <v>9.963000000000001</v>
      </c>
      <c r="E86" s="13">
        <f t="shared" si="5"/>
        <v>-0.81145454545454565</v>
      </c>
    </row>
    <row r="87" spans="2:7" x14ac:dyDescent="0.25">
      <c r="B87" s="6" t="s">
        <v>9</v>
      </c>
      <c r="C87" s="12">
        <v>29</v>
      </c>
      <c r="D87" s="12">
        <v>0</v>
      </c>
      <c r="E87" s="14">
        <f t="shared" si="5"/>
        <v>1</v>
      </c>
    </row>
    <row r="88" spans="2:7" x14ac:dyDescent="0.25">
      <c r="B88" s="6" t="s">
        <v>10</v>
      </c>
      <c r="C88" s="12">
        <v>22.5</v>
      </c>
      <c r="D88" s="12">
        <v>10.58</v>
      </c>
      <c r="E88" s="13">
        <f t="shared" si="5"/>
        <v>0.52977777777777779</v>
      </c>
    </row>
    <row r="91" spans="2:7" x14ac:dyDescent="0.25">
      <c r="F91" s="53"/>
    </row>
    <row r="92" spans="2:7" x14ac:dyDescent="0.25">
      <c r="F92" s="53"/>
    </row>
    <row r="93" spans="2:7" ht="18.75" x14ac:dyDescent="0.3">
      <c r="B93" s="54" t="s">
        <v>48</v>
      </c>
      <c r="F93" s="53"/>
    </row>
    <row r="94" spans="2:7" ht="21" x14ac:dyDescent="0.25">
      <c r="B94" s="49">
        <v>42367</v>
      </c>
      <c r="C94" s="11" t="s">
        <v>2</v>
      </c>
      <c r="D94" s="11" t="s">
        <v>3</v>
      </c>
      <c r="E94" s="55" t="s">
        <v>4</v>
      </c>
      <c r="F94" s="53"/>
    </row>
    <row r="95" spans="2:7" x14ac:dyDescent="0.25">
      <c r="B95" s="3" t="s">
        <v>5</v>
      </c>
      <c r="C95" s="12">
        <v>22.33</v>
      </c>
      <c r="D95" s="12">
        <f>15/60*14.58</f>
        <v>3.645</v>
      </c>
      <c r="E95" s="13">
        <f t="shared" ref="E95:E100" si="6">(C95-D95)/C95</f>
        <v>0.83676668159426781</v>
      </c>
    </row>
    <row r="96" spans="2:7" x14ac:dyDescent="0.25">
      <c r="B96" s="6" t="s">
        <v>6</v>
      </c>
      <c r="C96" s="12">
        <v>3.96</v>
      </c>
      <c r="D96" s="12">
        <f>90/60*14.58</f>
        <v>21.87</v>
      </c>
      <c r="E96" s="14">
        <f t="shared" si="6"/>
        <v>-4.5227272727272725</v>
      </c>
    </row>
    <row r="97" spans="2:5" x14ac:dyDescent="0.25">
      <c r="B97" s="6" t="s">
        <v>7</v>
      </c>
      <c r="C97" s="12">
        <v>19.399999999999999</v>
      </c>
      <c r="D97" s="12">
        <f>89/60*14.58</f>
        <v>21.627000000000002</v>
      </c>
      <c r="E97" s="14">
        <f t="shared" si="6"/>
        <v>-0.1147938144329899</v>
      </c>
    </row>
    <row r="98" spans="2:5" x14ac:dyDescent="0.25">
      <c r="B98" s="6" t="s">
        <v>8</v>
      </c>
      <c r="C98" s="12">
        <v>5.5</v>
      </c>
      <c r="D98" s="12">
        <f>8/60*14.58</f>
        <v>1.944</v>
      </c>
      <c r="E98" s="13">
        <f t="shared" si="6"/>
        <v>0.64654545454545453</v>
      </c>
    </row>
    <row r="99" spans="2:5" x14ac:dyDescent="0.25">
      <c r="B99" s="6" t="s">
        <v>9</v>
      </c>
      <c r="C99" s="12">
        <v>29</v>
      </c>
      <c r="D99" s="12">
        <v>0</v>
      </c>
      <c r="E99" s="14">
        <f t="shared" si="6"/>
        <v>1</v>
      </c>
    </row>
    <row r="100" spans="2:5" x14ac:dyDescent="0.25">
      <c r="B100" s="6" t="s">
        <v>10</v>
      </c>
      <c r="C100" s="12">
        <v>22.5</v>
      </c>
      <c r="D100" s="12">
        <v>2.38</v>
      </c>
      <c r="E100" s="13">
        <f t="shared" si="6"/>
        <v>0.89422222222222225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zoomScaleNormal="100" workbookViewId="0">
      <selection activeCell="J4" sqref="J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6"/>
    <col min="5" max="5" width="13.42578125"/>
    <col min="6" max="6" width="13.7109375"/>
    <col min="11" max="11" width="23.28515625"/>
    <col min="12" max="12" width="5.140625"/>
    <col min="13" max="16" width="6.140625"/>
    <col min="17" max="1029" width="11.5703125"/>
  </cols>
  <sheetData>
    <row r="1" spans="2:19" x14ac:dyDescent="0.25">
      <c r="D1"/>
    </row>
    <row r="2" spans="2:19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</row>
    <row r="3" spans="2:19" x14ac:dyDescent="0.25">
      <c r="B3" s="18"/>
      <c r="C3" s="19" t="s">
        <v>16</v>
      </c>
      <c r="D3" s="20">
        <v>20151127</v>
      </c>
      <c r="E3" s="21">
        <v>20151211</v>
      </c>
      <c r="F3" s="21">
        <v>20151229</v>
      </c>
      <c r="G3" s="21">
        <v>20151229</v>
      </c>
      <c r="H3" s="21">
        <v>20151229</v>
      </c>
      <c r="I3" s="21">
        <v>20151229</v>
      </c>
      <c r="J3" s="21">
        <v>20151229</v>
      </c>
      <c r="K3" s="22"/>
    </row>
    <row r="4" spans="2:19" x14ac:dyDescent="0.25">
      <c r="B4" s="21">
        <v>1</v>
      </c>
      <c r="C4" s="19" t="s">
        <v>18</v>
      </c>
      <c r="D4" s="23"/>
      <c r="E4" s="23"/>
      <c r="F4" s="23"/>
      <c r="G4" s="23"/>
      <c r="H4" s="23"/>
      <c r="I4" s="23"/>
      <c r="J4" s="23"/>
      <c r="K4" s="24" t="e">
        <f>AVERAGE(D4:F4)</f>
        <v>#DIV/0!</v>
      </c>
    </row>
    <row r="5" spans="2:19" x14ac:dyDescent="0.25">
      <c r="B5" s="21">
        <v>2</v>
      </c>
      <c r="C5" s="19" t="s">
        <v>5</v>
      </c>
      <c r="D5" s="23">
        <v>1</v>
      </c>
      <c r="E5" s="23">
        <v>1</v>
      </c>
      <c r="F5" s="23">
        <v>1</v>
      </c>
      <c r="G5" s="23">
        <v>0.85709999999999997</v>
      </c>
      <c r="H5" s="23">
        <v>1</v>
      </c>
      <c r="I5" s="23">
        <v>1</v>
      </c>
      <c r="J5" s="23">
        <v>1</v>
      </c>
      <c r="K5" s="24">
        <f>AVERAGE(D5:J5)</f>
        <v>0.97958571428571428</v>
      </c>
    </row>
    <row r="6" spans="2:19" x14ac:dyDescent="0.25">
      <c r="B6" s="21">
        <v>3</v>
      </c>
      <c r="C6" s="19" t="s">
        <v>6</v>
      </c>
      <c r="D6" s="23">
        <v>1</v>
      </c>
      <c r="E6" s="23">
        <v>0.8125</v>
      </c>
      <c r="F6" s="23">
        <v>0.75</v>
      </c>
      <c r="G6" s="23">
        <v>0.75</v>
      </c>
      <c r="H6" s="23">
        <v>1</v>
      </c>
      <c r="I6" s="23">
        <v>1</v>
      </c>
      <c r="J6" s="23">
        <v>1</v>
      </c>
      <c r="K6" s="24">
        <f>AVERAGE(D6:J6)</f>
        <v>0.9017857142857143</v>
      </c>
    </row>
    <row r="7" spans="2:19" x14ac:dyDescent="0.25">
      <c r="B7" s="21">
        <v>5</v>
      </c>
      <c r="C7" s="19" t="s">
        <v>7</v>
      </c>
      <c r="D7" s="23">
        <v>1</v>
      </c>
      <c r="E7" s="23">
        <v>0.25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4">
        <f>AVERAGE(D7:J7)</f>
        <v>0.8928571428571429</v>
      </c>
    </row>
    <row r="8" spans="2:19" x14ac:dyDescent="0.25">
      <c r="B8" s="21">
        <v>6</v>
      </c>
      <c r="C8" s="19" t="s">
        <v>8</v>
      </c>
      <c r="D8" s="23">
        <v>0.33</v>
      </c>
      <c r="E8" s="23">
        <v>1</v>
      </c>
      <c r="F8" s="23">
        <v>0.33329999999999999</v>
      </c>
      <c r="G8" s="23">
        <v>0.33329999999999999</v>
      </c>
      <c r="H8" s="23">
        <v>0.33329999999999999</v>
      </c>
      <c r="I8" s="23">
        <v>1</v>
      </c>
      <c r="J8" s="23">
        <v>0.66669999999999996</v>
      </c>
      <c r="K8" s="24">
        <f>AVERAGE(D8:J8)</f>
        <v>0.57094285714285709</v>
      </c>
    </row>
    <row r="9" spans="2:19" x14ac:dyDescent="0.25">
      <c r="B9" s="21">
        <v>7</v>
      </c>
      <c r="C9" s="19" t="s">
        <v>19</v>
      </c>
      <c r="D9" s="23"/>
      <c r="E9" s="23"/>
      <c r="F9" s="23"/>
      <c r="G9" s="23"/>
      <c r="H9" s="23"/>
      <c r="I9" s="23"/>
      <c r="J9" s="23"/>
      <c r="K9" s="24" t="e">
        <f>AVERAGE(D9:F9)</f>
        <v>#DIV/0!</v>
      </c>
    </row>
    <row r="10" spans="2:19" x14ac:dyDescent="0.25">
      <c r="D10" s="25"/>
      <c r="S10" s="26"/>
    </row>
    <row r="11" spans="2:19" x14ac:dyDescent="0.25">
      <c r="C11" s="17" t="s">
        <v>20</v>
      </c>
      <c r="D11" s="17" t="s">
        <v>12</v>
      </c>
      <c r="E11" s="17" t="s">
        <v>14</v>
      </c>
      <c r="F11" s="17" t="s">
        <v>14</v>
      </c>
      <c r="G11" s="17"/>
      <c r="H11" s="17"/>
      <c r="I11" s="17"/>
      <c r="J11" s="17"/>
      <c r="K11" s="17" t="s">
        <v>15</v>
      </c>
      <c r="S11" s="26"/>
    </row>
    <row r="12" spans="2:19" x14ac:dyDescent="0.25">
      <c r="B12" s="19"/>
      <c r="C12" s="19"/>
      <c r="D12" s="20" t="s">
        <v>17</v>
      </c>
      <c r="E12" s="21" t="s">
        <v>17</v>
      </c>
      <c r="F12" s="21" t="s">
        <v>17</v>
      </c>
      <c r="G12" s="21"/>
      <c r="H12" s="21"/>
      <c r="I12" s="21"/>
      <c r="J12" s="21"/>
      <c r="K12" s="27"/>
      <c r="S12" s="26"/>
    </row>
    <row r="13" spans="2:19" x14ac:dyDescent="0.25">
      <c r="B13" s="21">
        <v>1</v>
      </c>
      <c r="C13" s="19" t="s">
        <v>21</v>
      </c>
      <c r="D13" s="28"/>
      <c r="E13" s="28"/>
      <c r="F13" s="28"/>
      <c r="G13" s="28"/>
      <c r="H13" s="28"/>
      <c r="I13" s="28"/>
      <c r="J13" s="28"/>
      <c r="K13" s="24" t="e">
        <f>AVERAGE(D13:F13)</f>
        <v>#DIV/0!</v>
      </c>
    </row>
    <row r="14" spans="2:19" x14ac:dyDescent="0.25">
      <c r="B14" s="21">
        <v>2</v>
      </c>
      <c r="C14" s="19" t="s">
        <v>22</v>
      </c>
      <c r="D14" s="28"/>
      <c r="E14" s="28"/>
      <c r="F14" s="28"/>
      <c r="G14" s="28"/>
      <c r="H14" s="28"/>
      <c r="I14" s="28"/>
      <c r="J14" s="28"/>
      <c r="K14" s="24" t="e">
        <f>AVERAGE(D14:F14)</f>
        <v>#DIV/0!</v>
      </c>
    </row>
    <row r="15" spans="2:19" x14ac:dyDescent="0.25">
      <c r="B15" s="21">
        <v>3</v>
      </c>
      <c r="C15" s="19" t="s">
        <v>23</v>
      </c>
      <c r="D15" s="28"/>
      <c r="E15" s="28"/>
      <c r="F15" s="28"/>
      <c r="G15" s="28"/>
      <c r="H15" s="28"/>
      <c r="I15" s="28"/>
      <c r="J15" s="28"/>
      <c r="K15" s="24" t="e">
        <f>AVERAGE(D15:F15)</f>
        <v>#DIV/0!</v>
      </c>
    </row>
    <row r="28" ht="21" customHeight="1" x14ac:dyDescent="0.25"/>
  </sheetData>
  <conditionalFormatting sqref="D11:E11">
    <cfRule type="cellIs" dxfId="31" priority="2" operator="notEqual">
      <formula>INDIRECT("Dummy_for_Comparison1!"&amp;ADDRESS(ROW(),COLUMN()))</formula>
    </cfRule>
  </conditionalFormatting>
  <conditionalFormatting sqref="C11">
    <cfRule type="cellIs" dxfId="30" priority="3" operator="notEqual">
      <formula>INDIRECT("Dummy_for_Comparison1!"&amp;ADDRESS(ROW(),COLUMN()))</formula>
    </cfRule>
  </conditionalFormatting>
  <conditionalFormatting sqref="K11">
    <cfRule type="cellIs" dxfId="29" priority="4" operator="notEqual">
      <formula>INDIRECT("Dummy_for_Comparison1!"&amp;ADDRESS(ROW(),COLUMN()))</formula>
    </cfRule>
  </conditionalFormatting>
  <conditionalFormatting sqref="F11:J11">
    <cfRule type="cellIs" dxfId="28" priority="5" operator="notEqual">
      <formula>INDIRECT("Dummy_for_Comparison1!"&amp;ADDRESS(ROW(),COLUMN()))</formula>
    </cfRule>
  </conditionalFormatting>
  <conditionalFormatting sqref="D13:J15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E3:J3">
    <cfRule type="cellIs" dxfId="25" priority="8" operator="notEqual">
      <formula>INDIRECT("Dummy_for_Comparison1!"&amp;ADDRESS(ROW(),COLUMN()))</formula>
    </cfRule>
  </conditionalFormatting>
  <conditionalFormatting sqref="E12:J12">
    <cfRule type="cellIs" dxfId="24" priority="9" operator="notEqual">
      <formula>INDIRECT("Dummy_for_Comparison1!"&amp;ADDRESS(ROW(),COLUMN()))</formula>
    </cfRule>
  </conditionalFormatting>
  <conditionalFormatting sqref="D3">
    <cfRule type="cellIs" dxfId="23" priority="10" operator="notEqual">
      <formula>INDIRECT("Dummy_for_Comparison1!"&amp;ADDRESS(ROW(),COLUMN()))</formula>
    </cfRule>
  </conditionalFormatting>
  <conditionalFormatting sqref="D12">
    <cfRule type="cellIs" dxfId="22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opLeftCell="C1" zoomScaleNormal="100" workbookViewId="0">
      <selection activeCell="J5" sqref="J5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6"/>
    <col min="5" max="5" width="11.7109375"/>
    <col min="6" max="6" width="12.42578125"/>
    <col min="11" max="11" width="19.42578125"/>
    <col min="12" max="12" width="11.5703125"/>
    <col min="13" max="13" width="15.7109375"/>
    <col min="14" max="1029" width="11.5703125"/>
  </cols>
  <sheetData>
    <row r="1" spans="2:13" x14ac:dyDescent="0.25">
      <c r="D1"/>
    </row>
    <row r="2" spans="2:13" ht="15" customHeight="1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  <c r="L2" s="29"/>
      <c r="M2" s="29"/>
    </row>
    <row r="3" spans="2:13" x14ac:dyDescent="0.25">
      <c r="B3" s="19"/>
      <c r="C3" s="19" t="s">
        <v>16</v>
      </c>
      <c r="D3" s="20">
        <v>20151127</v>
      </c>
      <c r="E3" s="19">
        <v>20151211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22"/>
      <c r="L3" s="29"/>
      <c r="M3" s="29"/>
    </row>
    <row r="4" spans="2:13" x14ac:dyDescent="0.25">
      <c r="B4" s="19">
        <v>1</v>
      </c>
      <c r="C4" s="19" t="s">
        <v>24</v>
      </c>
      <c r="D4" s="28">
        <v>0.85699999999999998</v>
      </c>
      <c r="E4" s="28">
        <v>0.86760000000000004</v>
      </c>
      <c r="F4" s="28">
        <v>0.94120000000000004</v>
      </c>
      <c r="G4" s="28">
        <v>0.94120000000000004</v>
      </c>
      <c r="H4" s="28">
        <v>0.94120000000000004</v>
      </c>
      <c r="I4" s="28">
        <v>1</v>
      </c>
      <c r="J4" s="28">
        <v>0.94120000000000004</v>
      </c>
      <c r="K4" s="24">
        <f>AVERAGE(D4:J4)</f>
        <v>0.92705714285714291</v>
      </c>
      <c r="L4" s="29"/>
      <c r="M4" s="29"/>
    </row>
    <row r="5" spans="2:13" x14ac:dyDescent="0.25">
      <c r="B5" s="19">
        <v>2</v>
      </c>
      <c r="C5" s="19" t="s">
        <v>25</v>
      </c>
      <c r="D5" s="28">
        <v>0.6</v>
      </c>
      <c r="E5" s="28">
        <v>0.95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4">
        <f>AVERAGE(D5:J5)</f>
        <v>0.93571428571428572</v>
      </c>
      <c r="L5" s="29"/>
      <c r="M5" s="29"/>
    </row>
    <row r="6" spans="2:13" x14ac:dyDescent="0.25">
      <c r="B6" s="19">
        <v>3</v>
      </c>
      <c r="C6" s="19" t="s">
        <v>26</v>
      </c>
      <c r="D6" s="28"/>
      <c r="E6" s="28"/>
      <c r="F6" s="28"/>
      <c r="G6" s="28"/>
      <c r="H6" s="28"/>
      <c r="I6" s="28"/>
      <c r="J6" s="28"/>
      <c r="K6" s="24" t="e">
        <f>AVERAGE(D6:F6)</f>
        <v>#DIV/0!</v>
      </c>
      <c r="L6" s="29"/>
      <c r="M6" s="29"/>
    </row>
    <row r="7" spans="2:13" x14ac:dyDescent="0.25">
      <c r="B7" s="19">
        <v>4</v>
      </c>
      <c r="C7" s="19" t="s">
        <v>27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4">
        <f>AVERAGE(D7:J7)</f>
        <v>1</v>
      </c>
      <c r="L7" s="29"/>
      <c r="M7" s="29"/>
    </row>
    <row r="8" spans="2:13" x14ac:dyDescent="0.25">
      <c r="B8" s="19">
        <v>5</v>
      </c>
      <c r="C8" s="19" t="s">
        <v>28</v>
      </c>
      <c r="D8" s="28"/>
      <c r="E8" s="28">
        <v>0.85709999999999997</v>
      </c>
      <c r="F8" s="28"/>
      <c r="G8" s="28"/>
      <c r="H8" s="28"/>
      <c r="I8" s="28"/>
      <c r="J8" s="28"/>
      <c r="K8" s="24">
        <f>AVERAGE(D8:F8)</f>
        <v>0.85709999999999997</v>
      </c>
      <c r="L8" s="29"/>
      <c r="M8" s="29"/>
    </row>
    <row r="9" spans="2:13" x14ac:dyDescent="0.25">
      <c r="D9" s="25"/>
      <c r="L9" s="29"/>
      <c r="M9" s="29"/>
    </row>
    <row r="10" spans="2:13" ht="14.25" customHeight="1" x14ac:dyDescent="0.25">
      <c r="C10" s="17" t="s">
        <v>20</v>
      </c>
      <c r="D10" s="17" t="s">
        <v>29</v>
      </c>
      <c r="E10" s="17" t="s">
        <v>14</v>
      </c>
      <c r="F10" s="17" t="s">
        <v>14</v>
      </c>
      <c r="G10" s="17"/>
      <c r="H10" s="17"/>
      <c r="I10" s="17"/>
      <c r="J10" s="17"/>
      <c r="K10" s="17" t="s">
        <v>15</v>
      </c>
      <c r="L10" s="29"/>
      <c r="M10" s="29"/>
    </row>
    <row r="11" spans="2:13" x14ac:dyDescent="0.25">
      <c r="B11" s="19"/>
      <c r="C11" s="19"/>
      <c r="D11" s="20" t="s">
        <v>17</v>
      </c>
      <c r="E11" s="19" t="s">
        <v>17</v>
      </c>
      <c r="F11" s="19" t="s">
        <v>17</v>
      </c>
      <c r="G11" s="19"/>
      <c r="H11" s="19"/>
      <c r="I11" s="19"/>
      <c r="J11" s="19"/>
      <c r="K11" s="27"/>
      <c r="L11" s="29"/>
      <c r="M11" s="29"/>
    </row>
    <row r="12" spans="2:13" x14ac:dyDescent="0.25">
      <c r="B12" s="19">
        <v>1</v>
      </c>
      <c r="C12" s="19" t="s">
        <v>30</v>
      </c>
      <c r="D12" s="23"/>
      <c r="E12" s="23"/>
      <c r="F12" s="23"/>
      <c r="G12" s="23"/>
      <c r="H12" s="23"/>
      <c r="I12" s="23"/>
      <c r="J12" s="23"/>
      <c r="K12" s="24" t="e">
        <f>AVERAGE(D12:F12)</f>
        <v>#DIV/0!</v>
      </c>
      <c r="L12" s="29"/>
      <c r="M12" s="29"/>
    </row>
    <row r="13" spans="2:13" x14ac:dyDescent="0.25">
      <c r="B13" s="19">
        <v>2</v>
      </c>
      <c r="C13" s="19" t="s">
        <v>31</v>
      </c>
      <c r="D13" s="23"/>
      <c r="E13" s="23"/>
      <c r="F13" s="23"/>
      <c r="G13" s="23"/>
      <c r="H13" s="23"/>
      <c r="I13" s="23"/>
      <c r="J13" s="23"/>
      <c r="K13" s="24" t="e">
        <f>AVERAGE(D13:F13)</f>
        <v>#DIV/0!</v>
      </c>
      <c r="L13" s="30"/>
      <c r="M13" s="31"/>
    </row>
    <row r="14" spans="2:13" x14ac:dyDescent="0.25">
      <c r="B14" s="19">
        <v>3</v>
      </c>
      <c r="C14" s="19" t="s">
        <v>32</v>
      </c>
      <c r="D14" s="23"/>
      <c r="E14" s="23"/>
      <c r="F14" s="23"/>
      <c r="G14" s="23"/>
      <c r="H14" s="23"/>
      <c r="I14" s="23"/>
      <c r="J14" s="23"/>
      <c r="K14" s="24" t="e">
        <f>AVERAGE(D14:F14)</f>
        <v>#DIV/0!</v>
      </c>
    </row>
    <row r="15" spans="2:13" x14ac:dyDescent="0.25">
      <c r="C15" s="32"/>
      <c r="D15" s="25"/>
    </row>
    <row r="33" ht="21" customHeight="1" x14ac:dyDescent="0.25"/>
  </sheetData>
  <conditionalFormatting sqref="C10">
    <cfRule type="cellIs" dxfId="21" priority="2" operator="notEqual">
      <formula>INDIRECT("Dummy_for_Comparison1!"&amp;ADDRESS(ROW(),COLUMN()))</formula>
    </cfRule>
  </conditionalFormatting>
  <conditionalFormatting sqref="D10:E10">
    <cfRule type="cellIs" dxfId="20" priority="3" operator="notEqual">
      <formula>INDIRECT("Dummy_for_Comparison1!"&amp;ADDRESS(ROW(),COLUMN()))</formula>
    </cfRule>
  </conditionalFormatting>
  <conditionalFormatting sqref="F10:J10">
    <cfRule type="cellIs" dxfId="19" priority="4" operator="notEqual">
      <formula>INDIRECT("Dummy_for_Comparison1!"&amp;ADDRESS(ROW(),COLUMN()))</formula>
    </cfRule>
  </conditionalFormatting>
  <conditionalFormatting sqref="K10">
    <cfRule type="cellIs" dxfId="18" priority="5" operator="notEqual">
      <formula>INDIRECT("Dummy_for_Comparison1!"&amp;ADDRESS(ROW(),COLUMN()))</formula>
    </cfRule>
  </conditionalFormatting>
  <conditionalFormatting sqref="D12:D14">
    <cfRule type="cellIs" dxfId="17" priority="6" operator="notEqual">
      <formula>INDIRECT("Dummy_for_Comparison1!"&amp;ADDRESS(ROW(),COLUMN()))</formula>
    </cfRule>
  </conditionalFormatting>
  <conditionalFormatting sqref="C11">
    <cfRule type="cellIs" dxfId="16" priority="7" operator="notEqual">
      <formula>INDIRECT("Dummy_for_Comparison1!"&amp;ADDRESS(ROW(),COLUMN()))</formula>
    </cfRule>
  </conditionalFormatting>
  <conditionalFormatting sqref="C12:C14">
    <cfRule type="cellIs" dxfId="15" priority="8" operator="notEqual">
      <formula>INDIRECT("Dummy_for_Comparison1!"&amp;ADDRESS(ROW(),COLUMN()))</formula>
    </cfRule>
  </conditionalFormatting>
  <conditionalFormatting sqref="B3:B8">
    <cfRule type="cellIs" dxfId="14" priority="9" operator="notEqual">
      <formula>INDIRECT("Dummy_for_Comparison1!"&amp;ADDRESS(ROW(),COLUMN()))</formula>
    </cfRule>
  </conditionalFormatting>
  <conditionalFormatting sqref="B11:B14">
    <cfRule type="cellIs" dxfId="13" priority="10" operator="notEqual">
      <formula>INDIRECT("Dummy_for_Comparison1!"&amp;ADDRESS(ROW(),COLUMN()))</formula>
    </cfRule>
  </conditionalFormatting>
  <conditionalFormatting sqref="E3:J3">
    <cfRule type="cellIs" dxfId="12" priority="11" operator="notEqual">
      <formula>INDIRECT("Dummy_for_Comparison1!"&amp;ADDRESS(ROW(),COLUMN()))</formula>
    </cfRule>
  </conditionalFormatting>
  <conditionalFormatting sqref="E11:J11">
    <cfRule type="cellIs" dxfId="11" priority="12" operator="notEqual">
      <formula>INDIRECT("Dummy_for_Comparison1!"&amp;ADDRESS(ROW(),COLUMN()))</formula>
    </cfRule>
  </conditionalFormatting>
  <conditionalFormatting sqref="E12:J14">
    <cfRule type="cellIs" dxfId="10" priority="13" operator="notEqual">
      <formula>INDIRECT("Dummy_for_Comparison1!"&amp;ADDRESS(ROW(),COLUMN()))</formula>
    </cfRule>
  </conditionalFormatting>
  <conditionalFormatting sqref="D3">
    <cfRule type="cellIs" dxfId="9" priority="14" operator="notEqual">
      <formula>INDIRECT("Dummy_for_Comparison1!"&amp;ADDRESS(ROW(),COLUMN()))</formula>
    </cfRule>
  </conditionalFormatting>
  <conditionalFormatting sqref="D11">
    <cfRule type="cellIs" dxfId="8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opLeftCell="B1" zoomScaleNormal="100" workbookViewId="0">
      <selection activeCell="J6" sqref="J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6"/>
    <col min="5" max="5" width="11.7109375"/>
    <col min="6" max="6" width="12.42578125"/>
    <col min="11" max="11" width="18.7109375"/>
    <col min="12" max="12" width="11.5703125"/>
    <col min="13" max="13" width="15.7109375"/>
    <col min="14" max="1029" width="11.5703125"/>
  </cols>
  <sheetData>
    <row r="1" spans="2:13" x14ac:dyDescent="0.25">
      <c r="D1"/>
    </row>
    <row r="2" spans="2:13" ht="15" customHeight="1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  <c r="L2" s="29"/>
      <c r="M2" s="29"/>
    </row>
    <row r="3" spans="2:13" x14ac:dyDescent="0.25">
      <c r="B3" s="19"/>
      <c r="C3" s="19" t="s">
        <v>33</v>
      </c>
      <c r="D3" s="20">
        <v>20151127</v>
      </c>
      <c r="E3" s="19">
        <v>20151211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22"/>
      <c r="L3" s="29"/>
      <c r="M3" s="29"/>
    </row>
    <row r="4" spans="2:13" x14ac:dyDescent="0.25">
      <c r="B4" s="19">
        <v>1</v>
      </c>
      <c r="C4" s="19" t="s">
        <v>34</v>
      </c>
      <c r="D4" s="28">
        <v>1</v>
      </c>
      <c r="E4" s="28">
        <v>0.5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4">
        <f>AVERAGE(D4:J4)</f>
        <v>0.9285714285714286</v>
      </c>
      <c r="L4" s="29"/>
      <c r="M4" s="29"/>
    </row>
    <row r="5" spans="2:13" x14ac:dyDescent="0.25">
      <c r="B5" s="19">
        <v>2</v>
      </c>
      <c r="C5" s="19" t="s">
        <v>35</v>
      </c>
      <c r="D5" s="28">
        <v>0.67</v>
      </c>
      <c r="E5" s="28">
        <v>0.83250000000000002</v>
      </c>
      <c r="F5" s="28">
        <v>0.67</v>
      </c>
      <c r="G5" s="28">
        <v>1</v>
      </c>
      <c r="H5" s="28">
        <v>1</v>
      </c>
      <c r="I5" s="28">
        <v>1</v>
      </c>
      <c r="J5" s="28">
        <v>1</v>
      </c>
      <c r="K5" s="24">
        <f>AVERAGE(D5:J5)</f>
        <v>0.88178571428571417</v>
      </c>
      <c r="L5" s="29"/>
      <c r="M5" s="29"/>
    </row>
    <row r="6" spans="2:13" x14ac:dyDescent="0.25">
      <c r="B6" s="19">
        <v>3</v>
      </c>
      <c r="C6" s="19" t="s">
        <v>23</v>
      </c>
      <c r="D6" s="28"/>
      <c r="E6" s="28"/>
      <c r="F6" s="28"/>
      <c r="G6" s="28"/>
      <c r="H6" s="28"/>
      <c r="I6" s="28"/>
      <c r="J6" s="28"/>
      <c r="K6" s="24" t="e">
        <f>AVERAGE(D6:F6)</f>
        <v>#DIV/0!</v>
      </c>
      <c r="L6" s="29"/>
      <c r="M6" s="29"/>
    </row>
    <row r="7" spans="2:13" x14ac:dyDescent="0.25">
      <c r="D7" s="25"/>
      <c r="L7" s="29"/>
      <c r="M7" s="29"/>
    </row>
    <row r="8" spans="2:13" x14ac:dyDescent="0.25">
      <c r="C8" s="32"/>
      <c r="D8" s="25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E3:J3">
    <cfRule type="cellIs" dxfId="6" priority="3" operator="notEqual">
      <formula>INDIRECT("Dummy_for_Comparison1!"&amp;ADDRESS(ROW(),COLUMN()))</formula>
    </cfRule>
  </conditionalFormatting>
  <conditionalFormatting sqref="D3">
    <cfRule type="cellIs" dxfId="5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6"/>
  <sheetViews>
    <sheetView zoomScaleNormal="100" workbookViewId="0">
      <selection activeCell="J6" sqref="J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16"/>
    <col min="5" max="5" width="11.7109375" style="1"/>
    <col min="6" max="6" width="12.42578125" style="1"/>
    <col min="7" max="10" width="9.140625" style="1"/>
    <col min="11" max="11" width="19.140625" style="1"/>
    <col min="12" max="12" width="11.5703125" style="1"/>
    <col min="13" max="13" width="15.7109375" style="1"/>
    <col min="14" max="1029" width="11.570312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15" customHeight="1" x14ac:dyDescent="0.25">
      <c r="B2"/>
      <c r="C2"/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  <c r="L2" s="29"/>
      <c r="M2" s="29"/>
    </row>
    <row r="3" spans="2:13" x14ac:dyDescent="0.25">
      <c r="B3" s="19"/>
      <c r="C3" s="19" t="s">
        <v>36</v>
      </c>
      <c r="D3" s="20">
        <v>20151127</v>
      </c>
      <c r="E3" s="19">
        <v>2015121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22"/>
      <c r="L3" s="29"/>
      <c r="M3" s="29"/>
    </row>
    <row r="4" spans="2:13" x14ac:dyDescent="0.25">
      <c r="B4" s="19">
        <v>1</v>
      </c>
      <c r="C4" s="19" t="s">
        <v>35</v>
      </c>
      <c r="D4" s="28">
        <v>0.67</v>
      </c>
      <c r="E4" s="28">
        <v>0.67</v>
      </c>
      <c r="F4" s="28">
        <v>0.67</v>
      </c>
      <c r="G4" s="28">
        <v>0.67</v>
      </c>
      <c r="H4" s="28">
        <v>1</v>
      </c>
      <c r="I4" s="28">
        <v>1</v>
      </c>
      <c r="J4" s="28">
        <v>1</v>
      </c>
      <c r="K4" s="24">
        <f>AVERAGE(D4:J4)</f>
        <v>0.81142857142857139</v>
      </c>
      <c r="L4" s="29"/>
      <c r="M4" s="29"/>
    </row>
    <row r="5" spans="2:13" x14ac:dyDescent="0.25">
      <c r="B5" s="19">
        <v>2</v>
      </c>
      <c r="C5" s="19" t="s">
        <v>37</v>
      </c>
      <c r="D5" s="28">
        <v>1</v>
      </c>
      <c r="E5" s="28">
        <v>0.75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4">
        <f>AVERAGE(D5:J5)</f>
        <v>0.9642857142857143</v>
      </c>
      <c r="L5" s="29"/>
      <c r="M5" s="29"/>
    </row>
    <row r="6" spans="2:13" x14ac:dyDescent="0.25">
      <c r="B6" s="19">
        <v>3</v>
      </c>
      <c r="C6" s="19" t="s">
        <v>38</v>
      </c>
      <c r="D6" s="28"/>
      <c r="E6" s="28"/>
      <c r="F6" s="28"/>
      <c r="G6" s="28"/>
      <c r="H6" s="28"/>
      <c r="I6" s="28"/>
      <c r="J6" s="28"/>
      <c r="K6" s="24" t="e">
        <f>AVERAGE(D6:F6)</f>
        <v>#DIV/0!</v>
      </c>
      <c r="L6" s="29"/>
      <c r="M6" s="29"/>
    </row>
    <row r="7" spans="2:13" x14ac:dyDescent="0.25">
      <c r="C7"/>
      <c r="D7" s="25"/>
      <c r="L7" s="29"/>
      <c r="M7" s="29"/>
    </row>
    <row r="8" spans="2:13" x14ac:dyDescent="0.25">
      <c r="C8" s="32"/>
      <c r="D8" s="25"/>
    </row>
    <row r="26" ht="21" customHeight="1" x14ac:dyDescent="0.25"/>
  </sheetData>
  <conditionalFormatting sqref="B3:B6">
    <cfRule type="cellIs" dxfId="4" priority="2" operator="notEqual">
      <formula>INDIRECT("Dummy_for_Comparison1!"&amp;ADDRESS(ROW(),COLUMN()))</formula>
    </cfRule>
  </conditionalFormatting>
  <conditionalFormatting sqref="E3:J3">
    <cfRule type="cellIs" dxfId="3" priority="3" operator="notEqual">
      <formula>INDIRECT("Dummy_for_Comparison1!"&amp;ADDRESS(ROW(),COLUMN()))</formula>
    </cfRule>
  </conditionalFormatting>
  <conditionalFormatting sqref="D3">
    <cfRule type="cellIs" dxfId="2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36"/>
  <sheetViews>
    <sheetView topLeftCell="A15" zoomScaleNormal="100" workbookViewId="0">
      <selection activeCell="C38" sqref="C38"/>
    </sheetView>
  </sheetViews>
  <sheetFormatPr baseColWidth="10" defaultColWidth="9.140625" defaultRowHeight="15" x14ac:dyDescent="0.25"/>
  <cols>
    <col min="1" max="1" width="23.570312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52" t="s">
        <v>39</v>
      </c>
      <c r="H13" s="52"/>
      <c r="I13" s="52"/>
    </row>
    <row r="14" spans="1:9" ht="21" x14ac:dyDescent="0.25">
      <c r="A14" s="33" t="s">
        <v>12</v>
      </c>
      <c r="B14" s="11" t="s">
        <v>2</v>
      </c>
      <c r="C14" s="11" t="s">
        <v>3</v>
      </c>
      <c r="D14" s="11" t="s">
        <v>40</v>
      </c>
      <c r="F14" s="34"/>
      <c r="G14" s="35" t="s">
        <v>2</v>
      </c>
      <c r="H14" s="36" t="s">
        <v>3</v>
      </c>
      <c r="I14" s="37" t="s">
        <v>40</v>
      </c>
    </row>
    <row r="15" spans="1:9" x14ac:dyDescent="0.25">
      <c r="A15" s="38" t="s">
        <v>41</v>
      </c>
      <c r="B15" s="39">
        <v>202000</v>
      </c>
      <c r="C15" s="39">
        <f>SUM(C16:C17)</f>
        <v>130775.29999999999</v>
      </c>
      <c r="D15" s="40">
        <f>(C15 * 100)/B15</f>
        <v>64.740247524752462</v>
      </c>
      <c r="F15" s="41"/>
      <c r="G15" s="42">
        <v>2424000</v>
      </c>
      <c r="H15" s="39">
        <v>130775.3</v>
      </c>
      <c r="I15" s="43">
        <f>(H15 * 100)/G15</f>
        <v>5.3950206270627064</v>
      </c>
    </row>
    <row r="16" spans="1:9" x14ac:dyDescent="0.25">
      <c r="A16" s="3" t="s">
        <v>42</v>
      </c>
      <c r="B16" s="42">
        <f>B15/2</f>
        <v>101000</v>
      </c>
      <c r="C16" s="44">
        <v>54818.400000000001</v>
      </c>
      <c r="D16" s="45">
        <f>(C16 * 100)/B16</f>
        <v>54.275643564356436</v>
      </c>
      <c r="F16" s="41"/>
      <c r="G16" s="46"/>
      <c r="H16" s="46"/>
      <c r="I16" s="47"/>
    </row>
    <row r="17" spans="1:9" x14ac:dyDescent="0.25">
      <c r="A17" s="3" t="s">
        <v>43</v>
      </c>
      <c r="B17" s="42">
        <f>B15/2</f>
        <v>101000</v>
      </c>
      <c r="C17" s="44">
        <v>75956.899999999994</v>
      </c>
      <c r="D17" s="48">
        <f>(C17 * 100)/B17</f>
        <v>75.204851485148509</v>
      </c>
      <c r="F17" s="41"/>
      <c r="G17" s="46"/>
      <c r="H17" s="46"/>
      <c r="I17" s="47"/>
    </row>
    <row r="33" spans="1:9" ht="21" customHeight="1" x14ac:dyDescent="0.35">
      <c r="A33" s="33" t="s">
        <v>13</v>
      </c>
      <c r="B33" s="11" t="s">
        <v>2</v>
      </c>
      <c r="C33" s="11" t="s">
        <v>3</v>
      </c>
      <c r="D33" s="11" t="s">
        <v>40</v>
      </c>
      <c r="G33" s="52" t="s">
        <v>39</v>
      </c>
      <c r="H33" s="52"/>
      <c r="I33" s="52"/>
    </row>
    <row r="34" spans="1:9" x14ac:dyDescent="0.25">
      <c r="A34" s="38" t="s">
        <v>41</v>
      </c>
      <c r="B34" s="39">
        <v>202000</v>
      </c>
      <c r="C34" s="39">
        <f>SUM(C35:C36)</f>
        <v>32780</v>
      </c>
      <c r="D34" s="40">
        <f>(C34 * 100)/B34</f>
        <v>16.227722772277229</v>
      </c>
      <c r="G34" s="35" t="s">
        <v>2</v>
      </c>
      <c r="H34" s="36" t="s">
        <v>3</v>
      </c>
      <c r="I34" s="37" t="s">
        <v>40</v>
      </c>
    </row>
    <row r="35" spans="1:9" x14ac:dyDescent="0.25">
      <c r="A35" s="3" t="s">
        <v>42</v>
      </c>
      <c r="B35" s="42">
        <f>B34/2</f>
        <v>101000</v>
      </c>
      <c r="C35" s="44">
        <v>10775</v>
      </c>
      <c r="D35" s="45">
        <f>(C35 * 100)/B35</f>
        <v>10.668316831683168</v>
      </c>
      <c r="G35" s="42">
        <v>2424000</v>
      </c>
      <c r="H35" s="39">
        <v>2220588.2000000002</v>
      </c>
      <c r="I35" s="43">
        <f>(H35 * 100)/G35</f>
        <v>91.608424092409251</v>
      </c>
    </row>
    <row r="36" spans="1:9" x14ac:dyDescent="0.25">
      <c r="A36" s="3" t="s">
        <v>43</v>
      </c>
      <c r="B36" s="42">
        <f>B34/2</f>
        <v>101000</v>
      </c>
      <c r="C36" s="44">
        <v>22005</v>
      </c>
      <c r="D36" s="48">
        <f>(C36 * 100)/B36</f>
        <v>21.787128712871286</v>
      </c>
    </row>
  </sheetData>
  <mergeCells count="2">
    <mergeCell ref="G13:I13"/>
    <mergeCell ref="G33:I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1" width="3" style="1"/>
    <col min="2" max="2" width="4" style="1"/>
    <col min="3" max="1023" width="11.5703125" style="1"/>
    <col min="1024" max="1025" width="11.5703125"/>
  </cols>
  <sheetData>
    <row r="1" spans="3:5" x14ac:dyDescent="0.25">
      <c r="C1"/>
      <c r="D1"/>
      <c r="E1"/>
    </row>
    <row r="2" spans="3:5" x14ac:dyDescent="0.25">
      <c r="C2" s="17" t="s">
        <v>12</v>
      </c>
      <c r="D2" s="17" t="s">
        <v>13</v>
      </c>
      <c r="E2" s="17" t="s">
        <v>14</v>
      </c>
    </row>
    <row r="3" spans="3:5" x14ac:dyDescent="0.25">
      <c r="C3" s="20">
        <v>20151127</v>
      </c>
      <c r="D3" s="19">
        <v>20151211</v>
      </c>
      <c r="E3" s="19" t="s">
        <v>17</v>
      </c>
    </row>
    <row r="4" spans="3:5" x14ac:dyDescent="0.25">
      <c r="C4" s="28"/>
      <c r="D4" s="28">
        <v>1</v>
      </c>
      <c r="E4" s="28"/>
    </row>
    <row r="5" spans="3:5" x14ac:dyDescent="0.25">
      <c r="C5" s="28"/>
      <c r="D5" s="28"/>
      <c r="E5" s="28"/>
    </row>
    <row r="6" spans="3:5" x14ac:dyDescent="0.25">
      <c r="C6" s="28"/>
      <c r="D6" s="28"/>
      <c r="E6" s="28"/>
    </row>
  </sheetData>
  <conditionalFormatting sqref="D3:E3">
    <cfRule type="cellIs" dxfId="1" priority="2" operator="notEqual">
      <formula>INDIRECT("Dummy_for_Comparison1!"&amp;ADDRESS(ROW(),COLUMN()))</formula>
    </cfRule>
  </conditionalFormatting>
  <conditionalFormatting sqref="C3">
    <cfRule type="cellIs" dxfId="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5</cp:revision>
  <dcterms:created xsi:type="dcterms:W3CDTF">2011-07-18T21:22:38Z</dcterms:created>
  <dcterms:modified xsi:type="dcterms:W3CDTF">2015-12-29T19:55:33Z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