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20730" windowHeight="4830" tabRatio="598"/>
  </bookViews>
  <sheets>
    <sheet name="AGOSTO - 2018" sheetId="1" r:id="rId1"/>
    <sheet name="Hoja1" sheetId="2" r:id="rId2"/>
  </sheets>
  <definedNames>
    <definedName name="_IMPRE">'AGOSTO - 2018'!$D$4:$H$6</definedName>
    <definedName name="_xlnm.Print_Area" localSheetId="0">'AGOSTO - 2018'!$AL$177:$BL$234</definedName>
    <definedName name="_xlnm.Print_Area" localSheetId="1">Hoja1!$C$14:$AL$59</definedName>
  </definedNames>
  <calcPr calcId="125725"/>
</workbook>
</file>

<file path=xl/calcChain.xml><?xml version="1.0" encoding="utf-8"?>
<calcChain xmlns="http://schemas.openxmlformats.org/spreadsheetml/2006/main">
  <c r="AO223" i="1"/>
  <c r="AQ223"/>
  <c r="AS223"/>
  <c r="AT223"/>
  <c r="AU223"/>
  <c r="AW223"/>
  <c r="BB223"/>
  <c r="BF223"/>
  <c r="BG223"/>
  <c r="BH223"/>
  <c r="BL223"/>
  <c r="AH195"/>
  <c r="AH164"/>
  <c r="AG195"/>
  <c r="AG164"/>
  <c r="AF164"/>
  <c r="AV219" s="1"/>
  <c r="AE164"/>
  <c r="AE195"/>
  <c r="AD195"/>
  <c r="AD164"/>
  <c r="AV217" s="1"/>
  <c r="AC195"/>
  <c r="AC164"/>
  <c r="AC180" s="1"/>
  <c r="AB195"/>
  <c r="AB164"/>
  <c r="AV215" s="1"/>
  <c r="AA195"/>
  <c r="AA164"/>
  <c r="AA180" s="1"/>
  <c r="Z195"/>
  <c r="Z164"/>
  <c r="AV213" s="1"/>
  <c r="Y195"/>
  <c r="Y164"/>
  <c r="Y180" s="1"/>
  <c r="X195"/>
  <c r="X164"/>
  <c r="X180" s="1"/>
  <c r="W195"/>
  <c r="W164"/>
  <c r="V195"/>
  <c r="V164"/>
  <c r="V180" s="1"/>
  <c r="U195"/>
  <c r="U164"/>
  <c r="T195"/>
  <c r="T164"/>
  <c r="T180" s="1"/>
  <c r="S195"/>
  <c r="S164"/>
  <c r="AV206" s="1"/>
  <c r="R164"/>
  <c r="Q164"/>
  <c r="AV204" s="1"/>
  <c r="P195"/>
  <c r="P164"/>
  <c r="P180" s="1"/>
  <c r="O195"/>
  <c r="N195"/>
  <c r="M195"/>
  <c r="O164"/>
  <c r="AV202" s="1"/>
  <c r="N164"/>
  <c r="M164"/>
  <c r="L164"/>
  <c r="K164"/>
  <c r="AV198" s="1"/>
  <c r="J164"/>
  <c r="I164"/>
  <c r="H164"/>
  <c r="G164"/>
  <c r="F164"/>
  <c r="E164"/>
  <c r="AI164" s="1"/>
  <c r="D164"/>
  <c r="BE229"/>
  <c r="BD229"/>
  <c r="BA229"/>
  <c r="AY229"/>
  <c r="E4" i="2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AA15"/>
  <c r="AC15"/>
  <c r="AD15"/>
  <c r="AE15"/>
  <c r="AF15"/>
  <c r="AG15"/>
  <c r="AH15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Y59"/>
  <c r="AI59"/>
  <c r="AJ59"/>
  <c r="AK59"/>
  <c r="E10" i="1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2"/>
  <c r="AJ12"/>
  <c r="AK12" s="1"/>
  <c r="AI13"/>
  <c r="AJ13"/>
  <c r="AK13" s="1"/>
  <c r="AI14"/>
  <c r="AJ14"/>
  <c r="AK14" s="1"/>
  <c r="AI15"/>
  <c r="AJ15"/>
  <c r="AK15" s="1"/>
  <c r="AI16"/>
  <c r="AJ16"/>
  <c r="AK16" s="1"/>
  <c r="AI17"/>
  <c r="AJ17"/>
  <c r="AK17" s="1"/>
  <c r="AI18"/>
  <c r="AJ18"/>
  <c r="AK18" s="1"/>
  <c r="AI19"/>
  <c r="AJ19"/>
  <c r="AK19" s="1"/>
  <c r="AI20"/>
  <c r="AJ20"/>
  <c r="AK20" s="1"/>
  <c r="AI21"/>
  <c r="AJ21"/>
  <c r="AK21" s="1"/>
  <c r="AI22"/>
  <c r="AJ22"/>
  <c r="AK22" s="1"/>
  <c r="AI23"/>
  <c r="AJ23"/>
  <c r="AK23"/>
  <c r="AI24"/>
  <c r="AJ24"/>
  <c r="AK24" s="1"/>
  <c r="AI25"/>
  <c r="AJ25"/>
  <c r="AK25" s="1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 s="1"/>
  <c r="AI33"/>
  <c r="AJ33"/>
  <c r="AK33" s="1"/>
  <c r="AI35"/>
  <c r="AJ35"/>
  <c r="AK35" s="1"/>
  <c r="AI36"/>
  <c r="AJ36"/>
  <c r="AK36" s="1"/>
  <c r="AI37"/>
  <c r="AJ37"/>
  <c r="AK37" s="1"/>
  <c r="AI38"/>
  <c r="AJ38"/>
  <c r="AK38"/>
  <c r="AI39"/>
  <c r="AJ39"/>
  <c r="AK39"/>
  <c r="AI40"/>
  <c r="AJ40"/>
  <c r="AK40" s="1"/>
  <c r="AI41"/>
  <c r="AJ41"/>
  <c r="AK41" s="1"/>
  <c r="AI42"/>
  <c r="AJ42"/>
  <c r="AK42" s="1"/>
  <c r="AI43"/>
  <c r="AJ43"/>
  <c r="AK43"/>
  <c r="AI44"/>
  <c r="AJ44"/>
  <c r="AK44" s="1"/>
  <c r="AI45"/>
  <c r="AJ45"/>
  <c r="AK45" s="1"/>
  <c r="AI46"/>
  <c r="AJ46"/>
  <c r="AK46" s="1"/>
  <c r="AI47"/>
  <c r="AJ47"/>
  <c r="AK47" s="1"/>
  <c r="AI48"/>
  <c r="AJ48"/>
  <c r="AK48"/>
  <c r="AI49"/>
  <c r="AJ49"/>
  <c r="AK49"/>
  <c r="AI50"/>
  <c r="AJ50"/>
  <c r="AK50"/>
  <c r="AI51"/>
  <c r="AJ51"/>
  <c r="AK51" s="1"/>
  <c r="AI52"/>
  <c r="AJ52"/>
  <c r="AK52" s="1"/>
  <c r="AI53"/>
  <c r="AJ53"/>
  <c r="AK53" s="1"/>
  <c r="D54"/>
  <c r="E54"/>
  <c r="E181" s="1"/>
  <c r="AX192" s="1"/>
  <c r="F54"/>
  <c r="F181" s="1"/>
  <c r="G54"/>
  <c r="G181" s="1"/>
  <c r="AX194" s="1"/>
  <c r="H54"/>
  <c r="I54"/>
  <c r="J54"/>
  <c r="K54"/>
  <c r="L54"/>
  <c r="L181" s="1"/>
  <c r="AX199" s="1"/>
  <c r="M54"/>
  <c r="M181" s="1"/>
  <c r="AX200" s="1"/>
  <c r="N54"/>
  <c r="N181" s="1"/>
  <c r="AX201" s="1"/>
  <c r="O54"/>
  <c r="O181" s="1"/>
  <c r="AX202" s="1"/>
  <c r="P54"/>
  <c r="P181" s="1"/>
  <c r="AX203" s="1"/>
  <c r="Q54"/>
  <c r="Q181" s="1"/>
  <c r="AX204" s="1"/>
  <c r="R54"/>
  <c r="R181" s="1"/>
  <c r="AX205" s="1"/>
  <c r="S54"/>
  <c r="S181" s="1"/>
  <c r="AX206" s="1"/>
  <c r="T54"/>
  <c r="T181" s="1"/>
  <c r="AX207" s="1"/>
  <c r="U54"/>
  <c r="U181" s="1"/>
  <c r="AX208" s="1"/>
  <c r="V54"/>
  <c r="W54"/>
  <c r="X54"/>
  <c r="X181" s="1"/>
  <c r="AX211" s="1"/>
  <c r="Y54"/>
  <c r="Y181" s="1"/>
  <c r="AX212" s="1"/>
  <c r="Z54"/>
  <c r="Z181" s="1"/>
  <c r="AX213" s="1"/>
  <c r="AA54"/>
  <c r="AA181" s="1"/>
  <c r="AX214" s="1"/>
  <c r="AB54"/>
  <c r="AB181" s="1"/>
  <c r="AX215" s="1"/>
  <c r="AC54"/>
  <c r="AC181" s="1"/>
  <c r="AX216" s="1"/>
  <c r="AD54"/>
  <c r="AD181" s="1"/>
  <c r="AX217" s="1"/>
  <c r="AE54"/>
  <c r="AE181" s="1"/>
  <c r="AX218" s="1"/>
  <c r="AF54"/>
  <c r="AF181" s="1"/>
  <c r="AX219" s="1"/>
  <c r="AG54"/>
  <c r="AG181" s="1"/>
  <c r="AX220" s="1"/>
  <c r="AH54"/>
  <c r="AI56"/>
  <c r="AJ56"/>
  <c r="AK56"/>
  <c r="AI57"/>
  <c r="AJ57"/>
  <c r="AK57"/>
  <c r="AI58"/>
  <c r="AJ58"/>
  <c r="AK58"/>
  <c r="AI59"/>
  <c r="AJ59"/>
  <c r="AK59"/>
  <c r="AI60"/>
  <c r="AJ60"/>
  <c r="AK60"/>
  <c r="AI61"/>
  <c r="AJ61"/>
  <c r="AK61"/>
  <c r="AI62"/>
  <c r="AJ62"/>
  <c r="AK62"/>
  <c r="AI64"/>
  <c r="AJ64"/>
  <c r="AK64"/>
  <c r="AI65"/>
  <c r="AJ65"/>
  <c r="AK65"/>
  <c r="AI66"/>
  <c r="AJ66"/>
  <c r="AK66"/>
  <c r="AI67"/>
  <c r="AJ67"/>
  <c r="AK67"/>
  <c r="AI68"/>
  <c r="AJ68"/>
  <c r="AK68"/>
  <c r="AI69"/>
  <c r="AJ69"/>
  <c r="AK69"/>
  <c r="AI70"/>
  <c r="AJ70"/>
  <c r="AK70"/>
  <c r="AI71"/>
  <c r="AJ71"/>
  <c r="AK71"/>
  <c r="AI72"/>
  <c r="AJ72"/>
  <c r="AK72"/>
  <c r="AI73"/>
  <c r="AJ73"/>
  <c r="AK73"/>
  <c r="AI74"/>
  <c r="AJ74"/>
  <c r="AK74"/>
  <c r="AI75"/>
  <c r="AJ75"/>
  <c r="AK75"/>
  <c r="AI76"/>
  <c r="AJ76"/>
  <c r="AK76"/>
  <c r="AI77"/>
  <c r="AJ77"/>
  <c r="AK77"/>
  <c r="AI78"/>
  <c r="AJ78"/>
  <c r="AK78"/>
  <c r="AI79"/>
  <c r="AJ79"/>
  <c r="AK79"/>
  <c r="AI80"/>
  <c r="AJ80"/>
  <c r="AK80"/>
  <c r="AI81"/>
  <c r="AJ81"/>
  <c r="AK81"/>
  <c r="AI82"/>
  <c r="AJ82"/>
  <c r="AK82"/>
  <c r="AI83"/>
  <c r="AJ83"/>
  <c r="AK83"/>
  <c r="AI84"/>
  <c r="AJ84"/>
  <c r="AK84"/>
  <c r="AI85"/>
  <c r="AJ85"/>
  <c r="AK85"/>
  <c r="AI86"/>
  <c r="AJ86"/>
  <c r="AK86"/>
  <c r="AI87"/>
  <c r="AJ87"/>
  <c r="AK87"/>
  <c r="AI88"/>
  <c r="AJ88"/>
  <c r="AK88"/>
  <c r="AI89"/>
  <c r="AJ89"/>
  <c r="AK89"/>
  <c r="AI90"/>
  <c r="AJ90"/>
  <c r="AK90"/>
  <c r="AI91"/>
  <c r="AJ91"/>
  <c r="AK91"/>
  <c r="AI92"/>
  <c r="AJ92"/>
  <c r="AK92"/>
  <c r="AI93"/>
  <c r="AJ93"/>
  <c r="AK93"/>
  <c r="AI94"/>
  <c r="AJ94"/>
  <c r="AK94"/>
  <c r="AI95"/>
  <c r="AJ95"/>
  <c r="AK95"/>
  <c r="AI96"/>
  <c r="AJ96"/>
  <c r="AK96"/>
  <c r="AI97"/>
  <c r="AJ97"/>
  <c r="AK97"/>
  <c r="AI98"/>
  <c r="AJ98"/>
  <c r="AK98"/>
  <c r="AI99"/>
  <c r="AJ99"/>
  <c r="AK99"/>
  <c r="AI100"/>
  <c r="AJ100"/>
  <c r="AK100"/>
  <c r="AI101"/>
  <c r="AJ101"/>
  <c r="AK101"/>
  <c r="AI102"/>
  <c r="AJ102"/>
  <c r="AK102"/>
  <c r="AI103"/>
  <c r="AJ103"/>
  <c r="AK103"/>
  <c r="AI104"/>
  <c r="AJ104"/>
  <c r="AK104"/>
  <c r="AI105"/>
  <c r="AJ105"/>
  <c r="AK105"/>
  <c r="AI106"/>
  <c r="AJ106"/>
  <c r="AK106"/>
  <c r="AI107"/>
  <c r="AJ107"/>
  <c r="AK107"/>
  <c r="AI108"/>
  <c r="AJ108"/>
  <c r="AK108"/>
  <c r="AI109"/>
  <c r="AJ109"/>
  <c r="AK109"/>
  <c r="AI110"/>
  <c r="AJ110"/>
  <c r="AK110"/>
  <c r="AI111"/>
  <c r="AJ111"/>
  <c r="AK111"/>
  <c r="AI112"/>
  <c r="AJ112"/>
  <c r="AK112"/>
  <c r="AI113"/>
  <c r="AJ113"/>
  <c r="AK113"/>
  <c r="AI114"/>
  <c r="AJ114"/>
  <c r="AK114"/>
  <c r="AI115"/>
  <c r="AJ115"/>
  <c r="AK115"/>
  <c r="AI116"/>
  <c r="AJ116"/>
  <c r="AK116"/>
  <c r="AI117"/>
  <c r="AJ117"/>
  <c r="AK117"/>
  <c r="AI118"/>
  <c r="AJ118"/>
  <c r="AK118"/>
  <c r="AI119"/>
  <c r="AJ119"/>
  <c r="AK119"/>
  <c r="AI120"/>
  <c r="AJ120"/>
  <c r="AK120"/>
  <c r="AI121"/>
  <c r="AJ121"/>
  <c r="AK121"/>
  <c r="AI122"/>
  <c r="AJ122"/>
  <c r="AK122"/>
  <c r="AI123"/>
  <c r="AJ123"/>
  <c r="AK123"/>
  <c r="AI124"/>
  <c r="AJ124"/>
  <c r="AK124"/>
  <c r="AI125"/>
  <c r="AJ125"/>
  <c r="AK125"/>
  <c r="AI126"/>
  <c r="AJ126"/>
  <c r="AK126"/>
  <c r="AI127"/>
  <c r="AJ127"/>
  <c r="AK127"/>
  <c r="AI128"/>
  <c r="AJ128"/>
  <c r="AK128"/>
  <c r="AI129"/>
  <c r="AJ129"/>
  <c r="AK129"/>
  <c r="AI130"/>
  <c r="AJ130"/>
  <c r="AK130"/>
  <c r="AI131"/>
  <c r="AJ131"/>
  <c r="AK131"/>
  <c r="AI132"/>
  <c r="AJ132"/>
  <c r="AK132"/>
  <c r="AI133"/>
  <c r="AJ133"/>
  <c r="AK133"/>
  <c r="AI134"/>
  <c r="AJ134"/>
  <c r="AK134"/>
  <c r="AI135"/>
  <c r="AJ135"/>
  <c r="AK135"/>
  <c r="AI136"/>
  <c r="AJ136"/>
  <c r="AK136"/>
  <c r="AI137"/>
  <c r="AJ137"/>
  <c r="AK137"/>
  <c r="AI138"/>
  <c r="AJ138"/>
  <c r="AK138"/>
  <c r="AI139"/>
  <c r="AJ139"/>
  <c r="AK139"/>
  <c r="AI140"/>
  <c r="AJ140"/>
  <c r="AK140"/>
  <c r="AI141"/>
  <c r="AJ141"/>
  <c r="AK141"/>
  <c r="AI142"/>
  <c r="AJ142"/>
  <c r="AK142"/>
  <c r="AI143"/>
  <c r="AJ143"/>
  <c r="AK143"/>
  <c r="AI144"/>
  <c r="AJ144"/>
  <c r="AK144"/>
  <c r="AI146"/>
  <c r="AJ146"/>
  <c r="AK146"/>
  <c r="AI147"/>
  <c r="AJ147"/>
  <c r="AK147"/>
  <c r="AI148"/>
  <c r="AJ148"/>
  <c r="AK148"/>
  <c r="AI149"/>
  <c r="AJ149"/>
  <c r="AK149"/>
  <c r="AI150"/>
  <c r="AJ150"/>
  <c r="AK150"/>
  <c r="AI151"/>
  <c r="AJ151"/>
  <c r="AK151"/>
  <c r="AI152"/>
  <c r="AJ152"/>
  <c r="AK152"/>
  <c r="AI154"/>
  <c r="AJ154"/>
  <c r="AK154"/>
  <c r="AI155"/>
  <c r="AJ155"/>
  <c r="AK155"/>
  <c r="AI156"/>
  <c r="AJ156"/>
  <c r="AK156"/>
  <c r="AI157"/>
  <c r="AJ157"/>
  <c r="AK157"/>
  <c r="AI158"/>
  <c r="AJ158"/>
  <c r="AK158"/>
  <c r="AI159"/>
  <c r="AJ159"/>
  <c r="AK159"/>
  <c r="AI160"/>
  <c r="AJ160"/>
  <c r="AK160"/>
  <c r="AI162"/>
  <c r="AJ162"/>
  <c r="AK162"/>
  <c r="AI163"/>
  <c r="AJ163"/>
  <c r="AK163"/>
  <c r="AI165"/>
  <c r="AJ165"/>
  <c r="AK165"/>
  <c r="AI166"/>
  <c r="AJ166"/>
  <c r="AK166" s="1"/>
  <c r="AI167"/>
  <c r="AJ167"/>
  <c r="AK167"/>
  <c r="AJ168"/>
  <c r="AK168"/>
  <c r="AJ169"/>
  <c r="AK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D171"/>
  <c r="E171"/>
  <c r="F171"/>
  <c r="G171"/>
  <c r="H171"/>
  <c r="I171"/>
  <c r="AN196" s="1"/>
  <c r="J171"/>
  <c r="K171"/>
  <c r="L171"/>
  <c r="M171"/>
  <c r="AN200" s="1"/>
  <c r="N171"/>
  <c r="O171"/>
  <c r="P171"/>
  <c r="Q171"/>
  <c r="R171"/>
  <c r="S171"/>
  <c r="AN206" s="1"/>
  <c r="T171"/>
  <c r="U171"/>
  <c r="AN208" s="1"/>
  <c r="V171"/>
  <c r="W171"/>
  <c r="X171"/>
  <c r="Y171"/>
  <c r="Z171"/>
  <c r="AA171"/>
  <c r="AB171"/>
  <c r="AC171"/>
  <c r="AD171"/>
  <c r="AE171"/>
  <c r="AN218" s="1"/>
  <c r="AF171"/>
  <c r="AG171"/>
  <c r="AH171"/>
  <c r="D172"/>
  <c r="E172"/>
  <c r="F172"/>
  <c r="G172"/>
  <c r="H172"/>
  <c r="I172"/>
  <c r="J172"/>
  <c r="K172"/>
  <c r="L172"/>
  <c r="M172"/>
  <c r="N172"/>
  <c r="O172"/>
  <c r="O183" s="1"/>
  <c r="P172"/>
  <c r="Q172"/>
  <c r="R172"/>
  <c r="S172"/>
  <c r="T172"/>
  <c r="U172"/>
  <c r="V172"/>
  <c r="W172"/>
  <c r="X172"/>
  <c r="Y172"/>
  <c r="Z172"/>
  <c r="AA172"/>
  <c r="AB172"/>
  <c r="AB183" s="1"/>
  <c r="AC172"/>
  <c r="AD172"/>
  <c r="AE172"/>
  <c r="AF172"/>
  <c r="AG172"/>
  <c r="AH172"/>
  <c r="D173"/>
  <c r="E173"/>
  <c r="F173"/>
  <c r="BG19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J173"/>
  <c r="AK173"/>
  <c r="D174"/>
  <c r="E174"/>
  <c r="BG192"/>
  <c r="F174"/>
  <c r="G174"/>
  <c r="H174"/>
  <c r="I174"/>
  <c r="BG196"/>
  <c r="J174"/>
  <c r="K174"/>
  <c r="BG198"/>
  <c r="L174"/>
  <c r="M174"/>
  <c r="BG200"/>
  <c r="N174"/>
  <c r="BG201"/>
  <c r="O174"/>
  <c r="P174"/>
  <c r="Q174"/>
  <c r="R174"/>
  <c r="S174"/>
  <c r="T174"/>
  <c r="U174"/>
  <c r="BG208"/>
  <c r="V174"/>
  <c r="W174"/>
  <c r="X174"/>
  <c r="Y174"/>
  <c r="Z174"/>
  <c r="AA174"/>
  <c r="AB174"/>
  <c r="BG215"/>
  <c r="AC174"/>
  <c r="AD174"/>
  <c r="AE174"/>
  <c r="AF174"/>
  <c r="AG174"/>
  <c r="AH174"/>
  <c r="AJ174"/>
  <c r="AK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I175"/>
  <c r="AG175"/>
  <c r="AH175"/>
  <c r="D176"/>
  <c r="E176"/>
  <c r="BF192"/>
  <c r="F176"/>
  <c r="G176"/>
  <c r="BF194"/>
  <c r="H176"/>
  <c r="I176"/>
  <c r="BF196"/>
  <c r="J176"/>
  <c r="BF197"/>
  <c r="K176"/>
  <c r="L176"/>
  <c r="BF199"/>
  <c r="M176"/>
  <c r="BF200"/>
  <c r="N176"/>
  <c r="O176"/>
  <c r="BF202"/>
  <c r="P176"/>
  <c r="Q176"/>
  <c r="BF204"/>
  <c r="R176"/>
  <c r="S176"/>
  <c r="BF206"/>
  <c r="T176"/>
  <c r="U176"/>
  <c r="V176"/>
  <c r="BF209"/>
  <c r="W176"/>
  <c r="BF210"/>
  <c r="X176"/>
  <c r="BF211"/>
  <c r="Y176"/>
  <c r="Z176"/>
  <c r="BF213"/>
  <c r="AA176"/>
  <c r="BF214"/>
  <c r="AB176"/>
  <c r="BF215"/>
  <c r="AC176"/>
  <c r="AD176"/>
  <c r="AE176"/>
  <c r="AF176"/>
  <c r="BF219"/>
  <c r="AG176"/>
  <c r="AH176"/>
  <c r="AI177"/>
  <c r="AJ177"/>
  <c r="AK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D180"/>
  <c r="E180"/>
  <c r="F180"/>
  <c r="G180"/>
  <c r="H180"/>
  <c r="I180"/>
  <c r="J180"/>
  <c r="K180"/>
  <c r="L180"/>
  <c r="M180"/>
  <c r="N180"/>
  <c r="O180"/>
  <c r="Q180"/>
  <c r="R180"/>
  <c r="S180"/>
  <c r="S183" s="1"/>
  <c r="U180"/>
  <c r="W180"/>
  <c r="Z180"/>
  <c r="Z183" s="1"/>
  <c r="AB180"/>
  <c r="AD180"/>
  <c r="AE180"/>
  <c r="AF180"/>
  <c r="AF183" s="1"/>
  <c r="AG180"/>
  <c r="AH180"/>
  <c r="AH183" s="1"/>
  <c r="D181"/>
  <c r="AX191" s="1"/>
  <c r="I181"/>
  <c r="AX196" s="1"/>
  <c r="J181"/>
  <c r="AX197" s="1"/>
  <c r="K181"/>
  <c r="AX198" s="1"/>
  <c r="V181"/>
  <c r="W181"/>
  <c r="AX210" s="1"/>
  <c r="AY210" s="1"/>
  <c r="AH181"/>
  <c r="AI182"/>
  <c r="AJ182"/>
  <c r="AK182"/>
  <c r="AI186"/>
  <c r="AJ186"/>
  <c r="AI187"/>
  <c r="AJ187"/>
  <c r="AI188"/>
  <c r="AJ188"/>
  <c r="AI189"/>
  <c r="AJ189"/>
  <c r="AI190"/>
  <c r="AJ190"/>
  <c r="AI191"/>
  <c r="AJ191"/>
  <c r="AO191"/>
  <c r="AP191"/>
  <c r="AQ191"/>
  <c r="AR191"/>
  <c r="AS191"/>
  <c r="AT191"/>
  <c r="AU191"/>
  <c r="AV191"/>
  <c r="AW191"/>
  <c r="BA191"/>
  <c r="BB191"/>
  <c r="BC191"/>
  <c r="BD191"/>
  <c r="BF191"/>
  <c r="AI192"/>
  <c r="AJ192"/>
  <c r="AO192"/>
  <c r="AP192"/>
  <c r="AQ192"/>
  <c r="AR192"/>
  <c r="AS192"/>
  <c r="AT192"/>
  <c r="AU192"/>
  <c r="AV192"/>
  <c r="AW192"/>
  <c r="BA192"/>
  <c r="BA222" s="1"/>
  <c r="BB192"/>
  <c r="BC192"/>
  <c r="BD192"/>
  <c r="BE192" s="1"/>
  <c r="BM192" s="1"/>
  <c r="AI193"/>
  <c r="AJ193"/>
  <c r="AO193"/>
  <c r="AP193"/>
  <c r="AQ193"/>
  <c r="AR193"/>
  <c r="AS193"/>
  <c r="AT193"/>
  <c r="AU193"/>
  <c r="AV193"/>
  <c r="AW193"/>
  <c r="BA193"/>
  <c r="BB193"/>
  <c r="BC193"/>
  <c r="AZ193" s="1"/>
  <c r="BD193"/>
  <c r="BE193" s="1"/>
  <c r="BF193"/>
  <c r="AI194"/>
  <c r="AJ194"/>
  <c r="AO194"/>
  <c r="AP194"/>
  <c r="AQ194"/>
  <c r="AR194"/>
  <c r="AS194"/>
  <c r="AT194"/>
  <c r="AU194"/>
  <c r="AV194"/>
  <c r="AW194"/>
  <c r="BA194"/>
  <c r="BB194"/>
  <c r="BC194"/>
  <c r="BD194"/>
  <c r="BE194" s="1"/>
  <c r="BG194"/>
  <c r="AI195"/>
  <c r="AJ195"/>
  <c r="AO195"/>
  <c r="AP195"/>
  <c r="AQ195"/>
  <c r="AR195"/>
  <c r="AS195"/>
  <c r="AT195"/>
  <c r="AU195"/>
  <c r="AV195"/>
  <c r="AW195"/>
  <c r="BA195"/>
  <c r="BB195"/>
  <c r="BC195"/>
  <c r="BD195"/>
  <c r="BF195"/>
  <c r="AI196"/>
  <c r="AJ196"/>
  <c r="AO196"/>
  <c r="AP196"/>
  <c r="AQ196"/>
  <c r="AR196"/>
  <c r="AS196"/>
  <c r="AT196"/>
  <c r="AU196"/>
  <c r="AV196"/>
  <c r="AW196"/>
  <c r="BA196"/>
  <c r="BB196"/>
  <c r="BC196"/>
  <c r="BD196"/>
  <c r="BE196" s="1"/>
  <c r="AI197"/>
  <c r="AJ197"/>
  <c r="AO197"/>
  <c r="AP197"/>
  <c r="AQ197"/>
  <c r="AR197"/>
  <c r="AS197"/>
  <c r="AT197"/>
  <c r="AU197"/>
  <c r="AV197"/>
  <c r="AW197"/>
  <c r="BA197"/>
  <c r="BB197"/>
  <c r="BC197"/>
  <c r="BD197"/>
  <c r="BE197" s="1"/>
  <c r="AI198"/>
  <c r="AJ198"/>
  <c r="AO198"/>
  <c r="AP198"/>
  <c r="AQ198"/>
  <c r="AR198"/>
  <c r="AS198"/>
  <c r="AT198"/>
  <c r="AU198"/>
  <c r="AW198"/>
  <c r="BA198"/>
  <c r="BB198"/>
  <c r="BC198"/>
  <c r="BD198"/>
  <c r="BE198" s="1"/>
  <c r="BF198"/>
  <c r="AI199"/>
  <c r="AJ199"/>
  <c r="AO199"/>
  <c r="AP199"/>
  <c r="AQ199"/>
  <c r="AR199"/>
  <c r="AS199"/>
  <c r="AT199"/>
  <c r="AU199"/>
  <c r="AV199"/>
  <c r="AW199"/>
  <c r="BA199"/>
  <c r="BB199"/>
  <c r="BC199"/>
  <c r="BD199"/>
  <c r="BE199" s="1"/>
  <c r="BM199" s="1"/>
  <c r="AI200"/>
  <c r="AJ200"/>
  <c r="AO200"/>
  <c r="AP200"/>
  <c r="AQ200"/>
  <c r="AR200"/>
  <c r="AS200"/>
  <c r="AT200"/>
  <c r="AU200"/>
  <c r="AV200"/>
  <c r="AW200"/>
  <c r="BA200"/>
  <c r="BB200"/>
  <c r="BC200"/>
  <c r="BD200"/>
  <c r="BE200" s="1"/>
  <c r="AI201"/>
  <c r="AJ201"/>
  <c r="AO201"/>
  <c r="AP201"/>
  <c r="AQ201"/>
  <c r="AR201"/>
  <c r="AS201"/>
  <c r="AT201"/>
  <c r="AU201"/>
  <c r="AV201"/>
  <c r="AW201"/>
  <c r="BA201"/>
  <c r="BB201"/>
  <c r="BC201"/>
  <c r="BD201"/>
  <c r="BE201" s="1"/>
  <c r="BM201" s="1"/>
  <c r="BF201"/>
  <c r="AI202"/>
  <c r="AJ202"/>
  <c r="AO202"/>
  <c r="AP202"/>
  <c r="AN202" s="1"/>
  <c r="AQ202"/>
  <c r="AR202"/>
  <c r="AS202"/>
  <c r="AT202"/>
  <c r="AU202"/>
  <c r="AW202"/>
  <c r="BA202"/>
  <c r="BB202"/>
  <c r="BC202"/>
  <c r="AZ202" s="1"/>
  <c r="BD202"/>
  <c r="BE202" s="1"/>
  <c r="AI203"/>
  <c r="AJ203"/>
  <c r="AO203"/>
  <c r="AP203"/>
  <c r="AQ203"/>
  <c r="AR203"/>
  <c r="AS203"/>
  <c r="AT203"/>
  <c r="AU203"/>
  <c r="AV203"/>
  <c r="AW203"/>
  <c r="BA203"/>
  <c r="BB203"/>
  <c r="BC203"/>
  <c r="BD203"/>
  <c r="BE203" s="1"/>
  <c r="BF203"/>
  <c r="BG203"/>
  <c r="AI204"/>
  <c r="AJ204"/>
  <c r="AO204"/>
  <c r="AP204"/>
  <c r="AQ204"/>
  <c r="AR204"/>
  <c r="AS204"/>
  <c r="AT204"/>
  <c r="AU204"/>
  <c r="AW204"/>
  <c r="BA204"/>
  <c r="BB204"/>
  <c r="BC204"/>
  <c r="AZ204" s="1"/>
  <c r="BD204"/>
  <c r="BE204" s="1"/>
  <c r="BG204"/>
  <c r="AI205"/>
  <c r="AJ205"/>
  <c r="AO205"/>
  <c r="AP205"/>
  <c r="AQ205"/>
  <c r="AR205"/>
  <c r="AS205"/>
  <c r="AT205"/>
  <c r="AU205"/>
  <c r="AV205"/>
  <c r="AW205"/>
  <c r="BA205"/>
  <c r="BB205"/>
  <c r="BC205"/>
  <c r="AZ205" s="1"/>
  <c r="BD205"/>
  <c r="BE205" s="1"/>
  <c r="BF205"/>
  <c r="BG205"/>
  <c r="AO206"/>
  <c r="AP206"/>
  <c r="AQ206"/>
  <c r="AR206"/>
  <c r="AS206"/>
  <c r="AT206"/>
  <c r="AU206"/>
  <c r="AW206"/>
  <c r="BA206"/>
  <c r="BB206"/>
  <c r="BC206"/>
  <c r="BD206"/>
  <c r="BE206" s="1"/>
  <c r="AO207"/>
  <c r="AP207"/>
  <c r="AQ207"/>
  <c r="AR207"/>
  <c r="AS207"/>
  <c r="AT207"/>
  <c r="AU207"/>
  <c r="AW207"/>
  <c r="BA207"/>
  <c r="BB207"/>
  <c r="BC207"/>
  <c r="BD207"/>
  <c r="BE207" s="1"/>
  <c r="BM207" s="1"/>
  <c r="BF207"/>
  <c r="AO208"/>
  <c r="AP208"/>
  <c r="AQ208"/>
  <c r="AR208"/>
  <c r="AS208"/>
  <c r="AT208"/>
  <c r="AU208"/>
  <c r="AV208"/>
  <c r="AW208"/>
  <c r="BA208"/>
  <c r="BB208"/>
  <c r="BC208"/>
  <c r="BD208"/>
  <c r="BE208" s="1"/>
  <c r="BF208"/>
  <c r="AO209"/>
  <c r="AP209"/>
  <c r="AN209"/>
  <c r="AQ209"/>
  <c r="AR209"/>
  <c r="AS209"/>
  <c r="AT209"/>
  <c r="AU209"/>
  <c r="AV209"/>
  <c r="AW209"/>
  <c r="AX209"/>
  <c r="BA209"/>
  <c r="BB209"/>
  <c r="BC209"/>
  <c r="AZ209" s="1"/>
  <c r="BD209"/>
  <c r="BG209"/>
  <c r="AO210"/>
  <c r="AP210"/>
  <c r="AQ210"/>
  <c r="AR210"/>
  <c r="AS210"/>
  <c r="AT210"/>
  <c r="AU210"/>
  <c r="AV210"/>
  <c r="AW210"/>
  <c r="BA210"/>
  <c r="BB210"/>
  <c r="BC210"/>
  <c r="BD210"/>
  <c r="BE210" s="1"/>
  <c r="BG210"/>
  <c r="AO211"/>
  <c r="AP211"/>
  <c r="AQ211"/>
  <c r="AR211"/>
  <c r="AS211"/>
  <c r="AT211"/>
  <c r="AU211"/>
  <c r="AW211"/>
  <c r="BA211"/>
  <c r="BB211"/>
  <c r="BC211"/>
  <c r="BD211"/>
  <c r="BE211" s="1"/>
  <c r="AO212"/>
  <c r="AP212"/>
  <c r="AQ212"/>
  <c r="AR212"/>
  <c r="AS212"/>
  <c r="AT212"/>
  <c r="AU212"/>
  <c r="AV212"/>
  <c r="AW212"/>
  <c r="BA212"/>
  <c r="BB212"/>
  <c r="BC212"/>
  <c r="BD212"/>
  <c r="BE212" s="1"/>
  <c r="BF212"/>
  <c r="BG212"/>
  <c r="AO213"/>
  <c r="AP213"/>
  <c r="AN213"/>
  <c r="AQ213"/>
  <c r="AR213"/>
  <c r="AS213"/>
  <c r="AT213"/>
  <c r="AU213"/>
  <c r="AW213"/>
  <c r="BA213"/>
  <c r="BB213"/>
  <c r="BC213"/>
  <c r="BD213"/>
  <c r="BE213" s="1"/>
  <c r="BG213"/>
  <c r="AO214"/>
  <c r="AP214"/>
  <c r="AQ214"/>
  <c r="AR214"/>
  <c r="AS214"/>
  <c r="AT214"/>
  <c r="AU214"/>
  <c r="AV214"/>
  <c r="AW214"/>
  <c r="BA214"/>
  <c r="BB214"/>
  <c r="BC214"/>
  <c r="BD214"/>
  <c r="BE214" s="1"/>
  <c r="BG214"/>
  <c r="AO215"/>
  <c r="AP215"/>
  <c r="AQ215"/>
  <c r="AR215"/>
  <c r="AS215"/>
  <c r="AT215"/>
  <c r="AU215"/>
  <c r="AW215"/>
  <c r="BA215"/>
  <c r="BB215"/>
  <c r="BC215"/>
  <c r="BD215"/>
  <c r="BE215" s="1"/>
  <c r="AO216"/>
  <c r="AP216"/>
  <c r="AQ216"/>
  <c r="AR216"/>
  <c r="AS216"/>
  <c r="AT216"/>
  <c r="AU216"/>
  <c r="AW216"/>
  <c r="BA216"/>
  <c r="BB216"/>
  <c r="BC216"/>
  <c r="BD216"/>
  <c r="BE216" s="1"/>
  <c r="BF216"/>
  <c r="BG216"/>
  <c r="AO217"/>
  <c r="AP217"/>
  <c r="AQ217"/>
  <c r="AR217"/>
  <c r="AS217"/>
  <c r="AT217"/>
  <c r="AU217"/>
  <c r="AW217"/>
  <c r="BA217"/>
  <c r="BB217"/>
  <c r="BC217"/>
  <c r="BD217"/>
  <c r="BE217" s="1"/>
  <c r="BF217"/>
  <c r="AO218"/>
  <c r="AP218"/>
  <c r="AQ218"/>
  <c r="AR218"/>
  <c r="AS218"/>
  <c r="AT218"/>
  <c r="AU218"/>
  <c r="AV218"/>
  <c r="AW218"/>
  <c r="BA218"/>
  <c r="BB218"/>
  <c r="BC218"/>
  <c r="BD218"/>
  <c r="BE218" s="1"/>
  <c r="BF218"/>
  <c r="BG218"/>
  <c r="AO219"/>
  <c r="AP219"/>
  <c r="AQ219"/>
  <c r="AR219"/>
  <c r="AS219"/>
  <c r="AT219"/>
  <c r="AU219"/>
  <c r="AW219"/>
  <c r="BA219"/>
  <c r="BB219"/>
  <c r="BC219"/>
  <c r="BD219"/>
  <c r="BE219" s="1"/>
  <c r="AO220"/>
  <c r="AP220"/>
  <c r="AN220"/>
  <c r="AQ220"/>
  <c r="AR220"/>
  <c r="AS220"/>
  <c r="AT220"/>
  <c r="AU220"/>
  <c r="AV220"/>
  <c r="AW220"/>
  <c r="BA220"/>
  <c r="BB220"/>
  <c r="BC220"/>
  <c r="BD220"/>
  <c r="BE220" s="1"/>
  <c r="BF220"/>
  <c r="BF222"/>
  <c r="BG220"/>
  <c r="AO221"/>
  <c r="AP221"/>
  <c r="AN221" s="1"/>
  <c r="AQ221"/>
  <c r="AR221"/>
  <c r="AS221"/>
  <c r="AT221"/>
  <c r="AU221"/>
  <c r="AV221"/>
  <c r="AW221"/>
  <c r="AX221"/>
  <c r="AY221" s="1"/>
  <c r="BA221"/>
  <c r="BB221"/>
  <c r="BC221"/>
  <c r="BC222"/>
  <c r="BD221"/>
  <c r="BE221" s="1"/>
  <c r="BF221"/>
  <c r="BG221"/>
  <c r="BG222"/>
  <c r="BH222"/>
  <c r="BK222"/>
  <c r="BL222"/>
  <c r="AN194"/>
  <c r="AZ192"/>
  <c r="AZ191"/>
  <c r="BE191"/>
  <c r="BM191" s="1"/>
  <c r="BE195"/>
  <c r="AZ196"/>
  <c r="I183"/>
  <c r="BG199"/>
  <c r="AZ200"/>
  <c r="AZ201"/>
  <c r="BG202"/>
  <c r="AZ206"/>
  <c r="AZ207"/>
  <c r="BG207"/>
  <c r="AN207"/>
  <c r="AZ212"/>
  <c r="AZ211"/>
  <c r="AO222"/>
  <c r="BG219"/>
  <c r="BG217"/>
  <c r="AZ213"/>
  <c r="AZ214"/>
  <c r="BB222"/>
  <c r="AU222"/>
  <c r="AQ222"/>
  <c r="AI170"/>
  <c r="AI179"/>
  <c r="AJ178"/>
  <c r="AK178"/>
  <c r="J183"/>
  <c r="BE209"/>
  <c r="N183"/>
  <c r="BG197"/>
  <c r="H181"/>
  <c r="AX195" s="1"/>
  <c r="AY195" s="1"/>
  <c r="AY209"/>
  <c r="AN211"/>
  <c r="AN219"/>
  <c r="AX229"/>
  <c r="AZ199"/>
  <c r="BG191"/>
  <c r="BI229"/>
  <c r="BJ229"/>
  <c r="AT222"/>
  <c r="BG195"/>
  <c r="AI173"/>
  <c r="AJ170"/>
  <c r="AK170"/>
  <c r="AJ179"/>
  <c r="AK179"/>
  <c r="AI174"/>
  <c r="AI178"/>
  <c r="R183"/>
  <c r="BG206"/>
  <c r="AZ208"/>
  <c r="W183"/>
  <c r="AJ176"/>
  <c r="AK176"/>
  <c r="AJ175"/>
  <c r="AK175"/>
  <c r="BG211"/>
  <c r="AZ216"/>
  <c r="AW222"/>
  <c r="AZ217"/>
  <c r="AD183"/>
  <c r="AZ219"/>
  <c r="AI176"/>
  <c r="AS222"/>
  <c r="AG183"/>
  <c r="AZ221"/>
  <c r="AY204" l="1"/>
  <c r="AY205"/>
  <c r="AY219"/>
  <c r="AY215"/>
  <c r="BN215" s="1"/>
  <c r="AY213"/>
  <c r="BJ213" s="1"/>
  <c r="BI213" s="1"/>
  <c r="AY211"/>
  <c r="AY212"/>
  <c r="BJ212" s="1"/>
  <c r="BI212" s="1"/>
  <c r="AY202"/>
  <c r="AY200"/>
  <c r="BJ200" s="1"/>
  <c r="BI200" s="1"/>
  <c r="AY206"/>
  <c r="BN206" s="1"/>
  <c r="AY214"/>
  <c r="BJ214" s="1"/>
  <c r="BI214" s="1"/>
  <c r="AY216"/>
  <c r="AY207"/>
  <c r="AI54"/>
  <c r="AY197"/>
  <c r="BJ197" s="1"/>
  <c r="BI197" s="1"/>
  <c r="L183"/>
  <c r="AY203"/>
  <c r="BJ203" s="1"/>
  <c r="BI203" s="1"/>
  <c r="AY201"/>
  <c r="AY217"/>
  <c r="AI172"/>
  <c r="AX193"/>
  <c r="AX222" s="1"/>
  <c r="AI181"/>
  <c r="AJ172"/>
  <c r="AK172" s="1"/>
  <c r="AJ54"/>
  <c r="AK54" s="1"/>
  <c r="AY198"/>
  <c r="BJ198" s="1"/>
  <c r="BI198" s="1"/>
  <c r="AY196"/>
  <c r="BJ196" s="1"/>
  <c r="BI196" s="1"/>
  <c r="Q183"/>
  <c r="G183"/>
  <c r="AE183"/>
  <c r="AN204"/>
  <c r="BN204" s="1"/>
  <c r="AN198"/>
  <c r="U183"/>
  <c r="AN216"/>
  <c r="AN214"/>
  <c r="AN212"/>
  <c r="AN210"/>
  <c r="BN210" s="1"/>
  <c r="AN192"/>
  <c r="BJ221"/>
  <c r="BI221" s="1"/>
  <c r="AP222"/>
  <c r="AN217"/>
  <c r="AN215"/>
  <c r="AN205"/>
  <c r="BN205" s="1"/>
  <c r="AN203"/>
  <c r="AN201"/>
  <c r="BN201" s="1"/>
  <c r="AN197"/>
  <c r="AN195"/>
  <c r="AN193"/>
  <c r="AP223"/>
  <c r="AN191"/>
  <c r="AN223" s="1"/>
  <c r="H183"/>
  <c r="AN199"/>
  <c r="M183"/>
  <c r="K183"/>
  <c r="F183"/>
  <c r="AJ171"/>
  <c r="AK171" s="1"/>
  <c r="AI171"/>
  <c r="E183"/>
  <c r="BN212"/>
  <c r="BN221"/>
  <c r="P183"/>
  <c r="T183"/>
  <c r="V183"/>
  <c r="X183"/>
  <c r="Y183"/>
  <c r="AA183"/>
  <c r="AC183"/>
  <c r="BM208"/>
  <c r="BD222"/>
  <c r="BM206"/>
  <c r="BM212"/>
  <c r="BE222"/>
  <c r="BM211"/>
  <c r="BE223"/>
  <c r="BM205"/>
  <c r="BM202"/>
  <c r="BM221"/>
  <c r="BM219"/>
  <c r="BM217"/>
  <c r="BM216"/>
  <c r="BM196"/>
  <c r="BM214"/>
  <c r="BM213"/>
  <c r="BM200"/>
  <c r="BM209"/>
  <c r="BM204"/>
  <c r="BM193"/>
  <c r="BD223"/>
  <c r="BN209"/>
  <c r="AY220"/>
  <c r="BN220" s="1"/>
  <c r="AJ181"/>
  <c r="AK181" s="1"/>
  <c r="AZ195"/>
  <c r="BM195" s="1"/>
  <c r="AZ220"/>
  <c r="BM220" s="1"/>
  <c r="AZ218"/>
  <c r="BM218" s="1"/>
  <c r="AZ215"/>
  <c r="BM215" s="1"/>
  <c r="AZ210"/>
  <c r="BM210" s="1"/>
  <c r="AZ203"/>
  <c r="BM203" s="1"/>
  <c r="AZ198"/>
  <c r="BM198" s="1"/>
  <c r="AZ197"/>
  <c r="BM197" s="1"/>
  <c r="BM222" s="1"/>
  <c r="AZ194"/>
  <c r="BM194" s="1"/>
  <c r="BC223"/>
  <c r="BA223"/>
  <c r="BJ201"/>
  <c r="BI201" s="1"/>
  <c r="BJ205"/>
  <c r="BI205" s="1"/>
  <c r="AY218"/>
  <c r="BN218" s="1"/>
  <c r="AY194"/>
  <c r="BN194" s="1"/>
  <c r="AY192"/>
  <c r="BN192" s="1"/>
  <c r="AY208"/>
  <c r="BJ208" s="1"/>
  <c r="BI208" s="1"/>
  <c r="AY199"/>
  <c r="BJ199" s="1"/>
  <c r="BI199" s="1"/>
  <c r="BJ210"/>
  <c r="BI210" s="1"/>
  <c r="BJ209"/>
  <c r="BI209" s="1"/>
  <c r="BN200"/>
  <c r="BN203"/>
  <c r="BN196"/>
  <c r="BJ195"/>
  <c r="BI195" s="1"/>
  <c r="AY191"/>
  <c r="BN202"/>
  <c r="BJ202"/>
  <c r="BI202" s="1"/>
  <c r="BJ204"/>
  <c r="BI204" s="1"/>
  <c r="BJ206"/>
  <c r="BI206" s="1"/>
  <c r="BN213"/>
  <c r="BJ215"/>
  <c r="BI215" s="1"/>
  <c r="BN217"/>
  <c r="BN219"/>
  <c r="BJ219"/>
  <c r="BI219" s="1"/>
  <c r="AR222"/>
  <c r="AJ180"/>
  <c r="AK180" s="1"/>
  <c r="AV216"/>
  <c r="AV211"/>
  <c r="AV207"/>
  <c r="AI180"/>
  <c r="AJ164"/>
  <c r="AK164" s="1"/>
  <c r="AR223"/>
  <c r="D183"/>
  <c r="BN198" l="1"/>
  <c r="BN197"/>
  <c r="AY193"/>
  <c r="BN193" s="1"/>
  <c r="BJ220"/>
  <c r="BI220" s="1"/>
  <c r="BN214"/>
  <c r="BJ194"/>
  <c r="BI194" s="1"/>
  <c r="BJ217"/>
  <c r="BI217" s="1"/>
  <c r="BN208"/>
  <c r="BJ191"/>
  <c r="BJ192"/>
  <c r="BI192" s="1"/>
  <c r="AX223"/>
  <c r="BJ193"/>
  <c r="BI193" s="1"/>
  <c r="AN222"/>
  <c r="BN195"/>
  <c r="BM223"/>
  <c r="BJ218"/>
  <c r="BI218" s="1"/>
  <c r="AZ223"/>
  <c r="AZ222"/>
  <c r="BN199"/>
  <c r="AY223"/>
  <c r="AY222"/>
  <c r="BN191"/>
  <c r="BN207"/>
  <c r="BJ207"/>
  <c r="BI207" s="1"/>
  <c r="BJ216"/>
  <c r="BI216" s="1"/>
  <c r="BN216"/>
  <c r="AV222"/>
  <c r="BJ211"/>
  <c r="BI211" s="1"/>
  <c r="BN211"/>
  <c r="AV223"/>
  <c r="AJ183"/>
  <c r="AK183" s="1"/>
  <c r="AI183"/>
  <c r="BI191"/>
  <c r="BN222" l="1"/>
  <c r="BN223"/>
  <c r="BJ223"/>
  <c r="BJ222"/>
  <c r="BI222"/>
  <c r="BI223"/>
</calcChain>
</file>

<file path=xl/comments1.xml><?xml version="1.0" encoding="utf-8"?>
<comments xmlns="http://schemas.openxmlformats.org/spreadsheetml/2006/main">
  <authors>
    <author>JG</author>
    <author>eortegon</author>
    <author>jcmartinez</author>
  </authors>
  <commentList>
    <comment ref="AH9" authorId="0">
      <text>
        <r>
          <rPr>
            <b/>
            <sz val="8"/>
            <color indexed="8"/>
            <rFont val="Times New Roman"/>
            <family val="1"/>
          </rPr>
          <t xml:space="preserve">AGUA Y DRENAJE:
</t>
        </r>
      </text>
    </comment>
    <comment ref="S35" authorId="1">
      <text>
        <r>
          <rPr>
            <b/>
            <sz val="9"/>
            <color indexed="81"/>
            <rFont val="Tahoma"/>
            <family val="2"/>
          </rPr>
          <t>eortegon:</t>
        </r>
        <r>
          <rPr>
            <sz val="9"/>
            <color indexed="81"/>
            <rFont val="Tahoma"/>
            <family val="2"/>
          </rPr>
          <t xml:space="preserve">
queda en reserva a las 14:00 horas
</t>
        </r>
      </text>
    </comment>
    <comment ref="S42" authorId="1">
      <text>
        <r>
          <rPr>
            <b/>
            <sz val="9"/>
            <color indexed="81"/>
            <rFont val="Tahoma"/>
            <family val="2"/>
          </rPr>
          <t xml:space="preserve">eortegon: entra en operación a las 14 horas con gasto de 195 LPS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7" authorId="1">
      <text>
        <r>
          <rPr>
            <b/>
            <sz val="9"/>
            <color indexed="81"/>
            <rFont val="Tahoma"/>
            <family val="2"/>
          </rPr>
          <t xml:space="preserve">eortegon: se encuentra fuera de operación a las 13:40 hrs for falla en arrancador se repara arrancador y queda en reserva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25" authorId="2">
      <text>
        <r>
          <rPr>
            <b/>
            <sz val="8"/>
            <color indexed="81"/>
            <rFont val="Tahoma"/>
            <family val="2"/>
          </rPr>
          <t>jcmartinez: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<sst xmlns="http://schemas.openxmlformats.org/spreadsheetml/2006/main" count="595" uniqueCount="273">
  <si>
    <t xml:space="preserve"> </t>
  </si>
  <si>
    <t>DIAS</t>
  </si>
  <si>
    <t>CVE</t>
  </si>
  <si>
    <t xml:space="preserve">F U E N T E </t>
  </si>
  <si>
    <t>TOTAL MENSUAL</t>
  </si>
  <si>
    <t>PROM. MENSUAL</t>
  </si>
  <si>
    <t>VOLUMEN EN M3</t>
  </si>
  <si>
    <t>LA HUASTECA</t>
  </si>
  <si>
    <t>B.AIRES POZO No.1</t>
  </si>
  <si>
    <t>B.AIRES POZO No.2</t>
  </si>
  <si>
    <t xml:space="preserve"> B.AIRES POZO No.4</t>
  </si>
  <si>
    <t xml:space="preserve"> B.AIRES POZO No 18</t>
  </si>
  <si>
    <t xml:space="preserve"> B.AIRES POZO No.6</t>
  </si>
  <si>
    <t xml:space="preserve"> B.AIRES POZO No.8</t>
  </si>
  <si>
    <t xml:space="preserve"> B.AIRES POZO No.10</t>
  </si>
  <si>
    <t xml:space="preserve"> B.AIRES POZO No.14</t>
  </si>
  <si>
    <t xml:space="preserve"> B.AIRES POZO No.19</t>
  </si>
  <si>
    <t xml:space="preserve"> B.AIRES POZO No.25</t>
  </si>
  <si>
    <t xml:space="preserve"> B.AIRES POZO No.28</t>
  </si>
  <si>
    <t xml:space="preserve"> B.AIRES POZO No.30</t>
  </si>
  <si>
    <t xml:space="preserve"> B.AIRES POZO No.39</t>
  </si>
  <si>
    <t xml:space="preserve"> B.AIRES POZO No.33</t>
  </si>
  <si>
    <t xml:space="preserve"> B.AIRES POZO No.5</t>
  </si>
  <si>
    <t xml:space="preserve"> B.AIRES POZO No.12</t>
  </si>
  <si>
    <t xml:space="preserve"> B.AIRES POZO No.13</t>
  </si>
  <si>
    <t xml:space="preserve"> B.AIRES POZO No.17</t>
  </si>
  <si>
    <t xml:space="preserve">M I N A </t>
  </si>
  <si>
    <t xml:space="preserve"> MINA POZO No.1 </t>
  </si>
  <si>
    <t xml:space="preserve"> MINA POZO No.7</t>
  </si>
  <si>
    <t xml:space="preserve"> MINA POZO No.17</t>
  </si>
  <si>
    <t xml:space="preserve"> MINA POZO No.4</t>
  </si>
  <si>
    <t xml:space="preserve"> MINA POZO No.5</t>
  </si>
  <si>
    <t xml:space="preserve"> MINA POZO No.9</t>
  </si>
  <si>
    <t xml:space="preserve"> MINA POZO No.10</t>
  </si>
  <si>
    <t xml:space="preserve"> MINA POZO No.20</t>
  </si>
  <si>
    <t xml:space="preserve"> MINA POZO No.19</t>
  </si>
  <si>
    <t xml:space="preserve"> MINA POZO No.24</t>
  </si>
  <si>
    <t xml:space="preserve"> MINA POZO No.21 </t>
  </si>
  <si>
    <t xml:space="preserve"> MINA POZO No.14 </t>
  </si>
  <si>
    <t xml:space="preserve"> MINA POZO No.23 </t>
  </si>
  <si>
    <t xml:space="preserve"> MINA POZO No.8 </t>
  </si>
  <si>
    <t xml:space="preserve"> MINA POZO No.12 </t>
  </si>
  <si>
    <t xml:space="preserve"> MINA POZO No.15 </t>
  </si>
  <si>
    <t xml:space="preserve"> MINA POZO No.18 </t>
  </si>
  <si>
    <t xml:space="preserve"> MINA POZO No.27</t>
  </si>
  <si>
    <t>Pozos Proyecto Monterrey</t>
  </si>
  <si>
    <t xml:space="preserve">  PARQUE MONTERREY</t>
  </si>
  <si>
    <t xml:space="preserve">  V.MORELOS</t>
  </si>
  <si>
    <t xml:space="preserve">  NUEVA MORELOS</t>
  </si>
  <si>
    <t xml:space="preserve">  CENTRAL I(Rot.)</t>
  </si>
  <si>
    <t>CORREO SAN NICOLAS</t>
  </si>
  <si>
    <t xml:space="preserve">  BUR. FEDERALES</t>
  </si>
  <si>
    <t xml:space="preserve">   LINCOLN I</t>
  </si>
  <si>
    <t xml:space="preserve">   MACROPLAZA II</t>
  </si>
  <si>
    <t xml:space="preserve">   LINCOLN II</t>
  </si>
  <si>
    <t xml:space="preserve">  VISTA HERMOSA</t>
  </si>
  <si>
    <t xml:space="preserve">  AGUSTIN LARA</t>
  </si>
  <si>
    <t xml:space="preserve">  H.UNIVERSITARIO</t>
  </si>
  <si>
    <t xml:space="preserve">  HDA.MITRAS</t>
  </si>
  <si>
    <t xml:space="preserve">   PUENTES I</t>
  </si>
  <si>
    <t xml:space="preserve">   ROBLE</t>
  </si>
  <si>
    <t xml:space="preserve">   LA VICTORIA</t>
  </si>
  <si>
    <t xml:space="preserve">   G.SANITARIA II</t>
  </si>
  <si>
    <t xml:space="preserve">   ALAMEDA</t>
  </si>
  <si>
    <t xml:space="preserve">   AÑO JUAREZ</t>
  </si>
  <si>
    <t xml:space="preserve">   COL. INDUSTRIAL</t>
  </si>
  <si>
    <t xml:space="preserve">   VILLA DE SAN MIGUEL.</t>
  </si>
  <si>
    <t xml:space="preserve">   TAMPIQUITO </t>
  </si>
  <si>
    <t xml:space="preserve">   MITRAS CTO. II</t>
  </si>
  <si>
    <t xml:space="preserve">  MEDITERRANEO</t>
  </si>
  <si>
    <t xml:space="preserve">  JUDICIAL</t>
  </si>
  <si>
    <t xml:space="preserve">  CALIFORNIA I</t>
  </si>
  <si>
    <t xml:space="preserve">  ROSARIO</t>
  </si>
  <si>
    <t xml:space="preserve">  SAN PEDRO</t>
  </si>
  <si>
    <t xml:space="preserve">  BUROCRATAS II (Edo.)</t>
  </si>
  <si>
    <t xml:space="preserve">  MITRAS SUR </t>
  </si>
  <si>
    <t xml:space="preserve">  POZO FUNDADORES</t>
  </si>
  <si>
    <t xml:space="preserve">  MITRAS SUR  II</t>
  </si>
  <si>
    <t xml:space="preserve">  MITRAS SUR III</t>
  </si>
  <si>
    <t xml:space="preserve">  VILLA MITRAS</t>
  </si>
  <si>
    <t xml:space="preserve">  XOCHIMILCO</t>
  </si>
  <si>
    <t>MACROPLAZA I</t>
  </si>
  <si>
    <t xml:space="preserve">  CALIFORNIA II</t>
  </si>
  <si>
    <t xml:space="preserve">  SAN MARTIN I</t>
  </si>
  <si>
    <t xml:space="preserve">  COL.AMERICA</t>
  </si>
  <si>
    <t xml:space="preserve">  G.SANITARIA I</t>
  </si>
  <si>
    <t xml:space="preserve">  SAN JERONIMO III</t>
  </si>
  <si>
    <t xml:space="preserve">  NVA.LINDA VISTA</t>
  </si>
  <si>
    <t xml:space="preserve">  SAN BERNABE III</t>
  </si>
  <si>
    <t xml:space="preserve">  CERRO DE LA SILLA I</t>
  </si>
  <si>
    <t xml:space="preserve">  GUADALUPE VICTORIA</t>
  </si>
  <si>
    <t xml:space="preserve">  SN.JERONIMO II(nte.)</t>
  </si>
  <si>
    <t xml:space="preserve">  MITRAS CENTRO I</t>
  </si>
  <si>
    <t xml:space="preserve">  CIUDAD UNIV.I(Nte.)</t>
  </si>
  <si>
    <t xml:space="preserve">  LAS PUENTES (Ave.)</t>
  </si>
  <si>
    <t xml:space="preserve">  SANTA CECILIA</t>
  </si>
  <si>
    <t xml:space="preserve">  F.VELAZQUEZ G. MEX.</t>
  </si>
  <si>
    <t xml:space="preserve">  CAMINO V. GARCIA</t>
  </si>
  <si>
    <t xml:space="preserve">  LA PERGOLA</t>
  </si>
  <si>
    <t xml:space="preserve">  CERRO DE LA SILLA II</t>
  </si>
  <si>
    <t>TALAVERNA</t>
  </si>
  <si>
    <t>BUENOS AIRES</t>
  </si>
  <si>
    <t xml:space="preserve">  VALLE VERDE(2o.Sec.)</t>
  </si>
  <si>
    <t xml:space="preserve">  H CIVIL (I) NORTE</t>
  </si>
  <si>
    <t xml:space="preserve">  TALLERES</t>
  </si>
  <si>
    <t xml:space="preserve">  PLAZA HIDALGO   </t>
  </si>
  <si>
    <t xml:space="preserve"> METRORREY  I  ORIENTE</t>
  </si>
  <si>
    <t>METRORREY  I I  ORIENTE</t>
  </si>
  <si>
    <t xml:space="preserve"> CIUDAD UNIV.II (SUR)</t>
  </si>
  <si>
    <t xml:space="preserve"> H CIVIL (II) SUR</t>
  </si>
  <si>
    <t>LA HERRADURA</t>
  </si>
  <si>
    <t>RINCON DEL VALLE II</t>
  </si>
  <si>
    <t>NUEVAS PUENTES</t>
  </si>
  <si>
    <t>CAMPESTRE APODACA</t>
  </si>
  <si>
    <t>POZO RIO SUCHITE  II</t>
  </si>
  <si>
    <t>POZO H. LOBO</t>
  </si>
  <si>
    <t>POZO MIRAVALLE</t>
  </si>
  <si>
    <t>METROPOLITANO</t>
  </si>
  <si>
    <t xml:space="preserve">    VICENTE GUERRERO</t>
  </si>
  <si>
    <t xml:space="preserve">    MAS PALOMAS</t>
  </si>
  <si>
    <t xml:space="preserve">    TUNA </t>
  </si>
  <si>
    <t xml:space="preserve">    AZTECA</t>
  </si>
  <si>
    <t>INDUSTRIAS DEL VIDRIO</t>
  </si>
  <si>
    <t xml:space="preserve">  MONTERREY 4</t>
  </si>
  <si>
    <t xml:space="preserve">  MANANTIAL JACALES</t>
  </si>
  <si>
    <t xml:space="preserve">  MANANTIAL ELIZONDO</t>
  </si>
  <si>
    <t xml:space="preserve">    P. EL CUCHILLO</t>
  </si>
  <si>
    <t xml:space="preserve">    P. CERRO PRIETO</t>
  </si>
  <si>
    <t xml:space="preserve">     CERRO PRIETO I</t>
  </si>
  <si>
    <t xml:space="preserve">ZONA V.SANTIAGO </t>
  </si>
  <si>
    <t xml:space="preserve">  COLA DE CABALLO I</t>
  </si>
  <si>
    <t xml:space="preserve">  COLA DE CABALLO II</t>
  </si>
  <si>
    <t xml:space="preserve">  SAN FRANCISCO</t>
  </si>
  <si>
    <t xml:space="preserve">  PLANTA LA BOCA  A.M. </t>
  </si>
  <si>
    <t>PLANTA  LA BOCA POB. FOR.</t>
  </si>
  <si>
    <t xml:space="preserve">  LA ESTANZUELA</t>
  </si>
  <si>
    <t xml:space="preserve">  T DIARIO P.EL CUCHILLO</t>
  </si>
  <si>
    <t xml:space="preserve">  TOTAL DIARIO HUASTECA</t>
  </si>
  <si>
    <t xml:space="preserve">  TOTAL DIARIO MINA</t>
  </si>
  <si>
    <t xml:space="preserve">  TOTAL DIARIO PROY.MTY.</t>
  </si>
  <si>
    <t xml:space="preserve">  TOTAL DIARIO P.SOMEROS</t>
  </si>
  <si>
    <t xml:space="preserve">  TOTAL DIARIO P.PROF.</t>
  </si>
  <si>
    <t xml:space="preserve">  TOTAL DIARIO MANANTIAL</t>
  </si>
  <si>
    <t xml:space="preserve">  TOTAL DIARIO C.PRIETO</t>
  </si>
  <si>
    <t xml:space="preserve">  TOTAL DIARIO SN. ROQUE</t>
  </si>
  <si>
    <t xml:space="preserve">  TOTAL DIARIO SANTIAGO</t>
  </si>
  <si>
    <t>PROD. MINA-MONTERREY</t>
  </si>
  <si>
    <t xml:space="preserve">  DIRECCION DE OPERACIÓN</t>
  </si>
  <si>
    <t>S E R V I C I O S   D E   A G U A   Y   D R E N A J E   D E   M O N T E R R E Y   I. P. D.</t>
  </si>
  <si>
    <t>TOTAL</t>
  </si>
  <si>
    <t>ABASTO DIARIO EN L.P.S. ( GASTO MEDIO )</t>
  </si>
  <si>
    <t>ZONA SANTIAGO</t>
  </si>
  <si>
    <t>MINA</t>
  </si>
  <si>
    <t>PLAN</t>
  </si>
  <si>
    <t>PRESA</t>
  </si>
  <si>
    <t xml:space="preserve">     DIA</t>
  </si>
  <si>
    <t>HIDRAULICO</t>
  </si>
  <si>
    <t>EL</t>
  </si>
  <si>
    <t>LITROS</t>
  </si>
  <si>
    <t>FTES.</t>
  </si>
  <si>
    <t>POZOS</t>
  </si>
  <si>
    <t>GARCIA</t>
  </si>
  <si>
    <t>GALERIAS</t>
  </si>
  <si>
    <t>PLANTA LA BOCA</t>
  </si>
  <si>
    <t xml:space="preserve">   COLA DE CABALLO</t>
  </si>
  <si>
    <t>ESTANZUELA</t>
  </si>
  <si>
    <t>AREA</t>
  </si>
  <si>
    <t>POB.</t>
  </si>
  <si>
    <t>CERRO</t>
  </si>
  <si>
    <t>CADEREYTA</t>
  </si>
  <si>
    <t>CUCHILLO</t>
  </si>
  <si>
    <t>A. METROP.</t>
  </si>
  <si>
    <t>FUENTES</t>
  </si>
  <si>
    <t>SUP.</t>
  </si>
  <si>
    <t>SUB.</t>
  </si>
  <si>
    <t>AREA MET.</t>
  </si>
  <si>
    <t>TUNEL I</t>
  </si>
  <si>
    <t>TUNEL II</t>
  </si>
  <si>
    <t>MTY.</t>
  </si>
  <si>
    <t>FORANEAS</t>
  </si>
  <si>
    <t>PRIETO</t>
  </si>
  <si>
    <t>PROFUNDOS</t>
  </si>
  <si>
    <t>SOMEROS</t>
  </si>
  <si>
    <t>TM</t>
  </si>
  <si>
    <t>PM</t>
  </si>
  <si>
    <t>PESQUERIA</t>
  </si>
  <si>
    <t xml:space="preserve">  TOPO CHICO  3</t>
  </si>
  <si>
    <t>***</t>
  </si>
  <si>
    <t xml:space="preserve">   PIMSA 1</t>
  </si>
  <si>
    <t xml:space="preserve">   PIMSA 2</t>
  </si>
  <si>
    <t>METRORREY  II  PTE.</t>
  </si>
  <si>
    <t>METRORREY  III  PTE.</t>
  </si>
  <si>
    <t xml:space="preserve">   IND. DEL VIDRIO</t>
  </si>
  <si>
    <t xml:space="preserve">   TECNOCENTRO 1</t>
  </si>
  <si>
    <t xml:space="preserve">   TECNOCENTRO 2</t>
  </si>
  <si>
    <t>POZOS DE AGUA NO POTABLE:</t>
  </si>
  <si>
    <t>ZUAZUA</t>
  </si>
  <si>
    <t>PB-1 LINARES</t>
  </si>
  <si>
    <t>PB-4 LINARES</t>
  </si>
  <si>
    <t>EXTRACCION</t>
  </si>
  <si>
    <t>APORTACION</t>
  </si>
  <si>
    <t>POZO RIO SUCHITE  I</t>
  </si>
  <si>
    <t>{´ñp</t>
  </si>
  <si>
    <t xml:space="preserve"> MINA POZO No.1 BIS. </t>
  </si>
  <si>
    <t>BUENOS AIRES No. 19 BIS.</t>
  </si>
  <si>
    <t>B. LUMBRERAS N° 1 Y 2</t>
  </si>
  <si>
    <t>LUMBRERAS</t>
  </si>
  <si>
    <t>Bomb. LUMBRERAS N° (1 Y 2)</t>
  </si>
  <si>
    <t>PROYECTO MONTERREY "V"</t>
  </si>
  <si>
    <t>SAN</t>
  </si>
  <si>
    <t>ROQUE</t>
  </si>
  <si>
    <t xml:space="preserve">  TOTAL DIARIO SAN ROQUE</t>
  </si>
  <si>
    <t>RIVA PALACIO II</t>
  </si>
  <si>
    <t>EXPO. MODELO</t>
  </si>
  <si>
    <t>MONTERREY 1</t>
  </si>
  <si>
    <t>MONTERREY 3</t>
  </si>
  <si>
    <t>MONTERREY 5</t>
  </si>
  <si>
    <t>TOPO CHICO 4</t>
  </si>
  <si>
    <t>MONTERREY 6</t>
  </si>
  <si>
    <t>MONTERREY 2</t>
  </si>
  <si>
    <t>Pesqueria</t>
  </si>
  <si>
    <t>FORANEO MINA</t>
  </si>
  <si>
    <t>FCO.</t>
  </si>
  <si>
    <t>PB-5</t>
  </si>
  <si>
    <t>POB. FORA.</t>
  </si>
  <si>
    <t xml:space="preserve">SISTEMA </t>
  </si>
  <si>
    <t>CHINA</t>
  </si>
  <si>
    <t>ALDAMA</t>
  </si>
  <si>
    <t>LOS</t>
  </si>
  <si>
    <t>RED TANQUE GARCIA MTY- V</t>
  </si>
  <si>
    <t>CADEREYTA RED 105</t>
  </si>
  <si>
    <t>TOTAL AL POB. GARCIA.</t>
  </si>
  <si>
    <t>Bomb. Lumbreras N° (1 Y 2)</t>
  </si>
  <si>
    <t>PB-5 RED</t>
  </si>
  <si>
    <t xml:space="preserve"> B.AIRES GALERIA No.4</t>
  </si>
  <si>
    <t xml:space="preserve"> GALERIAS HUASTECA</t>
  </si>
  <si>
    <t>POZO RIO SUCHIATE  I</t>
  </si>
  <si>
    <t>PRODUCC. MINA- MTY.</t>
  </si>
  <si>
    <t>METRORREY I PTE.</t>
  </si>
  <si>
    <t>POZOS AREA METROPOLITANA:</t>
  </si>
  <si>
    <t>POTAB. CADEREYTA. Y RAMONES.</t>
  </si>
  <si>
    <t>POT: CADEREYTA-RAMONES</t>
  </si>
  <si>
    <t>POZOS PROFUNDOS MTY.</t>
  </si>
  <si>
    <t xml:space="preserve">NOTA: A PARTIR DEL 10 DE OCTUBRE DEL 2000 EL SUMINISTRO ES DE LAS  24 HORAS. </t>
  </si>
  <si>
    <t>BROTANDO</t>
  </si>
  <si>
    <t>resta gal.</t>
  </si>
  <si>
    <t>BROTANDO resta gal.</t>
  </si>
  <si>
    <t>ESTADIO UNIVERSITARIO</t>
  </si>
  <si>
    <t xml:space="preserve">     P. RAMONES: 9 L.P.S.</t>
  </si>
  <si>
    <t>MTY V</t>
  </si>
  <si>
    <t>PP</t>
  </si>
  <si>
    <t>ZONA MONTERREY</t>
  </si>
  <si>
    <t>FORA.</t>
  </si>
  <si>
    <t>CARR. COLOMBIA</t>
  </si>
  <si>
    <t>CARR. MONCLOVA</t>
  </si>
  <si>
    <t>NUEVA CASTILLA</t>
  </si>
  <si>
    <t>POB. FORANEAS DE MTY V SANTA ROSA = ZUAZUA + CARR.A COLOMBIA + CARR. A MONCLOVA + NVA. CASTILLA</t>
  </si>
  <si>
    <t xml:space="preserve">     AÑO: 2018</t>
  </si>
  <si>
    <t>PRONOSTICO AÑO 2018</t>
  </si>
  <si>
    <t>FO-OPR-DO-14-02</t>
  </si>
  <si>
    <t xml:space="preserve"> JUNIO</t>
  </si>
  <si>
    <t xml:space="preserve"> MARZO</t>
  </si>
  <si>
    <t>AGOSTO 2018</t>
  </si>
  <si>
    <t xml:space="preserve">  MES: AGOSTO</t>
  </si>
  <si>
    <t>AGOSTO</t>
  </si>
  <si>
    <t>PRONOSTICO PARA EL MES DE AGOSTO = 15710  L.P.S.</t>
  </si>
  <si>
    <t>MINA : 326 L.P.S.</t>
  </si>
  <si>
    <t>ZUAZUA : 86 L.P.S.              (CIENEGA DE FLORES 76 L.P.S.)</t>
  </si>
  <si>
    <t>CARRETERA A COLOMBIA : 177 L.P.S.</t>
  </si>
  <si>
    <t xml:space="preserve"> CARRETERA A MONCLOVA : 79 L.P.S.</t>
  </si>
  <si>
    <t>NUEVA CASTILLA : 78 L.P.S.</t>
  </si>
  <si>
    <t>SUM. A GARCIA B.A. : 150 L.P.S.</t>
  </si>
  <si>
    <t>SUM. A GARCIA MTY. V : 158 L.P.S.</t>
  </si>
</sst>
</file>

<file path=xl/styles.xml><?xml version="1.0" encoding="utf-8"?>
<styleSheet xmlns="http://schemas.openxmlformats.org/spreadsheetml/2006/main">
  <numFmts count="4">
    <numFmt numFmtId="180" formatCode="General_)"/>
    <numFmt numFmtId="181" formatCode="0_)"/>
    <numFmt numFmtId="182" formatCode="0.000000_)"/>
    <numFmt numFmtId="183" formatCode="#,##0.0000_);\(#,##0.0000\)"/>
  </numFmts>
  <fonts count="21">
    <font>
      <sz val="10"/>
      <name val="Courier"/>
    </font>
    <font>
      <b/>
      <sz val="8"/>
      <color indexed="8"/>
      <name val="Times New Roman"/>
      <family val="1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5"/>
      <name val="Arial"/>
      <family val="2"/>
    </font>
    <font>
      <b/>
      <i/>
      <sz val="15"/>
      <name val="Arial"/>
      <family val="2"/>
    </font>
    <font>
      <sz val="15"/>
      <name val="Arial"/>
      <family val="2"/>
    </font>
    <font>
      <b/>
      <i/>
      <sz val="18"/>
      <name val="Arial"/>
      <family val="2"/>
    </font>
    <font>
      <b/>
      <sz val="15"/>
      <name val="Broadway"/>
      <family val="5"/>
    </font>
    <font>
      <sz val="6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double">
        <color indexed="8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rgb="FF7030A0"/>
      </top>
      <bottom style="double">
        <color indexed="8"/>
      </bottom>
      <diagonal/>
    </border>
  </borders>
  <cellStyleXfs count="4">
    <xf numFmtId="180" fontId="0" fillId="0" borderId="0"/>
    <xf numFmtId="0" fontId="17" fillId="0" borderId="0"/>
    <xf numFmtId="180" fontId="12" fillId="0" borderId="0"/>
    <xf numFmtId="180" fontId="5" fillId="0" borderId="0"/>
  </cellStyleXfs>
  <cellXfs count="261">
    <xf numFmtId="180" fontId="0" fillId="0" borderId="0" xfId="0"/>
    <xf numFmtId="180" fontId="2" fillId="0" borderId="0" xfId="0" applyFont="1" applyBorder="1"/>
    <xf numFmtId="180" fontId="2" fillId="0" borderId="0" xfId="0" applyFont="1"/>
    <xf numFmtId="180" fontId="2" fillId="0" borderId="1" xfId="0" applyFont="1" applyBorder="1"/>
    <xf numFmtId="180" fontId="6" fillId="0" borderId="0" xfId="0" applyFont="1"/>
    <xf numFmtId="180" fontId="6" fillId="0" borderId="0" xfId="0" applyFont="1" applyFill="1"/>
    <xf numFmtId="180" fontId="6" fillId="0" borderId="2" xfId="0" applyFont="1" applyFill="1" applyBorder="1" applyAlignment="1" applyProtection="1">
      <alignment horizontal="left"/>
    </xf>
    <xf numFmtId="180" fontId="6" fillId="0" borderId="0" xfId="0" applyFont="1" applyFill="1" applyAlignment="1" applyProtection="1">
      <alignment horizontal="center" vertical="center" wrapText="1"/>
    </xf>
    <xf numFmtId="180" fontId="6" fillId="0" borderId="3" xfId="0" applyFont="1" applyFill="1" applyBorder="1"/>
    <xf numFmtId="180" fontId="8" fillId="0" borderId="4" xfId="0" applyFont="1" applyFill="1" applyBorder="1" applyAlignment="1" applyProtection="1">
      <alignment horizontal="center" vertical="center" wrapText="1"/>
    </xf>
    <xf numFmtId="1" fontId="8" fillId="0" borderId="5" xfId="0" applyNumberFormat="1" applyFont="1" applyFill="1" applyBorder="1" applyAlignment="1" applyProtection="1">
      <alignment horizontal="center" vertical="center"/>
    </xf>
    <xf numFmtId="3" fontId="8" fillId="0" borderId="6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180" fontId="6" fillId="0" borderId="0" xfId="0" applyFont="1" applyFill="1" applyBorder="1" applyAlignment="1" applyProtection="1">
      <alignment horizontal="left"/>
    </xf>
    <xf numFmtId="1" fontId="6" fillId="0" borderId="0" xfId="0" applyNumberFormat="1" applyFont="1" applyFill="1" applyBorder="1" applyAlignment="1" applyProtection="1">
      <alignment horizont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80" fontId="8" fillId="0" borderId="7" xfId="0" applyFont="1" applyFill="1" applyBorder="1" applyAlignment="1" applyProtection="1">
      <alignment horizontal="left"/>
    </xf>
    <xf numFmtId="1" fontId="6" fillId="0" borderId="0" xfId="0" applyNumberFormat="1" applyFont="1" applyFill="1"/>
    <xf numFmtId="180" fontId="6" fillId="0" borderId="0" xfId="0" applyFont="1" applyFill="1" applyAlignment="1">
      <alignment horizontal="center"/>
    </xf>
    <xf numFmtId="180" fontId="6" fillId="0" borderId="0" xfId="0" applyFont="1" applyFill="1" applyBorder="1" applyAlignment="1">
      <alignment horizontal="center"/>
    </xf>
    <xf numFmtId="180" fontId="6" fillId="0" borderId="0" xfId="0" applyFont="1" applyFill="1" applyBorder="1"/>
    <xf numFmtId="180" fontId="6" fillId="0" borderId="0" xfId="0" applyFont="1" applyFill="1" applyAlignment="1">
      <alignment horizontal="left"/>
    </xf>
    <xf numFmtId="180" fontId="7" fillId="0" borderId="0" xfId="0" applyFont="1" applyFill="1" applyAlignment="1" applyProtection="1">
      <alignment horizontal="left"/>
    </xf>
    <xf numFmtId="180" fontId="6" fillId="0" borderId="0" xfId="0" applyFont="1" applyFill="1" applyAlignment="1" applyProtection="1">
      <alignment horizontal="left"/>
    </xf>
    <xf numFmtId="180" fontId="6" fillId="0" borderId="9" xfId="0" applyFont="1" applyFill="1" applyBorder="1" applyAlignment="1" applyProtection="1">
      <alignment horizontal="center"/>
    </xf>
    <xf numFmtId="1" fontId="6" fillId="0" borderId="2" xfId="0" applyNumberFormat="1" applyFont="1" applyFill="1" applyBorder="1" applyAlignment="1" applyProtection="1">
      <alignment horizontal="left"/>
    </xf>
    <xf numFmtId="180" fontId="6" fillId="0" borderId="10" xfId="0" applyFont="1" applyFill="1" applyBorder="1" applyAlignment="1" applyProtection="1">
      <alignment horizontal="center"/>
    </xf>
    <xf numFmtId="180" fontId="6" fillId="0" borderId="11" xfId="0" applyFont="1" applyFill="1" applyBorder="1" applyAlignment="1" applyProtection="1">
      <alignment horizontal="center"/>
    </xf>
    <xf numFmtId="180" fontId="6" fillId="0" borderId="12" xfId="0" applyFont="1" applyFill="1" applyBorder="1" applyAlignment="1" applyProtection="1">
      <alignment horizontal="center" vertical="center"/>
    </xf>
    <xf numFmtId="180" fontId="6" fillId="0" borderId="7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 wrapText="1"/>
    </xf>
    <xf numFmtId="180" fontId="6" fillId="0" borderId="13" xfId="0" applyFont="1" applyFill="1" applyBorder="1" applyAlignment="1" applyProtection="1">
      <alignment horizontal="center" vertical="center" wrapText="1"/>
    </xf>
    <xf numFmtId="180" fontId="6" fillId="0" borderId="6" xfId="0" applyFont="1" applyFill="1" applyBorder="1" applyAlignment="1" applyProtection="1">
      <alignment horizontal="center" vertical="center" wrapText="1"/>
    </xf>
    <xf numFmtId="180" fontId="6" fillId="0" borderId="14" xfId="0" applyFont="1" applyFill="1" applyBorder="1" applyAlignment="1" applyProtection="1"/>
    <xf numFmtId="1" fontId="6" fillId="0" borderId="3" xfId="0" applyNumberFormat="1" applyFont="1" applyFill="1" applyBorder="1"/>
    <xf numFmtId="180" fontId="6" fillId="0" borderId="15" xfId="0" applyFont="1" applyFill="1" applyBorder="1" applyAlignment="1">
      <alignment horizontal="center"/>
    </xf>
    <xf numFmtId="180" fontId="6" fillId="0" borderId="16" xfId="0" applyFont="1" applyFill="1" applyBorder="1" applyAlignment="1">
      <alignment horizontal="center"/>
    </xf>
    <xf numFmtId="180" fontId="8" fillId="0" borderId="12" xfId="0" applyFont="1" applyFill="1" applyBorder="1" applyAlignment="1" applyProtection="1">
      <alignment horizontal="left"/>
    </xf>
    <xf numFmtId="0" fontId="8" fillId="0" borderId="0" xfId="0" applyNumberFormat="1" applyFont="1" applyFill="1"/>
    <xf numFmtId="180" fontId="8" fillId="0" borderId="13" xfId="0" applyFont="1" applyFill="1" applyBorder="1" applyAlignment="1" applyProtection="1">
      <alignment horizontal="center"/>
    </xf>
    <xf numFmtId="181" fontId="8" fillId="0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180" fontId="8" fillId="0" borderId="15" xfId="0" applyFont="1" applyFill="1" applyBorder="1" applyAlignment="1" applyProtection="1">
      <alignment horizontal="center"/>
    </xf>
    <xf numFmtId="181" fontId="8" fillId="0" borderId="16" xfId="0" applyNumberFormat="1" applyFont="1" applyFill="1" applyBorder="1" applyAlignment="1" applyProtection="1">
      <alignment horizontal="center"/>
    </xf>
    <xf numFmtId="180" fontId="8" fillId="0" borderId="17" xfId="0" applyFont="1" applyFill="1" applyBorder="1" applyAlignment="1" applyProtection="1">
      <alignment horizontal="left"/>
    </xf>
    <xf numFmtId="180" fontId="8" fillId="0" borderId="18" xfId="0" applyFont="1" applyFill="1" applyBorder="1" applyAlignment="1" applyProtection="1">
      <alignment horizontal="left"/>
    </xf>
    <xf numFmtId="180" fontId="8" fillId="0" borderId="14" xfId="0" applyFont="1" applyFill="1" applyBorder="1" applyAlignment="1" applyProtection="1"/>
    <xf numFmtId="1" fontId="8" fillId="0" borderId="3" xfId="0" applyNumberFormat="1" applyFont="1" applyFill="1" applyBorder="1"/>
    <xf numFmtId="1" fontId="8" fillId="0" borderId="0" xfId="0" applyNumberFormat="1" applyFont="1" applyFill="1"/>
    <xf numFmtId="180" fontId="8" fillId="0" borderId="14" xfId="0" applyFont="1" applyFill="1" applyBorder="1" applyAlignment="1" applyProtection="1">
      <alignment horizontal="left"/>
    </xf>
    <xf numFmtId="180" fontId="8" fillId="0" borderId="19" xfId="0" applyFont="1" applyFill="1" applyBorder="1" applyAlignment="1" applyProtection="1">
      <alignment horizontal="left"/>
    </xf>
    <xf numFmtId="180" fontId="8" fillId="0" borderId="12" xfId="0" applyFont="1" applyFill="1" applyBorder="1" applyAlignment="1" applyProtection="1">
      <alignment horizontal="center"/>
    </xf>
    <xf numFmtId="180" fontId="8" fillId="0" borderId="7" xfId="0" applyFont="1" applyFill="1" applyBorder="1" applyAlignment="1" applyProtection="1">
      <alignment horizontal="center"/>
    </xf>
    <xf numFmtId="180" fontId="6" fillId="0" borderId="7" xfId="0" applyFont="1" applyFill="1" applyBorder="1" applyAlignment="1" applyProtection="1">
      <alignment horizontal="left"/>
    </xf>
    <xf numFmtId="1" fontId="8" fillId="0" borderId="0" xfId="0" applyNumberFormat="1" applyFont="1" applyFill="1" applyBorder="1"/>
    <xf numFmtId="180" fontId="8" fillId="0" borderId="20" xfId="0" applyFont="1" applyFill="1" applyBorder="1" applyAlignment="1" applyProtection="1">
      <alignment horizontal="center"/>
    </xf>
    <xf numFmtId="180" fontId="8" fillId="0" borderId="7" xfId="0" applyFont="1" applyFill="1" applyBorder="1"/>
    <xf numFmtId="180" fontId="8" fillId="0" borderId="9" xfId="0" applyFont="1" applyFill="1" applyBorder="1" applyAlignment="1" applyProtection="1">
      <alignment horizontal="left"/>
    </xf>
    <xf numFmtId="180" fontId="8" fillId="0" borderId="10" xfId="0" applyFont="1" applyFill="1" applyBorder="1" applyAlignment="1" applyProtection="1">
      <alignment horizontal="center"/>
    </xf>
    <xf numFmtId="181" fontId="8" fillId="0" borderId="11" xfId="0" applyNumberFormat="1" applyFont="1" applyFill="1" applyBorder="1" applyAlignment="1" applyProtection="1">
      <alignment horizontal="center"/>
    </xf>
    <xf numFmtId="1" fontId="8" fillId="0" borderId="0" xfId="0" applyNumberFormat="1" applyFont="1" applyFill="1" applyAlignment="1" applyProtection="1">
      <alignment horizontal="right"/>
    </xf>
    <xf numFmtId="182" fontId="6" fillId="0" borderId="0" xfId="0" applyNumberFormat="1" applyFont="1" applyFill="1" applyAlignment="1" applyProtection="1">
      <alignment horizontal="left"/>
    </xf>
    <xf numFmtId="180" fontId="8" fillId="0" borderId="7" xfId="0" applyFont="1" applyFill="1" applyBorder="1" applyAlignment="1" applyProtection="1">
      <alignment horizontal="fill"/>
    </xf>
    <xf numFmtId="180" fontId="8" fillId="0" borderId="21" xfId="0" applyFont="1" applyFill="1" applyBorder="1" applyAlignment="1" applyProtection="1">
      <alignment horizontal="center"/>
    </xf>
    <xf numFmtId="181" fontId="8" fillId="0" borderId="22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>
      <alignment horizontal="center"/>
    </xf>
    <xf numFmtId="180" fontId="8" fillId="0" borderId="0" xfId="0" applyFont="1" applyFill="1" applyBorder="1"/>
    <xf numFmtId="180" fontId="8" fillId="0" borderId="0" xfId="0" applyFont="1" applyFill="1"/>
    <xf numFmtId="180" fontId="8" fillId="0" borderId="0" xfId="0" applyFont="1" applyFill="1" applyAlignment="1">
      <alignment horizontal="center"/>
    </xf>
    <xf numFmtId="180" fontId="8" fillId="0" borderId="0" xfId="0" applyFont="1" applyFill="1" applyBorder="1" applyAlignment="1">
      <alignment horizontal="center"/>
    </xf>
    <xf numFmtId="180" fontId="8" fillId="0" borderId="0" xfId="0" applyFont="1" applyFill="1" applyBorder="1" applyAlignment="1" applyProtection="1">
      <alignment horizontal="left"/>
    </xf>
    <xf numFmtId="180" fontId="6" fillId="0" borderId="0" xfId="0" quotePrefix="1" applyFont="1" applyFill="1" applyAlignment="1" applyProtection="1">
      <alignment horizontal="left"/>
    </xf>
    <xf numFmtId="180" fontId="6" fillId="0" borderId="0" xfId="0" applyFont="1" applyFill="1" applyProtection="1"/>
    <xf numFmtId="180" fontId="8" fillId="0" borderId="23" xfId="0" applyFont="1" applyFill="1" applyBorder="1" applyAlignment="1" applyProtection="1">
      <alignment horizontal="left"/>
    </xf>
    <xf numFmtId="1" fontId="8" fillId="0" borderId="2" xfId="3" applyNumberFormat="1" applyFont="1" applyFill="1" applyBorder="1" applyAlignment="1" applyProtection="1">
      <alignment horizontal="right"/>
    </xf>
    <xf numFmtId="180" fontId="8" fillId="0" borderId="24" xfId="0" applyFont="1" applyFill="1" applyBorder="1" applyAlignment="1" applyProtection="1">
      <alignment horizontal="center"/>
    </xf>
    <xf numFmtId="180" fontId="2" fillId="0" borderId="23" xfId="0" applyFont="1" applyFill="1" applyBorder="1"/>
    <xf numFmtId="180" fontId="2" fillId="0" borderId="2" xfId="0" applyFont="1" applyFill="1" applyBorder="1"/>
    <xf numFmtId="180" fontId="2" fillId="0" borderId="2" xfId="0" applyFont="1" applyFill="1" applyBorder="1" applyAlignment="1">
      <alignment horizontal="center"/>
    </xf>
    <xf numFmtId="180" fontId="6" fillId="0" borderId="10" xfId="0" applyFont="1" applyFill="1" applyBorder="1"/>
    <xf numFmtId="180" fontId="6" fillId="0" borderId="2" xfId="0" applyFont="1" applyFill="1" applyBorder="1"/>
    <xf numFmtId="180" fontId="6" fillId="0" borderId="25" xfId="0" applyFont="1" applyFill="1" applyBorder="1"/>
    <xf numFmtId="180" fontId="6" fillId="0" borderId="11" xfId="0" applyFont="1" applyFill="1" applyBorder="1" applyAlignment="1"/>
    <xf numFmtId="1" fontId="8" fillId="0" borderId="0" xfId="3" applyNumberFormat="1" applyFont="1" applyFill="1" applyBorder="1" applyAlignment="1" applyProtection="1">
      <alignment horizontal="right"/>
    </xf>
    <xf numFmtId="180" fontId="8" fillId="0" borderId="26" xfId="0" applyFont="1" applyFill="1" applyBorder="1" applyAlignment="1" applyProtection="1">
      <alignment horizontal="center"/>
    </xf>
    <xf numFmtId="180" fontId="2" fillId="0" borderId="12" xfId="0" applyFont="1" applyFill="1" applyBorder="1"/>
    <xf numFmtId="180" fontId="2" fillId="0" borderId="0" xfId="0" applyFont="1" applyFill="1"/>
    <xf numFmtId="180" fontId="2" fillId="0" borderId="20" xfId="0" applyFont="1" applyFill="1" applyBorder="1" applyAlignment="1" applyProtection="1">
      <alignment horizontal="center"/>
    </xf>
    <xf numFmtId="180" fontId="2" fillId="0" borderId="13" xfId="0" applyFont="1" applyFill="1" applyBorder="1" applyAlignment="1" applyProtection="1">
      <alignment horizontal="center"/>
    </xf>
    <xf numFmtId="180" fontId="2" fillId="0" borderId="27" xfId="0" applyFont="1" applyFill="1" applyBorder="1" applyAlignment="1" applyProtection="1">
      <alignment horizontal="center" vertical="center" wrapText="1"/>
    </xf>
    <xf numFmtId="180" fontId="6" fillId="0" borderId="13" xfId="0" applyFont="1" applyFill="1" applyBorder="1" applyAlignment="1" applyProtection="1">
      <alignment horizontal="center"/>
    </xf>
    <xf numFmtId="180" fontId="6" fillId="0" borderId="6" xfId="0" applyFont="1" applyFill="1" applyBorder="1" applyAlignment="1" applyProtection="1">
      <alignment horizontal="center"/>
    </xf>
    <xf numFmtId="180" fontId="6" fillId="0" borderId="6" xfId="0" applyFont="1" applyFill="1" applyBorder="1" applyAlignment="1" applyProtection="1">
      <alignment horizontal="center" vertical="center"/>
    </xf>
    <xf numFmtId="180" fontId="2" fillId="0" borderId="0" xfId="0" applyFont="1" applyFill="1" applyBorder="1" applyAlignment="1" applyProtection="1">
      <alignment horizontal="center"/>
    </xf>
    <xf numFmtId="180" fontId="2" fillId="0" borderId="28" xfId="0" applyFont="1" applyFill="1" applyBorder="1" applyAlignment="1" applyProtection="1">
      <alignment horizontal="center"/>
    </xf>
    <xf numFmtId="180" fontId="2" fillId="0" borderId="29" xfId="0" applyFont="1" applyFill="1" applyBorder="1" applyAlignment="1" applyProtection="1">
      <alignment horizontal="fill"/>
    </xf>
    <xf numFmtId="180" fontId="2" fillId="0" borderId="30" xfId="0" applyFont="1" applyFill="1" applyBorder="1" applyAlignment="1" applyProtection="1">
      <alignment horizontal="fill"/>
    </xf>
    <xf numFmtId="180" fontId="2" fillId="0" borderId="29" xfId="0" applyFont="1" applyFill="1" applyBorder="1" applyAlignment="1" applyProtection="1">
      <alignment horizontal="center" vertical="center"/>
    </xf>
    <xf numFmtId="180" fontId="2" fillId="0" borderId="31" xfId="0" applyFont="1" applyFill="1" applyBorder="1"/>
    <xf numFmtId="180" fontId="6" fillId="0" borderId="13" xfId="0" applyFont="1" applyFill="1" applyBorder="1" applyAlignment="1" applyProtection="1">
      <alignment horizontal="fill"/>
    </xf>
    <xf numFmtId="180" fontId="2" fillId="0" borderId="0" xfId="0" applyFont="1" applyFill="1" applyAlignment="1" applyProtection="1">
      <alignment horizontal="left"/>
    </xf>
    <xf numFmtId="180" fontId="2" fillId="0" borderId="32" xfId="0" applyFont="1" applyFill="1" applyBorder="1" applyAlignment="1" applyProtection="1">
      <alignment horizontal="center"/>
    </xf>
    <xf numFmtId="180" fontId="2" fillId="0" borderId="33" xfId="0" applyFont="1" applyFill="1" applyBorder="1" applyAlignment="1">
      <alignment horizontal="center" vertical="center"/>
    </xf>
    <xf numFmtId="180" fontId="2" fillId="0" borderId="34" xfId="0" applyFont="1" applyFill="1" applyBorder="1" applyAlignment="1" applyProtection="1">
      <alignment horizontal="center" vertical="center"/>
    </xf>
    <xf numFmtId="180" fontId="2" fillId="0" borderId="35" xfId="0" applyFont="1" applyFill="1" applyBorder="1"/>
    <xf numFmtId="180" fontId="2" fillId="0" borderId="30" xfId="0" applyFont="1" applyFill="1" applyBorder="1" applyAlignment="1" applyProtection="1">
      <alignment horizontal="left"/>
    </xf>
    <xf numFmtId="180" fontId="2" fillId="0" borderId="29" xfId="0" applyFont="1" applyFill="1" applyBorder="1" applyAlignment="1" applyProtection="1">
      <alignment horizontal="center"/>
    </xf>
    <xf numFmtId="180" fontId="2" fillId="0" borderId="36" xfId="0" applyFont="1" applyFill="1" applyBorder="1" applyAlignment="1" applyProtection="1">
      <alignment horizontal="center"/>
    </xf>
    <xf numFmtId="180" fontId="2" fillId="0" borderId="37" xfId="0" applyFont="1" applyFill="1" applyBorder="1" applyAlignment="1">
      <alignment horizontal="center"/>
    </xf>
    <xf numFmtId="180" fontId="2" fillId="0" borderId="38" xfId="0" applyFont="1" applyFill="1" applyBorder="1" applyAlignment="1" applyProtection="1">
      <alignment horizontal="center" vertical="center"/>
    </xf>
    <xf numFmtId="180" fontId="2" fillId="0" borderId="30" xfId="0" applyFont="1" applyFill="1" applyBorder="1" applyAlignment="1" applyProtection="1">
      <alignment horizontal="center"/>
    </xf>
    <xf numFmtId="180" fontId="6" fillId="0" borderId="29" xfId="0" applyFont="1" applyFill="1" applyBorder="1"/>
    <xf numFmtId="180" fontId="6" fillId="0" borderId="39" xfId="0" applyFont="1" applyFill="1" applyBorder="1" applyAlignment="1" applyProtection="1"/>
    <xf numFmtId="180" fontId="6" fillId="0" borderId="39" xfId="0" applyFont="1" applyFill="1" applyBorder="1" applyAlignment="1" applyProtection="1">
      <alignment horizontal="center" vertical="center"/>
    </xf>
    <xf numFmtId="180" fontId="6" fillId="0" borderId="12" xfId="0" applyFont="1" applyFill="1" applyBorder="1"/>
    <xf numFmtId="3" fontId="8" fillId="0" borderId="13" xfId="0" applyNumberFormat="1" applyFont="1" applyFill="1" applyBorder="1" applyProtection="1"/>
    <xf numFmtId="3" fontId="8" fillId="0" borderId="20" xfId="0" applyNumberFormat="1" applyFont="1" applyFill="1" applyBorder="1" applyAlignment="1" applyProtection="1"/>
    <xf numFmtId="3" fontId="8" fillId="0" borderId="40" xfId="0" applyNumberFormat="1" applyFont="1" applyFill="1" applyBorder="1" applyAlignment="1" applyProtection="1">
      <alignment horizontal="center" vertical="center"/>
    </xf>
    <xf numFmtId="3" fontId="6" fillId="0" borderId="6" xfId="0" applyNumberFormat="1" applyFont="1" applyFill="1" applyBorder="1" applyAlignment="1" applyProtection="1">
      <alignment horizontal="center" vertical="center"/>
    </xf>
    <xf numFmtId="1" fontId="8" fillId="0" borderId="2" xfId="3" applyNumberFormat="1" applyFont="1" applyFill="1" applyBorder="1" applyAlignment="1">
      <alignment horizontal="right"/>
    </xf>
    <xf numFmtId="1" fontId="8" fillId="0" borderId="0" xfId="3" applyNumberFormat="1" applyFont="1" applyFill="1" applyAlignment="1">
      <alignment horizontal="right"/>
    </xf>
    <xf numFmtId="3" fontId="8" fillId="0" borderId="13" xfId="0" applyNumberFormat="1" applyFont="1" applyFill="1" applyBorder="1" applyAlignment="1" applyProtection="1">
      <alignment horizontal="right"/>
    </xf>
    <xf numFmtId="180" fontId="8" fillId="0" borderId="41" xfId="0" applyFont="1" applyFill="1" applyBorder="1" applyAlignment="1" applyProtection="1">
      <alignment horizontal="left"/>
    </xf>
    <xf numFmtId="3" fontId="6" fillId="0" borderId="7" xfId="0" applyNumberFormat="1" applyFont="1" applyFill="1" applyBorder="1" applyAlignment="1" applyProtection="1">
      <alignment horizontal="center" vertical="center"/>
    </xf>
    <xf numFmtId="180" fontId="6" fillId="0" borderId="23" xfId="0" applyFont="1" applyFill="1" applyBorder="1"/>
    <xf numFmtId="180" fontId="6" fillId="0" borderId="42" xfId="0" applyFont="1" applyFill="1" applyBorder="1" applyAlignment="1" applyProtection="1"/>
    <xf numFmtId="3" fontId="8" fillId="0" borderId="9" xfId="0" applyNumberFormat="1" applyFont="1" applyFill="1" applyBorder="1" applyAlignment="1" applyProtection="1">
      <alignment horizontal="center"/>
    </xf>
    <xf numFmtId="183" fontId="6" fillId="0" borderId="0" xfId="0" applyNumberFormat="1" applyFont="1" applyFill="1" applyBorder="1" applyAlignment="1">
      <alignment horizontal="center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6" fillId="0" borderId="43" xfId="0" applyNumberFormat="1" applyFont="1" applyFill="1" applyBorder="1" applyAlignment="1" applyProtection="1">
      <alignment horizontal="center" vertical="center"/>
    </xf>
    <xf numFmtId="3" fontId="6" fillId="0" borderId="16" xfId="0" applyNumberFormat="1" applyFont="1" applyFill="1" applyBorder="1" applyAlignment="1" applyProtection="1">
      <alignment horizontal="center"/>
    </xf>
    <xf numFmtId="180" fontId="6" fillId="0" borderId="13" xfId="0" applyFont="1" applyFill="1" applyBorder="1"/>
    <xf numFmtId="180" fontId="6" fillId="0" borderId="0" xfId="0" quotePrefix="1" applyFont="1" applyFill="1" applyAlignment="1">
      <alignment horizontal="left"/>
    </xf>
    <xf numFmtId="180" fontId="5" fillId="0" borderId="0" xfId="0" applyFont="1" applyFill="1"/>
    <xf numFmtId="180" fontId="8" fillId="2" borderId="12" xfId="0" applyFont="1" applyFill="1" applyBorder="1" applyAlignment="1" applyProtection="1">
      <alignment horizontal="left"/>
    </xf>
    <xf numFmtId="180" fontId="8" fillId="2" borderId="7" xfId="0" applyFont="1" applyFill="1" applyBorder="1" applyAlignment="1" applyProtection="1">
      <alignment horizontal="left"/>
    </xf>
    <xf numFmtId="180" fontId="6" fillId="2" borderId="0" xfId="0" applyFont="1" applyFill="1"/>
    <xf numFmtId="180" fontId="6" fillId="2" borderId="0" xfId="0" applyFont="1" applyFill="1" applyBorder="1"/>
    <xf numFmtId="180" fontId="2" fillId="2" borderId="0" xfId="0" applyFont="1" applyFill="1"/>
    <xf numFmtId="180" fontId="6" fillId="2" borderId="0" xfId="0" applyFont="1" applyFill="1" applyBorder="1" applyAlignment="1" applyProtection="1">
      <alignment horizontal="left"/>
    </xf>
    <xf numFmtId="0" fontId="18" fillId="0" borderId="0" xfId="0" applyNumberFormat="1" applyFont="1" applyFill="1"/>
    <xf numFmtId="180" fontId="6" fillId="0" borderId="41" xfId="0" applyFont="1" applyFill="1" applyBorder="1"/>
    <xf numFmtId="180" fontId="6" fillId="0" borderId="19" xfId="0" applyFont="1" applyFill="1" applyBorder="1" applyAlignment="1" applyProtection="1">
      <alignment horizontal="center" vertical="center" wrapText="1"/>
    </xf>
    <xf numFmtId="180" fontId="2" fillId="0" borderId="44" xfId="0" applyFont="1" applyBorder="1"/>
    <xf numFmtId="180" fontId="2" fillId="0" borderId="7" xfId="0" applyFont="1" applyBorder="1"/>
    <xf numFmtId="180" fontId="2" fillId="0" borderId="8" xfId="0" applyFont="1" applyBorder="1"/>
    <xf numFmtId="1" fontId="8" fillId="0" borderId="2" xfId="0" applyNumberFormat="1" applyFont="1" applyFill="1" applyBorder="1" applyAlignment="1" applyProtection="1">
      <alignment horizontal="right"/>
    </xf>
    <xf numFmtId="180" fontId="6" fillId="0" borderId="0" xfId="0" applyFont="1" applyFill="1" applyBorder="1" applyProtection="1"/>
    <xf numFmtId="1" fontId="6" fillId="0" borderId="0" xfId="0" applyNumberFormat="1" applyFont="1" applyFill="1" applyBorder="1"/>
    <xf numFmtId="1" fontId="8" fillId="0" borderId="45" xfId="3" applyNumberFormat="1" applyFont="1" applyFill="1" applyBorder="1" applyAlignment="1">
      <alignment horizontal="right"/>
    </xf>
    <xf numFmtId="180" fontId="8" fillId="0" borderId="45" xfId="0" applyFont="1" applyFill="1" applyBorder="1" applyAlignment="1" applyProtection="1">
      <alignment horizontal="center"/>
    </xf>
    <xf numFmtId="181" fontId="8" fillId="0" borderId="45" xfId="0" applyNumberFormat="1" applyFont="1" applyFill="1" applyBorder="1" applyAlignment="1" applyProtection="1">
      <alignment horizontal="center"/>
    </xf>
    <xf numFmtId="180" fontId="8" fillId="0" borderId="45" xfId="0" applyFont="1" applyFill="1" applyBorder="1" applyAlignment="1" applyProtection="1">
      <alignment horizontal="left"/>
    </xf>
    <xf numFmtId="3" fontId="19" fillId="0" borderId="15" xfId="0" applyNumberFormat="1" applyFont="1" applyFill="1" applyBorder="1" applyAlignment="1" applyProtection="1">
      <alignment horizontal="center" vertical="center"/>
    </xf>
    <xf numFmtId="180" fontId="18" fillId="0" borderId="7" xfId="0" applyFont="1" applyFill="1" applyBorder="1" applyAlignment="1" applyProtection="1">
      <alignment horizontal="left"/>
    </xf>
    <xf numFmtId="0" fontId="8" fillId="0" borderId="3" xfId="0" applyNumberFormat="1" applyFont="1" applyFill="1" applyBorder="1"/>
    <xf numFmtId="1" fontId="8" fillId="3" borderId="46" xfId="0" applyNumberFormat="1" applyFont="1" applyFill="1" applyBorder="1"/>
    <xf numFmtId="0" fontId="8" fillId="0" borderId="47" xfId="0" applyNumberFormat="1" applyFont="1" applyFill="1" applyBorder="1"/>
    <xf numFmtId="1" fontId="8" fillId="0" borderId="46" xfId="0" applyNumberFormat="1" applyFont="1" applyFill="1" applyBorder="1"/>
    <xf numFmtId="1" fontId="8" fillId="0" borderId="48" xfId="0" applyNumberFormat="1" applyFont="1" applyFill="1" applyBorder="1"/>
    <xf numFmtId="3" fontId="8" fillId="0" borderId="16" xfId="0" applyNumberFormat="1" applyFont="1" applyFill="1" applyBorder="1" applyAlignment="1" applyProtection="1">
      <alignment horizontal="center"/>
    </xf>
    <xf numFmtId="1" fontId="8" fillId="0" borderId="13" xfId="0" applyNumberFormat="1" applyFont="1" applyFill="1" applyBorder="1" applyAlignment="1" applyProtection="1">
      <alignment horizontal="center"/>
    </xf>
    <xf numFmtId="3" fontId="6" fillId="0" borderId="19" xfId="0" applyNumberFormat="1" applyFont="1" applyFill="1" applyBorder="1" applyAlignment="1">
      <alignment horizontal="center" vertical="center"/>
    </xf>
    <xf numFmtId="180" fontId="20" fillId="0" borderId="7" xfId="0" applyFont="1" applyFill="1" applyBorder="1" applyAlignment="1" applyProtection="1">
      <alignment horizontal="left"/>
    </xf>
    <xf numFmtId="180" fontId="8" fillId="0" borderId="49" xfId="0" applyFont="1" applyFill="1" applyBorder="1" applyAlignment="1" applyProtection="1">
      <alignment horizontal="center"/>
    </xf>
    <xf numFmtId="180" fontId="10" fillId="0" borderId="0" xfId="0" applyFont="1" applyFill="1"/>
    <xf numFmtId="180" fontId="11" fillId="0" borderId="0" xfId="0" applyFont="1"/>
    <xf numFmtId="180" fontId="6" fillId="0" borderId="14" xfId="0" applyFont="1" applyFill="1" applyBorder="1"/>
    <xf numFmtId="180" fontId="6" fillId="0" borderId="43" xfId="0" applyFont="1" applyFill="1" applyBorder="1" applyAlignment="1" applyProtection="1"/>
    <xf numFmtId="3" fontId="8" fillId="0" borderId="19" xfId="0" applyNumberFormat="1" applyFont="1" applyFill="1" applyBorder="1" applyAlignment="1" applyProtection="1">
      <alignment horizontal="center"/>
    </xf>
    <xf numFmtId="180" fontId="2" fillId="0" borderId="0" xfId="0" applyFont="1" applyFill="1" applyBorder="1"/>
    <xf numFmtId="1" fontId="8" fillId="0" borderId="50" xfId="0" applyNumberFormat="1" applyFont="1" applyFill="1" applyBorder="1" applyAlignment="1" applyProtection="1">
      <alignment horizontal="center"/>
    </xf>
    <xf numFmtId="180" fontId="6" fillId="0" borderId="51" xfId="0" applyFont="1" applyFill="1" applyBorder="1"/>
    <xf numFmtId="180" fontId="2" fillId="0" borderId="52" xfId="0" applyFont="1" applyFill="1" applyBorder="1"/>
    <xf numFmtId="180" fontId="2" fillId="0" borderId="27" xfId="0" applyFont="1" applyFill="1" applyBorder="1" applyAlignment="1" applyProtection="1">
      <alignment horizontal="center"/>
    </xf>
    <xf numFmtId="180" fontId="2" fillId="0" borderId="38" xfId="0" applyFont="1" applyFill="1" applyBorder="1" applyAlignment="1" applyProtection="1">
      <alignment horizontal="center"/>
    </xf>
    <xf numFmtId="180" fontId="2" fillId="0" borderId="0" xfId="0" applyFont="1" applyFill="1" applyAlignment="1">
      <alignment horizontal="center"/>
    </xf>
    <xf numFmtId="180" fontId="13" fillId="0" borderId="13" xfId="0" applyFont="1" applyFill="1" applyBorder="1" applyAlignment="1" applyProtection="1">
      <alignment horizontal="center"/>
    </xf>
    <xf numFmtId="0" fontId="8" fillId="0" borderId="53" xfId="0" applyNumberFormat="1" applyFont="1" applyFill="1" applyBorder="1"/>
    <xf numFmtId="0" fontId="8" fillId="3" borderId="53" xfId="0" applyNumberFormat="1" applyFont="1" applyFill="1" applyBorder="1"/>
    <xf numFmtId="180" fontId="14" fillId="0" borderId="0" xfId="0" applyFont="1" applyFill="1" applyBorder="1"/>
    <xf numFmtId="180" fontId="6" fillId="0" borderId="53" xfId="0" applyFont="1" applyFill="1" applyBorder="1" applyAlignment="1" applyProtection="1">
      <alignment horizontal="center" vertical="center" wrapText="1"/>
    </xf>
    <xf numFmtId="1" fontId="6" fillId="0" borderId="53" xfId="0" applyNumberFormat="1" applyFont="1" applyFill="1" applyBorder="1" applyAlignment="1" applyProtection="1">
      <alignment horizontal="center" vertical="center" wrapText="1"/>
    </xf>
    <xf numFmtId="1" fontId="8" fillId="0" borderId="53" xfId="0" applyNumberFormat="1" applyFont="1" applyFill="1" applyBorder="1" applyAlignment="1" applyProtection="1">
      <alignment horizontal="center"/>
    </xf>
    <xf numFmtId="181" fontId="8" fillId="0" borderId="53" xfId="0" applyNumberFormat="1" applyFont="1" applyFill="1" applyBorder="1" applyAlignment="1" applyProtection="1">
      <alignment horizontal="center"/>
    </xf>
    <xf numFmtId="3" fontId="8" fillId="0" borderId="53" xfId="0" applyNumberFormat="1" applyFont="1" applyFill="1" applyBorder="1" applyAlignment="1" applyProtection="1">
      <alignment horizontal="center"/>
    </xf>
    <xf numFmtId="180" fontId="6" fillId="0" borderId="54" xfId="0" applyFont="1" applyFill="1" applyBorder="1" applyAlignment="1" applyProtection="1">
      <alignment horizontal="center"/>
    </xf>
    <xf numFmtId="180" fontId="6" fillId="0" borderId="55" xfId="0" applyFont="1" applyFill="1" applyBorder="1" applyAlignment="1" applyProtection="1">
      <alignment horizontal="left"/>
    </xf>
    <xf numFmtId="180" fontId="6" fillId="0" borderId="56" xfId="0" applyFont="1" applyFill="1" applyBorder="1" applyAlignment="1" applyProtection="1">
      <alignment horizontal="center" vertical="center"/>
    </xf>
    <xf numFmtId="180" fontId="0" fillId="0" borderId="57" xfId="0" applyBorder="1"/>
    <xf numFmtId="180" fontId="8" fillId="0" borderId="56" xfId="0" applyFont="1" applyFill="1" applyBorder="1" applyAlignment="1" applyProtection="1">
      <alignment horizontal="left"/>
    </xf>
    <xf numFmtId="180" fontId="8" fillId="0" borderId="58" xfId="0" applyFont="1" applyFill="1" applyBorder="1" applyAlignment="1" applyProtection="1">
      <alignment horizontal="left"/>
    </xf>
    <xf numFmtId="1" fontId="8" fillId="0" borderId="59" xfId="0" applyNumberFormat="1" applyFont="1" applyFill="1" applyBorder="1"/>
    <xf numFmtId="1" fontId="8" fillId="0" borderId="59" xfId="0" applyNumberFormat="1" applyFont="1" applyFill="1" applyBorder="1" applyAlignment="1" applyProtection="1">
      <alignment horizontal="center"/>
    </xf>
    <xf numFmtId="181" fontId="8" fillId="0" borderId="59" xfId="0" applyNumberFormat="1" applyFont="1" applyFill="1" applyBorder="1" applyAlignment="1" applyProtection="1">
      <alignment horizontal="center"/>
    </xf>
    <xf numFmtId="3" fontId="8" fillId="0" borderId="59" xfId="0" applyNumberFormat="1" applyFont="1" applyFill="1" applyBorder="1" applyAlignment="1" applyProtection="1">
      <alignment horizontal="center"/>
    </xf>
    <xf numFmtId="180" fontId="0" fillId="0" borderId="60" xfId="0" applyBorder="1"/>
    <xf numFmtId="180" fontId="7" fillId="0" borderId="0" xfId="0" applyFont="1" applyFill="1" applyBorder="1" applyAlignment="1"/>
    <xf numFmtId="180" fontId="6" fillId="0" borderId="57" xfId="0" applyFont="1" applyFill="1" applyBorder="1" applyAlignment="1" applyProtection="1">
      <alignment horizontal="center" vertical="center" wrapText="1"/>
    </xf>
    <xf numFmtId="180" fontId="8" fillId="4" borderId="61" xfId="0" applyFont="1" applyFill="1" applyBorder="1" applyAlignment="1" applyProtection="1">
      <alignment vertical="center" wrapText="1"/>
    </xf>
    <xf numFmtId="180" fontId="6" fillId="4" borderId="61" xfId="0" applyFont="1" applyFill="1" applyBorder="1" applyAlignment="1" applyProtection="1">
      <alignment vertical="center" wrapText="1"/>
    </xf>
    <xf numFmtId="180" fontId="6" fillId="0" borderId="62" xfId="0" applyFont="1" applyFill="1" applyBorder="1" applyAlignment="1" applyProtection="1">
      <alignment horizontal="center"/>
    </xf>
    <xf numFmtId="180" fontId="6" fillId="0" borderId="61" xfId="0" applyFont="1" applyFill="1" applyBorder="1" applyAlignment="1" applyProtection="1">
      <alignment horizontal="center" vertical="center"/>
    </xf>
    <xf numFmtId="180" fontId="8" fillId="0" borderId="61" xfId="0" applyFont="1" applyFill="1" applyBorder="1" applyAlignment="1" applyProtection="1">
      <alignment horizontal="left"/>
    </xf>
    <xf numFmtId="180" fontId="8" fillId="0" borderId="63" xfId="0" applyFont="1" applyFill="1" applyBorder="1" applyAlignment="1" applyProtection="1">
      <alignment horizontal="left"/>
    </xf>
    <xf numFmtId="180" fontId="18" fillId="0" borderId="56" xfId="0" applyFont="1" applyFill="1" applyBorder="1" applyAlignment="1" applyProtection="1">
      <alignment horizontal="left"/>
    </xf>
    <xf numFmtId="180" fontId="20" fillId="0" borderId="56" xfId="0" applyFont="1" applyFill="1" applyBorder="1" applyAlignment="1" applyProtection="1">
      <alignment horizontal="left"/>
    </xf>
    <xf numFmtId="0" fontId="8" fillId="2" borderId="3" xfId="0" applyNumberFormat="1" applyFont="1" applyFill="1" applyBorder="1"/>
    <xf numFmtId="1" fontId="8" fillId="0" borderId="74" xfId="0" applyNumberFormat="1" applyFont="1" applyFill="1" applyBorder="1"/>
    <xf numFmtId="180" fontId="2" fillId="0" borderId="13" xfId="0" applyFont="1" applyFill="1" applyBorder="1" applyAlignment="1" applyProtection="1">
      <alignment horizontal="center" vertical="top"/>
    </xf>
    <xf numFmtId="180" fontId="2" fillId="0" borderId="28" xfId="0" applyFont="1" applyFill="1" applyBorder="1" applyAlignment="1" applyProtection="1">
      <alignment horizontal="center" vertical="top"/>
    </xf>
    <xf numFmtId="180" fontId="7" fillId="0" borderId="1" xfId="0" quotePrefix="1" applyFont="1" applyFill="1" applyBorder="1" applyAlignment="1">
      <alignment horizontal="center"/>
    </xf>
    <xf numFmtId="180" fontId="7" fillId="0" borderId="1" xfId="0" applyFont="1" applyFill="1" applyBorder="1" applyAlignment="1">
      <alignment horizontal="center"/>
    </xf>
    <xf numFmtId="180" fontId="2" fillId="0" borderId="13" xfId="0" applyFont="1" applyFill="1" applyBorder="1" applyAlignment="1" applyProtection="1">
      <alignment horizontal="center"/>
    </xf>
    <xf numFmtId="180" fontId="2" fillId="0" borderId="0" xfId="0" applyFont="1" applyFill="1" applyBorder="1" applyAlignment="1" applyProtection="1">
      <alignment horizontal="center"/>
    </xf>
    <xf numFmtId="180" fontId="2" fillId="0" borderId="28" xfId="0" applyFont="1" applyFill="1" applyBorder="1" applyAlignment="1" applyProtection="1">
      <alignment horizontal="center"/>
    </xf>
    <xf numFmtId="180" fontId="9" fillId="0" borderId="0" xfId="0" applyFont="1" applyFill="1" applyBorder="1" applyAlignment="1" applyProtection="1">
      <alignment horizontal="center" vertical="center"/>
    </xf>
    <xf numFmtId="180" fontId="9" fillId="0" borderId="0" xfId="0" applyFont="1" applyFill="1" applyBorder="1" applyAlignment="1" applyProtection="1">
      <alignment horizontal="center"/>
    </xf>
    <xf numFmtId="180" fontId="2" fillId="0" borderId="12" xfId="0" applyFont="1" applyFill="1" applyBorder="1" applyAlignment="1">
      <alignment horizontal="left" vertical="center"/>
    </xf>
    <xf numFmtId="180" fontId="2" fillId="0" borderId="28" xfId="0" applyFont="1" applyFill="1" applyBorder="1" applyAlignment="1">
      <alignment horizontal="left" vertical="center"/>
    </xf>
    <xf numFmtId="180" fontId="2" fillId="0" borderId="36" xfId="0" applyFont="1" applyFill="1" applyBorder="1" applyAlignment="1" applyProtection="1">
      <alignment horizontal="center" vertical="center"/>
    </xf>
    <xf numFmtId="180" fontId="2" fillId="0" borderId="64" xfId="0" applyFont="1" applyFill="1" applyBorder="1" applyAlignment="1" applyProtection="1">
      <alignment horizontal="center" vertical="center"/>
    </xf>
    <xf numFmtId="180" fontId="2" fillId="0" borderId="13" xfId="0" applyFont="1" applyFill="1" applyBorder="1" applyAlignment="1" applyProtection="1">
      <alignment horizontal="center" vertical="center"/>
    </xf>
    <xf numFmtId="180" fontId="2" fillId="0" borderId="28" xfId="0" applyFont="1" applyFill="1" applyBorder="1" applyAlignment="1" applyProtection="1">
      <alignment horizontal="center" vertical="center"/>
    </xf>
    <xf numFmtId="180" fontId="2" fillId="0" borderId="29" xfId="0" applyFont="1" applyFill="1" applyBorder="1" applyAlignment="1" applyProtection="1">
      <alignment horizontal="fill"/>
    </xf>
    <xf numFmtId="180" fontId="2" fillId="0" borderId="30" xfId="0" applyFont="1" applyFill="1" applyBorder="1" applyAlignment="1" applyProtection="1">
      <alignment horizontal="fill"/>
    </xf>
    <xf numFmtId="180" fontId="8" fillId="0" borderId="43" xfId="0" applyFont="1" applyFill="1" applyBorder="1" applyAlignment="1" applyProtection="1">
      <alignment horizontal="center" vertical="center" wrapText="1"/>
    </xf>
    <xf numFmtId="180" fontId="8" fillId="0" borderId="19" xfId="0" applyFont="1" applyFill="1" applyBorder="1" applyAlignment="1" applyProtection="1">
      <alignment horizontal="center" vertical="center" wrapText="1"/>
    </xf>
    <xf numFmtId="180" fontId="6" fillId="0" borderId="19" xfId="0" applyFont="1" applyFill="1" applyBorder="1" applyAlignment="1" applyProtection="1">
      <alignment horizontal="center"/>
    </xf>
    <xf numFmtId="180" fontId="8" fillId="0" borderId="66" xfId="0" applyFont="1" applyFill="1" applyBorder="1" applyAlignment="1" applyProtection="1">
      <alignment horizontal="center"/>
    </xf>
    <xf numFmtId="180" fontId="8" fillId="0" borderId="67" xfId="0" applyFont="1" applyFill="1" applyBorder="1" applyAlignment="1" applyProtection="1">
      <alignment horizontal="center"/>
    </xf>
    <xf numFmtId="180" fontId="8" fillId="0" borderId="43" xfId="0" applyFont="1" applyFill="1" applyBorder="1" applyAlignment="1" applyProtection="1">
      <alignment horizontal="center"/>
    </xf>
    <xf numFmtId="180" fontId="8" fillId="0" borderId="14" xfId="0" applyFont="1" applyFill="1" applyBorder="1" applyAlignment="1" applyProtection="1">
      <alignment horizontal="center"/>
    </xf>
    <xf numFmtId="180" fontId="6" fillId="0" borderId="0" xfId="0" applyFont="1" applyBorder="1" applyAlignment="1">
      <alignment horizontal="right"/>
    </xf>
    <xf numFmtId="180" fontId="2" fillId="0" borderId="14" xfId="0" applyFont="1" applyFill="1" applyBorder="1" applyAlignment="1">
      <alignment horizontal="center" vertical="center"/>
    </xf>
    <xf numFmtId="180" fontId="2" fillId="0" borderId="46" xfId="0" applyFont="1" applyFill="1" applyBorder="1" applyAlignment="1">
      <alignment horizontal="center" vertical="center"/>
    </xf>
    <xf numFmtId="180" fontId="2" fillId="0" borderId="10" xfId="0" applyFont="1" applyFill="1" applyBorder="1" applyAlignment="1">
      <alignment horizontal="center"/>
    </xf>
    <xf numFmtId="180" fontId="2" fillId="0" borderId="2" xfId="0" applyFont="1" applyFill="1" applyBorder="1" applyAlignment="1">
      <alignment horizontal="center"/>
    </xf>
    <xf numFmtId="180" fontId="2" fillId="0" borderId="31" xfId="0" applyFont="1" applyFill="1" applyBorder="1" applyAlignment="1" applyProtection="1">
      <alignment horizontal="center"/>
    </xf>
    <xf numFmtId="180" fontId="0" fillId="0" borderId="52" xfId="0" applyBorder="1"/>
    <xf numFmtId="180" fontId="2" fillId="0" borderId="36" xfId="0" applyFont="1" applyFill="1" applyBorder="1" applyAlignment="1" applyProtection="1">
      <alignment horizontal="center"/>
    </xf>
    <xf numFmtId="180" fontId="2" fillId="0" borderId="64" xfId="0" applyFont="1" applyFill="1" applyBorder="1" applyAlignment="1" applyProtection="1">
      <alignment horizontal="center"/>
    </xf>
    <xf numFmtId="180" fontId="6" fillId="0" borderId="0" xfId="0" applyFont="1" applyFill="1" applyBorder="1" applyAlignment="1">
      <alignment horizontal="center"/>
    </xf>
    <xf numFmtId="183" fontId="6" fillId="0" borderId="0" xfId="0" quotePrefix="1" applyNumberFormat="1" applyFont="1" applyFill="1" applyBorder="1" applyAlignment="1">
      <alignment horizontal="center"/>
    </xf>
    <xf numFmtId="180" fontId="2" fillId="0" borderId="29" xfId="0" applyFont="1" applyFill="1" applyBorder="1" applyAlignment="1" applyProtection="1">
      <alignment horizontal="center" vertical="center"/>
    </xf>
    <xf numFmtId="180" fontId="2" fillId="0" borderId="65" xfId="0" applyFont="1" applyFill="1" applyBorder="1" applyAlignment="1" applyProtection="1">
      <alignment horizontal="center" vertical="center"/>
    </xf>
    <xf numFmtId="180" fontId="7" fillId="0" borderId="0" xfId="0" quotePrefix="1" applyFont="1" applyFill="1" applyBorder="1" applyAlignment="1">
      <alignment horizontal="center"/>
    </xf>
    <xf numFmtId="180" fontId="7" fillId="0" borderId="0" xfId="0" applyFont="1" applyFill="1" applyBorder="1" applyAlignment="1">
      <alignment horizontal="center"/>
    </xf>
    <xf numFmtId="180" fontId="6" fillId="4" borderId="61" xfId="0" applyFont="1" applyFill="1" applyBorder="1" applyAlignment="1" applyProtection="1">
      <alignment horizontal="center" vertical="center" wrapText="1"/>
    </xf>
    <xf numFmtId="180" fontId="6" fillId="4" borderId="68" xfId="0" applyFont="1" applyFill="1" applyBorder="1" applyAlignment="1" applyProtection="1">
      <alignment horizontal="center" vertical="center" wrapText="1"/>
    </xf>
    <xf numFmtId="180" fontId="6" fillId="4" borderId="69" xfId="0" applyFont="1" applyFill="1" applyBorder="1" applyAlignment="1" applyProtection="1">
      <alignment horizontal="center" vertical="center" wrapText="1"/>
    </xf>
    <xf numFmtId="180" fontId="8" fillId="4" borderId="61" xfId="0" applyFont="1" applyFill="1" applyBorder="1" applyAlignment="1" applyProtection="1">
      <alignment horizontal="center" vertical="center" wrapText="1"/>
    </xf>
    <xf numFmtId="180" fontId="8" fillId="4" borderId="68" xfId="0" applyFont="1" applyFill="1" applyBorder="1" applyAlignment="1" applyProtection="1">
      <alignment horizontal="center" vertical="center" wrapText="1"/>
    </xf>
    <xf numFmtId="180" fontId="8" fillId="4" borderId="69" xfId="0" applyFont="1" applyFill="1" applyBorder="1" applyAlignment="1" applyProtection="1">
      <alignment horizontal="center" vertical="center" wrapText="1"/>
    </xf>
    <xf numFmtId="1" fontId="6" fillId="0" borderId="70" xfId="0" applyNumberFormat="1" applyFont="1" applyFill="1" applyBorder="1" applyAlignment="1" applyProtection="1">
      <alignment horizontal="center"/>
    </xf>
    <xf numFmtId="1" fontId="6" fillId="0" borderId="71" xfId="0" applyNumberFormat="1" applyFont="1" applyFill="1" applyBorder="1" applyAlignment="1" applyProtection="1">
      <alignment horizontal="center"/>
    </xf>
    <xf numFmtId="1" fontId="6" fillId="0" borderId="72" xfId="0" applyNumberFormat="1" applyFont="1" applyFill="1" applyBorder="1" applyAlignment="1" applyProtection="1">
      <alignment horizontal="center"/>
    </xf>
    <xf numFmtId="180" fontId="7" fillId="0" borderId="70" xfId="0" quotePrefix="1" applyFont="1" applyFill="1" applyBorder="1" applyAlignment="1">
      <alignment horizontal="center"/>
    </xf>
    <xf numFmtId="180" fontId="7" fillId="0" borderId="71" xfId="0" quotePrefix="1" applyFont="1" applyFill="1" applyBorder="1" applyAlignment="1">
      <alignment horizontal="center"/>
    </xf>
    <xf numFmtId="180" fontId="7" fillId="0" borderId="73" xfId="0" quotePrefix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0016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169334</xdr:rowOff>
    </xdr:from>
    <xdr:to>
      <xdr:col>3</xdr:col>
      <xdr:colOff>0</xdr:colOff>
      <xdr:row>8</xdr:row>
      <xdr:rowOff>0</xdr:rowOff>
    </xdr:to>
    <xdr:sp macro="" textlink="" fLocksText="0">
      <xdr:nvSpPr>
        <xdr:cNvPr id="1026" name="Text Box 2"/>
        <xdr:cNvSpPr txBox="1">
          <a:spLocks noChangeArrowheads="1"/>
        </xdr:cNvSpPr>
      </xdr:nvSpPr>
      <xdr:spPr bwMode="auto">
        <a:xfrm>
          <a:off x="825500" y="1178984"/>
          <a:ext cx="4089400" cy="935566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Agosto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  <xdr:twoCellAnchor editAs="oneCell">
    <xdr:from>
      <xdr:col>37</xdr:col>
      <xdr:colOff>295275</xdr:colOff>
      <xdr:row>176</xdr:row>
      <xdr:rowOff>19050</xdr:rowOff>
    </xdr:from>
    <xdr:to>
      <xdr:col>43</xdr:col>
      <xdr:colOff>638175</xdr:colOff>
      <xdr:row>183</xdr:row>
      <xdr:rowOff>9525</xdr:rowOff>
    </xdr:to>
    <xdr:pic>
      <xdr:nvPicPr>
        <xdr:cNvPr id="3067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84750" y="26898600"/>
          <a:ext cx="463867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169334</xdr:rowOff>
    </xdr:from>
    <xdr:to>
      <xdr:col>3</xdr:col>
      <xdr:colOff>0</xdr:colOff>
      <xdr:row>13</xdr:row>
      <xdr:rowOff>0</xdr:rowOff>
    </xdr:to>
    <xdr:sp macro="" textlink="" fLocksText="0">
      <xdr:nvSpPr>
        <xdr:cNvPr id="2" name="Text Box 2"/>
        <xdr:cNvSpPr txBox="1">
          <a:spLocks noChangeArrowheads="1"/>
        </xdr:cNvSpPr>
      </xdr:nvSpPr>
      <xdr:spPr bwMode="auto">
        <a:xfrm>
          <a:off x="825500" y="1169459"/>
          <a:ext cx="4070350" cy="926041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Febrero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Q941"/>
  <sheetViews>
    <sheetView showGridLines="0" tabSelected="1" showOutlineSymbols="0" zoomScale="50" zoomScaleNormal="50" workbookViewId="0">
      <selection activeCell="BP223" sqref="BP223"/>
    </sheetView>
  </sheetViews>
  <sheetFormatPr baseColWidth="10" defaultRowHeight="19.5"/>
  <cols>
    <col min="1" max="1" width="11" style="2"/>
    <col min="2" max="2" width="9.125" style="20" customWidth="1"/>
    <col min="3" max="3" width="44.125" style="20" customWidth="1"/>
    <col min="4" max="4" width="9.125" style="5" customWidth="1"/>
    <col min="5" max="6" width="8.375" style="5" customWidth="1"/>
    <col min="7" max="7" width="9.375" style="5" customWidth="1"/>
    <col min="8" max="10" width="8.75" style="5" customWidth="1"/>
    <col min="11" max="14" width="9.125" style="5" customWidth="1"/>
    <col min="15" max="15" width="9.375" style="5" customWidth="1"/>
    <col min="16" max="16" width="9.75" style="5" customWidth="1"/>
    <col min="17" max="17" width="9.375" style="5" customWidth="1"/>
    <col min="18" max="19" width="8.875" style="5" customWidth="1"/>
    <col min="20" max="20" width="9" style="5" customWidth="1"/>
    <col min="21" max="22" width="9.125" style="5" customWidth="1"/>
    <col min="23" max="25" width="9.625" style="5" customWidth="1"/>
    <col min="26" max="26" width="8.5" style="5" customWidth="1"/>
    <col min="27" max="27" width="9.5" style="5" customWidth="1"/>
    <col min="28" max="28" width="8.625" style="5" customWidth="1"/>
    <col min="29" max="29" width="8.75" style="5" customWidth="1"/>
    <col min="30" max="32" width="8.375" style="5" customWidth="1"/>
    <col min="33" max="33" width="9.375" style="17" customWidth="1"/>
    <col min="34" max="34" width="8.25" style="5" customWidth="1"/>
    <col min="35" max="35" width="15.25" style="18" customWidth="1"/>
    <col min="36" max="36" width="15.5" style="19" customWidth="1"/>
    <col min="37" max="37" width="21.375" style="19" customWidth="1"/>
    <col min="38" max="38" width="6" style="5" customWidth="1"/>
    <col min="39" max="39" width="7.875" style="5" customWidth="1"/>
    <col min="40" max="40" width="13.75" style="132" customWidth="1"/>
    <col min="41" max="41" width="13.375" style="20" hidden="1" customWidth="1"/>
    <col min="42" max="42" width="14.25" style="20" customWidth="1"/>
    <col min="43" max="43" width="14.5" style="5" customWidth="1"/>
    <col min="44" max="44" width="15.625" style="5" customWidth="1"/>
    <col min="45" max="45" width="12" style="5" customWidth="1"/>
    <col min="46" max="46" width="12.125" style="5" customWidth="1"/>
    <col min="47" max="47" width="11.125" style="5" bestFit="1" customWidth="1"/>
    <col min="48" max="48" width="14" style="5" customWidth="1"/>
    <col min="49" max="49" width="15.875" style="5" customWidth="1"/>
    <col min="50" max="50" width="14.125" style="5" customWidth="1"/>
    <col min="51" max="51" width="14" style="20" customWidth="1"/>
    <col min="52" max="52" width="17.5" style="5" customWidth="1"/>
    <col min="53" max="53" width="10.375" style="5" customWidth="1"/>
    <col min="54" max="54" width="11" style="5" customWidth="1"/>
    <col min="55" max="55" width="15.25" style="5" customWidth="1"/>
    <col min="56" max="56" width="14.75" style="5" customWidth="1"/>
    <col min="57" max="57" width="14.875" style="5" customWidth="1"/>
    <col min="58" max="58" width="17.375" style="5" customWidth="1"/>
    <col min="59" max="59" width="15.125" style="5" customWidth="1"/>
    <col min="60" max="60" width="14.375" style="5" hidden="1" customWidth="1"/>
    <col min="61" max="61" width="15.625" style="5" customWidth="1"/>
    <col min="62" max="62" width="14.625" style="5" customWidth="1"/>
    <col min="63" max="63" width="2.25" style="5" customWidth="1"/>
    <col min="64" max="64" width="14.125" style="5" customWidth="1"/>
    <col min="65" max="66" width="14.25" style="5" bestFit="1" customWidth="1"/>
    <col min="67" max="68" width="9.625" style="5" customWidth="1"/>
    <col min="69" max="72" width="9.625" style="2" customWidth="1"/>
    <col min="73" max="73" width="22" style="2" customWidth="1"/>
    <col min="74" max="235" width="9.625" style="2" customWidth="1"/>
    <col min="236" max="16384" width="11" style="2"/>
  </cols>
  <sheetData>
    <row r="1" spans="1:68">
      <c r="AN1" s="20"/>
    </row>
    <row r="2" spans="1:68" ht="25.5" customHeight="1">
      <c r="AN2" s="20"/>
    </row>
    <row r="3" spans="1:68" ht="14.25" customHeight="1">
      <c r="D3" s="23"/>
      <c r="E3" s="23"/>
      <c r="F3" s="23"/>
      <c r="AN3" s="20"/>
      <c r="AQ3" s="21"/>
      <c r="AR3" s="21"/>
    </row>
    <row r="4" spans="1:68">
      <c r="B4" s="5"/>
      <c r="C4" s="5"/>
      <c r="D4" s="23"/>
      <c r="E4" s="23"/>
      <c r="F4" s="23"/>
      <c r="AN4" s="20"/>
    </row>
    <row r="5" spans="1:68" ht="16.5" customHeight="1">
      <c r="D5" s="23"/>
      <c r="E5" s="23"/>
      <c r="F5" s="23"/>
      <c r="W5" s="5" t="s">
        <v>0</v>
      </c>
      <c r="X5" s="5" t="s">
        <v>0</v>
      </c>
      <c r="Y5" s="5" t="s">
        <v>0</v>
      </c>
      <c r="AN5" s="20"/>
    </row>
    <row r="6" spans="1:68" ht="19.5" customHeight="1">
      <c r="D6" s="23"/>
      <c r="E6" s="23"/>
      <c r="F6" s="23"/>
      <c r="AN6" s="20"/>
    </row>
    <row r="7" spans="1:68" ht="14.25" customHeight="1">
      <c r="D7" s="23"/>
      <c r="E7" s="23"/>
      <c r="F7" s="23"/>
      <c r="AN7" s="20"/>
    </row>
    <row r="8" spans="1:68" ht="36" customHeight="1" thickBot="1">
      <c r="B8" s="5"/>
      <c r="C8" s="5"/>
      <c r="P8" s="22" t="s">
        <v>1</v>
      </c>
      <c r="Q8" s="23" t="s">
        <v>0</v>
      </c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12" t="s">
        <v>262</v>
      </c>
      <c r="Z8" s="213"/>
      <c r="AA8" s="213"/>
      <c r="AB8" s="213"/>
      <c r="AC8" s="213"/>
      <c r="AD8" s="213"/>
      <c r="AE8" s="213"/>
      <c r="AN8" s="20"/>
    </row>
    <row r="9" spans="1:68" s="1" customFormat="1" ht="1.5" customHeight="1" thickTop="1">
      <c r="B9" s="24" t="s">
        <v>0</v>
      </c>
      <c r="C9" s="24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25" t="s">
        <v>0</v>
      </c>
      <c r="AH9" s="6" t="s">
        <v>0</v>
      </c>
      <c r="AI9" s="26" t="s">
        <v>0</v>
      </c>
      <c r="AJ9" s="27" t="s">
        <v>0</v>
      </c>
      <c r="AK9" s="27" t="s">
        <v>0</v>
      </c>
      <c r="AL9" s="20"/>
      <c r="AM9" s="20" t="s">
        <v>0</v>
      </c>
      <c r="AN9" s="13"/>
      <c r="AO9" s="13"/>
      <c r="AP9" s="13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1:68" ht="40.5" customHeight="1" thickBot="1">
      <c r="B10" s="28" t="s">
        <v>2</v>
      </c>
      <c r="C10" s="29" t="s">
        <v>3</v>
      </c>
      <c r="D10" s="7">
        <v>1</v>
      </c>
      <c r="E10" s="7">
        <f>+D10+1</f>
        <v>2</v>
      </c>
      <c r="F10" s="7">
        <f>+E10+1</f>
        <v>3</v>
      </c>
      <c r="G10" s="7">
        <f t="shared" ref="G10:S10" si="0">+F10+1</f>
        <v>4</v>
      </c>
      <c r="H10" s="7">
        <f t="shared" si="0"/>
        <v>5</v>
      </c>
      <c r="I10" s="7">
        <f t="shared" si="0"/>
        <v>6</v>
      </c>
      <c r="J10" s="7">
        <f t="shared" si="0"/>
        <v>7</v>
      </c>
      <c r="K10" s="7">
        <f>+J10+1</f>
        <v>8</v>
      </c>
      <c r="L10" s="7">
        <f>+K10+1</f>
        <v>9</v>
      </c>
      <c r="M10" s="7">
        <f>+L10+1</f>
        <v>10</v>
      </c>
      <c r="N10" s="7">
        <f>+M10+1</f>
        <v>11</v>
      </c>
      <c r="O10" s="7">
        <f t="shared" si="0"/>
        <v>12</v>
      </c>
      <c r="P10" s="7">
        <f t="shared" si="0"/>
        <v>13</v>
      </c>
      <c r="Q10" s="7">
        <f t="shared" si="0"/>
        <v>14</v>
      </c>
      <c r="R10" s="7">
        <f t="shared" si="0"/>
        <v>15</v>
      </c>
      <c r="S10" s="7">
        <f t="shared" si="0"/>
        <v>16</v>
      </c>
      <c r="T10" s="7">
        <f t="shared" ref="T10:Y10" si="1">+S10+1</f>
        <v>17</v>
      </c>
      <c r="U10" s="7">
        <f t="shared" si="1"/>
        <v>18</v>
      </c>
      <c r="V10" s="7">
        <f t="shared" si="1"/>
        <v>19</v>
      </c>
      <c r="W10" s="7">
        <f t="shared" si="1"/>
        <v>20</v>
      </c>
      <c r="X10" s="7">
        <f t="shared" si="1"/>
        <v>21</v>
      </c>
      <c r="Y10" s="7">
        <f t="shared" si="1"/>
        <v>22</v>
      </c>
      <c r="Z10" s="7">
        <f t="shared" ref="Z10:AH10" si="2">+Y10+1</f>
        <v>23</v>
      </c>
      <c r="AA10" s="7">
        <f t="shared" si="2"/>
        <v>24</v>
      </c>
      <c r="AB10" s="7">
        <f t="shared" si="2"/>
        <v>25</v>
      </c>
      <c r="AC10" s="7">
        <f t="shared" si="2"/>
        <v>26</v>
      </c>
      <c r="AD10" s="7">
        <f t="shared" si="2"/>
        <v>27</v>
      </c>
      <c r="AE10" s="7">
        <f t="shared" si="2"/>
        <v>28</v>
      </c>
      <c r="AF10" s="7">
        <f t="shared" si="2"/>
        <v>29</v>
      </c>
      <c r="AG10" s="30">
        <f t="shared" si="2"/>
        <v>30</v>
      </c>
      <c r="AH10" s="30">
        <f t="shared" si="2"/>
        <v>31</v>
      </c>
      <c r="AI10" s="31" t="s">
        <v>4</v>
      </c>
      <c r="AJ10" s="32" t="s">
        <v>5</v>
      </c>
      <c r="AK10" s="32" t="s">
        <v>6</v>
      </c>
      <c r="AN10" s="13"/>
      <c r="AO10" s="13"/>
      <c r="AP10" s="13"/>
    </row>
    <row r="11" spans="1:68" ht="33" customHeight="1" thickTop="1" thickBot="1">
      <c r="B11" s="33"/>
      <c r="C11" s="143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34"/>
      <c r="AH11" s="8"/>
      <c r="AI11" s="35"/>
      <c r="AJ11" s="36"/>
      <c r="AK11" s="36"/>
      <c r="AN11" s="20"/>
    </row>
    <row r="12" spans="1:68" ht="21.95" customHeight="1" thickTop="1">
      <c r="A12" s="2" t="s">
        <v>245</v>
      </c>
      <c r="B12" s="37">
        <v>183</v>
      </c>
      <c r="C12" s="16" t="s">
        <v>8</v>
      </c>
      <c r="D12" s="38">
        <v>93</v>
      </c>
      <c r="E12" s="38">
        <v>93</v>
      </c>
      <c r="F12" s="38">
        <v>93</v>
      </c>
      <c r="G12" s="38">
        <v>93</v>
      </c>
      <c r="H12" s="38">
        <v>93</v>
      </c>
      <c r="I12" s="38">
        <v>93</v>
      </c>
      <c r="J12" s="38">
        <v>93</v>
      </c>
      <c r="K12" s="38">
        <v>93</v>
      </c>
      <c r="L12" s="38">
        <v>93</v>
      </c>
      <c r="M12" s="38">
        <v>93</v>
      </c>
      <c r="N12" s="38">
        <v>93</v>
      </c>
      <c r="O12" s="38">
        <v>93</v>
      </c>
      <c r="P12" s="38">
        <v>93</v>
      </c>
      <c r="Q12" s="38">
        <v>93</v>
      </c>
      <c r="R12" s="38">
        <v>93</v>
      </c>
      <c r="S12" s="38">
        <v>93</v>
      </c>
      <c r="T12" s="38">
        <v>93</v>
      </c>
      <c r="U12" s="38">
        <v>93</v>
      </c>
      <c r="V12" s="38">
        <v>93</v>
      </c>
      <c r="W12" s="38">
        <v>93</v>
      </c>
      <c r="X12" s="38">
        <v>93</v>
      </c>
      <c r="Y12" s="38">
        <v>93</v>
      </c>
      <c r="Z12" s="38">
        <v>93</v>
      </c>
      <c r="AA12" s="38">
        <v>93</v>
      </c>
      <c r="AB12" s="38">
        <v>93</v>
      </c>
      <c r="AC12" s="38">
        <v>93</v>
      </c>
      <c r="AD12" s="38">
        <v>93</v>
      </c>
      <c r="AE12" s="38">
        <v>56</v>
      </c>
      <c r="AF12" s="38">
        <v>93</v>
      </c>
      <c r="AG12" s="38">
        <v>93</v>
      </c>
      <c r="AH12" s="38">
        <v>93</v>
      </c>
      <c r="AI12" s="162">
        <f>SUM(D12:AH12)</f>
        <v>2846</v>
      </c>
      <c r="AJ12" s="40">
        <f>AVERAGE(D12:AH12)</f>
        <v>91.806451612903231</v>
      </c>
      <c r="AK12" s="41">
        <f>INT(ROUND(INT(ROUND(AJ12,0))*86.4*31,0))</f>
        <v>246413</v>
      </c>
      <c r="AN12" s="5"/>
      <c r="AO12" s="5"/>
      <c r="AP12" s="5"/>
    </row>
    <row r="13" spans="1:68" ht="21.95" customHeight="1">
      <c r="B13" s="37">
        <v>184</v>
      </c>
      <c r="C13" s="16" t="s">
        <v>9</v>
      </c>
      <c r="D13" s="38">
        <v>109</v>
      </c>
      <c r="E13" s="38">
        <v>109</v>
      </c>
      <c r="F13" s="38">
        <v>109</v>
      </c>
      <c r="G13" s="38">
        <v>109</v>
      </c>
      <c r="H13" s="38">
        <v>109</v>
      </c>
      <c r="I13" s="38">
        <v>109</v>
      </c>
      <c r="J13" s="38">
        <v>109</v>
      </c>
      <c r="K13" s="38">
        <v>109</v>
      </c>
      <c r="L13" s="38">
        <v>109</v>
      </c>
      <c r="M13" s="38">
        <v>109</v>
      </c>
      <c r="N13" s="38">
        <v>109</v>
      </c>
      <c r="O13" s="38">
        <v>109</v>
      </c>
      <c r="P13" s="38">
        <v>109</v>
      </c>
      <c r="Q13" s="38">
        <v>109</v>
      </c>
      <c r="R13" s="38">
        <v>109</v>
      </c>
      <c r="S13" s="38">
        <v>109</v>
      </c>
      <c r="T13" s="38">
        <v>109</v>
      </c>
      <c r="U13" s="38">
        <v>109</v>
      </c>
      <c r="V13" s="38">
        <v>109</v>
      </c>
      <c r="W13" s="38">
        <v>109</v>
      </c>
      <c r="X13" s="38">
        <v>109</v>
      </c>
      <c r="Y13" s="38">
        <v>109</v>
      </c>
      <c r="Z13" s="38">
        <v>109</v>
      </c>
      <c r="AA13" s="38">
        <v>109</v>
      </c>
      <c r="AB13" s="38">
        <v>109</v>
      </c>
      <c r="AC13" s="38">
        <v>109</v>
      </c>
      <c r="AD13" s="38">
        <v>109</v>
      </c>
      <c r="AE13" s="38">
        <v>104</v>
      </c>
      <c r="AF13" s="38">
        <v>105</v>
      </c>
      <c r="AG13" s="38">
        <v>105</v>
      </c>
      <c r="AH13" s="38">
        <v>105</v>
      </c>
      <c r="AI13" s="162">
        <f>SUM(D13:AH13)</f>
        <v>3362</v>
      </c>
      <c r="AJ13" s="40">
        <f t="shared" ref="AJ13:AJ76" si="3">AVERAGE(D13:AH13)</f>
        <v>108.45161290322581</v>
      </c>
      <c r="AK13" s="41">
        <f>INT(ROUND(INT(ROUND(AJ13,0))*86.4*31,0))</f>
        <v>289267</v>
      </c>
      <c r="AN13" s="141"/>
    </row>
    <row r="14" spans="1:68" ht="21.95" customHeight="1">
      <c r="B14" s="37">
        <v>185</v>
      </c>
      <c r="C14" s="16" t="s">
        <v>10</v>
      </c>
      <c r="D14" s="38">
        <v>102</v>
      </c>
      <c r="E14" s="38">
        <v>100</v>
      </c>
      <c r="F14" s="38">
        <v>102</v>
      </c>
      <c r="G14" s="38">
        <v>100</v>
      </c>
      <c r="H14" s="38">
        <v>102</v>
      </c>
      <c r="I14" s="38">
        <v>102</v>
      </c>
      <c r="J14" s="38">
        <v>100</v>
      </c>
      <c r="K14" s="38">
        <v>102</v>
      </c>
      <c r="L14" s="38">
        <v>100</v>
      </c>
      <c r="M14" s="38">
        <v>102</v>
      </c>
      <c r="N14" s="38">
        <v>100</v>
      </c>
      <c r="O14" s="38">
        <v>100</v>
      </c>
      <c r="P14" s="38">
        <v>102</v>
      </c>
      <c r="Q14" s="38">
        <v>100</v>
      </c>
      <c r="R14" s="38">
        <v>100</v>
      </c>
      <c r="S14" s="38">
        <v>102</v>
      </c>
      <c r="T14" s="38">
        <v>100</v>
      </c>
      <c r="U14" s="38">
        <v>100</v>
      </c>
      <c r="V14" s="38">
        <v>102</v>
      </c>
      <c r="W14" s="38">
        <v>100</v>
      </c>
      <c r="X14" s="38">
        <v>100</v>
      </c>
      <c r="Y14" s="38">
        <v>102</v>
      </c>
      <c r="Z14" s="38">
        <v>100</v>
      </c>
      <c r="AA14" s="38">
        <v>100</v>
      </c>
      <c r="AB14" s="38">
        <v>102</v>
      </c>
      <c r="AC14" s="38">
        <v>100</v>
      </c>
      <c r="AD14" s="38">
        <v>102</v>
      </c>
      <c r="AE14" s="38">
        <v>100</v>
      </c>
      <c r="AF14" s="38">
        <v>102</v>
      </c>
      <c r="AG14" s="38">
        <v>100</v>
      </c>
      <c r="AH14" s="38">
        <v>102</v>
      </c>
      <c r="AI14" s="162">
        <f t="shared" ref="AI14:AI54" si="4">SUM(D14:AH14)</f>
        <v>3128</v>
      </c>
      <c r="AJ14" s="40">
        <f t="shared" si="3"/>
        <v>100.90322580645162</v>
      </c>
      <c r="AK14" s="41">
        <f t="shared" ref="AK14:AK33" si="5">INT(ROUND(INT(ROUND(AJ14,0))*86.4*31,0))</f>
        <v>270518</v>
      </c>
      <c r="AN14" s="141"/>
    </row>
    <row r="15" spans="1:68" ht="21.75" customHeight="1">
      <c r="A15" s="2" t="s">
        <v>245</v>
      </c>
      <c r="B15" s="37">
        <v>372</v>
      </c>
      <c r="C15" s="16" t="s">
        <v>234</v>
      </c>
      <c r="D15" s="38">
        <v>26</v>
      </c>
      <c r="E15" s="38">
        <v>26</v>
      </c>
      <c r="F15" s="38">
        <v>27</v>
      </c>
      <c r="G15" s="38">
        <v>26</v>
      </c>
      <c r="H15" s="38">
        <v>26</v>
      </c>
      <c r="I15" s="38">
        <v>27</v>
      </c>
      <c r="J15" s="38">
        <v>26</v>
      </c>
      <c r="K15" s="38">
        <v>26</v>
      </c>
      <c r="L15" s="38">
        <v>27</v>
      </c>
      <c r="M15" s="38">
        <v>26</v>
      </c>
      <c r="N15" s="38">
        <v>26</v>
      </c>
      <c r="O15" s="38">
        <v>27</v>
      </c>
      <c r="P15" s="38">
        <v>26</v>
      </c>
      <c r="Q15" s="38">
        <v>26</v>
      </c>
      <c r="R15" s="38">
        <v>27</v>
      </c>
      <c r="S15" s="38">
        <v>26</v>
      </c>
      <c r="T15" s="38">
        <v>26</v>
      </c>
      <c r="U15" s="38">
        <v>26</v>
      </c>
      <c r="V15" s="38">
        <v>27</v>
      </c>
      <c r="W15" s="38">
        <v>26</v>
      </c>
      <c r="X15" s="38">
        <v>26</v>
      </c>
      <c r="Y15" s="38">
        <v>26</v>
      </c>
      <c r="Z15" s="38">
        <v>27</v>
      </c>
      <c r="AA15" s="38">
        <v>26</v>
      </c>
      <c r="AB15" s="38">
        <v>26</v>
      </c>
      <c r="AC15" s="38">
        <v>26</v>
      </c>
      <c r="AD15" s="38">
        <v>27</v>
      </c>
      <c r="AE15" s="38">
        <v>26</v>
      </c>
      <c r="AF15" s="38">
        <v>26</v>
      </c>
      <c r="AG15" s="38">
        <v>26</v>
      </c>
      <c r="AH15" s="38">
        <v>27</v>
      </c>
      <c r="AI15" s="162">
        <f>SUM(D15:AH15)</f>
        <v>815</v>
      </c>
      <c r="AJ15" s="40">
        <f t="shared" si="3"/>
        <v>26.29032258064516</v>
      </c>
      <c r="AK15" s="41">
        <f t="shared" si="5"/>
        <v>69638</v>
      </c>
      <c r="AN15" s="38"/>
    </row>
    <row r="16" spans="1:68" ht="21.95" customHeight="1">
      <c r="B16" s="37">
        <v>196</v>
      </c>
      <c r="C16" s="16" t="s">
        <v>11</v>
      </c>
      <c r="D16" s="38">
        <v>65</v>
      </c>
      <c r="E16" s="38">
        <v>65</v>
      </c>
      <c r="F16" s="38">
        <v>65</v>
      </c>
      <c r="G16" s="38">
        <v>64</v>
      </c>
      <c r="H16" s="38">
        <v>64</v>
      </c>
      <c r="I16" s="38">
        <v>64</v>
      </c>
      <c r="J16" s="38">
        <v>64</v>
      </c>
      <c r="K16" s="38">
        <v>64</v>
      </c>
      <c r="L16" s="38">
        <v>64</v>
      </c>
      <c r="M16" s="38">
        <v>64</v>
      </c>
      <c r="N16" s="38">
        <v>64</v>
      </c>
      <c r="O16" s="38">
        <v>64</v>
      </c>
      <c r="P16" s="38">
        <v>64</v>
      </c>
      <c r="Q16" s="38">
        <v>64</v>
      </c>
      <c r="R16" s="38">
        <v>64</v>
      </c>
      <c r="S16" s="38">
        <v>64</v>
      </c>
      <c r="T16" s="38">
        <v>64</v>
      </c>
      <c r="U16" s="38">
        <v>64</v>
      </c>
      <c r="V16" s="38">
        <v>64</v>
      </c>
      <c r="W16" s="38">
        <v>64</v>
      </c>
      <c r="X16" s="38">
        <v>64</v>
      </c>
      <c r="Y16" s="38">
        <v>64</v>
      </c>
      <c r="Z16" s="38">
        <v>64</v>
      </c>
      <c r="AA16" s="38">
        <v>64</v>
      </c>
      <c r="AB16" s="38">
        <v>64</v>
      </c>
      <c r="AC16" s="38">
        <v>64</v>
      </c>
      <c r="AD16" s="38">
        <v>64</v>
      </c>
      <c r="AE16" s="38">
        <v>64</v>
      </c>
      <c r="AF16" s="38">
        <v>64</v>
      </c>
      <c r="AG16" s="38">
        <v>64</v>
      </c>
      <c r="AH16" s="38">
        <v>64</v>
      </c>
      <c r="AI16" s="162">
        <f t="shared" si="4"/>
        <v>1987</v>
      </c>
      <c r="AJ16" s="40">
        <f t="shared" si="3"/>
        <v>64.096774193548384</v>
      </c>
      <c r="AK16" s="41">
        <f t="shared" si="5"/>
        <v>171418</v>
      </c>
      <c r="AN16" s="38"/>
    </row>
    <row r="17" spans="1:40" ht="21.95" customHeight="1">
      <c r="B17" s="37">
        <v>187</v>
      </c>
      <c r="C17" s="16" t="s">
        <v>12</v>
      </c>
      <c r="D17" s="38">
        <v>93</v>
      </c>
      <c r="E17" s="38">
        <v>93</v>
      </c>
      <c r="F17" s="38">
        <v>93</v>
      </c>
      <c r="G17" s="38">
        <v>92</v>
      </c>
      <c r="H17" s="38">
        <v>92</v>
      </c>
      <c r="I17" s="38">
        <v>92</v>
      </c>
      <c r="J17" s="38">
        <v>92</v>
      </c>
      <c r="K17" s="38">
        <v>92</v>
      </c>
      <c r="L17" s="38">
        <v>92</v>
      </c>
      <c r="M17" s="38">
        <v>92</v>
      </c>
      <c r="N17" s="38">
        <v>92</v>
      </c>
      <c r="O17" s="38">
        <v>92</v>
      </c>
      <c r="P17" s="38">
        <v>92</v>
      </c>
      <c r="Q17" s="38">
        <v>92</v>
      </c>
      <c r="R17" s="38">
        <v>92</v>
      </c>
      <c r="S17" s="38">
        <v>92</v>
      </c>
      <c r="T17" s="38">
        <v>92</v>
      </c>
      <c r="U17" s="38">
        <v>92</v>
      </c>
      <c r="V17" s="38">
        <v>92</v>
      </c>
      <c r="W17" s="38">
        <v>92</v>
      </c>
      <c r="X17" s="38">
        <v>92</v>
      </c>
      <c r="Y17" s="38">
        <v>92</v>
      </c>
      <c r="Z17" s="38">
        <v>92</v>
      </c>
      <c r="AA17" s="38">
        <v>92</v>
      </c>
      <c r="AB17" s="38">
        <v>92</v>
      </c>
      <c r="AC17" s="38">
        <v>92</v>
      </c>
      <c r="AD17" s="38">
        <v>92</v>
      </c>
      <c r="AE17" s="38">
        <v>92</v>
      </c>
      <c r="AF17" s="38">
        <v>92</v>
      </c>
      <c r="AG17" s="38">
        <v>92</v>
      </c>
      <c r="AH17" s="38">
        <v>92</v>
      </c>
      <c r="AI17" s="162">
        <f t="shared" si="4"/>
        <v>2855</v>
      </c>
      <c r="AJ17" s="40">
        <f t="shared" si="3"/>
        <v>92.096774193548384</v>
      </c>
      <c r="AK17" s="41">
        <f t="shared" si="5"/>
        <v>246413</v>
      </c>
      <c r="AN17" s="38"/>
    </row>
    <row r="18" spans="1:40" ht="21.95" customHeight="1">
      <c r="A18" s="167" t="s">
        <v>244</v>
      </c>
      <c r="B18" s="37">
        <v>188</v>
      </c>
      <c r="C18" s="155" t="s">
        <v>13</v>
      </c>
      <c r="D18" s="38">
        <v>189</v>
      </c>
      <c r="E18" s="38">
        <v>189</v>
      </c>
      <c r="F18" s="38">
        <v>189</v>
      </c>
      <c r="G18" s="38">
        <v>189</v>
      </c>
      <c r="H18" s="38">
        <v>189</v>
      </c>
      <c r="I18" s="38">
        <v>189</v>
      </c>
      <c r="J18" s="38">
        <v>189</v>
      </c>
      <c r="K18" s="38">
        <v>189</v>
      </c>
      <c r="L18" s="38">
        <v>189</v>
      </c>
      <c r="M18" s="38">
        <v>189</v>
      </c>
      <c r="N18" s="38">
        <v>189</v>
      </c>
      <c r="O18" s="38">
        <v>189</v>
      </c>
      <c r="P18" s="38">
        <v>189</v>
      </c>
      <c r="Q18" s="38">
        <v>189</v>
      </c>
      <c r="R18" s="38">
        <v>189</v>
      </c>
      <c r="S18" s="38">
        <v>189</v>
      </c>
      <c r="T18" s="38">
        <v>189</v>
      </c>
      <c r="U18" s="38">
        <v>189</v>
      </c>
      <c r="V18" s="38">
        <v>189</v>
      </c>
      <c r="W18" s="38">
        <v>189</v>
      </c>
      <c r="X18" s="38">
        <v>189</v>
      </c>
      <c r="Y18" s="38">
        <v>189</v>
      </c>
      <c r="Z18" s="38">
        <v>189</v>
      </c>
      <c r="AA18" s="38">
        <v>189</v>
      </c>
      <c r="AB18" s="38">
        <v>189</v>
      </c>
      <c r="AC18" s="38">
        <v>189</v>
      </c>
      <c r="AD18" s="38">
        <v>189</v>
      </c>
      <c r="AE18" s="38">
        <v>189</v>
      </c>
      <c r="AF18" s="38">
        <v>189</v>
      </c>
      <c r="AG18" s="38">
        <v>189</v>
      </c>
      <c r="AH18" s="38">
        <v>189</v>
      </c>
      <c r="AI18" s="162">
        <f t="shared" si="4"/>
        <v>5859</v>
      </c>
      <c r="AJ18" s="40">
        <f t="shared" si="3"/>
        <v>189</v>
      </c>
      <c r="AK18" s="41">
        <f t="shared" si="5"/>
        <v>506218</v>
      </c>
      <c r="AN18" s="38"/>
    </row>
    <row r="19" spans="1:40" ht="21.95" customHeight="1">
      <c r="B19" s="37">
        <v>189</v>
      </c>
      <c r="C19" s="16" t="s">
        <v>14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36</v>
      </c>
      <c r="Y19" s="38">
        <v>141</v>
      </c>
      <c r="Z19" s="38">
        <v>141</v>
      </c>
      <c r="AA19" s="38">
        <v>141</v>
      </c>
      <c r="AB19" s="38">
        <v>141</v>
      </c>
      <c r="AC19" s="38">
        <v>141</v>
      </c>
      <c r="AD19" s="38">
        <v>141</v>
      </c>
      <c r="AE19" s="38">
        <v>140</v>
      </c>
      <c r="AF19" s="38">
        <v>140</v>
      </c>
      <c r="AG19" s="38">
        <v>140</v>
      </c>
      <c r="AH19" s="38">
        <v>140</v>
      </c>
      <c r="AI19" s="162">
        <f t="shared" si="4"/>
        <v>1442</v>
      </c>
      <c r="AJ19" s="40">
        <f t="shared" si="3"/>
        <v>46.516129032258064</v>
      </c>
      <c r="AK19" s="41">
        <f t="shared" si="5"/>
        <v>125885</v>
      </c>
      <c r="AN19" s="38"/>
    </row>
    <row r="20" spans="1:40" ht="21.95" customHeight="1">
      <c r="B20" s="37">
        <v>193</v>
      </c>
      <c r="C20" s="16" t="s">
        <v>15</v>
      </c>
      <c r="D20" s="38">
        <v>80</v>
      </c>
      <c r="E20" s="38">
        <v>80</v>
      </c>
      <c r="F20" s="38">
        <v>80</v>
      </c>
      <c r="G20" s="38">
        <v>80</v>
      </c>
      <c r="H20" s="38">
        <v>80</v>
      </c>
      <c r="I20" s="38">
        <v>80</v>
      </c>
      <c r="J20" s="38">
        <v>79</v>
      </c>
      <c r="K20" s="38">
        <v>79</v>
      </c>
      <c r="L20" s="38">
        <v>79</v>
      </c>
      <c r="M20" s="38">
        <v>79</v>
      </c>
      <c r="N20" s="38">
        <v>79</v>
      </c>
      <c r="O20" s="38">
        <v>79</v>
      </c>
      <c r="P20" s="38">
        <v>79</v>
      </c>
      <c r="Q20" s="38">
        <v>79</v>
      </c>
      <c r="R20" s="38">
        <v>79</v>
      </c>
      <c r="S20" s="38">
        <v>79</v>
      </c>
      <c r="T20" s="38">
        <v>79</v>
      </c>
      <c r="U20" s="38">
        <v>79</v>
      </c>
      <c r="V20" s="38">
        <v>79</v>
      </c>
      <c r="W20" s="38">
        <v>79</v>
      </c>
      <c r="X20" s="38">
        <v>79</v>
      </c>
      <c r="Y20" s="38">
        <v>79</v>
      </c>
      <c r="Z20" s="38">
        <v>79</v>
      </c>
      <c r="AA20" s="38">
        <v>79</v>
      </c>
      <c r="AB20" s="38">
        <v>79</v>
      </c>
      <c r="AC20" s="38">
        <v>79</v>
      </c>
      <c r="AD20" s="38">
        <v>79</v>
      </c>
      <c r="AE20" s="38">
        <v>79</v>
      </c>
      <c r="AF20" s="38">
        <v>79</v>
      </c>
      <c r="AG20" s="38">
        <v>79</v>
      </c>
      <c r="AH20" s="38">
        <v>79</v>
      </c>
      <c r="AI20" s="162">
        <f t="shared" si="4"/>
        <v>2455</v>
      </c>
      <c r="AJ20" s="40">
        <f t="shared" si="3"/>
        <v>79.193548387096769</v>
      </c>
      <c r="AK20" s="41">
        <f t="shared" si="5"/>
        <v>211594</v>
      </c>
      <c r="AN20" s="38"/>
    </row>
    <row r="21" spans="1:40" ht="21.95" customHeight="1">
      <c r="B21" s="37">
        <v>203</v>
      </c>
      <c r="C21" s="164" t="s">
        <v>16</v>
      </c>
      <c r="D21" s="38">
        <v>149</v>
      </c>
      <c r="E21" s="38">
        <v>149</v>
      </c>
      <c r="F21" s="38">
        <v>149</v>
      </c>
      <c r="G21" s="38">
        <v>149</v>
      </c>
      <c r="H21" s="38">
        <v>149</v>
      </c>
      <c r="I21" s="38">
        <v>149</v>
      </c>
      <c r="J21" s="38">
        <v>149</v>
      </c>
      <c r="K21" s="38">
        <v>149</v>
      </c>
      <c r="L21" s="38">
        <v>149</v>
      </c>
      <c r="M21" s="38">
        <v>149</v>
      </c>
      <c r="N21" s="38">
        <v>149</v>
      </c>
      <c r="O21" s="38">
        <v>149</v>
      </c>
      <c r="P21" s="38">
        <v>149</v>
      </c>
      <c r="Q21" s="38">
        <v>149</v>
      </c>
      <c r="R21" s="38">
        <v>149</v>
      </c>
      <c r="S21" s="38">
        <v>149</v>
      </c>
      <c r="T21" s="38">
        <v>148</v>
      </c>
      <c r="U21" s="38">
        <v>148</v>
      </c>
      <c r="V21" s="38">
        <v>148</v>
      </c>
      <c r="W21" s="38">
        <v>148</v>
      </c>
      <c r="X21" s="38">
        <v>148</v>
      </c>
      <c r="Y21" s="38">
        <v>148</v>
      </c>
      <c r="Z21" s="38">
        <v>148</v>
      </c>
      <c r="AA21" s="38">
        <v>148</v>
      </c>
      <c r="AB21" s="38">
        <v>148</v>
      </c>
      <c r="AC21" s="38">
        <v>148</v>
      </c>
      <c r="AD21" s="38">
        <v>148</v>
      </c>
      <c r="AE21" s="38">
        <v>148</v>
      </c>
      <c r="AF21" s="38">
        <v>148</v>
      </c>
      <c r="AG21" s="38">
        <v>148</v>
      </c>
      <c r="AH21" s="38">
        <v>148</v>
      </c>
      <c r="AI21" s="162">
        <f t="shared" si="4"/>
        <v>4604</v>
      </c>
      <c r="AJ21" s="40">
        <f t="shared" si="3"/>
        <v>148.51612903225808</v>
      </c>
      <c r="AK21" s="41">
        <f t="shared" si="5"/>
        <v>399082</v>
      </c>
      <c r="AN21" s="38"/>
    </row>
    <row r="22" spans="1:40" ht="21.75" customHeight="1">
      <c r="B22" s="37">
        <v>197</v>
      </c>
      <c r="C22" s="16" t="s">
        <v>17</v>
      </c>
      <c r="D22" s="38">
        <v>181</v>
      </c>
      <c r="E22" s="38">
        <v>181</v>
      </c>
      <c r="F22" s="38">
        <v>181</v>
      </c>
      <c r="G22" s="38">
        <v>181</v>
      </c>
      <c r="H22" s="38">
        <v>181</v>
      </c>
      <c r="I22" s="38">
        <v>181</v>
      </c>
      <c r="J22" s="38">
        <v>180</v>
      </c>
      <c r="K22" s="38">
        <v>180</v>
      </c>
      <c r="L22" s="38">
        <v>180</v>
      </c>
      <c r="M22" s="38">
        <v>180</v>
      </c>
      <c r="N22" s="38">
        <v>180</v>
      </c>
      <c r="O22" s="38">
        <v>180</v>
      </c>
      <c r="P22" s="38">
        <v>180</v>
      </c>
      <c r="Q22" s="38">
        <v>180</v>
      </c>
      <c r="R22" s="38">
        <v>180</v>
      </c>
      <c r="S22" s="38">
        <v>180</v>
      </c>
      <c r="T22" s="38">
        <v>180</v>
      </c>
      <c r="U22" s="38">
        <v>180</v>
      </c>
      <c r="V22" s="38">
        <v>180</v>
      </c>
      <c r="W22" s="38">
        <v>180</v>
      </c>
      <c r="X22" s="38">
        <v>180</v>
      </c>
      <c r="Y22" s="38">
        <v>180</v>
      </c>
      <c r="Z22" s="38">
        <v>180</v>
      </c>
      <c r="AA22" s="38">
        <v>180</v>
      </c>
      <c r="AB22" s="38">
        <v>180</v>
      </c>
      <c r="AC22" s="38">
        <v>180</v>
      </c>
      <c r="AD22" s="38">
        <v>180</v>
      </c>
      <c r="AE22" s="38">
        <v>180</v>
      </c>
      <c r="AF22" s="38">
        <v>180</v>
      </c>
      <c r="AG22" s="38">
        <v>180</v>
      </c>
      <c r="AH22" s="38">
        <v>180</v>
      </c>
      <c r="AI22" s="162">
        <f t="shared" si="4"/>
        <v>5586</v>
      </c>
      <c r="AJ22" s="40">
        <f t="shared" si="3"/>
        <v>180.19354838709677</v>
      </c>
      <c r="AK22" s="41">
        <f t="shared" si="5"/>
        <v>482112</v>
      </c>
      <c r="AN22" s="141"/>
    </row>
    <row r="23" spans="1:40" ht="21.95" customHeight="1">
      <c r="B23" s="37">
        <v>198</v>
      </c>
      <c r="C23" s="16" t="s">
        <v>18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162">
        <f t="shared" si="4"/>
        <v>0</v>
      </c>
      <c r="AJ23" s="40">
        <f t="shared" si="3"/>
        <v>0</v>
      </c>
      <c r="AK23" s="41">
        <f t="shared" si="5"/>
        <v>0</v>
      </c>
      <c r="AN23" s="141"/>
    </row>
    <row r="24" spans="1:40" ht="21.95" customHeight="1">
      <c r="A24" s="167" t="s">
        <v>246</v>
      </c>
      <c r="B24" s="37">
        <v>199</v>
      </c>
      <c r="C24" s="155" t="s">
        <v>19</v>
      </c>
      <c r="D24" s="38">
        <v>210</v>
      </c>
      <c r="E24" s="38">
        <v>210</v>
      </c>
      <c r="F24" s="38">
        <v>210</v>
      </c>
      <c r="G24" s="38">
        <v>210</v>
      </c>
      <c r="H24" s="38">
        <v>210</v>
      </c>
      <c r="I24" s="38">
        <v>210</v>
      </c>
      <c r="J24" s="38">
        <v>210</v>
      </c>
      <c r="K24" s="38">
        <v>210</v>
      </c>
      <c r="L24" s="38">
        <v>210</v>
      </c>
      <c r="M24" s="38">
        <v>210</v>
      </c>
      <c r="N24" s="38">
        <v>210</v>
      </c>
      <c r="O24" s="38">
        <v>210</v>
      </c>
      <c r="P24" s="38">
        <v>210</v>
      </c>
      <c r="Q24" s="38">
        <v>210</v>
      </c>
      <c r="R24" s="38">
        <v>210</v>
      </c>
      <c r="S24" s="38">
        <v>210</v>
      </c>
      <c r="T24" s="38">
        <v>210</v>
      </c>
      <c r="U24" s="38">
        <v>210</v>
      </c>
      <c r="V24" s="38">
        <v>209</v>
      </c>
      <c r="W24" s="38">
        <v>209</v>
      </c>
      <c r="X24" s="38">
        <v>209</v>
      </c>
      <c r="Y24" s="38">
        <v>209</v>
      </c>
      <c r="Z24" s="38">
        <v>209</v>
      </c>
      <c r="AA24" s="38">
        <v>209</v>
      </c>
      <c r="AB24" s="38">
        <v>209</v>
      </c>
      <c r="AC24" s="38">
        <v>209</v>
      </c>
      <c r="AD24" s="38">
        <v>209</v>
      </c>
      <c r="AE24" s="38">
        <v>209</v>
      </c>
      <c r="AF24" s="38">
        <v>209</v>
      </c>
      <c r="AG24" s="38">
        <v>209</v>
      </c>
      <c r="AH24" s="38">
        <v>209</v>
      </c>
      <c r="AI24" s="162">
        <f t="shared" si="4"/>
        <v>6497</v>
      </c>
      <c r="AJ24" s="40">
        <f t="shared" si="3"/>
        <v>209.58064516129033</v>
      </c>
      <c r="AK24" s="41">
        <f t="shared" si="5"/>
        <v>562464</v>
      </c>
      <c r="AN24" s="38"/>
    </row>
    <row r="25" spans="1:40" ht="21.95" customHeight="1">
      <c r="B25" s="37">
        <v>201</v>
      </c>
      <c r="C25" s="16" t="s">
        <v>20</v>
      </c>
      <c r="D25" s="38">
        <v>136</v>
      </c>
      <c r="E25" s="38">
        <v>136</v>
      </c>
      <c r="F25" s="38">
        <v>136</v>
      </c>
      <c r="G25" s="38">
        <v>136</v>
      </c>
      <c r="H25" s="38">
        <v>136</v>
      </c>
      <c r="I25" s="38">
        <v>136</v>
      </c>
      <c r="J25" s="38">
        <v>136</v>
      </c>
      <c r="K25" s="38">
        <v>136</v>
      </c>
      <c r="L25" s="38">
        <v>136</v>
      </c>
      <c r="M25" s="38">
        <v>136</v>
      </c>
      <c r="N25" s="38">
        <v>136</v>
      </c>
      <c r="O25" s="38">
        <v>136</v>
      </c>
      <c r="P25" s="38">
        <v>136</v>
      </c>
      <c r="Q25" s="38">
        <v>136</v>
      </c>
      <c r="R25" s="38">
        <v>136</v>
      </c>
      <c r="S25" s="38">
        <v>136</v>
      </c>
      <c r="T25" s="38">
        <v>136</v>
      </c>
      <c r="U25" s="38">
        <v>136</v>
      </c>
      <c r="V25" s="38">
        <v>136</v>
      </c>
      <c r="W25" s="38">
        <v>136</v>
      </c>
      <c r="X25" s="38">
        <v>135</v>
      </c>
      <c r="Y25" s="38">
        <v>135</v>
      </c>
      <c r="Z25" s="38">
        <v>135</v>
      </c>
      <c r="AA25" s="38">
        <v>135</v>
      </c>
      <c r="AB25" s="38">
        <v>135</v>
      </c>
      <c r="AC25" s="38">
        <v>135</v>
      </c>
      <c r="AD25" s="38">
        <v>135</v>
      </c>
      <c r="AE25" s="38">
        <v>135</v>
      </c>
      <c r="AF25" s="38">
        <v>135</v>
      </c>
      <c r="AG25" s="38">
        <v>135</v>
      </c>
      <c r="AH25" s="38">
        <v>135</v>
      </c>
      <c r="AI25" s="162">
        <f t="shared" si="4"/>
        <v>4205</v>
      </c>
      <c r="AJ25" s="40">
        <f t="shared" si="3"/>
        <v>135.64516129032259</v>
      </c>
      <c r="AK25" s="41">
        <f t="shared" si="5"/>
        <v>364262</v>
      </c>
      <c r="AN25" s="141"/>
    </row>
    <row r="26" spans="1:40" ht="21.95" customHeight="1">
      <c r="B26" s="37"/>
      <c r="C26" s="16" t="s">
        <v>205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162">
        <f t="shared" si="4"/>
        <v>0</v>
      </c>
      <c r="AJ26" s="40">
        <f t="shared" si="3"/>
        <v>0</v>
      </c>
      <c r="AK26" s="41">
        <f t="shared" si="5"/>
        <v>0</v>
      </c>
      <c r="AN26" s="38"/>
    </row>
    <row r="27" spans="1:40" ht="21.75" customHeight="1">
      <c r="B27" s="37">
        <v>398</v>
      </c>
      <c r="C27" s="16" t="s">
        <v>235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162">
        <f t="shared" si="4"/>
        <v>0</v>
      </c>
      <c r="AJ27" s="40">
        <f t="shared" si="3"/>
        <v>0</v>
      </c>
      <c r="AK27" s="41">
        <f t="shared" si="5"/>
        <v>0</v>
      </c>
      <c r="AN27" s="38"/>
    </row>
    <row r="28" spans="1:40" ht="21.95" customHeight="1">
      <c r="B28" s="37">
        <v>200</v>
      </c>
      <c r="C28" s="16" t="s">
        <v>21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162">
        <f t="shared" si="4"/>
        <v>0</v>
      </c>
      <c r="AJ28" s="40">
        <f t="shared" si="3"/>
        <v>0</v>
      </c>
      <c r="AK28" s="41">
        <f t="shared" si="5"/>
        <v>0</v>
      </c>
      <c r="AN28" s="38"/>
    </row>
    <row r="29" spans="1:40" ht="21.95" customHeight="1">
      <c r="B29" s="37">
        <v>186</v>
      </c>
      <c r="C29" s="16" t="s">
        <v>22</v>
      </c>
      <c r="D29" s="38">
        <v>65</v>
      </c>
      <c r="E29" s="38">
        <v>65</v>
      </c>
      <c r="F29" s="38">
        <v>65</v>
      </c>
      <c r="G29" s="38">
        <v>65</v>
      </c>
      <c r="H29" s="38">
        <v>65</v>
      </c>
      <c r="I29" s="38">
        <v>65</v>
      </c>
      <c r="J29" s="38">
        <v>65</v>
      </c>
      <c r="K29" s="38">
        <v>65</v>
      </c>
      <c r="L29" s="38">
        <v>65</v>
      </c>
      <c r="M29" s="38">
        <v>65</v>
      </c>
      <c r="N29" s="38">
        <v>65</v>
      </c>
      <c r="O29" s="38">
        <v>65</v>
      </c>
      <c r="P29" s="38">
        <v>65</v>
      </c>
      <c r="Q29" s="38">
        <v>65</v>
      </c>
      <c r="R29" s="38">
        <v>65</v>
      </c>
      <c r="S29" s="38">
        <v>65</v>
      </c>
      <c r="T29" s="38">
        <v>65</v>
      </c>
      <c r="U29" s="38">
        <v>65</v>
      </c>
      <c r="V29" s="38">
        <v>65</v>
      </c>
      <c r="W29" s="38">
        <v>65</v>
      </c>
      <c r="X29" s="38">
        <v>65</v>
      </c>
      <c r="Y29" s="38">
        <v>65</v>
      </c>
      <c r="Z29" s="38">
        <v>65</v>
      </c>
      <c r="AA29" s="38">
        <v>65</v>
      </c>
      <c r="AB29" s="38">
        <v>65</v>
      </c>
      <c r="AC29" s="38">
        <v>65</v>
      </c>
      <c r="AD29" s="38">
        <v>65</v>
      </c>
      <c r="AE29" s="38">
        <v>61</v>
      </c>
      <c r="AF29" s="38">
        <v>62</v>
      </c>
      <c r="AG29" s="38">
        <v>61</v>
      </c>
      <c r="AH29" s="38">
        <v>65</v>
      </c>
      <c r="AI29" s="162">
        <f t="shared" si="4"/>
        <v>2004</v>
      </c>
      <c r="AJ29" s="40">
        <f t="shared" si="3"/>
        <v>64.645161290322577</v>
      </c>
      <c r="AK29" s="41">
        <f t="shared" si="5"/>
        <v>174096</v>
      </c>
      <c r="AN29" s="38"/>
    </row>
    <row r="30" spans="1:40" ht="21.95" customHeight="1">
      <c r="B30" s="37">
        <v>190</v>
      </c>
      <c r="C30" s="16" t="s">
        <v>23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162">
        <f t="shared" si="4"/>
        <v>0</v>
      </c>
      <c r="AJ30" s="40">
        <f t="shared" si="3"/>
        <v>0</v>
      </c>
      <c r="AK30" s="41">
        <f t="shared" si="5"/>
        <v>0</v>
      </c>
      <c r="AN30" s="38"/>
    </row>
    <row r="31" spans="1:40" ht="21.95" customHeight="1">
      <c r="B31" s="37">
        <v>202</v>
      </c>
      <c r="C31" s="164" t="s">
        <v>24</v>
      </c>
      <c r="D31" s="38">
        <v>28</v>
      </c>
      <c r="E31" s="38">
        <v>28</v>
      </c>
      <c r="F31" s="38">
        <v>28</v>
      </c>
      <c r="G31" s="38">
        <v>28</v>
      </c>
      <c r="H31" s="38">
        <v>28</v>
      </c>
      <c r="I31" s="38">
        <v>28</v>
      </c>
      <c r="J31" s="38">
        <v>28</v>
      </c>
      <c r="K31" s="38">
        <v>28</v>
      </c>
      <c r="L31" s="38">
        <v>28</v>
      </c>
      <c r="M31" s="38">
        <v>28</v>
      </c>
      <c r="N31" s="38">
        <v>28</v>
      </c>
      <c r="O31" s="38">
        <v>28</v>
      </c>
      <c r="P31" s="38">
        <v>29</v>
      </c>
      <c r="Q31" s="38">
        <v>28</v>
      </c>
      <c r="R31" s="38">
        <v>28</v>
      </c>
      <c r="S31" s="38">
        <v>28</v>
      </c>
      <c r="T31" s="38">
        <v>28</v>
      </c>
      <c r="U31" s="38">
        <v>28</v>
      </c>
      <c r="V31" s="38">
        <v>28</v>
      </c>
      <c r="W31" s="38">
        <v>28</v>
      </c>
      <c r="X31" s="38">
        <v>28</v>
      </c>
      <c r="Y31" s="38">
        <v>28</v>
      </c>
      <c r="Z31" s="38">
        <v>28</v>
      </c>
      <c r="AA31" s="38">
        <v>28</v>
      </c>
      <c r="AB31" s="38">
        <v>28</v>
      </c>
      <c r="AC31" s="38">
        <v>28</v>
      </c>
      <c r="AD31" s="38">
        <v>28</v>
      </c>
      <c r="AE31" s="38">
        <v>28</v>
      </c>
      <c r="AF31" s="38">
        <v>28</v>
      </c>
      <c r="AG31" s="38">
        <v>28</v>
      </c>
      <c r="AH31" s="38">
        <v>28</v>
      </c>
      <c r="AI31" s="162">
        <f t="shared" si="4"/>
        <v>869</v>
      </c>
      <c r="AJ31" s="40">
        <f t="shared" si="3"/>
        <v>28.032258064516128</v>
      </c>
      <c r="AK31" s="41">
        <f t="shared" si="5"/>
        <v>74995</v>
      </c>
      <c r="AN31" s="38"/>
    </row>
    <row r="32" spans="1:40" ht="21.95" customHeight="1">
      <c r="B32" s="37">
        <v>195</v>
      </c>
      <c r="C32" s="16" t="s">
        <v>25</v>
      </c>
      <c r="D32" s="38">
        <v>16</v>
      </c>
      <c r="E32" s="38">
        <v>16</v>
      </c>
      <c r="F32" s="38">
        <v>16</v>
      </c>
      <c r="G32" s="38">
        <v>16</v>
      </c>
      <c r="H32" s="38">
        <v>16</v>
      </c>
      <c r="I32" s="38">
        <v>16</v>
      </c>
      <c r="J32" s="38">
        <v>16</v>
      </c>
      <c r="K32" s="38">
        <v>16</v>
      </c>
      <c r="L32" s="38">
        <v>16</v>
      </c>
      <c r="M32" s="38">
        <v>16</v>
      </c>
      <c r="N32" s="38">
        <v>16</v>
      </c>
      <c r="O32" s="38">
        <v>16</v>
      </c>
      <c r="P32" s="38">
        <v>16</v>
      </c>
      <c r="Q32" s="38">
        <v>16</v>
      </c>
      <c r="R32" s="38">
        <v>16</v>
      </c>
      <c r="S32" s="38">
        <v>16</v>
      </c>
      <c r="T32" s="38">
        <v>16</v>
      </c>
      <c r="U32" s="38">
        <v>16</v>
      </c>
      <c r="V32" s="38">
        <v>16</v>
      </c>
      <c r="W32" s="38">
        <v>16</v>
      </c>
      <c r="X32" s="38">
        <v>16</v>
      </c>
      <c r="Y32" s="38">
        <v>15</v>
      </c>
      <c r="Z32" s="38">
        <v>15</v>
      </c>
      <c r="AA32" s="38">
        <v>15</v>
      </c>
      <c r="AB32" s="38">
        <v>15</v>
      </c>
      <c r="AC32" s="38">
        <v>15</v>
      </c>
      <c r="AD32" s="38">
        <v>15</v>
      </c>
      <c r="AE32" s="38">
        <v>15</v>
      </c>
      <c r="AF32" s="38">
        <v>15</v>
      </c>
      <c r="AG32" s="38">
        <v>15</v>
      </c>
      <c r="AH32" s="38">
        <v>15</v>
      </c>
      <c r="AI32" s="162">
        <f t="shared" si="4"/>
        <v>486</v>
      </c>
      <c r="AJ32" s="40">
        <f t="shared" si="3"/>
        <v>15.67741935483871</v>
      </c>
      <c r="AK32" s="41">
        <f t="shared" si="5"/>
        <v>42854</v>
      </c>
      <c r="AN32" s="38"/>
    </row>
    <row r="33" spans="1:42" ht="21.95" customHeight="1" thickBot="1">
      <c r="B33" s="37">
        <v>868</v>
      </c>
      <c r="C33" s="16" t="s">
        <v>204</v>
      </c>
      <c r="D33" s="38">
        <v>236</v>
      </c>
      <c r="E33" s="38">
        <v>236</v>
      </c>
      <c r="F33" s="38">
        <v>236</v>
      </c>
      <c r="G33" s="38">
        <v>236</v>
      </c>
      <c r="H33" s="38">
        <v>236</v>
      </c>
      <c r="I33" s="38">
        <v>236</v>
      </c>
      <c r="J33" s="38">
        <v>236</v>
      </c>
      <c r="K33" s="38">
        <v>236</v>
      </c>
      <c r="L33" s="38">
        <v>236</v>
      </c>
      <c r="M33" s="38">
        <v>236</v>
      </c>
      <c r="N33" s="38">
        <v>236</v>
      </c>
      <c r="O33" s="38">
        <v>236</v>
      </c>
      <c r="P33" s="38">
        <v>236</v>
      </c>
      <c r="Q33" s="38">
        <v>236</v>
      </c>
      <c r="R33" s="38">
        <v>236</v>
      </c>
      <c r="S33" s="38">
        <v>236</v>
      </c>
      <c r="T33" s="38">
        <v>236</v>
      </c>
      <c r="U33" s="38">
        <v>236</v>
      </c>
      <c r="V33" s="38">
        <v>236</v>
      </c>
      <c r="W33" s="38">
        <v>236</v>
      </c>
      <c r="X33" s="38">
        <v>236</v>
      </c>
      <c r="Y33" s="38">
        <v>236</v>
      </c>
      <c r="Z33" s="38">
        <v>236</v>
      </c>
      <c r="AA33" s="38">
        <v>236</v>
      </c>
      <c r="AB33" s="38">
        <v>236</v>
      </c>
      <c r="AC33" s="38">
        <v>236</v>
      </c>
      <c r="AD33" s="38">
        <v>236</v>
      </c>
      <c r="AE33" s="38">
        <v>236</v>
      </c>
      <c r="AF33" s="38">
        <v>236</v>
      </c>
      <c r="AG33" s="38">
        <v>221</v>
      </c>
      <c r="AH33" s="38">
        <v>236</v>
      </c>
      <c r="AI33" s="162">
        <f t="shared" si="4"/>
        <v>7301</v>
      </c>
      <c r="AJ33" s="40">
        <f t="shared" si="3"/>
        <v>235.51612903225808</v>
      </c>
      <c r="AK33" s="41">
        <f t="shared" si="5"/>
        <v>632102</v>
      </c>
      <c r="AN33" s="38"/>
    </row>
    <row r="34" spans="1:42" ht="26.25" customHeight="1" thickTop="1" thickBot="1">
      <c r="A34" s="144"/>
      <c r="B34" s="227" t="s">
        <v>26</v>
      </c>
      <c r="C34" s="228"/>
      <c r="D34" s="156"/>
      <c r="E34" s="156"/>
      <c r="F34" s="156"/>
      <c r="G34" s="156"/>
      <c r="H34" s="156"/>
      <c r="I34" s="156"/>
      <c r="J34" s="156"/>
      <c r="K34" s="156"/>
      <c r="L34" s="208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156"/>
      <c r="AH34" s="157"/>
      <c r="AI34" s="42"/>
      <c r="AJ34" s="43"/>
      <c r="AK34" s="161"/>
      <c r="AN34" s="20"/>
    </row>
    <row r="35" spans="1:42" ht="23.25" customHeight="1" thickTop="1">
      <c r="B35" s="37">
        <v>616</v>
      </c>
      <c r="C35" s="16" t="s">
        <v>27</v>
      </c>
      <c r="D35" s="38">
        <v>87</v>
      </c>
      <c r="E35" s="38">
        <v>87</v>
      </c>
      <c r="F35" s="38">
        <v>87</v>
      </c>
      <c r="G35" s="38">
        <v>87</v>
      </c>
      <c r="H35" s="38">
        <v>87</v>
      </c>
      <c r="I35" s="38">
        <v>87</v>
      </c>
      <c r="J35" s="38">
        <v>87</v>
      </c>
      <c r="K35" s="38">
        <v>87</v>
      </c>
      <c r="L35" s="38">
        <v>87</v>
      </c>
      <c r="M35" s="38">
        <v>87</v>
      </c>
      <c r="N35" s="38">
        <v>87</v>
      </c>
      <c r="O35" s="38">
        <v>87</v>
      </c>
      <c r="P35" s="38">
        <v>87</v>
      </c>
      <c r="Q35" s="38">
        <v>87</v>
      </c>
      <c r="R35" s="48">
        <v>89</v>
      </c>
      <c r="S35" s="48">
        <v>55</v>
      </c>
      <c r="T35" s="48">
        <v>0</v>
      </c>
      <c r="U35" s="48">
        <v>85</v>
      </c>
      <c r="V35" s="48">
        <v>86</v>
      </c>
      <c r="W35" s="48">
        <v>87</v>
      </c>
      <c r="X35" s="48">
        <v>87</v>
      </c>
      <c r="Y35" s="48">
        <v>87</v>
      </c>
      <c r="Z35" s="48">
        <v>87</v>
      </c>
      <c r="AA35" s="48">
        <v>86</v>
      </c>
      <c r="AB35" s="48">
        <v>57</v>
      </c>
      <c r="AC35" s="48">
        <v>0</v>
      </c>
      <c r="AD35" s="48">
        <v>25</v>
      </c>
      <c r="AE35" s="48">
        <v>87</v>
      </c>
      <c r="AF35" s="48">
        <v>87</v>
      </c>
      <c r="AG35" s="48">
        <v>86</v>
      </c>
      <c r="AH35" s="38">
        <v>87</v>
      </c>
      <c r="AI35" s="162">
        <f t="shared" si="4"/>
        <v>2396</v>
      </c>
      <c r="AJ35" s="40">
        <f t="shared" si="3"/>
        <v>77.290322580645167</v>
      </c>
      <c r="AK35" s="41">
        <f>INT(ROUND(INT(ROUND(AJ35,0))*86.4*31,0))</f>
        <v>206237</v>
      </c>
      <c r="AN35" s="20"/>
    </row>
    <row r="36" spans="1:42" ht="21.75" customHeight="1">
      <c r="B36" s="37">
        <v>616</v>
      </c>
      <c r="C36" s="16" t="s">
        <v>203</v>
      </c>
      <c r="D36" s="38">
        <v>82</v>
      </c>
      <c r="E36" s="38">
        <v>82</v>
      </c>
      <c r="F36" s="38">
        <v>82</v>
      </c>
      <c r="G36" s="38">
        <v>82</v>
      </c>
      <c r="H36" s="38">
        <v>82</v>
      </c>
      <c r="I36" s="38">
        <v>82</v>
      </c>
      <c r="J36" s="38">
        <v>82</v>
      </c>
      <c r="K36" s="38">
        <v>82</v>
      </c>
      <c r="L36" s="38">
        <v>82</v>
      </c>
      <c r="M36" s="38">
        <v>82</v>
      </c>
      <c r="N36" s="38">
        <v>82</v>
      </c>
      <c r="O36" s="38">
        <v>82</v>
      </c>
      <c r="P36" s="38">
        <v>82</v>
      </c>
      <c r="Q36" s="38">
        <v>82</v>
      </c>
      <c r="R36" s="38">
        <v>80</v>
      </c>
      <c r="S36" s="38">
        <v>82</v>
      </c>
      <c r="T36" s="38">
        <v>82</v>
      </c>
      <c r="U36" s="38">
        <v>82</v>
      </c>
      <c r="V36" s="38">
        <v>82</v>
      </c>
      <c r="W36" s="38">
        <v>82</v>
      </c>
      <c r="X36" s="38">
        <v>82</v>
      </c>
      <c r="Y36" s="38">
        <v>82</v>
      </c>
      <c r="Z36" s="38">
        <v>82</v>
      </c>
      <c r="AA36" s="38">
        <v>81</v>
      </c>
      <c r="AB36" s="38">
        <v>82</v>
      </c>
      <c r="AC36" s="38">
        <v>82</v>
      </c>
      <c r="AD36" s="38">
        <v>82</v>
      </c>
      <c r="AE36" s="38">
        <v>82</v>
      </c>
      <c r="AF36" s="38">
        <v>82</v>
      </c>
      <c r="AG36" s="38">
        <v>82</v>
      </c>
      <c r="AH36" s="38">
        <v>82</v>
      </c>
      <c r="AI36" s="162">
        <f t="shared" si="4"/>
        <v>2539</v>
      </c>
      <c r="AJ36" s="40">
        <f t="shared" si="3"/>
        <v>81.903225806451616</v>
      </c>
      <c r="AK36" s="41">
        <f t="shared" ref="AK36:AK54" si="6">INT(ROUND(INT(ROUND(AJ36,0))*86.4*31,0))</f>
        <v>219629</v>
      </c>
      <c r="AN36" s="20"/>
    </row>
    <row r="37" spans="1:42" ht="19.5" customHeight="1">
      <c r="B37" s="37">
        <v>620</v>
      </c>
      <c r="C37" s="16" t="s">
        <v>28</v>
      </c>
      <c r="D37" s="38">
        <v>133</v>
      </c>
      <c r="E37" s="38">
        <v>133</v>
      </c>
      <c r="F37" s="38">
        <v>133</v>
      </c>
      <c r="G37" s="38">
        <v>133</v>
      </c>
      <c r="H37" s="38">
        <v>133</v>
      </c>
      <c r="I37" s="38">
        <v>133</v>
      </c>
      <c r="J37" s="38">
        <v>133</v>
      </c>
      <c r="K37" s="38">
        <v>133</v>
      </c>
      <c r="L37" s="38">
        <v>133</v>
      </c>
      <c r="M37" s="38">
        <v>133</v>
      </c>
      <c r="N37" s="38">
        <v>133</v>
      </c>
      <c r="O37" s="38">
        <v>133</v>
      </c>
      <c r="P37" s="38">
        <v>133</v>
      </c>
      <c r="Q37" s="38">
        <v>133</v>
      </c>
      <c r="R37" s="38">
        <v>122</v>
      </c>
      <c r="S37" s="38">
        <v>133</v>
      </c>
      <c r="T37" s="38">
        <v>133</v>
      </c>
      <c r="U37" s="38">
        <v>133</v>
      </c>
      <c r="V37" s="38">
        <v>133</v>
      </c>
      <c r="W37" s="38">
        <v>133</v>
      </c>
      <c r="X37" s="38">
        <v>133</v>
      </c>
      <c r="Y37" s="38">
        <v>133</v>
      </c>
      <c r="Z37" s="38">
        <v>133</v>
      </c>
      <c r="AA37" s="38">
        <v>120</v>
      </c>
      <c r="AB37" s="38">
        <v>133</v>
      </c>
      <c r="AC37" s="38">
        <v>133</v>
      </c>
      <c r="AD37" s="38">
        <v>133</v>
      </c>
      <c r="AE37" s="38">
        <v>133</v>
      </c>
      <c r="AF37" s="38">
        <v>133</v>
      </c>
      <c r="AG37" s="38">
        <v>133</v>
      </c>
      <c r="AH37" s="38">
        <v>133</v>
      </c>
      <c r="AI37" s="162">
        <f t="shared" si="4"/>
        <v>4099</v>
      </c>
      <c r="AJ37" s="40">
        <f t="shared" si="3"/>
        <v>132.2258064516129</v>
      </c>
      <c r="AK37" s="41">
        <f t="shared" si="6"/>
        <v>353549</v>
      </c>
      <c r="AN37" s="13"/>
      <c r="AO37" s="13"/>
      <c r="AP37" s="13"/>
    </row>
    <row r="38" spans="1:42" ht="21.95" customHeight="1">
      <c r="B38" s="37">
        <v>220</v>
      </c>
      <c r="C38" s="16" t="s">
        <v>29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162">
        <f t="shared" si="4"/>
        <v>0</v>
      </c>
      <c r="AJ38" s="40">
        <f t="shared" si="3"/>
        <v>0</v>
      </c>
      <c r="AK38" s="41">
        <f t="shared" si="6"/>
        <v>0</v>
      </c>
      <c r="AN38" s="20"/>
    </row>
    <row r="39" spans="1:42" ht="21.95" customHeight="1">
      <c r="B39" s="37">
        <v>209</v>
      </c>
      <c r="C39" s="16" t="s">
        <v>30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162">
        <f t="shared" si="4"/>
        <v>0</v>
      </c>
      <c r="AJ39" s="40">
        <f t="shared" si="3"/>
        <v>0</v>
      </c>
      <c r="AK39" s="41">
        <f t="shared" si="6"/>
        <v>0</v>
      </c>
      <c r="AN39" s="13"/>
      <c r="AO39" s="13"/>
      <c r="AP39" s="13"/>
    </row>
    <row r="40" spans="1:42" ht="21.95" customHeight="1">
      <c r="A40" s="2">
        <v>140</v>
      </c>
      <c r="B40" s="37">
        <v>373</v>
      </c>
      <c r="C40" s="16" t="s">
        <v>31</v>
      </c>
      <c r="D40" s="38">
        <v>133</v>
      </c>
      <c r="E40" s="38">
        <v>133</v>
      </c>
      <c r="F40" s="38">
        <v>133</v>
      </c>
      <c r="G40" s="38">
        <v>133</v>
      </c>
      <c r="H40" s="38">
        <v>133</v>
      </c>
      <c r="I40" s="38">
        <v>133</v>
      </c>
      <c r="J40" s="38">
        <v>133</v>
      </c>
      <c r="K40" s="38">
        <v>133</v>
      </c>
      <c r="L40" s="38">
        <v>133</v>
      </c>
      <c r="M40" s="38">
        <v>133</v>
      </c>
      <c r="N40" s="38">
        <v>133</v>
      </c>
      <c r="O40" s="38">
        <v>133</v>
      </c>
      <c r="P40" s="38">
        <v>133</v>
      </c>
      <c r="Q40" s="38">
        <v>133</v>
      </c>
      <c r="R40" s="38">
        <v>133</v>
      </c>
      <c r="S40" s="38">
        <v>133</v>
      </c>
      <c r="T40" s="38">
        <v>133</v>
      </c>
      <c r="U40" s="38">
        <v>133</v>
      </c>
      <c r="V40" s="38">
        <v>115</v>
      </c>
      <c r="W40" s="38">
        <v>133</v>
      </c>
      <c r="X40" s="38">
        <v>133</v>
      </c>
      <c r="Y40" s="38">
        <v>133</v>
      </c>
      <c r="Z40" s="38">
        <v>133</v>
      </c>
      <c r="AA40" s="38">
        <v>117</v>
      </c>
      <c r="AB40" s="38">
        <v>133</v>
      </c>
      <c r="AC40" s="38">
        <v>133</v>
      </c>
      <c r="AD40" s="38">
        <v>133</v>
      </c>
      <c r="AE40" s="38">
        <v>133</v>
      </c>
      <c r="AF40" s="38">
        <v>133</v>
      </c>
      <c r="AG40" s="38">
        <v>113</v>
      </c>
      <c r="AH40" s="38">
        <v>133</v>
      </c>
      <c r="AI40" s="162">
        <f t="shared" si="4"/>
        <v>4069</v>
      </c>
      <c r="AJ40" s="40">
        <f t="shared" si="3"/>
        <v>131.25806451612902</v>
      </c>
      <c r="AK40" s="41">
        <f t="shared" si="6"/>
        <v>350870</v>
      </c>
      <c r="AN40" s="20"/>
    </row>
    <row r="41" spans="1:42" ht="21.95" customHeight="1">
      <c r="B41" s="37">
        <v>213</v>
      </c>
      <c r="C41" s="16" t="s">
        <v>32</v>
      </c>
      <c r="D41" s="38">
        <v>181</v>
      </c>
      <c r="E41" s="38">
        <v>181</v>
      </c>
      <c r="F41" s="38">
        <v>181</v>
      </c>
      <c r="G41" s="38">
        <v>181</v>
      </c>
      <c r="H41" s="38">
        <v>181</v>
      </c>
      <c r="I41" s="38">
        <v>181</v>
      </c>
      <c r="J41" s="38">
        <v>181</v>
      </c>
      <c r="K41" s="38">
        <v>181</v>
      </c>
      <c r="L41" s="38">
        <v>181</v>
      </c>
      <c r="M41" s="38">
        <v>181</v>
      </c>
      <c r="N41" s="38">
        <v>181</v>
      </c>
      <c r="O41" s="38">
        <v>181</v>
      </c>
      <c r="P41" s="38">
        <v>181</v>
      </c>
      <c r="Q41" s="38">
        <v>181</v>
      </c>
      <c r="R41" s="38">
        <v>168</v>
      </c>
      <c r="S41" s="38">
        <v>181</v>
      </c>
      <c r="T41" s="38">
        <v>181</v>
      </c>
      <c r="U41" s="38">
        <v>181</v>
      </c>
      <c r="V41" s="38">
        <v>181</v>
      </c>
      <c r="W41" s="38">
        <v>181</v>
      </c>
      <c r="X41" s="38">
        <v>181</v>
      </c>
      <c r="Y41" s="38">
        <v>181</v>
      </c>
      <c r="Z41" s="38">
        <v>181</v>
      </c>
      <c r="AA41" s="38">
        <v>172</v>
      </c>
      <c r="AB41" s="38">
        <v>181</v>
      </c>
      <c r="AC41" s="38">
        <v>181</v>
      </c>
      <c r="AD41" s="38">
        <v>181</v>
      </c>
      <c r="AE41" s="38">
        <v>181</v>
      </c>
      <c r="AF41" s="38">
        <v>181</v>
      </c>
      <c r="AG41" s="38">
        <v>181</v>
      </c>
      <c r="AH41" s="38">
        <v>181</v>
      </c>
      <c r="AI41" s="162">
        <f t="shared" si="4"/>
        <v>5589</v>
      </c>
      <c r="AJ41" s="40">
        <f t="shared" si="3"/>
        <v>180.29032258064515</v>
      </c>
      <c r="AK41" s="41">
        <f t="shared" si="6"/>
        <v>482112</v>
      </c>
      <c r="AN41" s="20"/>
    </row>
    <row r="42" spans="1:42" ht="21.95" customHeight="1">
      <c r="B42" s="37">
        <v>214</v>
      </c>
      <c r="C42" s="16" t="s">
        <v>33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23</v>
      </c>
      <c r="T42" s="38">
        <v>150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17</v>
      </c>
      <c r="AC42" s="38">
        <v>150</v>
      </c>
      <c r="AD42" s="38">
        <v>150</v>
      </c>
      <c r="AE42" s="38">
        <v>150</v>
      </c>
      <c r="AF42" s="38">
        <v>150</v>
      </c>
      <c r="AG42" s="38">
        <v>112</v>
      </c>
      <c r="AH42" s="38">
        <v>150</v>
      </c>
      <c r="AI42" s="162">
        <f t="shared" si="4"/>
        <v>1052</v>
      </c>
      <c r="AJ42" s="40">
        <f t="shared" si="3"/>
        <v>33.935483870967744</v>
      </c>
      <c r="AK42" s="41">
        <f t="shared" si="6"/>
        <v>91066</v>
      </c>
      <c r="AN42" s="20"/>
    </row>
    <row r="43" spans="1:42" ht="21.95" customHeight="1">
      <c r="B43" s="37">
        <v>219</v>
      </c>
      <c r="C43" s="16" t="s">
        <v>34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162">
        <f t="shared" si="4"/>
        <v>0</v>
      </c>
      <c r="AJ43" s="40">
        <f t="shared" si="3"/>
        <v>0</v>
      </c>
      <c r="AK43" s="41">
        <f t="shared" si="6"/>
        <v>0</v>
      </c>
      <c r="AN43" s="20"/>
    </row>
    <row r="44" spans="1:42" ht="21.75" customHeight="1">
      <c r="B44" s="37">
        <v>222</v>
      </c>
      <c r="C44" s="16" t="s">
        <v>35</v>
      </c>
      <c r="D44" s="38">
        <v>164</v>
      </c>
      <c r="E44" s="38">
        <v>164</v>
      </c>
      <c r="F44" s="38">
        <v>164</v>
      </c>
      <c r="G44" s="38">
        <v>164</v>
      </c>
      <c r="H44" s="38">
        <v>164</v>
      </c>
      <c r="I44" s="38">
        <v>164</v>
      </c>
      <c r="J44" s="38">
        <v>164</v>
      </c>
      <c r="K44" s="38">
        <v>164</v>
      </c>
      <c r="L44" s="38">
        <v>164</v>
      </c>
      <c r="M44" s="38">
        <v>164</v>
      </c>
      <c r="N44" s="38">
        <v>164</v>
      </c>
      <c r="O44" s="38">
        <v>164</v>
      </c>
      <c r="P44" s="38">
        <v>164</v>
      </c>
      <c r="Q44" s="38">
        <v>164</v>
      </c>
      <c r="R44" s="38">
        <v>135</v>
      </c>
      <c r="S44" s="38">
        <v>164</v>
      </c>
      <c r="T44" s="38">
        <v>164</v>
      </c>
      <c r="U44" s="38">
        <v>164</v>
      </c>
      <c r="V44" s="38">
        <v>153</v>
      </c>
      <c r="W44" s="38">
        <v>164</v>
      </c>
      <c r="X44" s="38">
        <v>164</v>
      </c>
      <c r="Y44" s="38">
        <v>164</v>
      </c>
      <c r="Z44" s="38">
        <v>164</v>
      </c>
      <c r="AA44" s="38">
        <v>156</v>
      </c>
      <c r="AB44" s="38">
        <v>164</v>
      </c>
      <c r="AC44" s="38">
        <v>164</v>
      </c>
      <c r="AD44" s="38">
        <v>164</v>
      </c>
      <c r="AE44" s="38">
        <v>164</v>
      </c>
      <c r="AF44" s="38">
        <v>164</v>
      </c>
      <c r="AG44" s="38">
        <v>151</v>
      </c>
      <c r="AH44" s="38">
        <v>164</v>
      </c>
      <c r="AI44" s="162">
        <f t="shared" si="4"/>
        <v>5023</v>
      </c>
      <c r="AJ44" s="40">
        <f t="shared" si="3"/>
        <v>162.03225806451613</v>
      </c>
      <c r="AK44" s="41">
        <f t="shared" si="6"/>
        <v>433901</v>
      </c>
      <c r="AN44" s="20"/>
    </row>
    <row r="45" spans="1:42" ht="21.95" customHeight="1">
      <c r="B45" s="37">
        <v>223</v>
      </c>
      <c r="C45" s="16" t="s">
        <v>36</v>
      </c>
      <c r="D45" s="38">
        <v>156</v>
      </c>
      <c r="E45" s="38">
        <v>156</v>
      </c>
      <c r="F45" s="38">
        <v>156</v>
      </c>
      <c r="G45" s="38">
        <v>156</v>
      </c>
      <c r="H45" s="38">
        <v>156</v>
      </c>
      <c r="I45" s="38">
        <v>156</v>
      </c>
      <c r="J45" s="38">
        <v>156</v>
      </c>
      <c r="K45" s="38">
        <v>156</v>
      </c>
      <c r="L45" s="38">
        <v>156</v>
      </c>
      <c r="M45" s="38">
        <v>156</v>
      </c>
      <c r="N45" s="38">
        <v>156</v>
      </c>
      <c r="O45" s="38">
        <v>156</v>
      </c>
      <c r="P45" s="38">
        <v>156</v>
      </c>
      <c r="Q45" s="38">
        <v>156</v>
      </c>
      <c r="R45" s="38">
        <v>142</v>
      </c>
      <c r="S45" s="38">
        <v>156</v>
      </c>
      <c r="T45" s="38">
        <v>156</v>
      </c>
      <c r="U45" s="38">
        <v>156</v>
      </c>
      <c r="V45" s="38">
        <v>156</v>
      </c>
      <c r="W45" s="38">
        <v>156</v>
      </c>
      <c r="X45" s="38">
        <v>156</v>
      </c>
      <c r="Y45" s="38">
        <v>156</v>
      </c>
      <c r="Z45" s="38">
        <v>156</v>
      </c>
      <c r="AA45" s="38">
        <v>145</v>
      </c>
      <c r="AB45" s="38">
        <v>156</v>
      </c>
      <c r="AC45" s="38">
        <v>156</v>
      </c>
      <c r="AD45" s="38">
        <v>156</v>
      </c>
      <c r="AE45" s="38">
        <v>156</v>
      </c>
      <c r="AF45" s="38">
        <v>156</v>
      </c>
      <c r="AG45" s="38">
        <v>148</v>
      </c>
      <c r="AH45" s="38">
        <v>156</v>
      </c>
      <c r="AI45" s="162">
        <f t="shared" si="4"/>
        <v>4803</v>
      </c>
      <c r="AJ45" s="40">
        <f t="shared" si="3"/>
        <v>154.93548387096774</v>
      </c>
      <c r="AK45" s="41">
        <f t="shared" si="6"/>
        <v>415152</v>
      </c>
      <c r="AN45" s="20"/>
    </row>
    <row r="46" spans="1:42" ht="21.95" customHeight="1">
      <c r="B46" s="37">
        <v>224</v>
      </c>
      <c r="C46" s="16" t="s">
        <v>37</v>
      </c>
      <c r="D46" s="38">
        <v>59</v>
      </c>
      <c r="E46" s="38">
        <v>59</v>
      </c>
      <c r="F46" s="38">
        <v>59</v>
      </c>
      <c r="G46" s="38">
        <v>59</v>
      </c>
      <c r="H46" s="38">
        <v>59</v>
      </c>
      <c r="I46" s="38">
        <v>59</v>
      </c>
      <c r="J46" s="38">
        <v>59</v>
      </c>
      <c r="K46" s="38">
        <v>59</v>
      </c>
      <c r="L46" s="38">
        <v>59</v>
      </c>
      <c r="M46" s="38">
        <v>59</v>
      </c>
      <c r="N46" s="38">
        <v>59</v>
      </c>
      <c r="O46" s="38">
        <v>59</v>
      </c>
      <c r="P46" s="38">
        <v>59</v>
      </c>
      <c r="Q46" s="38">
        <v>59</v>
      </c>
      <c r="R46" s="38">
        <v>51</v>
      </c>
      <c r="S46" s="38">
        <v>59</v>
      </c>
      <c r="T46" s="38">
        <v>59</v>
      </c>
      <c r="U46" s="38">
        <v>59</v>
      </c>
      <c r="V46" s="38">
        <v>56</v>
      </c>
      <c r="W46" s="38">
        <v>59</v>
      </c>
      <c r="X46" s="38">
        <v>59</v>
      </c>
      <c r="Y46" s="38">
        <v>59</v>
      </c>
      <c r="Z46" s="38">
        <v>59</v>
      </c>
      <c r="AA46" s="38">
        <v>56</v>
      </c>
      <c r="AB46" s="38">
        <v>59</v>
      </c>
      <c r="AC46" s="38">
        <v>59</v>
      </c>
      <c r="AD46" s="38">
        <v>59</v>
      </c>
      <c r="AE46" s="38">
        <v>59</v>
      </c>
      <c r="AF46" s="38">
        <v>59</v>
      </c>
      <c r="AG46" s="38">
        <v>53</v>
      </c>
      <c r="AH46" s="38">
        <v>59</v>
      </c>
      <c r="AI46" s="162">
        <f t="shared" si="4"/>
        <v>1809</v>
      </c>
      <c r="AJ46" s="40">
        <f t="shared" si="3"/>
        <v>58.354838709677416</v>
      </c>
      <c r="AK46" s="41">
        <f t="shared" si="6"/>
        <v>155347</v>
      </c>
      <c r="AN46" s="20"/>
    </row>
    <row r="47" spans="1:42" ht="21.75" customHeight="1">
      <c r="B47" s="37">
        <v>217</v>
      </c>
      <c r="C47" s="16" t="s">
        <v>38</v>
      </c>
      <c r="D47" s="38">
        <v>101</v>
      </c>
      <c r="E47" s="38">
        <v>101</v>
      </c>
      <c r="F47" s="38">
        <v>101</v>
      </c>
      <c r="G47" s="38">
        <v>101</v>
      </c>
      <c r="H47" s="38">
        <v>101</v>
      </c>
      <c r="I47" s="38">
        <v>101</v>
      </c>
      <c r="J47" s="38">
        <v>101</v>
      </c>
      <c r="K47" s="38">
        <v>101</v>
      </c>
      <c r="L47" s="38">
        <v>101</v>
      </c>
      <c r="M47" s="38">
        <v>101</v>
      </c>
      <c r="N47" s="38">
        <v>101</v>
      </c>
      <c r="O47" s="38">
        <v>101</v>
      </c>
      <c r="P47" s="38">
        <v>101</v>
      </c>
      <c r="Q47" s="38">
        <v>101</v>
      </c>
      <c r="R47" s="38">
        <v>97</v>
      </c>
      <c r="S47" s="38">
        <v>55</v>
      </c>
      <c r="T47" s="38">
        <v>0</v>
      </c>
      <c r="U47" s="38">
        <v>98</v>
      </c>
      <c r="V47" s="38">
        <v>101</v>
      </c>
      <c r="W47" s="38">
        <v>101</v>
      </c>
      <c r="X47" s="38">
        <v>101</v>
      </c>
      <c r="Y47" s="38">
        <v>101</v>
      </c>
      <c r="Z47" s="38">
        <v>101</v>
      </c>
      <c r="AA47" s="38">
        <v>98</v>
      </c>
      <c r="AB47" s="38">
        <v>101</v>
      </c>
      <c r="AC47" s="38">
        <v>101</v>
      </c>
      <c r="AD47" s="38">
        <v>101</v>
      </c>
      <c r="AE47" s="38">
        <v>101</v>
      </c>
      <c r="AF47" s="38">
        <v>101</v>
      </c>
      <c r="AG47" s="38">
        <v>99</v>
      </c>
      <c r="AH47" s="38">
        <v>101</v>
      </c>
      <c r="AI47" s="162">
        <f t="shared" si="4"/>
        <v>2972</v>
      </c>
      <c r="AJ47" s="40">
        <f t="shared" si="3"/>
        <v>95.870967741935488</v>
      </c>
      <c r="AK47" s="41">
        <f t="shared" si="6"/>
        <v>257126</v>
      </c>
      <c r="AN47" s="20"/>
    </row>
    <row r="48" spans="1:42" ht="21.95" customHeight="1">
      <c r="B48" s="37">
        <v>225</v>
      </c>
      <c r="C48" s="16" t="s">
        <v>39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162">
        <f t="shared" si="4"/>
        <v>0</v>
      </c>
      <c r="AJ48" s="40">
        <f t="shared" si="3"/>
        <v>0</v>
      </c>
      <c r="AK48" s="41">
        <f t="shared" si="6"/>
        <v>0</v>
      </c>
      <c r="AN48" s="20"/>
    </row>
    <row r="49" spans="1:40" ht="21.95" customHeight="1">
      <c r="B49" s="37">
        <v>212</v>
      </c>
      <c r="C49" s="16" t="s">
        <v>40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162">
        <f t="shared" si="4"/>
        <v>0</v>
      </c>
      <c r="AJ49" s="40">
        <f t="shared" si="3"/>
        <v>0</v>
      </c>
      <c r="AK49" s="41">
        <f t="shared" si="6"/>
        <v>0</v>
      </c>
      <c r="AN49" s="20"/>
    </row>
    <row r="50" spans="1:40" ht="21.95" customHeight="1">
      <c r="B50" s="37">
        <v>215</v>
      </c>
      <c r="C50" s="16" t="s">
        <v>41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162">
        <f t="shared" si="4"/>
        <v>0</v>
      </c>
      <c r="AJ50" s="40">
        <f t="shared" si="3"/>
        <v>0</v>
      </c>
      <c r="AK50" s="41">
        <f t="shared" si="6"/>
        <v>0</v>
      </c>
      <c r="AN50" s="20"/>
    </row>
    <row r="51" spans="1:40" ht="21.95" customHeight="1">
      <c r="B51" s="37">
        <v>218</v>
      </c>
      <c r="C51" s="16" t="s">
        <v>42</v>
      </c>
      <c r="D51" s="38">
        <v>112</v>
      </c>
      <c r="E51" s="38">
        <v>112</v>
      </c>
      <c r="F51" s="38">
        <v>112</v>
      </c>
      <c r="G51" s="38">
        <v>112</v>
      </c>
      <c r="H51" s="38">
        <v>112</v>
      </c>
      <c r="I51" s="38">
        <v>112</v>
      </c>
      <c r="J51" s="38">
        <v>112</v>
      </c>
      <c r="K51" s="38">
        <v>112</v>
      </c>
      <c r="L51" s="38">
        <v>112</v>
      </c>
      <c r="M51" s="38">
        <v>112</v>
      </c>
      <c r="N51" s="38">
        <v>112</v>
      </c>
      <c r="O51" s="38">
        <v>112</v>
      </c>
      <c r="P51" s="38">
        <v>112</v>
      </c>
      <c r="Q51" s="38">
        <v>112</v>
      </c>
      <c r="R51" s="38">
        <v>104</v>
      </c>
      <c r="S51" s="38">
        <v>112</v>
      </c>
      <c r="T51" s="38">
        <v>112</v>
      </c>
      <c r="U51" s="38">
        <v>112</v>
      </c>
      <c r="V51" s="38">
        <v>112</v>
      </c>
      <c r="W51" s="38">
        <v>112</v>
      </c>
      <c r="X51" s="38">
        <v>112</v>
      </c>
      <c r="Y51" s="38">
        <v>112</v>
      </c>
      <c r="Z51" s="38">
        <v>112</v>
      </c>
      <c r="AA51" s="38">
        <v>102</v>
      </c>
      <c r="AB51" s="38">
        <v>112</v>
      </c>
      <c r="AC51" s="38">
        <v>112</v>
      </c>
      <c r="AD51" s="38">
        <v>112</v>
      </c>
      <c r="AE51" s="38">
        <v>112</v>
      </c>
      <c r="AF51" s="38">
        <v>112</v>
      </c>
      <c r="AG51" s="38">
        <v>106</v>
      </c>
      <c r="AH51" s="38">
        <v>112</v>
      </c>
      <c r="AI51" s="162">
        <f t="shared" si="4"/>
        <v>3448</v>
      </c>
      <c r="AJ51" s="40">
        <f t="shared" si="3"/>
        <v>111.2258064516129</v>
      </c>
      <c r="AK51" s="41">
        <f t="shared" si="6"/>
        <v>297302</v>
      </c>
      <c r="AN51" s="20"/>
    </row>
    <row r="52" spans="1:40" ht="21.95" customHeight="1">
      <c r="B52" s="37">
        <v>221</v>
      </c>
      <c r="C52" s="16" t="s">
        <v>43</v>
      </c>
      <c r="D52" s="38">
        <v>0</v>
      </c>
      <c r="E52" s="38">
        <v>15</v>
      </c>
      <c r="F52" s="38">
        <v>52</v>
      </c>
      <c r="G52" s="38">
        <v>52</v>
      </c>
      <c r="H52" s="38">
        <v>52</v>
      </c>
      <c r="I52" s="38">
        <v>52</v>
      </c>
      <c r="J52" s="38">
        <v>52</v>
      </c>
      <c r="K52" s="38">
        <v>52</v>
      </c>
      <c r="L52" s="38">
        <v>52</v>
      </c>
      <c r="M52" s="38">
        <v>52</v>
      </c>
      <c r="N52" s="38">
        <v>52</v>
      </c>
      <c r="O52" s="38">
        <v>52</v>
      </c>
      <c r="P52" s="38">
        <v>52</v>
      </c>
      <c r="Q52" s="38">
        <v>52</v>
      </c>
      <c r="R52" s="38">
        <v>51</v>
      </c>
      <c r="S52" s="38">
        <v>52</v>
      </c>
      <c r="T52" s="38">
        <v>52</v>
      </c>
      <c r="U52" s="38">
        <v>49</v>
      </c>
      <c r="V52" s="38">
        <v>52</v>
      </c>
      <c r="W52" s="38">
        <v>52</v>
      </c>
      <c r="X52" s="38">
        <v>52</v>
      </c>
      <c r="Y52" s="38">
        <v>52</v>
      </c>
      <c r="Z52" s="38">
        <v>52</v>
      </c>
      <c r="AA52" s="38">
        <v>50</v>
      </c>
      <c r="AB52" s="38">
        <v>52</v>
      </c>
      <c r="AC52" s="38">
        <v>52</v>
      </c>
      <c r="AD52" s="38">
        <v>52</v>
      </c>
      <c r="AE52" s="38">
        <v>52</v>
      </c>
      <c r="AF52" s="38">
        <v>52</v>
      </c>
      <c r="AG52" s="38">
        <v>51</v>
      </c>
      <c r="AH52" s="38">
        <v>52</v>
      </c>
      <c r="AI52" s="162">
        <f t="shared" si="4"/>
        <v>1516</v>
      </c>
      <c r="AJ52" s="40">
        <f t="shared" si="3"/>
        <v>48.903225806451616</v>
      </c>
      <c r="AK52" s="41">
        <f t="shared" si="6"/>
        <v>131242</v>
      </c>
      <c r="AN52" s="20"/>
    </row>
    <row r="53" spans="1:40" ht="21.95" customHeight="1">
      <c r="B53" s="37">
        <v>229</v>
      </c>
      <c r="C53" s="16" t="s">
        <v>44</v>
      </c>
      <c r="D53" s="38">
        <v>51</v>
      </c>
      <c r="E53" s="38">
        <v>51</v>
      </c>
      <c r="F53" s="38">
        <v>51</v>
      </c>
      <c r="G53" s="38">
        <v>51</v>
      </c>
      <c r="H53" s="38">
        <v>51</v>
      </c>
      <c r="I53" s="38">
        <v>51</v>
      </c>
      <c r="J53" s="38">
        <v>51</v>
      </c>
      <c r="K53" s="38">
        <v>51</v>
      </c>
      <c r="L53" s="38">
        <v>51</v>
      </c>
      <c r="M53" s="38">
        <v>51</v>
      </c>
      <c r="N53" s="38">
        <v>51</v>
      </c>
      <c r="O53" s="38">
        <v>51</v>
      </c>
      <c r="P53" s="38">
        <v>51</v>
      </c>
      <c r="Q53" s="38">
        <v>51</v>
      </c>
      <c r="R53" s="38">
        <v>50</v>
      </c>
      <c r="S53" s="38">
        <v>51</v>
      </c>
      <c r="T53" s="38">
        <v>51</v>
      </c>
      <c r="U53" s="38">
        <v>51</v>
      </c>
      <c r="V53" s="38">
        <v>51</v>
      </c>
      <c r="W53" s="38">
        <v>51</v>
      </c>
      <c r="X53" s="38">
        <v>51</v>
      </c>
      <c r="Y53" s="38">
        <v>51</v>
      </c>
      <c r="Z53" s="38">
        <v>51</v>
      </c>
      <c r="AA53" s="38">
        <v>50</v>
      </c>
      <c r="AB53" s="38">
        <v>51</v>
      </c>
      <c r="AC53" s="38">
        <v>51</v>
      </c>
      <c r="AD53" s="38">
        <v>51</v>
      </c>
      <c r="AE53" s="38">
        <v>51</v>
      </c>
      <c r="AF53" s="38">
        <v>51</v>
      </c>
      <c r="AG53" s="38">
        <v>50</v>
      </c>
      <c r="AH53" s="38">
        <v>51</v>
      </c>
      <c r="AI53" s="162">
        <f t="shared" si="4"/>
        <v>1578</v>
      </c>
      <c r="AJ53" s="40">
        <f t="shared" si="3"/>
        <v>50.903225806451616</v>
      </c>
      <c r="AK53" s="41">
        <f t="shared" si="6"/>
        <v>136598</v>
      </c>
      <c r="AN53" s="20"/>
    </row>
    <row r="54" spans="1:40" ht="21.95" customHeight="1" thickBot="1">
      <c r="B54" s="44"/>
      <c r="C54" s="45" t="s">
        <v>237</v>
      </c>
      <c r="D54" s="38">
        <f t="shared" ref="D54:AF54" si="7">SUM(D35:D53)</f>
        <v>1259</v>
      </c>
      <c r="E54" s="38">
        <f t="shared" si="7"/>
        <v>1274</v>
      </c>
      <c r="F54" s="38">
        <f t="shared" si="7"/>
        <v>1311</v>
      </c>
      <c r="G54" s="38">
        <f t="shared" si="7"/>
        <v>1311</v>
      </c>
      <c r="H54" s="38">
        <f t="shared" si="7"/>
        <v>1311</v>
      </c>
      <c r="I54" s="38">
        <f t="shared" si="7"/>
        <v>1311</v>
      </c>
      <c r="J54" s="38">
        <f t="shared" si="7"/>
        <v>1311</v>
      </c>
      <c r="K54" s="38">
        <f t="shared" si="7"/>
        <v>1311</v>
      </c>
      <c r="L54" s="38">
        <f t="shared" si="7"/>
        <v>1311</v>
      </c>
      <c r="M54" s="38">
        <f t="shared" si="7"/>
        <v>1311</v>
      </c>
      <c r="N54" s="38">
        <f t="shared" si="7"/>
        <v>1311</v>
      </c>
      <c r="O54" s="38">
        <f t="shared" si="7"/>
        <v>1311</v>
      </c>
      <c r="P54" s="38">
        <f t="shared" si="7"/>
        <v>1311</v>
      </c>
      <c r="Q54" s="38">
        <f t="shared" si="7"/>
        <v>1311</v>
      </c>
      <c r="R54" s="38">
        <f t="shared" si="7"/>
        <v>1222</v>
      </c>
      <c r="S54" s="38">
        <f t="shared" si="7"/>
        <v>1256</v>
      </c>
      <c r="T54" s="38">
        <f t="shared" si="7"/>
        <v>1273</v>
      </c>
      <c r="U54" s="38">
        <f t="shared" si="7"/>
        <v>1303</v>
      </c>
      <c r="V54" s="38">
        <f t="shared" si="7"/>
        <v>1278</v>
      </c>
      <c r="W54" s="38">
        <f t="shared" si="7"/>
        <v>1311</v>
      </c>
      <c r="X54" s="38">
        <f t="shared" si="7"/>
        <v>1311</v>
      </c>
      <c r="Y54" s="38">
        <f t="shared" si="7"/>
        <v>1311</v>
      </c>
      <c r="Z54" s="38">
        <f t="shared" si="7"/>
        <v>1311</v>
      </c>
      <c r="AA54" s="38">
        <f t="shared" si="7"/>
        <v>1233</v>
      </c>
      <c r="AB54" s="38">
        <f t="shared" si="7"/>
        <v>1298</v>
      </c>
      <c r="AC54" s="38">
        <f t="shared" si="7"/>
        <v>1374</v>
      </c>
      <c r="AD54" s="38">
        <f t="shared" si="7"/>
        <v>1399</v>
      </c>
      <c r="AE54" s="38">
        <f t="shared" si="7"/>
        <v>1461</v>
      </c>
      <c r="AF54" s="38">
        <f t="shared" si="7"/>
        <v>1461</v>
      </c>
      <c r="AG54" s="38">
        <f>SUM(AG35:AG53)</f>
        <v>1365</v>
      </c>
      <c r="AH54" s="38">
        <f>SUM(AH35:AH53)</f>
        <v>1461</v>
      </c>
      <c r="AI54" s="172">
        <f t="shared" si="4"/>
        <v>40893</v>
      </c>
      <c r="AJ54" s="40">
        <f t="shared" si="3"/>
        <v>1319.1290322580646</v>
      </c>
      <c r="AK54" s="41">
        <f t="shared" si="6"/>
        <v>3532810</v>
      </c>
      <c r="AN54" s="20"/>
    </row>
    <row r="55" spans="1:40" ht="21" customHeight="1" thickTop="1" thickBot="1">
      <c r="A55" s="145"/>
      <c r="B55" s="46"/>
      <c r="C55" s="50" t="s">
        <v>45</v>
      </c>
      <c r="D55" s="209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42"/>
      <c r="AJ55" s="43"/>
      <c r="AK55" s="161"/>
      <c r="AN55" s="20"/>
    </row>
    <row r="56" spans="1:40" ht="20.25" customHeight="1" thickTop="1">
      <c r="B56" s="37">
        <v>822</v>
      </c>
      <c r="C56" s="16" t="s">
        <v>46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9">
        <f t="shared" ref="AI56:AI62" si="8">SUM(D56:AF56)</f>
        <v>0</v>
      </c>
      <c r="AJ56" s="40">
        <f t="shared" si="3"/>
        <v>0</v>
      </c>
      <c r="AK56" s="41">
        <f t="shared" ref="AK56:AK62" si="9">INT(ROUND(INT(ROUND(AJ56,0))*86.4*28,0))</f>
        <v>0</v>
      </c>
      <c r="AN56" s="20"/>
    </row>
    <row r="57" spans="1:40" ht="21.95" customHeight="1">
      <c r="B57" s="37">
        <v>23</v>
      </c>
      <c r="C57" s="16" t="s">
        <v>47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8">
        <v>0</v>
      </c>
      <c r="AI57" s="39">
        <f t="shared" si="8"/>
        <v>0</v>
      </c>
      <c r="AJ57" s="40">
        <f t="shared" si="3"/>
        <v>0</v>
      </c>
      <c r="AK57" s="41">
        <f t="shared" si="9"/>
        <v>0</v>
      </c>
      <c r="AN57" s="20"/>
    </row>
    <row r="58" spans="1:40" ht="21.95" customHeight="1">
      <c r="B58" s="37">
        <v>24</v>
      </c>
      <c r="C58" s="16" t="s">
        <v>48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48">
        <v>0</v>
      </c>
      <c r="AI58" s="39">
        <f t="shared" si="8"/>
        <v>0</v>
      </c>
      <c r="AJ58" s="40">
        <f t="shared" si="3"/>
        <v>0</v>
      </c>
      <c r="AK58" s="41">
        <f t="shared" si="9"/>
        <v>0</v>
      </c>
      <c r="AN58" s="20"/>
    </row>
    <row r="59" spans="1:40" ht="21.95" customHeight="1">
      <c r="B59" s="37">
        <v>25</v>
      </c>
      <c r="C59" s="16" t="s">
        <v>49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48">
        <v>0</v>
      </c>
      <c r="AI59" s="39">
        <f t="shared" si="8"/>
        <v>0</v>
      </c>
      <c r="AJ59" s="40">
        <f t="shared" si="3"/>
        <v>0</v>
      </c>
      <c r="AK59" s="41">
        <f t="shared" si="9"/>
        <v>0</v>
      </c>
      <c r="AN59" s="20"/>
    </row>
    <row r="60" spans="1:40" ht="21.95" customHeight="1">
      <c r="B60" s="37">
        <v>823</v>
      </c>
      <c r="C60" s="16" t="s">
        <v>50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48">
        <v>0</v>
      </c>
      <c r="AI60" s="39">
        <f t="shared" si="8"/>
        <v>0</v>
      </c>
      <c r="AJ60" s="40">
        <f t="shared" si="3"/>
        <v>0</v>
      </c>
      <c r="AK60" s="41">
        <f t="shared" si="9"/>
        <v>0</v>
      </c>
      <c r="AN60" s="20"/>
    </row>
    <row r="61" spans="1:40" ht="21.95" customHeight="1">
      <c r="B61" s="37">
        <v>29</v>
      </c>
      <c r="C61" s="16" t="s">
        <v>51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48">
        <v>0</v>
      </c>
      <c r="AI61" s="39">
        <f t="shared" si="8"/>
        <v>0</v>
      </c>
      <c r="AJ61" s="40">
        <f t="shared" si="3"/>
        <v>0</v>
      </c>
      <c r="AK61" s="41">
        <f t="shared" si="9"/>
        <v>0</v>
      </c>
      <c r="AN61" s="20"/>
    </row>
    <row r="62" spans="1:40" ht="21.95" customHeight="1" thickBot="1">
      <c r="B62" s="37">
        <v>31</v>
      </c>
      <c r="C62" s="16" t="s">
        <v>52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48">
        <v>0</v>
      </c>
      <c r="AI62" s="39">
        <f t="shared" si="8"/>
        <v>0</v>
      </c>
      <c r="AJ62" s="40">
        <f t="shared" si="3"/>
        <v>0</v>
      </c>
      <c r="AK62" s="41">
        <f t="shared" si="9"/>
        <v>0</v>
      </c>
      <c r="AN62" s="20"/>
    </row>
    <row r="63" spans="1:40" ht="30" customHeight="1" thickTop="1" thickBot="1">
      <c r="B63" s="49"/>
      <c r="C63" s="50" t="s">
        <v>239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47"/>
      <c r="AI63" s="42"/>
      <c r="AJ63" s="43"/>
      <c r="AK63" s="161"/>
      <c r="AN63" s="20"/>
    </row>
    <row r="64" spans="1:40" ht="21.95" customHeight="1" thickTop="1">
      <c r="B64" s="37">
        <v>32</v>
      </c>
      <c r="C64" s="16" t="s">
        <v>53</v>
      </c>
      <c r="D64" s="38">
        <v>16</v>
      </c>
      <c r="E64" s="38">
        <v>16</v>
      </c>
      <c r="F64" s="38">
        <v>16</v>
      </c>
      <c r="G64" s="38">
        <v>16</v>
      </c>
      <c r="H64" s="38">
        <v>16</v>
      </c>
      <c r="I64" s="38">
        <v>16</v>
      </c>
      <c r="J64" s="38">
        <v>16</v>
      </c>
      <c r="K64" s="38">
        <v>16</v>
      </c>
      <c r="L64" s="38">
        <v>16</v>
      </c>
      <c r="M64" s="38">
        <v>16</v>
      </c>
      <c r="N64" s="38">
        <v>16</v>
      </c>
      <c r="O64" s="38">
        <v>16</v>
      </c>
      <c r="P64" s="38">
        <v>16</v>
      </c>
      <c r="Q64" s="38">
        <v>16</v>
      </c>
      <c r="R64" s="38">
        <v>16</v>
      </c>
      <c r="S64" s="38">
        <v>16</v>
      </c>
      <c r="T64" s="38">
        <v>16</v>
      </c>
      <c r="U64" s="38">
        <v>16</v>
      </c>
      <c r="V64" s="38">
        <v>16</v>
      </c>
      <c r="W64" s="38">
        <v>16</v>
      </c>
      <c r="X64" s="38">
        <v>16</v>
      </c>
      <c r="Y64" s="38">
        <v>16</v>
      </c>
      <c r="Z64" s="38">
        <v>16</v>
      </c>
      <c r="AA64" s="38">
        <v>16</v>
      </c>
      <c r="AB64" s="38">
        <v>16</v>
      </c>
      <c r="AC64" s="38">
        <v>16</v>
      </c>
      <c r="AD64" s="38">
        <v>16</v>
      </c>
      <c r="AE64" s="38">
        <v>16</v>
      </c>
      <c r="AF64" s="38">
        <v>16</v>
      </c>
      <c r="AG64" s="38">
        <v>16</v>
      </c>
      <c r="AH64" s="38">
        <v>16</v>
      </c>
      <c r="AI64" s="162">
        <f t="shared" ref="AI64:AI127" si="10">SUM(D64:AH64)</f>
        <v>496</v>
      </c>
      <c r="AJ64" s="40">
        <f t="shared" si="3"/>
        <v>16</v>
      </c>
      <c r="AK64" s="41">
        <f>INT(ROUND(INT(ROUND(AJ64,0))*86.4*28,0))</f>
        <v>38707</v>
      </c>
      <c r="AN64" s="20"/>
    </row>
    <row r="65" spans="2:68" ht="21.75" hidden="1" customHeight="1">
      <c r="B65" s="37">
        <v>33</v>
      </c>
      <c r="C65" s="16" t="s">
        <v>54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162">
        <f t="shared" si="10"/>
        <v>0</v>
      </c>
      <c r="AJ65" s="40">
        <f t="shared" si="3"/>
        <v>0</v>
      </c>
      <c r="AK65" s="41">
        <f t="shared" ref="AK65:AK128" si="11">INT(ROUND(INT(ROUND(AJ65,0))*86.4*28,0))</f>
        <v>0</v>
      </c>
      <c r="AN65" s="20"/>
    </row>
    <row r="66" spans="2:68" ht="21.95" hidden="1" customHeight="1">
      <c r="B66" s="37">
        <v>39</v>
      </c>
      <c r="C66" s="16" t="s">
        <v>55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162">
        <f t="shared" si="10"/>
        <v>0</v>
      </c>
      <c r="AJ66" s="40">
        <f t="shared" si="3"/>
        <v>0</v>
      </c>
      <c r="AK66" s="41">
        <f t="shared" si="11"/>
        <v>0</v>
      </c>
      <c r="AN66" s="20"/>
    </row>
    <row r="67" spans="2:68" ht="21.95" hidden="1" customHeight="1">
      <c r="B67" s="37">
        <v>41</v>
      </c>
      <c r="C67" s="16" t="s">
        <v>56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162">
        <f t="shared" si="10"/>
        <v>0</v>
      </c>
      <c r="AJ67" s="40">
        <f t="shared" si="3"/>
        <v>0</v>
      </c>
      <c r="AK67" s="41">
        <f t="shared" si="11"/>
        <v>0</v>
      </c>
      <c r="AN67" s="20"/>
    </row>
    <row r="68" spans="2:68" ht="21.95" hidden="1" customHeight="1">
      <c r="B68" s="37">
        <v>54</v>
      </c>
      <c r="C68" s="16" t="s">
        <v>57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162">
        <f t="shared" si="10"/>
        <v>0</v>
      </c>
      <c r="AJ68" s="40">
        <f t="shared" si="3"/>
        <v>0</v>
      </c>
      <c r="AK68" s="41">
        <f t="shared" si="11"/>
        <v>0</v>
      </c>
      <c r="AN68" s="20"/>
    </row>
    <row r="69" spans="2:68" s="139" customFormat="1" ht="21.95" hidden="1" customHeight="1">
      <c r="B69" s="135">
        <v>48</v>
      </c>
      <c r="C69" s="136" t="s">
        <v>58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162">
        <f t="shared" si="10"/>
        <v>0</v>
      </c>
      <c r="AJ69" s="40">
        <f t="shared" si="3"/>
        <v>0</v>
      </c>
      <c r="AK69" s="41">
        <f t="shared" si="11"/>
        <v>0</v>
      </c>
      <c r="AL69" s="137"/>
      <c r="AM69" s="137"/>
      <c r="AN69" s="138"/>
      <c r="AO69" s="138"/>
      <c r="AP69" s="138"/>
      <c r="AQ69" s="137"/>
      <c r="AR69" s="137"/>
      <c r="AS69" s="137"/>
      <c r="AT69" s="137"/>
      <c r="AU69" s="137"/>
      <c r="AV69" s="137"/>
      <c r="AW69" s="137"/>
      <c r="AX69" s="137"/>
      <c r="AY69" s="138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</row>
    <row r="70" spans="2:68" ht="21.75" hidden="1" customHeight="1">
      <c r="B70" s="37">
        <v>57</v>
      </c>
      <c r="C70" s="16" t="s">
        <v>59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162">
        <f t="shared" si="10"/>
        <v>0</v>
      </c>
      <c r="AJ70" s="40">
        <f t="shared" si="3"/>
        <v>0</v>
      </c>
      <c r="AK70" s="41">
        <f t="shared" si="11"/>
        <v>0</v>
      </c>
      <c r="AN70" s="20"/>
    </row>
    <row r="71" spans="2:68" ht="21.75" customHeight="1">
      <c r="B71" s="37">
        <v>58</v>
      </c>
      <c r="C71" s="16" t="s">
        <v>60</v>
      </c>
      <c r="D71" s="38">
        <v>10</v>
      </c>
      <c r="E71" s="38">
        <v>10</v>
      </c>
      <c r="F71" s="38">
        <v>10</v>
      </c>
      <c r="G71" s="38">
        <v>10</v>
      </c>
      <c r="H71" s="38">
        <v>10</v>
      </c>
      <c r="I71" s="38">
        <v>10</v>
      </c>
      <c r="J71" s="38">
        <v>10</v>
      </c>
      <c r="K71" s="38">
        <v>10</v>
      </c>
      <c r="L71" s="38">
        <v>10</v>
      </c>
      <c r="M71" s="38">
        <v>10</v>
      </c>
      <c r="N71" s="38">
        <v>10</v>
      </c>
      <c r="O71" s="38">
        <v>10</v>
      </c>
      <c r="P71" s="38">
        <v>10</v>
      </c>
      <c r="Q71" s="38">
        <v>10</v>
      </c>
      <c r="R71" s="38">
        <v>10</v>
      </c>
      <c r="S71" s="38">
        <v>10</v>
      </c>
      <c r="T71" s="38">
        <v>10</v>
      </c>
      <c r="U71" s="38">
        <v>10</v>
      </c>
      <c r="V71" s="38">
        <v>10</v>
      </c>
      <c r="W71" s="38">
        <v>10</v>
      </c>
      <c r="X71" s="38">
        <v>10</v>
      </c>
      <c r="Y71" s="38">
        <v>10</v>
      </c>
      <c r="Z71" s="38">
        <v>10</v>
      </c>
      <c r="AA71" s="38">
        <v>10</v>
      </c>
      <c r="AB71" s="38">
        <v>10</v>
      </c>
      <c r="AC71" s="38">
        <v>10</v>
      </c>
      <c r="AD71" s="38">
        <v>10</v>
      </c>
      <c r="AE71" s="38">
        <v>10</v>
      </c>
      <c r="AF71" s="38">
        <v>10</v>
      </c>
      <c r="AG71" s="38">
        <v>10</v>
      </c>
      <c r="AH71" s="38">
        <v>10</v>
      </c>
      <c r="AI71" s="162">
        <f t="shared" si="10"/>
        <v>310</v>
      </c>
      <c r="AJ71" s="40">
        <f t="shared" si="3"/>
        <v>10</v>
      </c>
      <c r="AK71" s="41">
        <f t="shared" si="11"/>
        <v>24192</v>
      </c>
      <c r="AN71" s="20"/>
    </row>
    <row r="72" spans="2:68" s="139" customFormat="1" ht="21.95" hidden="1" customHeight="1">
      <c r="B72" s="135">
        <v>64</v>
      </c>
      <c r="C72" s="136" t="s">
        <v>61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  <c r="AH72" s="38">
        <v>0</v>
      </c>
      <c r="AI72" s="162">
        <f t="shared" si="10"/>
        <v>0</v>
      </c>
      <c r="AJ72" s="40">
        <f t="shared" si="3"/>
        <v>0</v>
      </c>
      <c r="AK72" s="41">
        <f t="shared" si="11"/>
        <v>0</v>
      </c>
      <c r="AL72" s="137"/>
      <c r="AM72" s="137"/>
      <c r="AN72" s="138"/>
      <c r="AO72" s="138"/>
      <c r="AP72" s="138"/>
      <c r="AQ72" s="137"/>
      <c r="AR72" s="137"/>
      <c r="AS72" s="137"/>
      <c r="AT72" s="137"/>
      <c r="AU72" s="137"/>
      <c r="AV72" s="137"/>
      <c r="AW72" s="137"/>
      <c r="AX72" s="137"/>
      <c r="AY72" s="138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</row>
    <row r="73" spans="2:68" s="139" customFormat="1" ht="21.95" hidden="1" customHeight="1">
      <c r="B73" s="135">
        <v>69</v>
      </c>
      <c r="C73" s="136" t="s">
        <v>62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162">
        <f t="shared" si="10"/>
        <v>0</v>
      </c>
      <c r="AJ73" s="40">
        <f t="shared" si="3"/>
        <v>0</v>
      </c>
      <c r="AK73" s="41">
        <f t="shared" si="11"/>
        <v>0</v>
      </c>
      <c r="AL73" s="137"/>
      <c r="AM73" s="137"/>
      <c r="AN73" s="138"/>
      <c r="AO73" s="138"/>
      <c r="AP73" s="138"/>
      <c r="AQ73" s="137"/>
      <c r="AR73" s="137"/>
      <c r="AS73" s="137"/>
      <c r="AT73" s="137"/>
      <c r="AU73" s="137"/>
      <c r="AV73" s="137"/>
      <c r="AW73" s="137"/>
      <c r="AX73" s="137"/>
      <c r="AY73" s="138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</row>
    <row r="74" spans="2:68" s="139" customFormat="1" ht="21.95" hidden="1" customHeight="1">
      <c r="B74" s="135">
        <v>40</v>
      </c>
      <c r="C74" s="136" t="s">
        <v>63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162">
        <f t="shared" si="10"/>
        <v>0</v>
      </c>
      <c r="AJ74" s="40">
        <f t="shared" si="3"/>
        <v>0</v>
      </c>
      <c r="AK74" s="41">
        <f t="shared" si="11"/>
        <v>0</v>
      </c>
      <c r="AL74" s="137"/>
      <c r="AM74" s="137"/>
      <c r="AN74" s="138"/>
      <c r="AO74" s="138"/>
      <c r="AP74" s="138"/>
      <c r="AQ74" s="137"/>
      <c r="AR74" s="137"/>
      <c r="AS74" s="137"/>
      <c r="AT74" s="137"/>
      <c r="AU74" s="137"/>
      <c r="AV74" s="137"/>
      <c r="AW74" s="137"/>
      <c r="AX74" s="137"/>
      <c r="AY74" s="138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</row>
    <row r="75" spans="2:68" s="139" customFormat="1" ht="21.95" hidden="1" customHeight="1">
      <c r="B75" s="135">
        <v>98</v>
      </c>
      <c r="C75" s="136" t="s">
        <v>64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162">
        <f t="shared" si="10"/>
        <v>0</v>
      </c>
      <c r="AJ75" s="40">
        <f t="shared" si="3"/>
        <v>0</v>
      </c>
      <c r="AK75" s="41">
        <f t="shared" si="11"/>
        <v>0</v>
      </c>
      <c r="AL75" s="137"/>
      <c r="AM75" s="137"/>
      <c r="AN75" s="138"/>
      <c r="AO75" s="138"/>
      <c r="AP75" s="138"/>
      <c r="AQ75" s="137"/>
      <c r="AR75" s="137"/>
      <c r="AS75" s="137"/>
      <c r="AT75" s="137"/>
      <c r="AU75" s="137"/>
      <c r="AV75" s="137"/>
      <c r="AW75" s="137"/>
      <c r="AX75" s="137"/>
      <c r="AY75" s="138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</row>
    <row r="76" spans="2:68" s="139" customFormat="1" ht="21.95" hidden="1" customHeight="1">
      <c r="B76" s="135">
        <v>71</v>
      </c>
      <c r="C76" s="136" t="s">
        <v>65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162">
        <f t="shared" si="10"/>
        <v>0</v>
      </c>
      <c r="AJ76" s="40">
        <f t="shared" si="3"/>
        <v>0</v>
      </c>
      <c r="AK76" s="41">
        <f t="shared" si="11"/>
        <v>0</v>
      </c>
      <c r="AL76" s="137"/>
      <c r="AM76" s="137"/>
      <c r="AN76" s="138"/>
      <c r="AO76" s="138"/>
      <c r="AP76" s="138"/>
      <c r="AQ76" s="137"/>
      <c r="AR76" s="137"/>
      <c r="AS76" s="137"/>
      <c r="AT76" s="137"/>
      <c r="AU76" s="137"/>
      <c r="AV76" s="137"/>
      <c r="AW76" s="137"/>
      <c r="AX76" s="137"/>
      <c r="AY76" s="138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</row>
    <row r="77" spans="2:68" s="139" customFormat="1" ht="21.95" hidden="1" customHeight="1">
      <c r="B77" s="135">
        <v>99</v>
      </c>
      <c r="C77" s="136" t="s">
        <v>66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162">
        <f t="shared" si="10"/>
        <v>0</v>
      </c>
      <c r="AJ77" s="40">
        <f t="shared" ref="AJ77:AJ134" si="12">AVERAGE(D77:AH77)</f>
        <v>0</v>
      </c>
      <c r="AK77" s="41">
        <f t="shared" si="11"/>
        <v>0</v>
      </c>
      <c r="AL77" s="137"/>
      <c r="AM77" s="137"/>
      <c r="AN77" s="138"/>
      <c r="AO77" s="138"/>
      <c r="AP77" s="138"/>
      <c r="AQ77" s="137"/>
      <c r="AR77" s="137"/>
      <c r="AS77" s="137"/>
      <c r="AT77" s="137"/>
      <c r="AU77" s="137"/>
      <c r="AV77" s="137"/>
      <c r="AW77" s="137"/>
      <c r="AX77" s="137"/>
      <c r="AY77" s="138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</row>
    <row r="78" spans="2:68" s="139" customFormat="1" ht="21.95" hidden="1" customHeight="1">
      <c r="B78" s="135">
        <v>102</v>
      </c>
      <c r="C78" s="136" t="s">
        <v>67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162">
        <f t="shared" si="10"/>
        <v>0</v>
      </c>
      <c r="AJ78" s="40">
        <f t="shared" si="12"/>
        <v>0</v>
      </c>
      <c r="AK78" s="41">
        <f t="shared" si="11"/>
        <v>0</v>
      </c>
      <c r="AL78" s="137"/>
      <c r="AM78" s="137"/>
      <c r="AN78" s="138"/>
      <c r="AO78" s="138"/>
      <c r="AP78" s="138"/>
      <c r="AQ78" s="137"/>
      <c r="AR78" s="137"/>
      <c r="AS78" s="137"/>
      <c r="AT78" s="137"/>
      <c r="AU78" s="137"/>
      <c r="AV78" s="137"/>
      <c r="AW78" s="137"/>
      <c r="AX78" s="137"/>
      <c r="AY78" s="138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</row>
    <row r="79" spans="2:68" s="139" customFormat="1" ht="21.95" hidden="1" customHeight="1">
      <c r="B79" s="135">
        <v>75</v>
      </c>
      <c r="C79" s="136" t="s">
        <v>68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162">
        <f t="shared" si="10"/>
        <v>0</v>
      </c>
      <c r="AJ79" s="40">
        <f t="shared" si="12"/>
        <v>0</v>
      </c>
      <c r="AK79" s="41">
        <f t="shared" si="11"/>
        <v>0</v>
      </c>
      <c r="AL79" s="137"/>
      <c r="AM79" s="137"/>
      <c r="AN79" s="138"/>
      <c r="AO79" s="138"/>
      <c r="AP79" s="138"/>
      <c r="AQ79" s="137"/>
      <c r="AR79" s="137"/>
      <c r="AS79" s="137"/>
      <c r="AT79" s="137"/>
      <c r="AU79" s="137"/>
      <c r="AV79" s="137"/>
      <c r="AW79" s="137"/>
      <c r="AX79" s="137"/>
      <c r="AY79" s="138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</row>
    <row r="80" spans="2:68" s="139" customFormat="1" ht="21.95" hidden="1" customHeight="1">
      <c r="B80" s="135">
        <v>157</v>
      </c>
      <c r="C80" s="136" t="s">
        <v>69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162">
        <f t="shared" si="10"/>
        <v>0</v>
      </c>
      <c r="AJ80" s="40">
        <f t="shared" si="12"/>
        <v>0</v>
      </c>
      <c r="AK80" s="41">
        <f t="shared" si="11"/>
        <v>0</v>
      </c>
      <c r="AL80" s="137"/>
      <c r="AM80" s="137"/>
      <c r="AN80" s="138"/>
      <c r="AO80" s="138"/>
      <c r="AP80" s="138"/>
      <c r="AQ80" s="137"/>
      <c r="AR80" s="137"/>
      <c r="AS80" s="137"/>
      <c r="AT80" s="137"/>
      <c r="AU80" s="137"/>
      <c r="AV80" s="137"/>
      <c r="AW80" s="137"/>
      <c r="AX80" s="137"/>
      <c r="AY80" s="138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</row>
    <row r="81" spans="1:68" s="139" customFormat="1" ht="21.95" hidden="1" customHeight="1">
      <c r="B81" s="135">
        <v>158</v>
      </c>
      <c r="C81" s="136" t="s">
        <v>70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162">
        <f t="shared" si="10"/>
        <v>0</v>
      </c>
      <c r="AJ81" s="40">
        <f t="shared" si="12"/>
        <v>0</v>
      </c>
      <c r="AK81" s="41">
        <f t="shared" si="11"/>
        <v>0</v>
      </c>
      <c r="AL81" s="137"/>
      <c r="AM81" s="137"/>
      <c r="AN81" s="138"/>
      <c r="AO81" s="138"/>
      <c r="AP81" s="138"/>
      <c r="AQ81" s="137"/>
      <c r="AR81" s="137"/>
      <c r="AS81" s="137"/>
      <c r="AT81" s="137"/>
      <c r="AU81" s="137"/>
      <c r="AV81" s="137"/>
      <c r="AW81" s="137"/>
      <c r="AX81" s="137"/>
      <c r="AY81" s="138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</row>
    <row r="82" spans="1:68" ht="21.95" hidden="1" customHeight="1">
      <c r="B82" s="37">
        <v>163</v>
      </c>
      <c r="C82" s="16" t="s">
        <v>71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162">
        <f t="shared" si="10"/>
        <v>0</v>
      </c>
      <c r="AJ82" s="40">
        <f t="shared" si="12"/>
        <v>0</v>
      </c>
      <c r="AK82" s="41">
        <f t="shared" si="11"/>
        <v>0</v>
      </c>
      <c r="AN82" s="20"/>
    </row>
    <row r="83" spans="1:68" ht="21.95" hidden="1" customHeight="1">
      <c r="B83" s="37">
        <v>160</v>
      </c>
      <c r="C83" s="16" t="s">
        <v>72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162">
        <f t="shared" si="10"/>
        <v>0</v>
      </c>
      <c r="AJ83" s="40">
        <f t="shared" si="12"/>
        <v>0</v>
      </c>
      <c r="AK83" s="41">
        <f t="shared" si="11"/>
        <v>0</v>
      </c>
      <c r="AN83" s="20"/>
    </row>
    <row r="84" spans="1:68" ht="21.95" hidden="1" customHeight="1">
      <c r="B84" s="37">
        <v>161</v>
      </c>
      <c r="C84" s="16" t="s">
        <v>73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162">
        <f t="shared" si="10"/>
        <v>0</v>
      </c>
      <c r="AJ84" s="40">
        <f t="shared" si="12"/>
        <v>0</v>
      </c>
      <c r="AK84" s="41">
        <f t="shared" si="11"/>
        <v>0</v>
      </c>
      <c r="AN84" s="20"/>
    </row>
    <row r="85" spans="1:68" ht="21.95" hidden="1" customHeight="1">
      <c r="B85" s="37">
        <v>162</v>
      </c>
      <c r="C85" s="16" t="s">
        <v>74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162">
        <f t="shared" si="10"/>
        <v>0</v>
      </c>
      <c r="AJ85" s="40">
        <f t="shared" si="12"/>
        <v>0</v>
      </c>
      <c r="AK85" s="41">
        <f t="shared" si="11"/>
        <v>0</v>
      </c>
      <c r="AN85" s="20"/>
    </row>
    <row r="86" spans="1:68" ht="21.95" hidden="1" customHeight="1">
      <c r="B86" s="37">
        <v>166</v>
      </c>
      <c r="C86" s="16" t="s">
        <v>75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162">
        <f t="shared" si="10"/>
        <v>0</v>
      </c>
      <c r="AJ86" s="40">
        <f t="shared" si="12"/>
        <v>0</v>
      </c>
      <c r="AK86" s="41">
        <f t="shared" si="11"/>
        <v>0</v>
      </c>
      <c r="AN86" s="20"/>
    </row>
    <row r="87" spans="1:68" ht="21.95" customHeight="1">
      <c r="B87" s="37">
        <v>2</v>
      </c>
      <c r="C87" s="16" t="s">
        <v>76</v>
      </c>
      <c r="D87" s="38">
        <v>26</v>
      </c>
      <c r="E87" s="38">
        <v>26</v>
      </c>
      <c r="F87" s="38">
        <v>26</v>
      </c>
      <c r="G87" s="38">
        <v>26</v>
      </c>
      <c r="H87" s="38">
        <v>26</v>
      </c>
      <c r="I87" s="38">
        <v>26</v>
      </c>
      <c r="J87" s="38">
        <v>26</v>
      </c>
      <c r="K87" s="38">
        <v>26</v>
      </c>
      <c r="L87" s="38">
        <v>26</v>
      </c>
      <c r="M87" s="38">
        <v>26</v>
      </c>
      <c r="N87" s="38">
        <v>26</v>
      </c>
      <c r="O87" s="38">
        <v>26</v>
      </c>
      <c r="P87" s="38">
        <v>26</v>
      </c>
      <c r="Q87" s="38">
        <v>26</v>
      </c>
      <c r="R87" s="38">
        <v>26</v>
      </c>
      <c r="S87" s="38">
        <v>26</v>
      </c>
      <c r="T87" s="38">
        <v>26</v>
      </c>
      <c r="U87" s="38">
        <v>26</v>
      </c>
      <c r="V87" s="38">
        <v>26</v>
      </c>
      <c r="W87" s="38">
        <v>26</v>
      </c>
      <c r="X87" s="38">
        <v>26</v>
      </c>
      <c r="Y87" s="38">
        <v>26</v>
      </c>
      <c r="Z87" s="38">
        <v>26</v>
      </c>
      <c r="AA87" s="38">
        <v>26</v>
      </c>
      <c r="AB87" s="38">
        <v>26</v>
      </c>
      <c r="AC87" s="38">
        <v>26</v>
      </c>
      <c r="AD87" s="38">
        <v>26</v>
      </c>
      <c r="AE87" s="38">
        <v>26</v>
      </c>
      <c r="AF87" s="38">
        <v>26</v>
      </c>
      <c r="AG87" s="38">
        <v>26</v>
      </c>
      <c r="AH87" s="38">
        <v>26</v>
      </c>
      <c r="AI87" s="162">
        <f t="shared" si="10"/>
        <v>806</v>
      </c>
      <c r="AJ87" s="40">
        <f t="shared" si="12"/>
        <v>26</v>
      </c>
      <c r="AK87" s="41">
        <f t="shared" si="11"/>
        <v>62899</v>
      </c>
      <c r="AN87" s="20"/>
    </row>
    <row r="88" spans="1:68" s="139" customFormat="1" ht="21.95" hidden="1" customHeight="1">
      <c r="B88" s="135">
        <v>2</v>
      </c>
      <c r="C88" s="136" t="s">
        <v>77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162">
        <f t="shared" si="10"/>
        <v>0</v>
      </c>
      <c r="AJ88" s="40">
        <f t="shared" si="12"/>
        <v>0</v>
      </c>
      <c r="AK88" s="41">
        <f t="shared" si="11"/>
        <v>0</v>
      </c>
      <c r="AL88" s="137"/>
      <c r="AM88" s="137"/>
      <c r="AN88" s="138"/>
      <c r="AO88" s="138"/>
      <c r="AP88" s="138"/>
      <c r="AQ88" s="137"/>
      <c r="AR88" s="137"/>
      <c r="AS88" s="137"/>
      <c r="AT88" s="137"/>
      <c r="AU88" s="137"/>
      <c r="AV88" s="137"/>
      <c r="AW88" s="137"/>
      <c r="AX88" s="137"/>
      <c r="AY88" s="138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</row>
    <row r="89" spans="1:68" s="139" customFormat="1" ht="21.95" hidden="1" customHeight="1">
      <c r="B89" s="135">
        <v>3</v>
      </c>
      <c r="C89" s="136" t="s">
        <v>78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162">
        <f t="shared" si="10"/>
        <v>0</v>
      </c>
      <c r="AJ89" s="40">
        <f t="shared" si="12"/>
        <v>0</v>
      </c>
      <c r="AK89" s="41">
        <f t="shared" si="11"/>
        <v>0</v>
      </c>
      <c r="AL89" s="137"/>
      <c r="AM89" s="137"/>
      <c r="AN89" s="138"/>
      <c r="AO89" s="138"/>
      <c r="AP89" s="138"/>
      <c r="AQ89" s="137"/>
      <c r="AR89" s="137"/>
      <c r="AS89" s="137"/>
      <c r="AT89" s="137"/>
      <c r="AU89" s="137"/>
      <c r="AV89" s="137"/>
      <c r="AW89" s="137"/>
      <c r="AX89" s="137"/>
      <c r="AY89" s="138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</row>
    <row r="90" spans="1:68" ht="21.95" hidden="1" customHeight="1">
      <c r="B90" s="37">
        <v>30</v>
      </c>
      <c r="C90" s="16" t="s">
        <v>79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0</v>
      </c>
      <c r="AI90" s="162">
        <f t="shared" si="10"/>
        <v>0</v>
      </c>
      <c r="AJ90" s="40">
        <f t="shared" si="12"/>
        <v>0</v>
      </c>
      <c r="AK90" s="41">
        <f t="shared" si="11"/>
        <v>0</v>
      </c>
      <c r="AN90" s="20"/>
    </row>
    <row r="91" spans="1:68" s="139" customFormat="1" ht="21.95" hidden="1" customHeight="1">
      <c r="B91" s="135">
        <v>164</v>
      </c>
      <c r="C91" s="136" t="s">
        <v>80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162">
        <f t="shared" si="10"/>
        <v>0</v>
      </c>
      <c r="AJ91" s="40">
        <f t="shared" si="12"/>
        <v>0</v>
      </c>
      <c r="AK91" s="41">
        <f t="shared" si="11"/>
        <v>0</v>
      </c>
      <c r="AL91" s="137"/>
      <c r="AM91" s="137"/>
      <c r="AN91" s="138"/>
      <c r="AO91" s="138"/>
      <c r="AP91" s="138"/>
      <c r="AQ91" s="137"/>
      <c r="AR91" s="137"/>
      <c r="AS91" s="137"/>
      <c r="AT91" s="137"/>
      <c r="AU91" s="137"/>
      <c r="AV91" s="137"/>
      <c r="AW91" s="137"/>
      <c r="AX91" s="137"/>
      <c r="AY91" s="138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</row>
    <row r="92" spans="1:68" ht="21.95" hidden="1" customHeight="1">
      <c r="B92" s="37">
        <v>32</v>
      </c>
      <c r="C92" s="16" t="s">
        <v>81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162">
        <f t="shared" si="10"/>
        <v>0</v>
      </c>
      <c r="AJ92" s="40">
        <f t="shared" si="12"/>
        <v>0</v>
      </c>
      <c r="AK92" s="41">
        <f t="shared" si="11"/>
        <v>0</v>
      </c>
      <c r="AN92" s="20"/>
    </row>
    <row r="93" spans="1:68" ht="21.95" hidden="1" customHeight="1">
      <c r="A93" s="2">
        <v>57</v>
      </c>
      <c r="B93" s="37">
        <v>167</v>
      </c>
      <c r="C93" s="16" t="s">
        <v>82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162">
        <f t="shared" si="10"/>
        <v>0</v>
      </c>
      <c r="AJ93" s="40">
        <f t="shared" si="12"/>
        <v>0</v>
      </c>
      <c r="AK93" s="41">
        <f t="shared" si="11"/>
        <v>0</v>
      </c>
      <c r="AN93" s="20"/>
    </row>
    <row r="94" spans="1:68" s="139" customFormat="1" ht="21.95" hidden="1" customHeight="1">
      <c r="B94" s="135">
        <v>63</v>
      </c>
      <c r="C94" s="136" t="s">
        <v>83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162">
        <f t="shared" si="10"/>
        <v>0</v>
      </c>
      <c r="AJ94" s="40">
        <f t="shared" si="12"/>
        <v>0</v>
      </c>
      <c r="AK94" s="41">
        <f t="shared" si="11"/>
        <v>0</v>
      </c>
      <c r="AL94" s="137"/>
      <c r="AM94" s="137"/>
      <c r="AN94" s="138"/>
      <c r="AO94" s="138"/>
      <c r="AP94" s="138"/>
      <c r="AQ94" s="137"/>
      <c r="AR94" s="137"/>
      <c r="AS94" s="137"/>
      <c r="AT94" s="137"/>
      <c r="AU94" s="137"/>
      <c r="AV94" s="137"/>
      <c r="AW94" s="137"/>
      <c r="AX94" s="137"/>
      <c r="AY94" s="138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</row>
    <row r="95" spans="1:68" ht="21.95" hidden="1" customHeight="1">
      <c r="B95" s="37">
        <v>49</v>
      </c>
      <c r="C95" s="16" t="s">
        <v>84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  <c r="AH95" s="38">
        <v>0</v>
      </c>
      <c r="AI95" s="162">
        <f t="shared" si="10"/>
        <v>0</v>
      </c>
      <c r="AJ95" s="40">
        <f t="shared" si="12"/>
        <v>0</v>
      </c>
      <c r="AK95" s="41">
        <f t="shared" si="11"/>
        <v>0</v>
      </c>
      <c r="AN95" s="20"/>
    </row>
    <row r="96" spans="1:68" ht="21.95" hidden="1" customHeight="1">
      <c r="B96" s="37">
        <v>22</v>
      </c>
      <c r="C96" s="16" t="s">
        <v>85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162">
        <f t="shared" si="10"/>
        <v>0</v>
      </c>
      <c r="AJ96" s="40">
        <f t="shared" si="12"/>
        <v>0</v>
      </c>
      <c r="AK96" s="41">
        <f t="shared" si="11"/>
        <v>0</v>
      </c>
      <c r="AN96" s="20"/>
    </row>
    <row r="97" spans="1:68" ht="21.95" customHeight="1">
      <c r="B97" s="37">
        <v>122</v>
      </c>
      <c r="C97" s="16" t="s">
        <v>86</v>
      </c>
      <c r="D97" s="38">
        <v>33</v>
      </c>
      <c r="E97" s="38">
        <v>33</v>
      </c>
      <c r="F97" s="38">
        <v>33</v>
      </c>
      <c r="G97" s="38">
        <v>33</v>
      </c>
      <c r="H97" s="38">
        <v>33</v>
      </c>
      <c r="I97" s="38">
        <v>33</v>
      </c>
      <c r="J97" s="38">
        <v>33</v>
      </c>
      <c r="K97" s="38">
        <v>33</v>
      </c>
      <c r="L97" s="38">
        <v>33</v>
      </c>
      <c r="M97" s="38">
        <v>33</v>
      </c>
      <c r="N97" s="38">
        <v>33</v>
      </c>
      <c r="O97" s="38">
        <v>33</v>
      </c>
      <c r="P97" s="38">
        <v>33</v>
      </c>
      <c r="Q97" s="38">
        <v>33</v>
      </c>
      <c r="R97" s="38">
        <v>33</v>
      </c>
      <c r="S97" s="38">
        <v>33</v>
      </c>
      <c r="T97" s="38">
        <v>33</v>
      </c>
      <c r="U97" s="38">
        <v>33</v>
      </c>
      <c r="V97" s="38">
        <v>33</v>
      </c>
      <c r="W97" s="38">
        <v>33</v>
      </c>
      <c r="X97" s="38">
        <v>33</v>
      </c>
      <c r="Y97" s="38">
        <v>33</v>
      </c>
      <c r="Z97" s="38">
        <v>33</v>
      </c>
      <c r="AA97" s="38">
        <v>33</v>
      </c>
      <c r="AB97" s="38">
        <v>33</v>
      </c>
      <c r="AC97" s="38">
        <v>33</v>
      </c>
      <c r="AD97" s="38">
        <v>33</v>
      </c>
      <c r="AE97" s="38">
        <v>33</v>
      </c>
      <c r="AF97" s="38">
        <v>33</v>
      </c>
      <c r="AG97" s="38">
        <v>33</v>
      </c>
      <c r="AH97" s="38">
        <v>33</v>
      </c>
      <c r="AI97" s="162">
        <f t="shared" si="10"/>
        <v>1023</v>
      </c>
      <c r="AJ97" s="40">
        <f t="shared" si="12"/>
        <v>33</v>
      </c>
      <c r="AK97" s="41">
        <f t="shared" si="11"/>
        <v>79834</v>
      </c>
      <c r="AN97" s="20"/>
    </row>
    <row r="98" spans="1:68" s="139" customFormat="1" ht="21.95" hidden="1" customHeight="1">
      <c r="B98" s="135">
        <v>106</v>
      </c>
      <c r="C98" s="136" t="s">
        <v>87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162">
        <f t="shared" si="10"/>
        <v>0</v>
      </c>
      <c r="AJ98" s="40">
        <f t="shared" si="12"/>
        <v>0</v>
      </c>
      <c r="AK98" s="41">
        <f t="shared" si="11"/>
        <v>0</v>
      </c>
      <c r="AL98" s="137"/>
      <c r="AM98" s="137"/>
      <c r="AN98" s="138"/>
      <c r="AO98" s="138"/>
      <c r="AP98" s="138"/>
      <c r="AQ98" s="137"/>
      <c r="AR98" s="137"/>
      <c r="AS98" s="137"/>
      <c r="AT98" s="137"/>
      <c r="AU98" s="137"/>
      <c r="AV98" s="137"/>
      <c r="AW98" s="137"/>
      <c r="AX98" s="137"/>
      <c r="AY98" s="138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</row>
    <row r="99" spans="1:68" ht="21.95" hidden="1" customHeight="1">
      <c r="B99" s="37">
        <v>155</v>
      </c>
      <c r="C99" s="16" t="s">
        <v>88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162">
        <f t="shared" si="10"/>
        <v>0</v>
      </c>
      <c r="AJ99" s="40">
        <f t="shared" si="12"/>
        <v>0</v>
      </c>
      <c r="AK99" s="41">
        <f t="shared" si="11"/>
        <v>0</v>
      </c>
      <c r="AN99" s="20"/>
    </row>
    <row r="100" spans="1:68" s="139" customFormat="1" ht="21.95" hidden="1" customHeight="1">
      <c r="B100" s="135">
        <v>108</v>
      </c>
      <c r="C100" s="136" t="s">
        <v>89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162">
        <f t="shared" si="10"/>
        <v>0</v>
      </c>
      <c r="AJ100" s="40">
        <f t="shared" si="12"/>
        <v>0</v>
      </c>
      <c r="AK100" s="41">
        <f t="shared" si="11"/>
        <v>0</v>
      </c>
      <c r="AL100" s="137"/>
      <c r="AM100" s="137"/>
      <c r="AN100" s="138"/>
      <c r="AO100" s="138"/>
      <c r="AP100" s="138"/>
      <c r="AQ100" s="137"/>
      <c r="AR100" s="137"/>
      <c r="AS100" s="137"/>
      <c r="AT100" s="137"/>
      <c r="AU100" s="137"/>
      <c r="AV100" s="137"/>
      <c r="AW100" s="137"/>
      <c r="AX100" s="137"/>
      <c r="AY100" s="138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</row>
    <row r="101" spans="1:68" s="139" customFormat="1" ht="21.95" hidden="1" customHeight="1">
      <c r="B101" s="135">
        <v>150</v>
      </c>
      <c r="C101" s="136" t="s">
        <v>90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162">
        <f t="shared" si="10"/>
        <v>0</v>
      </c>
      <c r="AJ101" s="40">
        <f t="shared" si="12"/>
        <v>0</v>
      </c>
      <c r="AK101" s="41">
        <f t="shared" si="11"/>
        <v>0</v>
      </c>
      <c r="AL101" s="137"/>
      <c r="AM101" s="137"/>
      <c r="AN101" s="138"/>
      <c r="AO101" s="138"/>
      <c r="AP101" s="138"/>
      <c r="AQ101" s="137"/>
      <c r="AR101" s="137"/>
      <c r="AS101" s="137"/>
      <c r="AT101" s="137"/>
      <c r="AU101" s="137"/>
      <c r="AV101" s="137"/>
      <c r="AW101" s="137"/>
      <c r="AX101" s="137"/>
      <c r="AY101" s="138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</row>
    <row r="102" spans="1:68" ht="21.95" customHeight="1">
      <c r="B102" s="37">
        <v>121</v>
      </c>
      <c r="C102" s="16" t="s">
        <v>91</v>
      </c>
      <c r="D102" s="38">
        <v>29</v>
      </c>
      <c r="E102" s="38">
        <v>29</v>
      </c>
      <c r="F102" s="38">
        <v>29</v>
      </c>
      <c r="G102" s="38">
        <v>29</v>
      </c>
      <c r="H102" s="38">
        <v>29</v>
      </c>
      <c r="I102" s="38">
        <v>29</v>
      </c>
      <c r="J102" s="38">
        <v>29</v>
      </c>
      <c r="K102" s="38">
        <v>29</v>
      </c>
      <c r="L102" s="38">
        <v>29</v>
      </c>
      <c r="M102" s="38">
        <v>29</v>
      </c>
      <c r="N102" s="38">
        <v>29</v>
      </c>
      <c r="O102" s="38">
        <v>29</v>
      </c>
      <c r="P102" s="38">
        <v>29</v>
      </c>
      <c r="Q102" s="38">
        <v>29</v>
      </c>
      <c r="R102" s="38">
        <v>29</v>
      </c>
      <c r="S102" s="38">
        <v>29</v>
      </c>
      <c r="T102" s="38">
        <v>29</v>
      </c>
      <c r="U102" s="38">
        <v>29</v>
      </c>
      <c r="V102" s="38">
        <v>29</v>
      </c>
      <c r="W102" s="38">
        <v>29</v>
      </c>
      <c r="X102" s="38">
        <v>29</v>
      </c>
      <c r="Y102" s="38">
        <v>29</v>
      </c>
      <c r="Z102" s="38">
        <v>29</v>
      </c>
      <c r="AA102" s="38">
        <v>29</v>
      </c>
      <c r="AB102" s="38">
        <v>29</v>
      </c>
      <c r="AC102" s="38">
        <v>29</v>
      </c>
      <c r="AD102" s="38">
        <v>29</v>
      </c>
      <c r="AE102" s="38">
        <v>29</v>
      </c>
      <c r="AF102" s="38">
        <v>29</v>
      </c>
      <c r="AG102" s="38">
        <v>29</v>
      </c>
      <c r="AH102" s="38">
        <v>29</v>
      </c>
      <c r="AI102" s="162">
        <f t="shared" si="10"/>
        <v>899</v>
      </c>
      <c r="AJ102" s="40">
        <f t="shared" si="12"/>
        <v>29</v>
      </c>
      <c r="AK102" s="41">
        <f t="shared" si="11"/>
        <v>70157</v>
      </c>
      <c r="AN102" s="20"/>
    </row>
    <row r="103" spans="1:68" ht="21.95" hidden="1" customHeight="1">
      <c r="B103" s="37">
        <v>113</v>
      </c>
      <c r="C103" s="16" t="s">
        <v>92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162">
        <f t="shared" si="10"/>
        <v>0</v>
      </c>
      <c r="AJ103" s="40">
        <f t="shared" si="12"/>
        <v>0</v>
      </c>
      <c r="AK103" s="41">
        <f t="shared" si="11"/>
        <v>0</v>
      </c>
      <c r="AN103" s="20"/>
    </row>
    <row r="104" spans="1:68" s="139" customFormat="1" ht="21.95" hidden="1" customHeight="1">
      <c r="B104" s="135">
        <v>151</v>
      </c>
      <c r="C104" s="136" t="s">
        <v>93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162">
        <f t="shared" si="10"/>
        <v>0</v>
      </c>
      <c r="AJ104" s="40">
        <f t="shared" si="12"/>
        <v>0</v>
      </c>
      <c r="AK104" s="41">
        <f t="shared" si="11"/>
        <v>0</v>
      </c>
      <c r="AL104" s="137"/>
      <c r="AM104" s="137"/>
      <c r="AN104" s="138"/>
      <c r="AO104" s="138"/>
      <c r="AP104" s="138"/>
      <c r="AQ104" s="137"/>
      <c r="AR104" s="137"/>
      <c r="AS104" s="137"/>
      <c r="AT104" s="137"/>
      <c r="AU104" s="137"/>
      <c r="AV104" s="137"/>
      <c r="AW104" s="137"/>
      <c r="AX104" s="137"/>
      <c r="AY104" s="138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</row>
    <row r="105" spans="1:68" ht="21.95" hidden="1" customHeight="1">
      <c r="A105" s="2">
        <v>4</v>
      </c>
      <c r="B105" s="37">
        <v>141</v>
      </c>
      <c r="C105" s="16" t="s">
        <v>94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162">
        <f t="shared" si="10"/>
        <v>0</v>
      </c>
      <c r="AJ105" s="40">
        <f t="shared" si="12"/>
        <v>0</v>
      </c>
      <c r="AK105" s="41">
        <f t="shared" si="11"/>
        <v>0</v>
      </c>
      <c r="AN105" s="20"/>
    </row>
    <row r="106" spans="1:68" ht="21.95" hidden="1" customHeight="1">
      <c r="B106" s="37">
        <v>124</v>
      </c>
      <c r="C106" s="16" t="s">
        <v>95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162">
        <f t="shared" si="10"/>
        <v>0</v>
      </c>
      <c r="AJ106" s="40">
        <f t="shared" si="12"/>
        <v>0</v>
      </c>
      <c r="AK106" s="41">
        <f t="shared" si="11"/>
        <v>0</v>
      </c>
      <c r="AN106" s="20"/>
    </row>
    <row r="107" spans="1:68" s="139" customFormat="1" ht="21.95" hidden="1" customHeight="1">
      <c r="B107" s="135">
        <v>125</v>
      </c>
      <c r="C107" s="136" t="s">
        <v>96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162">
        <f t="shared" si="10"/>
        <v>0</v>
      </c>
      <c r="AJ107" s="40">
        <f t="shared" si="12"/>
        <v>0</v>
      </c>
      <c r="AK107" s="41">
        <f t="shared" si="11"/>
        <v>0</v>
      </c>
      <c r="AL107" s="137"/>
      <c r="AM107" s="137"/>
      <c r="AN107" s="140" t="s">
        <v>0</v>
      </c>
      <c r="AO107" s="140"/>
      <c r="AP107" s="140"/>
      <c r="AQ107" s="137"/>
      <c r="AR107" s="137"/>
      <c r="AS107" s="137"/>
      <c r="AT107" s="137"/>
      <c r="AU107" s="137"/>
      <c r="AV107" s="137"/>
      <c r="AW107" s="137"/>
      <c r="AX107" s="137"/>
      <c r="AY107" s="138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</row>
    <row r="108" spans="1:68" s="139" customFormat="1" ht="21.95" hidden="1" customHeight="1">
      <c r="B108" s="135">
        <v>128</v>
      </c>
      <c r="C108" s="136" t="s">
        <v>97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162">
        <f t="shared" si="10"/>
        <v>0</v>
      </c>
      <c r="AJ108" s="40">
        <f t="shared" si="12"/>
        <v>0</v>
      </c>
      <c r="AK108" s="41">
        <f t="shared" si="11"/>
        <v>0</v>
      </c>
      <c r="AL108" s="137"/>
      <c r="AM108" s="137"/>
      <c r="AN108" s="138"/>
      <c r="AO108" s="138"/>
      <c r="AP108" s="138"/>
      <c r="AQ108" s="137"/>
      <c r="AR108" s="137"/>
      <c r="AS108" s="137"/>
      <c r="AT108" s="137"/>
      <c r="AU108" s="137"/>
      <c r="AV108" s="137"/>
      <c r="AW108" s="137"/>
      <c r="AX108" s="137"/>
      <c r="AY108" s="138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</row>
    <row r="109" spans="1:68" s="139" customFormat="1" ht="21.95" hidden="1" customHeight="1">
      <c r="B109" s="135">
        <v>138</v>
      </c>
      <c r="C109" s="136" t="s">
        <v>98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162">
        <f t="shared" si="10"/>
        <v>0</v>
      </c>
      <c r="AJ109" s="40">
        <f t="shared" si="12"/>
        <v>0</v>
      </c>
      <c r="AK109" s="41">
        <f t="shared" si="11"/>
        <v>0</v>
      </c>
      <c r="AL109" s="137"/>
      <c r="AM109" s="137"/>
      <c r="AN109" s="138"/>
      <c r="AO109" s="138"/>
      <c r="AP109" s="138"/>
      <c r="AQ109" s="137"/>
      <c r="AR109" s="137"/>
      <c r="AS109" s="137"/>
      <c r="AT109" s="137"/>
      <c r="AU109" s="137"/>
      <c r="AV109" s="137"/>
      <c r="AW109" s="137"/>
      <c r="AX109" s="137"/>
      <c r="AY109" s="138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</row>
    <row r="110" spans="1:68" ht="21.95" hidden="1" customHeight="1">
      <c r="B110" s="37">
        <v>109</v>
      </c>
      <c r="C110" s="16" t="s">
        <v>99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162">
        <f t="shared" si="10"/>
        <v>0</v>
      </c>
      <c r="AJ110" s="40">
        <f t="shared" si="12"/>
        <v>0</v>
      </c>
      <c r="AK110" s="41">
        <f t="shared" si="11"/>
        <v>0</v>
      </c>
      <c r="AN110" s="20"/>
    </row>
    <row r="111" spans="1:68" ht="21.95" hidden="1" customHeight="1">
      <c r="B111" s="37">
        <v>95</v>
      </c>
      <c r="C111" s="16" t="s">
        <v>100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162">
        <f t="shared" si="10"/>
        <v>0</v>
      </c>
      <c r="AJ111" s="40">
        <f t="shared" si="12"/>
        <v>0</v>
      </c>
      <c r="AK111" s="41">
        <f t="shared" si="11"/>
        <v>0</v>
      </c>
      <c r="AN111" s="20"/>
    </row>
    <row r="112" spans="1:68" s="139" customFormat="1" ht="21.95" hidden="1" customHeight="1">
      <c r="B112" s="135">
        <v>60</v>
      </c>
      <c r="C112" s="136" t="s">
        <v>101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162">
        <f t="shared" si="10"/>
        <v>0</v>
      </c>
      <c r="AJ112" s="40">
        <f t="shared" si="12"/>
        <v>0</v>
      </c>
      <c r="AK112" s="41">
        <f t="shared" si="11"/>
        <v>0</v>
      </c>
      <c r="AL112" s="137"/>
      <c r="AM112" s="137"/>
      <c r="AN112" s="138"/>
      <c r="AO112" s="138"/>
      <c r="AP112" s="138"/>
      <c r="AQ112" s="137"/>
      <c r="AR112" s="137"/>
      <c r="AS112" s="137"/>
      <c r="AT112" s="137"/>
      <c r="AU112" s="137"/>
      <c r="AV112" s="137"/>
      <c r="AW112" s="137"/>
      <c r="AX112" s="137"/>
      <c r="AY112" s="138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</row>
    <row r="113" spans="2:68" ht="21.95" hidden="1" customHeight="1">
      <c r="B113" s="37">
        <v>139</v>
      </c>
      <c r="C113" s="16" t="s">
        <v>102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162">
        <f t="shared" si="10"/>
        <v>0</v>
      </c>
      <c r="AJ113" s="40">
        <f t="shared" si="12"/>
        <v>0</v>
      </c>
      <c r="AK113" s="41">
        <f t="shared" si="11"/>
        <v>0</v>
      </c>
      <c r="AN113" s="20"/>
    </row>
    <row r="114" spans="2:68" ht="21.95" hidden="1" customHeight="1">
      <c r="B114" s="37">
        <v>140</v>
      </c>
      <c r="C114" s="16" t="s">
        <v>201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162">
        <f t="shared" si="10"/>
        <v>0</v>
      </c>
      <c r="AJ114" s="40">
        <f t="shared" si="12"/>
        <v>0</v>
      </c>
      <c r="AK114" s="41">
        <f t="shared" si="11"/>
        <v>0</v>
      </c>
      <c r="AN114" s="20"/>
    </row>
    <row r="115" spans="2:68" ht="21.75" customHeight="1">
      <c r="B115" s="37">
        <v>117</v>
      </c>
      <c r="C115" s="16" t="s">
        <v>103</v>
      </c>
      <c r="D115" s="38">
        <v>24</v>
      </c>
      <c r="E115" s="38">
        <v>24</v>
      </c>
      <c r="F115" s="38">
        <v>24</v>
      </c>
      <c r="G115" s="38">
        <v>24</v>
      </c>
      <c r="H115" s="38">
        <v>24</v>
      </c>
      <c r="I115" s="38">
        <v>24</v>
      </c>
      <c r="J115" s="38">
        <v>24</v>
      </c>
      <c r="K115" s="38">
        <v>24</v>
      </c>
      <c r="L115" s="38">
        <v>24</v>
      </c>
      <c r="M115" s="38">
        <v>24</v>
      </c>
      <c r="N115" s="38">
        <v>24</v>
      </c>
      <c r="O115" s="38">
        <v>24</v>
      </c>
      <c r="P115" s="38">
        <v>24</v>
      </c>
      <c r="Q115" s="38">
        <v>24</v>
      </c>
      <c r="R115" s="38">
        <v>24</v>
      </c>
      <c r="S115" s="38">
        <v>24</v>
      </c>
      <c r="T115" s="38">
        <v>24</v>
      </c>
      <c r="U115" s="38">
        <v>24</v>
      </c>
      <c r="V115" s="38">
        <v>24</v>
      </c>
      <c r="W115" s="38">
        <v>24</v>
      </c>
      <c r="X115" s="38">
        <v>24</v>
      </c>
      <c r="Y115" s="38">
        <v>24</v>
      </c>
      <c r="Z115" s="38">
        <v>24</v>
      </c>
      <c r="AA115" s="38">
        <v>24</v>
      </c>
      <c r="AB115" s="38">
        <v>24</v>
      </c>
      <c r="AC115" s="38">
        <v>24</v>
      </c>
      <c r="AD115" s="38">
        <v>24</v>
      </c>
      <c r="AE115" s="38">
        <v>24</v>
      </c>
      <c r="AF115" s="38">
        <v>24</v>
      </c>
      <c r="AG115" s="38">
        <v>24</v>
      </c>
      <c r="AH115" s="38">
        <v>24</v>
      </c>
      <c r="AI115" s="162">
        <f t="shared" si="10"/>
        <v>744</v>
      </c>
      <c r="AJ115" s="40">
        <f t="shared" si="12"/>
        <v>24</v>
      </c>
      <c r="AK115" s="41">
        <f t="shared" si="11"/>
        <v>58061</v>
      </c>
      <c r="AN115" s="20"/>
    </row>
    <row r="116" spans="2:68" ht="21.95" hidden="1" customHeight="1">
      <c r="B116" s="37">
        <v>120</v>
      </c>
      <c r="C116" s="16" t="s">
        <v>104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162">
        <f t="shared" si="10"/>
        <v>0</v>
      </c>
      <c r="AJ116" s="40">
        <f t="shared" si="12"/>
        <v>0</v>
      </c>
      <c r="AK116" s="41">
        <f t="shared" si="11"/>
        <v>0</v>
      </c>
      <c r="AN116" s="20"/>
    </row>
    <row r="117" spans="2:68" ht="21.95" customHeight="1">
      <c r="B117" s="37">
        <v>623</v>
      </c>
      <c r="C117" s="16" t="s">
        <v>105</v>
      </c>
      <c r="D117" s="38">
        <v>65</v>
      </c>
      <c r="E117" s="38">
        <v>65</v>
      </c>
      <c r="F117" s="38">
        <v>65</v>
      </c>
      <c r="G117" s="38">
        <v>65</v>
      </c>
      <c r="H117" s="38">
        <v>65</v>
      </c>
      <c r="I117" s="38">
        <v>65</v>
      </c>
      <c r="J117" s="38">
        <v>65</v>
      </c>
      <c r="K117" s="38">
        <v>65</v>
      </c>
      <c r="L117" s="38">
        <v>65</v>
      </c>
      <c r="M117" s="38">
        <v>65</v>
      </c>
      <c r="N117" s="38">
        <v>65</v>
      </c>
      <c r="O117" s="38">
        <v>65</v>
      </c>
      <c r="P117" s="38">
        <v>65</v>
      </c>
      <c r="Q117" s="38">
        <v>65</v>
      </c>
      <c r="R117" s="38">
        <v>65</v>
      </c>
      <c r="S117" s="38">
        <v>65</v>
      </c>
      <c r="T117" s="38">
        <v>65</v>
      </c>
      <c r="U117" s="38">
        <v>65</v>
      </c>
      <c r="V117" s="38">
        <v>65</v>
      </c>
      <c r="W117" s="38">
        <v>65</v>
      </c>
      <c r="X117" s="38">
        <v>65</v>
      </c>
      <c r="Y117" s="38">
        <v>65</v>
      </c>
      <c r="Z117" s="38">
        <v>65</v>
      </c>
      <c r="AA117" s="38">
        <v>65</v>
      </c>
      <c r="AB117" s="38">
        <v>65</v>
      </c>
      <c r="AC117" s="38">
        <v>65</v>
      </c>
      <c r="AD117" s="38">
        <v>65</v>
      </c>
      <c r="AE117" s="38">
        <v>65</v>
      </c>
      <c r="AF117" s="38">
        <v>65</v>
      </c>
      <c r="AG117" s="38">
        <v>65</v>
      </c>
      <c r="AH117" s="38">
        <v>65</v>
      </c>
      <c r="AI117" s="162">
        <f t="shared" si="10"/>
        <v>2015</v>
      </c>
      <c r="AJ117" s="40">
        <f t="shared" si="12"/>
        <v>65</v>
      </c>
      <c r="AK117" s="41">
        <f t="shared" si="11"/>
        <v>157248</v>
      </c>
      <c r="AN117" s="20"/>
    </row>
    <row r="118" spans="2:68" ht="21.95" hidden="1" customHeight="1">
      <c r="B118" s="37">
        <v>824</v>
      </c>
      <c r="C118" s="16" t="s">
        <v>106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162">
        <f t="shared" si="10"/>
        <v>0</v>
      </c>
      <c r="AJ118" s="40">
        <f t="shared" si="12"/>
        <v>0</v>
      </c>
      <c r="AK118" s="41">
        <f t="shared" si="11"/>
        <v>0</v>
      </c>
      <c r="AN118" s="20"/>
    </row>
    <row r="119" spans="2:68" ht="21.95" hidden="1" customHeight="1">
      <c r="B119" s="37">
        <v>825</v>
      </c>
      <c r="C119" s="16" t="s">
        <v>107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162">
        <f t="shared" si="10"/>
        <v>0</v>
      </c>
      <c r="AJ119" s="40">
        <f t="shared" si="12"/>
        <v>0</v>
      </c>
      <c r="AK119" s="41">
        <f t="shared" si="11"/>
        <v>0</v>
      </c>
      <c r="AN119" s="20"/>
    </row>
    <row r="120" spans="2:68" s="139" customFormat="1" ht="21.95" hidden="1" customHeight="1">
      <c r="B120" s="135">
        <v>152</v>
      </c>
      <c r="C120" s="136" t="s">
        <v>108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0</v>
      </c>
      <c r="AH120" s="38">
        <v>0</v>
      </c>
      <c r="AI120" s="162">
        <f t="shared" si="10"/>
        <v>0</v>
      </c>
      <c r="AJ120" s="40">
        <f t="shared" si="12"/>
        <v>0</v>
      </c>
      <c r="AK120" s="41">
        <f t="shared" si="11"/>
        <v>0</v>
      </c>
      <c r="AL120" s="137"/>
      <c r="AM120" s="137"/>
      <c r="AN120" s="138"/>
      <c r="AO120" s="138"/>
      <c r="AP120" s="138"/>
      <c r="AQ120" s="137"/>
      <c r="AR120" s="137"/>
      <c r="AS120" s="137"/>
      <c r="AT120" s="137"/>
      <c r="AU120" s="137"/>
      <c r="AV120" s="137"/>
      <c r="AW120" s="137"/>
      <c r="AX120" s="137"/>
      <c r="AY120" s="138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</row>
    <row r="121" spans="2:68" ht="21.95" customHeight="1">
      <c r="B121" s="37">
        <v>118</v>
      </c>
      <c r="C121" s="16" t="s">
        <v>109</v>
      </c>
      <c r="D121" s="38">
        <v>35</v>
      </c>
      <c r="E121" s="38">
        <v>35</v>
      </c>
      <c r="F121" s="38">
        <v>35</v>
      </c>
      <c r="G121" s="38">
        <v>35</v>
      </c>
      <c r="H121" s="38">
        <v>35</v>
      </c>
      <c r="I121" s="38">
        <v>35</v>
      </c>
      <c r="J121" s="38">
        <v>35</v>
      </c>
      <c r="K121" s="38">
        <v>35</v>
      </c>
      <c r="L121" s="38">
        <v>35</v>
      </c>
      <c r="M121" s="38">
        <v>35</v>
      </c>
      <c r="N121" s="38">
        <v>35</v>
      </c>
      <c r="O121" s="38">
        <v>35</v>
      </c>
      <c r="P121" s="38">
        <v>35</v>
      </c>
      <c r="Q121" s="38">
        <v>35</v>
      </c>
      <c r="R121" s="38">
        <v>35</v>
      </c>
      <c r="S121" s="38">
        <v>35</v>
      </c>
      <c r="T121" s="38">
        <v>35</v>
      </c>
      <c r="U121" s="38">
        <v>35</v>
      </c>
      <c r="V121" s="38">
        <v>35</v>
      </c>
      <c r="W121" s="38">
        <v>35</v>
      </c>
      <c r="X121" s="38">
        <v>35</v>
      </c>
      <c r="Y121" s="38">
        <v>35</v>
      </c>
      <c r="Z121" s="38">
        <v>35</v>
      </c>
      <c r="AA121" s="38">
        <v>35</v>
      </c>
      <c r="AB121" s="38">
        <v>35</v>
      </c>
      <c r="AC121" s="38">
        <v>35</v>
      </c>
      <c r="AD121" s="38">
        <v>35</v>
      </c>
      <c r="AE121" s="38">
        <v>35</v>
      </c>
      <c r="AF121" s="38">
        <v>35</v>
      </c>
      <c r="AG121" s="38">
        <v>35</v>
      </c>
      <c r="AH121" s="38">
        <v>35</v>
      </c>
      <c r="AI121" s="162">
        <f t="shared" si="10"/>
        <v>1085</v>
      </c>
      <c r="AJ121" s="40">
        <f t="shared" si="12"/>
        <v>35</v>
      </c>
      <c r="AK121" s="41">
        <f t="shared" si="11"/>
        <v>84672</v>
      </c>
      <c r="AN121" s="20"/>
    </row>
    <row r="122" spans="2:68" s="139" customFormat="1" ht="21.95" hidden="1" customHeight="1">
      <c r="B122" s="135">
        <v>101</v>
      </c>
      <c r="C122" s="136" t="s">
        <v>110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162">
        <f t="shared" si="10"/>
        <v>0</v>
      </c>
      <c r="AJ122" s="40">
        <f t="shared" si="12"/>
        <v>0</v>
      </c>
      <c r="AK122" s="41">
        <f t="shared" si="11"/>
        <v>0</v>
      </c>
      <c r="AL122" s="137"/>
      <c r="AM122" s="137"/>
      <c r="AN122" s="138"/>
      <c r="AO122" s="138"/>
      <c r="AP122" s="138"/>
      <c r="AQ122" s="137"/>
      <c r="AR122" s="137"/>
      <c r="AS122" s="137"/>
      <c r="AT122" s="137"/>
      <c r="AU122" s="137"/>
      <c r="AV122" s="137"/>
      <c r="AW122" s="137"/>
      <c r="AX122" s="137"/>
      <c r="AY122" s="138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7"/>
      <c r="BP122" s="137"/>
    </row>
    <row r="123" spans="2:68" ht="21.95" hidden="1" customHeight="1">
      <c r="B123" s="37">
        <v>116</v>
      </c>
      <c r="C123" s="16" t="s">
        <v>111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162">
        <f t="shared" si="10"/>
        <v>0</v>
      </c>
      <c r="AJ123" s="40">
        <f t="shared" si="12"/>
        <v>0</v>
      </c>
      <c r="AK123" s="41">
        <f t="shared" si="11"/>
        <v>0</v>
      </c>
      <c r="AN123" s="20"/>
    </row>
    <row r="124" spans="2:68" ht="21.95" customHeight="1">
      <c r="B124" s="37"/>
      <c r="C124" s="16" t="s">
        <v>191</v>
      </c>
      <c r="D124" s="38">
        <v>35</v>
      </c>
      <c r="E124" s="38">
        <v>35</v>
      </c>
      <c r="F124" s="38">
        <v>35</v>
      </c>
      <c r="G124" s="38">
        <v>35</v>
      </c>
      <c r="H124" s="38">
        <v>35</v>
      </c>
      <c r="I124" s="38">
        <v>35</v>
      </c>
      <c r="J124" s="38">
        <v>35</v>
      </c>
      <c r="K124" s="38">
        <v>35</v>
      </c>
      <c r="L124" s="38">
        <v>35</v>
      </c>
      <c r="M124" s="38">
        <v>35</v>
      </c>
      <c r="N124" s="38">
        <v>35</v>
      </c>
      <c r="O124" s="38">
        <v>35</v>
      </c>
      <c r="P124" s="38">
        <v>35</v>
      </c>
      <c r="Q124" s="38">
        <v>35</v>
      </c>
      <c r="R124" s="38">
        <v>35</v>
      </c>
      <c r="S124" s="38">
        <v>35</v>
      </c>
      <c r="T124" s="38">
        <v>35</v>
      </c>
      <c r="U124" s="38">
        <v>35</v>
      </c>
      <c r="V124" s="38">
        <v>35</v>
      </c>
      <c r="W124" s="38">
        <v>35</v>
      </c>
      <c r="X124" s="38">
        <v>35</v>
      </c>
      <c r="Y124" s="38">
        <v>35</v>
      </c>
      <c r="Z124" s="38">
        <v>35</v>
      </c>
      <c r="AA124" s="38">
        <v>35</v>
      </c>
      <c r="AB124" s="38">
        <v>35</v>
      </c>
      <c r="AC124" s="38">
        <v>35</v>
      </c>
      <c r="AD124" s="38">
        <v>35</v>
      </c>
      <c r="AE124" s="38">
        <v>35</v>
      </c>
      <c r="AF124" s="38">
        <v>35</v>
      </c>
      <c r="AG124" s="38">
        <v>35</v>
      </c>
      <c r="AH124" s="38">
        <v>35</v>
      </c>
      <c r="AI124" s="162">
        <f t="shared" si="10"/>
        <v>1085</v>
      </c>
      <c r="AJ124" s="40">
        <f t="shared" si="12"/>
        <v>35</v>
      </c>
      <c r="AK124" s="41">
        <f t="shared" si="11"/>
        <v>84672</v>
      </c>
      <c r="AN124" s="20"/>
    </row>
    <row r="125" spans="2:68" ht="21.95" hidden="1" customHeight="1">
      <c r="B125" s="37">
        <v>826</v>
      </c>
      <c r="C125" s="16" t="s">
        <v>190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162">
        <f t="shared" si="10"/>
        <v>0</v>
      </c>
      <c r="AJ125" s="40">
        <f t="shared" si="12"/>
        <v>0</v>
      </c>
      <c r="AK125" s="41">
        <f t="shared" si="11"/>
        <v>0</v>
      </c>
      <c r="AN125" s="20"/>
    </row>
    <row r="126" spans="2:68" ht="18.75" hidden="1" customHeight="1">
      <c r="B126" s="37">
        <v>860</v>
      </c>
      <c r="C126" s="16" t="s">
        <v>112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162">
        <f t="shared" si="10"/>
        <v>0</v>
      </c>
      <c r="AJ126" s="40">
        <f t="shared" si="12"/>
        <v>0</v>
      </c>
      <c r="AK126" s="41">
        <f t="shared" si="11"/>
        <v>0</v>
      </c>
      <c r="AN126" s="20"/>
    </row>
    <row r="127" spans="2:68" s="139" customFormat="1" ht="21.95" hidden="1" customHeight="1">
      <c r="B127" s="135">
        <v>862</v>
      </c>
      <c r="C127" s="136" t="s">
        <v>247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162">
        <f t="shared" si="10"/>
        <v>0</v>
      </c>
      <c r="AJ127" s="40">
        <f t="shared" si="12"/>
        <v>0</v>
      </c>
      <c r="AK127" s="41">
        <f t="shared" si="11"/>
        <v>0</v>
      </c>
      <c r="AL127" s="137"/>
      <c r="AM127" s="137"/>
      <c r="AN127" s="138"/>
      <c r="AO127" s="138"/>
      <c r="AP127" s="138"/>
      <c r="AQ127" s="137"/>
      <c r="AR127" s="137"/>
      <c r="AS127" s="137"/>
      <c r="AT127" s="137"/>
      <c r="AU127" s="137"/>
      <c r="AV127" s="137"/>
      <c r="AW127" s="137"/>
      <c r="AX127" s="137"/>
      <c r="AY127" s="138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</row>
    <row r="128" spans="2:68" s="139" customFormat="1" ht="21.95" hidden="1" customHeight="1">
      <c r="B128" s="135">
        <v>864</v>
      </c>
      <c r="C128" s="136" t="s">
        <v>113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162">
        <f t="shared" ref="AI128:AI134" si="13">SUM(D128:AH128)</f>
        <v>0</v>
      </c>
      <c r="AJ128" s="40">
        <f t="shared" si="12"/>
        <v>0</v>
      </c>
      <c r="AK128" s="41">
        <f t="shared" si="11"/>
        <v>0</v>
      </c>
      <c r="AL128" s="137"/>
      <c r="AM128" s="137"/>
      <c r="AN128" s="138"/>
      <c r="AO128" s="138"/>
      <c r="AP128" s="138"/>
      <c r="AQ128" s="137"/>
      <c r="AR128" s="137"/>
      <c r="AS128" s="137"/>
      <c r="AT128" s="137"/>
      <c r="AU128" s="137"/>
      <c r="AV128" s="137"/>
      <c r="AW128" s="137"/>
      <c r="AX128" s="137"/>
      <c r="AY128" s="138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</row>
    <row r="129" spans="1:40" ht="21.95" customHeight="1">
      <c r="B129" s="37">
        <v>858</v>
      </c>
      <c r="C129" s="16" t="s">
        <v>236</v>
      </c>
      <c r="D129" s="38">
        <v>64</v>
      </c>
      <c r="E129" s="38">
        <v>64</v>
      </c>
      <c r="F129" s="38">
        <v>64</v>
      </c>
      <c r="G129" s="38">
        <v>64</v>
      </c>
      <c r="H129" s="38">
        <v>64</v>
      </c>
      <c r="I129" s="38">
        <v>64</v>
      </c>
      <c r="J129" s="38">
        <v>64</v>
      </c>
      <c r="K129" s="38">
        <v>64</v>
      </c>
      <c r="L129" s="38">
        <v>64</v>
      </c>
      <c r="M129" s="38">
        <v>64</v>
      </c>
      <c r="N129" s="38">
        <v>64</v>
      </c>
      <c r="O129" s="38">
        <v>64</v>
      </c>
      <c r="P129" s="38">
        <v>64</v>
      </c>
      <c r="Q129" s="38">
        <v>64</v>
      </c>
      <c r="R129" s="38">
        <v>64</v>
      </c>
      <c r="S129" s="38">
        <v>64</v>
      </c>
      <c r="T129" s="38">
        <v>64</v>
      </c>
      <c r="U129" s="38">
        <v>64</v>
      </c>
      <c r="V129" s="38">
        <v>64</v>
      </c>
      <c r="W129" s="38">
        <v>64</v>
      </c>
      <c r="X129" s="38">
        <v>64</v>
      </c>
      <c r="Y129" s="38">
        <v>64</v>
      </c>
      <c r="Z129" s="38">
        <v>64</v>
      </c>
      <c r="AA129" s="38">
        <v>64</v>
      </c>
      <c r="AB129" s="38">
        <v>64</v>
      </c>
      <c r="AC129" s="38">
        <v>64</v>
      </c>
      <c r="AD129" s="38">
        <v>64</v>
      </c>
      <c r="AE129" s="38">
        <v>64</v>
      </c>
      <c r="AF129" s="38">
        <v>64</v>
      </c>
      <c r="AG129" s="38">
        <v>64</v>
      </c>
      <c r="AH129" s="38">
        <v>64</v>
      </c>
      <c r="AI129" s="162">
        <f t="shared" si="13"/>
        <v>1984</v>
      </c>
      <c r="AJ129" s="40">
        <f t="shared" si="12"/>
        <v>64</v>
      </c>
      <c r="AK129" s="41">
        <f t="shared" ref="AK129:AK134" si="14">INT(ROUND(INT(ROUND(AJ129,0))*86.4*28,0))</f>
        <v>154829</v>
      </c>
      <c r="AN129" s="20"/>
    </row>
    <row r="130" spans="1:40" ht="21.95" hidden="1" customHeight="1">
      <c r="B130" s="37">
        <v>859</v>
      </c>
      <c r="C130" s="16" t="s">
        <v>114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162">
        <f t="shared" si="13"/>
        <v>0</v>
      </c>
      <c r="AJ130" s="40">
        <f t="shared" si="12"/>
        <v>0</v>
      </c>
      <c r="AK130" s="41">
        <f t="shared" si="14"/>
        <v>0</v>
      </c>
      <c r="AN130" s="20"/>
    </row>
    <row r="131" spans="1:40" ht="21.95" customHeight="1">
      <c r="B131" s="37">
        <v>865</v>
      </c>
      <c r="C131" s="16" t="s">
        <v>115</v>
      </c>
      <c r="D131" s="38">
        <v>68</v>
      </c>
      <c r="E131" s="38">
        <v>68</v>
      </c>
      <c r="F131" s="38">
        <v>68</v>
      </c>
      <c r="G131" s="38">
        <v>68</v>
      </c>
      <c r="H131" s="38">
        <v>68</v>
      </c>
      <c r="I131" s="38">
        <v>68</v>
      </c>
      <c r="J131" s="38">
        <v>68</v>
      </c>
      <c r="K131" s="38">
        <v>68</v>
      </c>
      <c r="L131" s="38">
        <v>68</v>
      </c>
      <c r="M131" s="38">
        <v>68</v>
      </c>
      <c r="N131" s="38">
        <v>68</v>
      </c>
      <c r="O131" s="38">
        <v>68</v>
      </c>
      <c r="P131" s="38">
        <v>68</v>
      </c>
      <c r="Q131" s="38">
        <v>68</v>
      </c>
      <c r="R131" s="38">
        <v>68</v>
      </c>
      <c r="S131" s="38">
        <v>68</v>
      </c>
      <c r="T131" s="38">
        <v>68</v>
      </c>
      <c r="U131" s="38">
        <v>68</v>
      </c>
      <c r="V131" s="38">
        <v>68</v>
      </c>
      <c r="W131" s="38">
        <v>68</v>
      </c>
      <c r="X131" s="38">
        <v>68</v>
      </c>
      <c r="Y131" s="38">
        <v>68</v>
      </c>
      <c r="Z131" s="38">
        <v>68</v>
      </c>
      <c r="AA131" s="38">
        <v>68</v>
      </c>
      <c r="AB131" s="38">
        <v>68</v>
      </c>
      <c r="AC131" s="38">
        <v>68</v>
      </c>
      <c r="AD131" s="38">
        <v>68</v>
      </c>
      <c r="AE131" s="38">
        <v>68</v>
      </c>
      <c r="AF131" s="38">
        <v>68</v>
      </c>
      <c r="AG131" s="38">
        <v>68</v>
      </c>
      <c r="AH131" s="38">
        <v>68</v>
      </c>
      <c r="AI131" s="162">
        <f t="shared" si="13"/>
        <v>2108</v>
      </c>
      <c r="AJ131" s="40">
        <f t="shared" si="12"/>
        <v>68</v>
      </c>
      <c r="AK131" s="41">
        <f t="shared" si="14"/>
        <v>164506</v>
      </c>
      <c r="AN131" s="20"/>
    </row>
    <row r="132" spans="1:40" ht="21.95" hidden="1" customHeight="1">
      <c r="B132" s="37">
        <v>863</v>
      </c>
      <c r="C132" s="16" t="s">
        <v>116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48">
        <v>0</v>
      </c>
      <c r="AI132" s="162">
        <f t="shared" si="13"/>
        <v>0</v>
      </c>
      <c r="AJ132" s="40">
        <f t="shared" si="12"/>
        <v>0</v>
      </c>
      <c r="AK132" s="41">
        <f t="shared" si="14"/>
        <v>0</v>
      </c>
      <c r="AN132" s="20"/>
    </row>
    <row r="133" spans="1:40" ht="21.95" hidden="1" customHeight="1">
      <c r="B133" s="37">
        <v>861</v>
      </c>
      <c r="C133" s="16" t="s">
        <v>117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162">
        <f t="shared" si="13"/>
        <v>0</v>
      </c>
      <c r="AJ133" s="40">
        <f t="shared" si="12"/>
        <v>0</v>
      </c>
      <c r="AK133" s="41">
        <f t="shared" si="14"/>
        <v>0</v>
      </c>
      <c r="AN133" s="20"/>
    </row>
    <row r="134" spans="1:40" ht="21.95" customHeight="1" thickBot="1">
      <c r="A134" s="2">
        <v>35</v>
      </c>
      <c r="B134" s="37">
        <v>827</v>
      </c>
      <c r="C134" s="16" t="s">
        <v>238</v>
      </c>
      <c r="D134" s="48">
        <v>35</v>
      </c>
      <c r="E134" s="48">
        <v>35</v>
      </c>
      <c r="F134" s="48">
        <v>35</v>
      </c>
      <c r="G134" s="48">
        <v>35</v>
      </c>
      <c r="H134" s="48">
        <v>35</v>
      </c>
      <c r="I134" s="48">
        <v>35</v>
      </c>
      <c r="J134" s="48">
        <v>35</v>
      </c>
      <c r="K134" s="48">
        <v>35</v>
      </c>
      <c r="L134" s="48">
        <v>35</v>
      </c>
      <c r="M134" s="48">
        <v>35</v>
      </c>
      <c r="N134" s="48">
        <v>35</v>
      </c>
      <c r="O134" s="48">
        <v>35</v>
      </c>
      <c r="P134" s="48">
        <v>35</v>
      </c>
      <c r="Q134" s="48">
        <v>35</v>
      </c>
      <c r="R134" s="48">
        <v>35</v>
      </c>
      <c r="S134" s="48">
        <v>35</v>
      </c>
      <c r="T134" s="48">
        <v>35</v>
      </c>
      <c r="U134" s="48">
        <v>35</v>
      </c>
      <c r="V134" s="48">
        <v>35</v>
      </c>
      <c r="W134" s="48">
        <v>35</v>
      </c>
      <c r="X134" s="48">
        <v>35</v>
      </c>
      <c r="Y134" s="48">
        <v>35</v>
      </c>
      <c r="Z134" s="48">
        <v>35</v>
      </c>
      <c r="AA134" s="48">
        <v>35</v>
      </c>
      <c r="AB134" s="48">
        <v>35</v>
      </c>
      <c r="AC134" s="48">
        <v>35</v>
      </c>
      <c r="AD134" s="48">
        <v>35</v>
      </c>
      <c r="AE134" s="48">
        <v>35</v>
      </c>
      <c r="AF134" s="48">
        <v>35</v>
      </c>
      <c r="AG134" s="48">
        <v>35</v>
      </c>
      <c r="AH134" s="48">
        <v>35</v>
      </c>
      <c r="AI134" s="162">
        <f t="shared" si="13"/>
        <v>1085</v>
      </c>
      <c r="AJ134" s="40">
        <f t="shared" si="12"/>
        <v>35</v>
      </c>
      <c r="AK134" s="41">
        <f t="shared" si="14"/>
        <v>84672</v>
      </c>
      <c r="AN134" s="20"/>
    </row>
    <row r="135" spans="1:40" ht="24" hidden="1" customHeight="1" thickTop="1" thickBot="1">
      <c r="B135" s="229" t="s">
        <v>206</v>
      </c>
      <c r="C135" s="229"/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9">
        <f t="shared" ref="AI135:AI140" si="15">SUM(D135:AF135)</f>
        <v>0</v>
      </c>
      <c r="AJ135" s="40">
        <f t="shared" ref="AJ135:AJ140" si="16">AVERAGE(D135:AE135)</f>
        <v>0</v>
      </c>
      <c r="AK135" s="41">
        <f t="shared" ref="AK135:AK141" si="17">INT(ROUND(INT(ROUND(AJ135,0))*86.4*29,0))</f>
        <v>0</v>
      </c>
      <c r="AN135" s="20"/>
    </row>
    <row r="136" spans="1:40" ht="24" hidden="1" customHeight="1" thickTop="1">
      <c r="B136" s="51"/>
      <c r="C136" s="52"/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9">
        <f t="shared" si="15"/>
        <v>0</v>
      </c>
      <c r="AJ136" s="40">
        <f t="shared" si="16"/>
        <v>0</v>
      </c>
      <c r="AK136" s="41">
        <f t="shared" si="17"/>
        <v>0</v>
      </c>
      <c r="AN136" s="20"/>
    </row>
    <row r="137" spans="1:40" ht="24" hidden="1" customHeight="1">
      <c r="B137" s="37">
        <v>84</v>
      </c>
      <c r="C137" s="16" t="s">
        <v>118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9">
        <f t="shared" si="15"/>
        <v>0</v>
      </c>
      <c r="AJ137" s="40">
        <f t="shared" si="16"/>
        <v>0</v>
      </c>
      <c r="AK137" s="41">
        <f t="shared" si="17"/>
        <v>0</v>
      </c>
      <c r="AN137" s="20"/>
    </row>
    <row r="138" spans="1:40" ht="21" hidden="1" customHeight="1">
      <c r="B138" s="37">
        <v>17</v>
      </c>
      <c r="C138" s="16" t="s">
        <v>212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9">
        <f t="shared" si="15"/>
        <v>0</v>
      </c>
      <c r="AJ138" s="40">
        <f t="shared" si="16"/>
        <v>0</v>
      </c>
      <c r="AK138" s="41">
        <f t="shared" si="17"/>
        <v>0</v>
      </c>
      <c r="AN138" s="20"/>
    </row>
    <row r="139" spans="1:40" ht="21" hidden="1" customHeight="1">
      <c r="B139" s="37"/>
      <c r="C139" s="53" t="s">
        <v>207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9">
        <f t="shared" si="15"/>
        <v>0</v>
      </c>
      <c r="AJ139" s="40">
        <f t="shared" si="16"/>
        <v>0</v>
      </c>
      <c r="AK139" s="41">
        <f t="shared" si="17"/>
        <v>0</v>
      </c>
      <c r="AN139" s="20"/>
    </row>
    <row r="140" spans="1:40" ht="22.5" hidden="1" customHeight="1">
      <c r="B140" s="37">
        <v>21</v>
      </c>
      <c r="C140" s="16" t="s">
        <v>213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9">
        <f t="shared" si="15"/>
        <v>0</v>
      </c>
      <c r="AJ140" s="40">
        <f t="shared" si="16"/>
        <v>0</v>
      </c>
      <c r="AK140" s="41">
        <f t="shared" si="17"/>
        <v>0</v>
      </c>
      <c r="AN140" s="20"/>
    </row>
    <row r="141" spans="1:40" ht="21" hidden="1" customHeight="1">
      <c r="B141" s="37">
        <v>13</v>
      </c>
      <c r="C141" s="16" t="s">
        <v>119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0</v>
      </c>
      <c r="AH141" s="38">
        <v>0</v>
      </c>
      <c r="AI141" s="39">
        <f>SUM(D141:AF141)</f>
        <v>0</v>
      </c>
      <c r="AJ141" s="40">
        <f t="shared" ref="AJ141:AJ155" si="18">AVERAGE(D141:AE141)</f>
        <v>0</v>
      </c>
      <c r="AK141" s="41">
        <f t="shared" si="17"/>
        <v>0</v>
      </c>
      <c r="AN141" s="20"/>
    </row>
    <row r="142" spans="1:40" ht="18" hidden="1" customHeight="1">
      <c r="B142" s="37">
        <v>14</v>
      </c>
      <c r="C142" s="16" t="s">
        <v>120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9">
        <f>SUM(D142:AF142)</f>
        <v>0</v>
      </c>
      <c r="AJ142" s="40">
        <f t="shared" si="18"/>
        <v>0</v>
      </c>
      <c r="AK142" s="41">
        <f>INT(ROUND(INT(ROUND(AJ142,0))*86.4*29,0))</f>
        <v>0</v>
      </c>
      <c r="AN142" s="20"/>
    </row>
    <row r="143" spans="1:40" ht="20.25" hidden="1" customHeight="1">
      <c r="B143" s="37">
        <v>76</v>
      </c>
      <c r="C143" s="16" t="s">
        <v>121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9">
        <f>SUM(D143:AF143)</f>
        <v>0</v>
      </c>
      <c r="AJ143" s="40">
        <f t="shared" si="18"/>
        <v>0</v>
      </c>
      <c r="AK143" s="41">
        <f>INT(ROUND(INT(ROUND(AJ143,0))*86.4*29,0))</f>
        <v>0</v>
      </c>
      <c r="AN143" s="20"/>
    </row>
    <row r="144" spans="1:40" ht="20.25" hidden="1" customHeight="1" thickBot="1">
      <c r="B144" s="37">
        <v>8</v>
      </c>
      <c r="C144" s="16" t="s">
        <v>122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9">
        <f>SUM(D144:AF144)</f>
        <v>0</v>
      </c>
      <c r="AJ144" s="40">
        <f t="shared" si="18"/>
        <v>0</v>
      </c>
      <c r="AK144" s="41">
        <f>INT(ROUND(INT(ROUND(AJ144,0))*86.4*29,0))</f>
        <v>0</v>
      </c>
      <c r="AN144" s="20"/>
    </row>
    <row r="145" spans="1:40" ht="21" thickTop="1" thickBot="1">
      <c r="A145" s="144"/>
      <c r="B145" s="230" t="s">
        <v>242</v>
      </c>
      <c r="C145" s="231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42"/>
      <c r="AJ145" s="43"/>
      <c r="AK145" s="161"/>
      <c r="AN145" s="20"/>
    </row>
    <row r="146" spans="1:40" ht="21.95" customHeight="1" thickTop="1">
      <c r="A146" s="2">
        <v>119</v>
      </c>
      <c r="B146" s="37">
        <v>173</v>
      </c>
      <c r="C146" s="16" t="s">
        <v>214</v>
      </c>
      <c r="D146" s="48">
        <v>80</v>
      </c>
      <c r="E146" s="48">
        <v>80</v>
      </c>
      <c r="F146" s="48">
        <v>80</v>
      </c>
      <c r="G146" s="48">
        <v>80</v>
      </c>
      <c r="H146" s="48">
        <v>80</v>
      </c>
      <c r="I146" s="48">
        <v>80</v>
      </c>
      <c r="J146" s="48">
        <v>80</v>
      </c>
      <c r="K146" s="48">
        <v>80</v>
      </c>
      <c r="L146" s="48">
        <v>80</v>
      </c>
      <c r="M146" s="48">
        <v>80</v>
      </c>
      <c r="N146" s="48">
        <v>80</v>
      </c>
      <c r="O146" s="48">
        <v>80</v>
      </c>
      <c r="P146" s="48">
        <v>80</v>
      </c>
      <c r="Q146" s="48">
        <v>80</v>
      </c>
      <c r="R146" s="48">
        <v>80</v>
      </c>
      <c r="S146" s="48">
        <v>80</v>
      </c>
      <c r="T146" s="48">
        <v>80</v>
      </c>
      <c r="U146" s="48">
        <v>80</v>
      </c>
      <c r="V146" s="48">
        <v>80</v>
      </c>
      <c r="W146" s="48">
        <v>80</v>
      </c>
      <c r="X146" s="48">
        <v>80</v>
      </c>
      <c r="Y146" s="48">
        <v>80</v>
      </c>
      <c r="Z146" s="48">
        <v>80</v>
      </c>
      <c r="AA146" s="48">
        <v>80</v>
      </c>
      <c r="AB146" s="48">
        <v>80</v>
      </c>
      <c r="AC146" s="48">
        <v>80</v>
      </c>
      <c r="AD146" s="48">
        <v>80</v>
      </c>
      <c r="AE146" s="48">
        <v>80</v>
      </c>
      <c r="AF146" s="48">
        <v>80</v>
      </c>
      <c r="AG146" s="48">
        <v>80</v>
      </c>
      <c r="AH146" s="48">
        <v>80</v>
      </c>
      <c r="AI146" s="162">
        <f t="shared" ref="AI146:AI152" si="19">SUM(D146:AH146)</f>
        <v>2480</v>
      </c>
      <c r="AJ146" s="40">
        <f t="shared" si="18"/>
        <v>80</v>
      </c>
      <c r="AK146" s="41">
        <f>INT(ROUND(INT(ROUND(AJ146,0))*86.4*28,0))</f>
        <v>193536</v>
      </c>
      <c r="AN146" s="20"/>
    </row>
    <row r="147" spans="1:40" ht="21.95" customHeight="1">
      <c r="B147" s="37">
        <v>175</v>
      </c>
      <c r="C147" s="16" t="s">
        <v>215</v>
      </c>
      <c r="D147" s="48">
        <v>85</v>
      </c>
      <c r="E147" s="48">
        <v>85</v>
      </c>
      <c r="F147" s="48">
        <v>85</v>
      </c>
      <c r="G147" s="48">
        <v>85</v>
      </c>
      <c r="H147" s="48">
        <v>85</v>
      </c>
      <c r="I147" s="48">
        <v>85</v>
      </c>
      <c r="J147" s="48">
        <v>85</v>
      </c>
      <c r="K147" s="48">
        <v>85</v>
      </c>
      <c r="L147" s="48">
        <v>85</v>
      </c>
      <c r="M147" s="48">
        <v>85</v>
      </c>
      <c r="N147" s="48">
        <v>85</v>
      </c>
      <c r="O147" s="48">
        <v>85</v>
      </c>
      <c r="P147" s="48">
        <v>85</v>
      </c>
      <c r="Q147" s="48">
        <v>85</v>
      </c>
      <c r="R147" s="48">
        <v>85</v>
      </c>
      <c r="S147" s="48">
        <v>85</v>
      </c>
      <c r="T147" s="48">
        <v>85</v>
      </c>
      <c r="U147" s="48">
        <v>85</v>
      </c>
      <c r="V147" s="48">
        <v>85</v>
      </c>
      <c r="W147" s="48">
        <v>85</v>
      </c>
      <c r="X147" s="48">
        <v>85</v>
      </c>
      <c r="Y147" s="48">
        <v>85</v>
      </c>
      <c r="Z147" s="48">
        <v>85</v>
      </c>
      <c r="AA147" s="48">
        <v>85</v>
      </c>
      <c r="AB147" s="48">
        <v>85</v>
      </c>
      <c r="AC147" s="48">
        <v>85</v>
      </c>
      <c r="AD147" s="48">
        <v>85</v>
      </c>
      <c r="AE147" s="48">
        <v>85</v>
      </c>
      <c r="AF147" s="48">
        <v>85</v>
      </c>
      <c r="AG147" s="48">
        <v>85</v>
      </c>
      <c r="AH147" s="48">
        <v>85</v>
      </c>
      <c r="AI147" s="162">
        <f t="shared" si="19"/>
        <v>2635</v>
      </c>
      <c r="AJ147" s="40">
        <f>AVERAGE(D147:AH147)</f>
        <v>85</v>
      </c>
      <c r="AK147" s="41">
        <f t="shared" ref="AK147:AK152" si="20">INT(ROUND(INT(ROUND(AJ147,0))*86.4*28,0))</f>
        <v>205632</v>
      </c>
      <c r="AN147" s="20"/>
    </row>
    <row r="148" spans="1:40" ht="21.95" customHeight="1">
      <c r="A148" s="2">
        <v>46</v>
      </c>
      <c r="B148" s="37">
        <v>177</v>
      </c>
      <c r="C148" s="16" t="s">
        <v>216</v>
      </c>
      <c r="D148" s="48">
        <v>40</v>
      </c>
      <c r="E148" s="48">
        <v>40</v>
      </c>
      <c r="F148" s="48">
        <v>40</v>
      </c>
      <c r="G148" s="48">
        <v>40</v>
      </c>
      <c r="H148" s="48">
        <v>40</v>
      </c>
      <c r="I148" s="48">
        <v>40</v>
      </c>
      <c r="J148" s="48">
        <v>40</v>
      </c>
      <c r="K148" s="48">
        <v>40</v>
      </c>
      <c r="L148" s="48">
        <v>40</v>
      </c>
      <c r="M148" s="48">
        <v>40</v>
      </c>
      <c r="N148" s="48">
        <v>40</v>
      </c>
      <c r="O148" s="48">
        <v>40</v>
      </c>
      <c r="P148" s="48">
        <v>40</v>
      </c>
      <c r="Q148" s="48">
        <v>40</v>
      </c>
      <c r="R148" s="48">
        <v>40</v>
      </c>
      <c r="S148" s="48">
        <v>40</v>
      </c>
      <c r="T148" s="48">
        <v>40</v>
      </c>
      <c r="U148" s="48">
        <v>40</v>
      </c>
      <c r="V148" s="48">
        <v>40</v>
      </c>
      <c r="W148" s="48">
        <v>40</v>
      </c>
      <c r="X148" s="48">
        <v>40</v>
      </c>
      <c r="Y148" s="48">
        <v>40</v>
      </c>
      <c r="Z148" s="48">
        <v>40</v>
      </c>
      <c r="AA148" s="48">
        <v>40</v>
      </c>
      <c r="AB148" s="48">
        <v>40</v>
      </c>
      <c r="AC148" s="48">
        <v>40</v>
      </c>
      <c r="AD148" s="48">
        <v>40</v>
      </c>
      <c r="AE148" s="48">
        <v>40</v>
      </c>
      <c r="AF148" s="48">
        <v>40</v>
      </c>
      <c r="AG148" s="48">
        <v>40</v>
      </c>
      <c r="AH148" s="48">
        <v>40</v>
      </c>
      <c r="AI148" s="162">
        <f t="shared" si="19"/>
        <v>1240</v>
      </c>
      <c r="AJ148" s="40">
        <f>AVERAGE(D148:AH148)</f>
        <v>40</v>
      </c>
      <c r="AK148" s="41">
        <f t="shared" si="20"/>
        <v>96768</v>
      </c>
      <c r="AN148" s="20"/>
    </row>
    <row r="149" spans="1:40" ht="21.95" hidden="1" customHeight="1">
      <c r="B149" s="37">
        <v>176</v>
      </c>
      <c r="C149" s="16" t="s">
        <v>123</v>
      </c>
      <c r="D149" s="48">
        <v>0</v>
      </c>
      <c r="E149" s="48">
        <v>0</v>
      </c>
      <c r="F149" s="48">
        <v>0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</v>
      </c>
      <c r="P149" s="48">
        <v>0</v>
      </c>
      <c r="Q149" s="48">
        <v>0</v>
      </c>
      <c r="R149" s="48">
        <v>0</v>
      </c>
      <c r="S149" s="48">
        <v>0</v>
      </c>
      <c r="T149" s="48">
        <v>0</v>
      </c>
      <c r="U149" s="48">
        <v>0</v>
      </c>
      <c r="V149" s="48">
        <v>0</v>
      </c>
      <c r="W149" s="48">
        <v>0</v>
      </c>
      <c r="X149" s="48">
        <v>0</v>
      </c>
      <c r="Y149" s="48">
        <v>0</v>
      </c>
      <c r="Z149" s="48">
        <v>0</v>
      </c>
      <c r="AA149" s="48">
        <v>0</v>
      </c>
      <c r="AB149" s="48">
        <v>0</v>
      </c>
      <c r="AC149" s="48">
        <v>0</v>
      </c>
      <c r="AD149" s="48">
        <v>0</v>
      </c>
      <c r="AE149" s="48">
        <v>0</v>
      </c>
      <c r="AF149" s="48">
        <v>0</v>
      </c>
      <c r="AG149" s="48">
        <v>0</v>
      </c>
      <c r="AH149" s="48">
        <v>0</v>
      </c>
      <c r="AI149" s="162">
        <f t="shared" si="19"/>
        <v>0</v>
      </c>
      <c r="AJ149" s="40">
        <f>AVERAGE(D149:AH149)</f>
        <v>0</v>
      </c>
      <c r="AK149" s="41">
        <f t="shared" si="20"/>
        <v>0</v>
      </c>
      <c r="AN149" s="20"/>
    </row>
    <row r="150" spans="1:40" ht="21.75" hidden="1" customHeight="1">
      <c r="B150" s="37">
        <v>169</v>
      </c>
      <c r="C150" s="16" t="s">
        <v>217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48">
        <v>0</v>
      </c>
      <c r="AA150" s="48">
        <v>0</v>
      </c>
      <c r="AB150" s="48">
        <v>0</v>
      </c>
      <c r="AC150" s="48">
        <v>0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162">
        <f t="shared" si="19"/>
        <v>0</v>
      </c>
      <c r="AJ150" s="40">
        <f>AVERAGE(D150:AH150)</f>
        <v>0</v>
      </c>
      <c r="AK150" s="41">
        <f t="shared" si="20"/>
        <v>0</v>
      </c>
      <c r="AN150" s="20"/>
    </row>
    <row r="151" spans="1:40" ht="21.95" customHeight="1" thickBot="1">
      <c r="B151" s="37">
        <v>178</v>
      </c>
      <c r="C151" s="16" t="s">
        <v>218</v>
      </c>
      <c r="D151" s="48">
        <v>33</v>
      </c>
      <c r="E151" s="48">
        <v>33</v>
      </c>
      <c r="F151" s="48">
        <v>33</v>
      </c>
      <c r="G151" s="48">
        <v>33</v>
      </c>
      <c r="H151" s="48">
        <v>33</v>
      </c>
      <c r="I151" s="48">
        <v>33</v>
      </c>
      <c r="J151" s="48">
        <v>33</v>
      </c>
      <c r="K151" s="48">
        <v>33</v>
      </c>
      <c r="L151" s="48">
        <v>33</v>
      </c>
      <c r="M151" s="48">
        <v>33</v>
      </c>
      <c r="N151" s="48">
        <v>33</v>
      </c>
      <c r="O151" s="48">
        <v>33</v>
      </c>
      <c r="P151" s="48">
        <v>33</v>
      </c>
      <c r="Q151" s="48">
        <v>33</v>
      </c>
      <c r="R151" s="48">
        <v>33</v>
      </c>
      <c r="S151" s="48">
        <v>33</v>
      </c>
      <c r="T151" s="48">
        <v>33</v>
      </c>
      <c r="U151" s="48">
        <v>33</v>
      </c>
      <c r="V151" s="48">
        <v>33</v>
      </c>
      <c r="W151" s="48">
        <v>33</v>
      </c>
      <c r="X151" s="48">
        <v>33</v>
      </c>
      <c r="Y151" s="48">
        <v>33</v>
      </c>
      <c r="Z151" s="48">
        <v>33</v>
      </c>
      <c r="AA151" s="48">
        <v>33</v>
      </c>
      <c r="AB151" s="48">
        <v>33</v>
      </c>
      <c r="AC151" s="48">
        <v>33</v>
      </c>
      <c r="AD151" s="48">
        <v>33</v>
      </c>
      <c r="AE151" s="48">
        <v>33</v>
      </c>
      <c r="AF151" s="48">
        <v>33</v>
      </c>
      <c r="AG151" s="48">
        <v>33</v>
      </c>
      <c r="AH151" s="48">
        <v>33</v>
      </c>
      <c r="AI151" s="162">
        <f t="shared" si="19"/>
        <v>1023</v>
      </c>
      <c r="AJ151" s="40">
        <f>AVERAGE(D151:AH151)</f>
        <v>33</v>
      </c>
      <c r="AK151" s="41">
        <f t="shared" si="20"/>
        <v>79834</v>
      </c>
      <c r="AN151" s="20"/>
    </row>
    <row r="152" spans="1:40" ht="21.95" hidden="1" customHeight="1" thickBot="1">
      <c r="B152" s="37">
        <v>174</v>
      </c>
      <c r="C152" s="16" t="s">
        <v>219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162">
        <f t="shared" si="19"/>
        <v>0</v>
      </c>
      <c r="AJ152" s="40">
        <f t="shared" si="18"/>
        <v>0</v>
      </c>
      <c r="AK152" s="41">
        <f t="shared" si="20"/>
        <v>0</v>
      </c>
      <c r="AN152" s="20"/>
    </row>
    <row r="153" spans="1:40" ht="19.5" customHeight="1" thickTop="1" thickBot="1">
      <c r="A153" s="146"/>
      <c r="B153" s="4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9"/>
      <c r="AI153" s="42"/>
      <c r="AJ153" s="43"/>
      <c r="AK153" s="161"/>
      <c r="AN153" s="20"/>
    </row>
    <row r="154" spans="1:40" ht="21.95" hidden="1" customHeight="1" thickTop="1">
      <c r="B154" s="37">
        <v>375</v>
      </c>
      <c r="C154" s="16" t="s">
        <v>124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0</v>
      </c>
      <c r="AI154" s="39">
        <f>SUM(D154:AF154)</f>
        <v>0</v>
      </c>
      <c r="AJ154" s="40">
        <f t="shared" si="18"/>
        <v>0</v>
      </c>
      <c r="AK154" s="41">
        <f>INT(ROUND(INT(ROUND(AJ154,0))*86.4*29,0))</f>
        <v>0</v>
      </c>
      <c r="AN154" s="20"/>
    </row>
    <row r="155" spans="1:40" ht="21.95" hidden="1" customHeight="1">
      <c r="B155" s="37">
        <v>374</v>
      </c>
      <c r="C155" s="16" t="s">
        <v>125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8">
        <v>0</v>
      </c>
      <c r="V155" s="48">
        <v>0</v>
      </c>
      <c r="W155" s="48">
        <v>0</v>
      </c>
      <c r="X155" s="48">
        <v>0</v>
      </c>
      <c r="Y155" s="48">
        <v>0</v>
      </c>
      <c r="Z155" s="48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48">
        <v>0</v>
      </c>
      <c r="AH155" s="48">
        <v>0</v>
      </c>
      <c r="AI155" s="39">
        <f>SUM(D155:AF155)</f>
        <v>0</v>
      </c>
      <c r="AJ155" s="40">
        <f t="shared" si="18"/>
        <v>0</v>
      </c>
      <c r="AK155" s="41">
        <f>INT(ROUND(INT(ROUND(AJ155,0))*86.4*29,0))</f>
        <v>0</v>
      </c>
      <c r="AN155" s="20"/>
    </row>
    <row r="156" spans="1:40" ht="21.95" customHeight="1" thickTop="1">
      <c r="B156" s="37"/>
      <c r="C156" s="16" t="s">
        <v>126</v>
      </c>
      <c r="D156" s="48">
        <v>5107</v>
      </c>
      <c r="E156" s="48">
        <v>5171</v>
      </c>
      <c r="F156" s="48">
        <v>5079</v>
      </c>
      <c r="G156" s="48">
        <v>5108</v>
      </c>
      <c r="H156" s="48">
        <v>5038</v>
      </c>
      <c r="I156" s="48">
        <v>4829</v>
      </c>
      <c r="J156" s="48">
        <v>5005</v>
      </c>
      <c r="K156" s="48">
        <v>5133</v>
      </c>
      <c r="L156" s="48">
        <v>4799</v>
      </c>
      <c r="M156" s="48">
        <v>5129</v>
      </c>
      <c r="N156" s="48">
        <v>5151</v>
      </c>
      <c r="O156" s="48">
        <v>5068</v>
      </c>
      <c r="P156" s="48">
        <v>5012</v>
      </c>
      <c r="Q156" s="48">
        <v>5323</v>
      </c>
      <c r="R156" s="48">
        <v>5027</v>
      </c>
      <c r="S156" s="48">
        <v>4916</v>
      </c>
      <c r="T156" s="48">
        <v>4987</v>
      </c>
      <c r="U156" s="48">
        <v>4678</v>
      </c>
      <c r="V156" s="48">
        <v>4797</v>
      </c>
      <c r="W156" s="48">
        <v>4836</v>
      </c>
      <c r="X156" s="48">
        <v>5001</v>
      </c>
      <c r="Y156" s="48">
        <v>5001</v>
      </c>
      <c r="Z156" s="48">
        <v>4860</v>
      </c>
      <c r="AA156" s="48">
        <v>4792</v>
      </c>
      <c r="AB156" s="48">
        <v>4683</v>
      </c>
      <c r="AC156" s="48">
        <v>4641</v>
      </c>
      <c r="AD156" s="48">
        <v>4614</v>
      </c>
      <c r="AE156" s="48">
        <v>4640</v>
      </c>
      <c r="AF156" s="48">
        <v>4607</v>
      </c>
      <c r="AG156" s="48">
        <v>4671</v>
      </c>
      <c r="AH156" s="48">
        <v>4438</v>
      </c>
      <c r="AI156" s="162">
        <f>SUM(D156:AH156)</f>
        <v>152141</v>
      </c>
      <c r="AJ156" s="40">
        <f t="shared" ref="AJ156:AJ183" si="21">AVERAGE(D156:AH156)</f>
        <v>4907.7741935483873</v>
      </c>
      <c r="AK156" s="41">
        <f>INT(ROUND(INT(ROUND(AJ156,0))*86.4*28,0))</f>
        <v>11873434</v>
      </c>
      <c r="AN156" s="20"/>
    </row>
    <row r="157" spans="1:40" ht="21.95" hidden="1" customHeight="1">
      <c r="B157" s="37"/>
      <c r="C157" s="16" t="s">
        <v>208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162">
        <f>SUM(D157:AH157)</f>
        <v>0</v>
      </c>
      <c r="AJ157" s="40">
        <f t="shared" si="21"/>
        <v>0</v>
      </c>
      <c r="AK157" s="41">
        <f>INT(ROUND(INT(ROUND(AJ157,0))*86.4*28,0))</f>
        <v>0</v>
      </c>
      <c r="AN157" s="20"/>
    </row>
    <row r="158" spans="1:40" ht="21.95" hidden="1" customHeight="1">
      <c r="B158" s="37"/>
      <c r="C158" s="16" t="s">
        <v>127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162">
        <f>SUM(D158:AH158)</f>
        <v>0</v>
      </c>
      <c r="AJ158" s="40">
        <f t="shared" si="21"/>
        <v>0</v>
      </c>
      <c r="AK158" s="41">
        <f>INT(ROUND(INT(ROUND(AJ158,0))*86.4*28,0))</f>
        <v>0</v>
      </c>
      <c r="AN158" s="20"/>
    </row>
    <row r="159" spans="1:40" ht="21.75" customHeight="1">
      <c r="B159" s="37"/>
      <c r="C159" s="16" t="s">
        <v>128</v>
      </c>
      <c r="D159" s="38">
        <v>4376</v>
      </c>
      <c r="E159" s="38">
        <v>4337</v>
      </c>
      <c r="F159" s="38">
        <v>4417</v>
      </c>
      <c r="G159" s="38">
        <v>4329</v>
      </c>
      <c r="H159" s="38">
        <v>4306</v>
      </c>
      <c r="I159" s="38">
        <v>4392</v>
      </c>
      <c r="J159" s="38">
        <v>4196</v>
      </c>
      <c r="K159" s="38">
        <v>4408</v>
      </c>
      <c r="L159" s="38">
        <v>4436</v>
      </c>
      <c r="M159" s="38">
        <v>4372</v>
      </c>
      <c r="N159" s="38">
        <v>4298</v>
      </c>
      <c r="O159" s="38">
        <v>4410</v>
      </c>
      <c r="P159" s="38">
        <v>4474</v>
      </c>
      <c r="Q159" s="38">
        <v>4256</v>
      </c>
      <c r="R159" s="38">
        <v>4508</v>
      </c>
      <c r="S159" s="38">
        <v>4711</v>
      </c>
      <c r="T159" s="38">
        <v>4463</v>
      </c>
      <c r="U159" s="38">
        <v>4570</v>
      </c>
      <c r="V159" s="38">
        <v>4597</v>
      </c>
      <c r="W159" s="38">
        <v>4616</v>
      </c>
      <c r="X159" s="38">
        <v>4573</v>
      </c>
      <c r="Y159" s="38">
        <v>4529</v>
      </c>
      <c r="Z159" s="38">
        <v>4537</v>
      </c>
      <c r="AA159" s="38">
        <v>4491</v>
      </c>
      <c r="AB159" s="38">
        <v>4507</v>
      </c>
      <c r="AC159" s="38">
        <v>4506</v>
      </c>
      <c r="AD159" s="38">
        <v>4511</v>
      </c>
      <c r="AE159" s="38">
        <v>4669</v>
      </c>
      <c r="AF159" s="38">
        <v>4695</v>
      </c>
      <c r="AG159" s="38">
        <v>4706</v>
      </c>
      <c r="AH159" s="38">
        <v>4936</v>
      </c>
      <c r="AI159" s="162">
        <f>SUM(D159:AH159)</f>
        <v>139132</v>
      </c>
      <c r="AJ159" s="40">
        <f t="shared" si="21"/>
        <v>4488.1290322580644</v>
      </c>
      <c r="AK159" s="41">
        <f>INT(ROUND(INT(ROUND(AJ159,0))*86.4*28,0))</f>
        <v>10857370</v>
      </c>
      <c r="AN159" s="20"/>
    </row>
    <row r="160" spans="1:40" ht="21.95" customHeight="1" thickBot="1">
      <c r="B160" s="37"/>
      <c r="C160" s="16" t="s">
        <v>211</v>
      </c>
      <c r="D160" s="38">
        <v>528</v>
      </c>
      <c r="E160" s="38">
        <v>401</v>
      </c>
      <c r="F160" s="38">
        <v>516</v>
      </c>
      <c r="G160" s="38">
        <v>358</v>
      </c>
      <c r="H160" s="38">
        <v>86</v>
      </c>
      <c r="I160" s="38">
        <v>3</v>
      </c>
      <c r="J160" s="38">
        <v>592</v>
      </c>
      <c r="K160" s="38">
        <v>480</v>
      </c>
      <c r="L160" s="38">
        <v>487</v>
      </c>
      <c r="M160" s="38">
        <v>414</v>
      </c>
      <c r="N160" s="38">
        <v>195</v>
      </c>
      <c r="O160" s="38">
        <v>225</v>
      </c>
      <c r="P160" s="38">
        <v>251</v>
      </c>
      <c r="Q160" s="38">
        <v>0</v>
      </c>
      <c r="R160" s="38">
        <v>159</v>
      </c>
      <c r="S160" s="38">
        <v>362</v>
      </c>
      <c r="T160" s="38">
        <v>232</v>
      </c>
      <c r="U160" s="38">
        <v>376</v>
      </c>
      <c r="V160" s="38">
        <v>355</v>
      </c>
      <c r="W160" s="38">
        <v>337</v>
      </c>
      <c r="X160" s="38">
        <v>344</v>
      </c>
      <c r="Y160" s="38">
        <v>375</v>
      </c>
      <c r="Z160" s="38">
        <v>373</v>
      </c>
      <c r="AA160" s="38">
        <v>370</v>
      </c>
      <c r="AB160" s="38">
        <v>361</v>
      </c>
      <c r="AC160" s="38">
        <v>307</v>
      </c>
      <c r="AD160" s="38">
        <v>298</v>
      </c>
      <c r="AE160" s="38">
        <v>267</v>
      </c>
      <c r="AF160" s="38">
        <v>202</v>
      </c>
      <c r="AG160" s="38">
        <v>196</v>
      </c>
      <c r="AH160" s="38">
        <v>186</v>
      </c>
      <c r="AI160" s="162">
        <f>SUM(D160:AH160)</f>
        <v>9636</v>
      </c>
      <c r="AJ160" s="40">
        <f t="shared" si="21"/>
        <v>310.83870967741933</v>
      </c>
      <c r="AK160" s="41">
        <f>INT(ROUND(INT(ROUND(AJ160,0))*86.4*28,0))</f>
        <v>752371</v>
      </c>
      <c r="AN160" s="20"/>
    </row>
    <row r="161" spans="1:251" ht="21" thickTop="1" thickBot="1">
      <c r="A161" s="144"/>
      <c r="B161" s="232" t="s">
        <v>129</v>
      </c>
      <c r="C161" s="233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60"/>
      <c r="AI161" s="165"/>
      <c r="AJ161" s="43"/>
      <c r="AK161" s="161"/>
      <c r="AN161" s="20"/>
      <c r="IQ161" s="2" t="s">
        <v>202</v>
      </c>
    </row>
    <row r="162" spans="1:251" ht="21.95" customHeight="1" thickTop="1">
      <c r="B162" s="37">
        <v>378</v>
      </c>
      <c r="C162" s="16" t="s">
        <v>130</v>
      </c>
      <c r="D162" s="38">
        <v>99</v>
      </c>
      <c r="E162" s="38">
        <v>86</v>
      </c>
      <c r="F162" s="38">
        <v>87</v>
      </c>
      <c r="G162" s="38">
        <v>86</v>
      </c>
      <c r="H162" s="38">
        <v>84</v>
      </c>
      <c r="I162" s="38">
        <v>86</v>
      </c>
      <c r="J162" s="38">
        <v>84</v>
      </c>
      <c r="K162" s="38">
        <v>85</v>
      </c>
      <c r="L162" s="38">
        <v>88</v>
      </c>
      <c r="M162" s="38">
        <v>82</v>
      </c>
      <c r="N162" s="38">
        <v>87</v>
      </c>
      <c r="O162" s="38">
        <v>84</v>
      </c>
      <c r="P162" s="38">
        <v>84</v>
      </c>
      <c r="Q162" s="38">
        <v>87</v>
      </c>
      <c r="R162" s="38">
        <v>86</v>
      </c>
      <c r="S162" s="38">
        <v>83</v>
      </c>
      <c r="T162" s="38">
        <v>82</v>
      </c>
      <c r="U162" s="38">
        <v>84</v>
      </c>
      <c r="V162" s="38">
        <v>83</v>
      </c>
      <c r="W162" s="38">
        <v>81</v>
      </c>
      <c r="X162" s="38">
        <v>83</v>
      </c>
      <c r="Y162" s="38">
        <v>84</v>
      </c>
      <c r="Z162" s="38">
        <v>83</v>
      </c>
      <c r="AA162" s="38">
        <v>85</v>
      </c>
      <c r="AB162" s="38">
        <v>84</v>
      </c>
      <c r="AC162" s="38">
        <v>79</v>
      </c>
      <c r="AD162" s="38">
        <v>81</v>
      </c>
      <c r="AE162" s="38">
        <v>83</v>
      </c>
      <c r="AF162" s="38">
        <v>83</v>
      </c>
      <c r="AG162" s="38">
        <v>86</v>
      </c>
      <c r="AH162" s="38">
        <v>90</v>
      </c>
      <c r="AI162" s="162">
        <f t="shared" ref="AI162:AI167" si="22">SUM(D162:AH162)</f>
        <v>2629</v>
      </c>
      <c r="AJ162" s="40">
        <f t="shared" si="21"/>
        <v>84.806451612903231</v>
      </c>
      <c r="AK162" s="41">
        <f>INT(ROUND(INT(ROUND(AJ162,0))*86.4*28,0))</f>
        <v>205632</v>
      </c>
      <c r="AN162" s="20"/>
    </row>
    <row r="163" spans="1:251" ht="21.95" customHeight="1">
      <c r="B163" s="37">
        <v>379</v>
      </c>
      <c r="C163" s="16" t="s">
        <v>131</v>
      </c>
      <c r="D163" s="38">
        <v>239</v>
      </c>
      <c r="E163" s="38">
        <v>253</v>
      </c>
      <c r="F163" s="38">
        <v>250</v>
      </c>
      <c r="G163" s="38">
        <v>249</v>
      </c>
      <c r="H163" s="38">
        <v>252</v>
      </c>
      <c r="I163" s="38">
        <v>251</v>
      </c>
      <c r="J163" s="38">
        <v>247</v>
      </c>
      <c r="K163" s="38">
        <v>254</v>
      </c>
      <c r="L163" s="38">
        <v>259</v>
      </c>
      <c r="M163" s="38">
        <v>254</v>
      </c>
      <c r="N163" s="38">
        <v>260</v>
      </c>
      <c r="O163" s="38">
        <v>251</v>
      </c>
      <c r="P163" s="38">
        <v>255</v>
      </c>
      <c r="Q163" s="38">
        <v>254</v>
      </c>
      <c r="R163" s="38">
        <v>254</v>
      </c>
      <c r="S163" s="38">
        <v>253</v>
      </c>
      <c r="T163" s="38">
        <v>252</v>
      </c>
      <c r="U163" s="38">
        <v>254</v>
      </c>
      <c r="V163" s="38">
        <v>253</v>
      </c>
      <c r="W163" s="38">
        <v>252</v>
      </c>
      <c r="X163" s="38">
        <v>252</v>
      </c>
      <c r="Y163" s="38">
        <v>253</v>
      </c>
      <c r="Z163" s="38">
        <v>256</v>
      </c>
      <c r="AA163" s="38">
        <v>253</v>
      </c>
      <c r="AB163" s="38">
        <v>254</v>
      </c>
      <c r="AC163" s="38">
        <v>252</v>
      </c>
      <c r="AD163" s="38">
        <v>251</v>
      </c>
      <c r="AE163" s="38">
        <v>251</v>
      </c>
      <c r="AF163" s="38">
        <v>253</v>
      </c>
      <c r="AG163" s="38">
        <v>248</v>
      </c>
      <c r="AH163" s="38">
        <v>226</v>
      </c>
      <c r="AI163" s="162">
        <f t="shared" si="22"/>
        <v>7795</v>
      </c>
      <c r="AJ163" s="40">
        <f t="shared" si="21"/>
        <v>251.45161290322579</v>
      </c>
      <c r="AK163" s="41">
        <f t="shared" ref="AK163:AK182" si="23">INT(ROUND(INT(ROUND(AJ163,0))*86.4*28,0))</f>
        <v>607219</v>
      </c>
      <c r="AN163" s="20"/>
    </row>
    <row r="164" spans="1:251" ht="21.95" customHeight="1">
      <c r="B164" s="37">
        <v>233</v>
      </c>
      <c r="C164" s="16" t="s">
        <v>132</v>
      </c>
      <c r="D164" s="38">
        <f>526-D166</f>
        <v>282</v>
      </c>
      <c r="E164" s="38">
        <f>529-E166</f>
        <v>285</v>
      </c>
      <c r="F164" s="38">
        <f>525-F166</f>
        <v>281</v>
      </c>
      <c r="G164" s="38">
        <f>530-G166</f>
        <v>286</v>
      </c>
      <c r="H164" s="38">
        <f>527-H166</f>
        <v>283</v>
      </c>
      <c r="I164" s="38">
        <f>518-I166</f>
        <v>274</v>
      </c>
      <c r="J164" s="38">
        <f>517-J166</f>
        <v>273</v>
      </c>
      <c r="K164" s="38">
        <f>522-K166</f>
        <v>278</v>
      </c>
      <c r="L164" s="38">
        <f>517-L166</f>
        <v>273</v>
      </c>
      <c r="M164" s="38">
        <f>521-M166</f>
        <v>277</v>
      </c>
      <c r="N164" s="38">
        <f>513-N166</f>
        <v>269</v>
      </c>
      <c r="O164" s="38">
        <f>519-O166</f>
        <v>275</v>
      </c>
      <c r="P164" s="38">
        <f>519-P166</f>
        <v>275</v>
      </c>
      <c r="Q164" s="38">
        <f>516-Q166</f>
        <v>272</v>
      </c>
      <c r="R164" s="38">
        <f>513-R166</f>
        <v>269</v>
      </c>
      <c r="S164" s="38">
        <f>509-S166</f>
        <v>265</v>
      </c>
      <c r="T164" s="38">
        <f>509-T166</f>
        <v>265</v>
      </c>
      <c r="U164" s="38">
        <f>502-U166</f>
        <v>258</v>
      </c>
      <c r="V164" s="38">
        <f>501-V166</f>
        <v>257</v>
      </c>
      <c r="W164" s="38">
        <f>507-W166</f>
        <v>263</v>
      </c>
      <c r="X164" s="38">
        <f>501-X166</f>
        <v>257</v>
      </c>
      <c r="Y164" s="38">
        <f>500-Y166</f>
        <v>256</v>
      </c>
      <c r="Z164" s="38">
        <f>503-Z166</f>
        <v>259</v>
      </c>
      <c r="AA164" s="38">
        <f>490-AA166</f>
        <v>246</v>
      </c>
      <c r="AB164" s="38">
        <f>492-AB166</f>
        <v>248</v>
      </c>
      <c r="AC164" s="38">
        <f>492-AC166</f>
        <v>248</v>
      </c>
      <c r="AD164" s="38">
        <f>494-AD166</f>
        <v>250</v>
      </c>
      <c r="AE164" s="38">
        <f>493-AE166</f>
        <v>249</v>
      </c>
      <c r="AF164" s="38">
        <f>501-AF166</f>
        <v>257</v>
      </c>
      <c r="AG164" s="38">
        <f>492-258</f>
        <v>234</v>
      </c>
      <c r="AH164" s="38">
        <f>495-AH166</f>
        <v>251</v>
      </c>
      <c r="AI164" s="162">
        <f t="shared" si="22"/>
        <v>8215</v>
      </c>
      <c r="AJ164" s="40">
        <f t="shared" si="21"/>
        <v>265</v>
      </c>
      <c r="AK164" s="41">
        <f t="shared" si="23"/>
        <v>641088</v>
      </c>
      <c r="AN164" s="20"/>
    </row>
    <row r="165" spans="1:251" ht="21.95" customHeight="1">
      <c r="B165" s="37">
        <v>380</v>
      </c>
      <c r="C165" s="16" t="s">
        <v>133</v>
      </c>
      <c r="D165" s="38">
        <v>982</v>
      </c>
      <c r="E165" s="38">
        <v>970</v>
      </c>
      <c r="F165" s="38">
        <v>975</v>
      </c>
      <c r="G165" s="38">
        <v>987</v>
      </c>
      <c r="H165" s="38">
        <v>985</v>
      </c>
      <c r="I165" s="38">
        <v>916</v>
      </c>
      <c r="J165" s="38">
        <v>976</v>
      </c>
      <c r="K165" s="38">
        <v>982</v>
      </c>
      <c r="L165" s="38">
        <v>983</v>
      </c>
      <c r="M165" s="38">
        <v>974</v>
      </c>
      <c r="N165" s="38">
        <v>987</v>
      </c>
      <c r="O165" s="38">
        <v>929</v>
      </c>
      <c r="P165" s="38">
        <v>639</v>
      </c>
      <c r="Q165" s="38">
        <v>651</v>
      </c>
      <c r="R165" s="38">
        <v>951</v>
      </c>
      <c r="S165" s="38">
        <v>960</v>
      </c>
      <c r="T165" s="38">
        <v>941</v>
      </c>
      <c r="U165" s="38">
        <v>946</v>
      </c>
      <c r="V165" s="38">
        <v>946</v>
      </c>
      <c r="W165" s="38">
        <v>945</v>
      </c>
      <c r="X165" s="38">
        <v>949</v>
      </c>
      <c r="Y165" s="38">
        <v>943</v>
      </c>
      <c r="Z165" s="38">
        <v>944</v>
      </c>
      <c r="AA165" s="38">
        <v>950</v>
      </c>
      <c r="AB165" s="38">
        <v>951</v>
      </c>
      <c r="AC165" s="38">
        <v>952</v>
      </c>
      <c r="AD165" s="38">
        <v>946</v>
      </c>
      <c r="AE165" s="38">
        <v>1066</v>
      </c>
      <c r="AF165" s="38">
        <v>1078</v>
      </c>
      <c r="AG165" s="38">
        <v>1140</v>
      </c>
      <c r="AH165" s="38">
        <v>1222</v>
      </c>
      <c r="AI165" s="162">
        <f t="shared" si="22"/>
        <v>29766</v>
      </c>
      <c r="AJ165" s="40">
        <f t="shared" si="21"/>
        <v>960.19354838709683</v>
      </c>
      <c r="AK165" s="41">
        <f t="shared" si="23"/>
        <v>2322432</v>
      </c>
      <c r="AN165" s="20"/>
    </row>
    <row r="166" spans="1:251" ht="21.95" customHeight="1">
      <c r="B166" s="37"/>
      <c r="C166" s="16" t="s">
        <v>134</v>
      </c>
      <c r="D166" s="38">
        <v>244</v>
      </c>
      <c r="E166" s="38">
        <v>244</v>
      </c>
      <c r="F166" s="38">
        <v>244</v>
      </c>
      <c r="G166" s="38">
        <v>244</v>
      </c>
      <c r="H166" s="38">
        <v>244</v>
      </c>
      <c r="I166" s="38">
        <v>244</v>
      </c>
      <c r="J166" s="38">
        <v>244</v>
      </c>
      <c r="K166" s="38">
        <v>244</v>
      </c>
      <c r="L166" s="38">
        <v>244</v>
      </c>
      <c r="M166" s="38">
        <v>244</v>
      </c>
      <c r="N166" s="38">
        <v>244</v>
      </c>
      <c r="O166" s="38">
        <v>244</v>
      </c>
      <c r="P166" s="38">
        <v>244</v>
      </c>
      <c r="Q166" s="38">
        <v>244</v>
      </c>
      <c r="R166" s="38">
        <v>244</v>
      </c>
      <c r="S166" s="38">
        <v>244</v>
      </c>
      <c r="T166" s="38">
        <v>244</v>
      </c>
      <c r="U166" s="38">
        <v>244</v>
      </c>
      <c r="V166" s="38">
        <v>244</v>
      </c>
      <c r="W166" s="38">
        <v>244</v>
      </c>
      <c r="X166" s="38">
        <v>244</v>
      </c>
      <c r="Y166" s="38">
        <v>244</v>
      </c>
      <c r="Z166" s="38">
        <v>244</v>
      </c>
      <c r="AA166" s="38">
        <v>244</v>
      </c>
      <c r="AB166" s="38">
        <v>244</v>
      </c>
      <c r="AC166" s="38">
        <v>244</v>
      </c>
      <c r="AD166" s="38">
        <v>244</v>
      </c>
      <c r="AE166" s="38">
        <v>244</v>
      </c>
      <c r="AF166" s="38">
        <v>244</v>
      </c>
      <c r="AG166" s="38">
        <v>244</v>
      </c>
      <c r="AH166" s="38">
        <v>244</v>
      </c>
      <c r="AI166" s="162">
        <f t="shared" si="22"/>
        <v>7564</v>
      </c>
      <c r="AJ166" s="40">
        <f t="shared" si="21"/>
        <v>244</v>
      </c>
      <c r="AK166" s="41">
        <f t="shared" si="23"/>
        <v>590285</v>
      </c>
      <c r="AN166" s="20"/>
    </row>
    <row r="167" spans="1:251" s="1" customFormat="1" ht="21.95" customHeight="1" thickBot="1">
      <c r="B167" s="44">
        <v>370</v>
      </c>
      <c r="C167" s="45" t="s">
        <v>135</v>
      </c>
      <c r="D167" s="38">
        <v>17</v>
      </c>
      <c r="E167" s="38">
        <v>16</v>
      </c>
      <c r="F167" s="38">
        <v>15</v>
      </c>
      <c r="G167" s="38">
        <v>15</v>
      </c>
      <c r="H167" s="38">
        <v>14</v>
      </c>
      <c r="I167" s="38">
        <v>9</v>
      </c>
      <c r="J167" s="38">
        <v>9</v>
      </c>
      <c r="K167" s="38">
        <v>13</v>
      </c>
      <c r="L167" s="38">
        <v>13</v>
      </c>
      <c r="M167" s="38">
        <v>13</v>
      </c>
      <c r="N167" s="38">
        <v>12</v>
      </c>
      <c r="O167" s="38">
        <v>13</v>
      </c>
      <c r="P167" s="38">
        <v>13</v>
      </c>
      <c r="Q167" s="38">
        <v>13</v>
      </c>
      <c r="R167" s="38">
        <v>13</v>
      </c>
      <c r="S167" s="38">
        <v>13</v>
      </c>
      <c r="T167" s="38">
        <v>12</v>
      </c>
      <c r="U167" s="38">
        <v>13</v>
      </c>
      <c r="V167" s="38">
        <v>13</v>
      </c>
      <c r="W167" s="38">
        <v>12</v>
      </c>
      <c r="X167" s="38">
        <v>12</v>
      </c>
      <c r="Y167" s="38">
        <v>12</v>
      </c>
      <c r="Z167" s="38">
        <v>13</v>
      </c>
      <c r="AA167" s="38">
        <v>12</v>
      </c>
      <c r="AB167" s="38">
        <v>12</v>
      </c>
      <c r="AC167" s="38">
        <v>12</v>
      </c>
      <c r="AD167" s="38">
        <v>12</v>
      </c>
      <c r="AE167" s="38">
        <v>11</v>
      </c>
      <c r="AF167" s="38">
        <v>13</v>
      </c>
      <c r="AG167" s="38">
        <v>12</v>
      </c>
      <c r="AH167" s="38">
        <v>12</v>
      </c>
      <c r="AI167" s="162">
        <f t="shared" si="22"/>
        <v>394</v>
      </c>
      <c r="AJ167" s="40">
        <f t="shared" si="21"/>
        <v>12.709677419354838</v>
      </c>
      <c r="AK167" s="41">
        <f t="shared" si="23"/>
        <v>31450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IO167" s="3"/>
      <c r="IP167" s="3"/>
      <c r="IQ167" s="3"/>
    </row>
    <row r="168" spans="1:251" ht="12.75" hidden="1" customHeight="1" thickTop="1" thickBot="1">
      <c r="B168" s="44"/>
      <c r="C168" s="45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5"/>
      <c r="AJ168" s="40" t="e">
        <f t="shared" si="21"/>
        <v>#DIV/0!</v>
      </c>
      <c r="AK168" s="41" t="e">
        <f t="shared" si="23"/>
        <v>#DIV/0!</v>
      </c>
      <c r="AN168" s="20"/>
    </row>
    <row r="169" spans="1:251" ht="12.75" hidden="1" customHeight="1" thickTop="1" thickBot="1">
      <c r="B169" s="37"/>
      <c r="C169" s="56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5"/>
      <c r="AJ169" s="40" t="e">
        <f t="shared" si="21"/>
        <v>#DIV/0!</v>
      </c>
      <c r="AK169" s="41" t="e">
        <f t="shared" si="23"/>
        <v>#DIV/0!</v>
      </c>
      <c r="AN169" s="20"/>
    </row>
    <row r="170" spans="1:251" ht="21.95" customHeight="1" thickTop="1">
      <c r="B170" s="37"/>
      <c r="C170" s="57" t="s">
        <v>136</v>
      </c>
      <c r="D170" s="147">
        <f t="shared" ref="D170:AE170" si="24">D156</f>
        <v>5107</v>
      </c>
      <c r="E170" s="147">
        <f t="shared" si="24"/>
        <v>5171</v>
      </c>
      <c r="F170" s="147">
        <f t="shared" si="24"/>
        <v>5079</v>
      </c>
      <c r="G170" s="147">
        <f t="shared" si="24"/>
        <v>5108</v>
      </c>
      <c r="H170" s="147">
        <f t="shared" si="24"/>
        <v>5038</v>
      </c>
      <c r="I170" s="147">
        <f t="shared" si="24"/>
        <v>4829</v>
      </c>
      <c r="J170" s="147">
        <f t="shared" si="24"/>
        <v>5005</v>
      </c>
      <c r="K170" s="147">
        <f t="shared" si="24"/>
        <v>5133</v>
      </c>
      <c r="L170" s="147">
        <f t="shared" si="24"/>
        <v>4799</v>
      </c>
      <c r="M170" s="147">
        <f t="shared" si="24"/>
        <v>5129</v>
      </c>
      <c r="N170" s="147">
        <f t="shared" si="24"/>
        <v>5151</v>
      </c>
      <c r="O170" s="147">
        <f t="shared" si="24"/>
        <v>5068</v>
      </c>
      <c r="P170" s="147">
        <f t="shared" si="24"/>
        <v>5012</v>
      </c>
      <c r="Q170" s="147">
        <f t="shared" si="24"/>
        <v>5323</v>
      </c>
      <c r="R170" s="147">
        <f t="shared" si="24"/>
        <v>5027</v>
      </c>
      <c r="S170" s="147">
        <f t="shared" si="24"/>
        <v>4916</v>
      </c>
      <c r="T170" s="147">
        <f t="shared" si="24"/>
        <v>4987</v>
      </c>
      <c r="U170" s="147">
        <f t="shared" si="24"/>
        <v>4678</v>
      </c>
      <c r="V170" s="147">
        <f t="shared" si="24"/>
        <v>4797</v>
      </c>
      <c r="W170" s="147">
        <f t="shared" si="24"/>
        <v>4836</v>
      </c>
      <c r="X170" s="147">
        <f t="shared" si="24"/>
        <v>5001</v>
      </c>
      <c r="Y170" s="147">
        <f t="shared" si="24"/>
        <v>5001</v>
      </c>
      <c r="Z170" s="147">
        <f t="shared" si="24"/>
        <v>4860</v>
      </c>
      <c r="AA170" s="147">
        <f t="shared" si="24"/>
        <v>4792</v>
      </c>
      <c r="AB170" s="147">
        <f t="shared" si="24"/>
        <v>4683</v>
      </c>
      <c r="AC170" s="147">
        <f t="shared" si="24"/>
        <v>4641</v>
      </c>
      <c r="AD170" s="147">
        <f t="shared" si="24"/>
        <v>4614</v>
      </c>
      <c r="AE170" s="147">
        <f t="shared" si="24"/>
        <v>4640</v>
      </c>
      <c r="AF170" s="147">
        <f>AF156</f>
        <v>4607</v>
      </c>
      <c r="AG170" s="147">
        <f>AG156</f>
        <v>4671</v>
      </c>
      <c r="AH170" s="147">
        <f>AH156</f>
        <v>4438</v>
      </c>
      <c r="AI170" s="58">
        <f>SUM(D170:AH170)</f>
        <v>152141</v>
      </c>
      <c r="AJ170" s="40">
        <f t="shared" si="21"/>
        <v>4907.7741935483873</v>
      </c>
      <c r="AK170" s="41">
        <f t="shared" si="23"/>
        <v>11873434</v>
      </c>
      <c r="AN170" s="20"/>
    </row>
    <row r="171" spans="1:251" ht="21.95" customHeight="1">
      <c r="B171" s="37"/>
      <c r="C171" s="16" t="s">
        <v>137</v>
      </c>
      <c r="D171" s="60">
        <f t="shared" ref="D171:AE171" si="25">SUM(D12:D33)</f>
        <v>1778</v>
      </c>
      <c r="E171" s="60">
        <f t="shared" si="25"/>
        <v>1776</v>
      </c>
      <c r="F171" s="60">
        <f t="shared" si="25"/>
        <v>1779</v>
      </c>
      <c r="G171" s="60">
        <f t="shared" si="25"/>
        <v>1774</v>
      </c>
      <c r="H171" s="60">
        <f t="shared" si="25"/>
        <v>1776</v>
      </c>
      <c r="I171" s="60">
        <f t="shared" si="25"/>
        <v>1777</v>
      </c>
      <c r="J171" s="60">
        <f t="shared" si="25"/>
        <v>1772</v>
      </c>
      <c r="K171" s="60">
        <f t="shared" si="25"/>
        <v>1774</v>
      </c>
      <c r="L171" s="60">
        <f t="shared" si="25"/>
        <v>1773</v>
      </c>
      <c r="M171" s="60">
        <f t="shared" si="25"/>
        <v>1774</v>
      </c>
      <c r="N171" s="60">
        <f t="shared" si="25"/>
        <v>1772</v>
      </c>
      <c r="O171" s="60">
        <f t="shared" si="25"/>
        <v>1773</v>
      </c>
      <c r="P171" s="60">
        <f t="shared" si="25"/>
        <v>1775</v>
      </c>
      <c r="Q171" s="60">
        <f t="shared" si="25"/>
        <v>1772</v>
      </c>
      <c r="R171" s="60">
        <f t="shared" si="25"/>
        <v>1773</v>
      </c>
      <c r="S171" s="60">
        <f t="shared" si="25"/>
        <v>1774</v>
      </c>
      <c r="T171" s="60">
        <f t="shared" si="25"/>
        <v>1771</v>
      </c>
      <c r="U171" s="60">
        <f t="shared" si="25"/>
        <v>1771</v>
      </c>
      <c r="V171" s="60">
        <f t="shared" si="25"/>
        <v>1773</v>
      </c>
      <c r="W171" s="60">
        <f t="shared" si="25"/>
        <v>1770</v>
      </c>
      <c r="X171" s="60">
        <f t="shared" si="25"/>
        <v>1805</v>
      </c>
      <c r="Y171" s="60">
        <f t="shared" si="25"/>
        <v>1911</v>
      </c>
      <c r="Z171" s="60">
        <f t="shared" si="25"/>
        <v>1910</v>
      </c>
      <c r="AA171" s="60">
        <f t="shared" si="25"/>
        <v>1909</v>
      </c>
      <c r="AB171" s="60">
        <f t="shared" si="25"/>
        <v>1911</v>
      </c>
      <c r="AC171" s="60">
        <f t="shared" si="25"/>
        <v>1909</v>
      </c>
      <c r="AD171" s="60">
        <f t="shared" si="25"/>
        <v>1912</v>
      </c>
      <c r="AE171" s="60">
        <f t="shared" si="25"/>
        <v>1862</v>
      </c>
      <c r="AF171" s="60">
        <f>SUM(AF12:AF33)</f>
        <v>1903</v>
      </c>
      <c r="AG171" s="60">
        <f>SUM(AG12:AG33)</f>
        <v>1885</v>
      </c>
      <c r="AH171" s="60">
        <f>SUM(AH12:AH33)</f>
        <v>1907</v>
      </c>
      <c r="AI171" s="162">
        <f>SUM(D171:AG171)</f>
        <v>54394</v>
      </c>
      <c r="AJ171" s="40">
        <f t="shared" si="21"/>
        <v>1816.1612903225807</v>
      </c>
      <c r="AK171" s="41">
        <f t="shared" si="23"/>
        <v>4393267</v>
      </c>
      <c r="AN171" s="20"/>
      <c r="AV171" s="61" t="s">
        <v>0</v>
      </c>
    </row>
    <row r="172" spans="1:251" ht="21.95" customHeight="1">
      <c r="B172" s="37"/>
      <c r="C172" s="16" t="s">
        <v>138</v>
      </c>
      <c r="D172" s="60">
        <f t="shared" ref="D172:AE172" si="26">SUM(D35:D53)</f>
        <v>1259</v>
      </c>
      <c r="E172" s="60">
        <f t="shared" si="26"/>
        <v>1274</v>
      </c>
      <c r="F172" s="60">
        <f t="shared" si="26"/>
        <v>1311</v>
      </c>
      <c r="G172" s="60">
        <f t="shared" si="26"/>
        <v>1311</v>
      </c>
      <c r="H172" s="60">
        <f t="shared" si="26"/>
        <v>1311</v>
      </c>
      <c r="I172" s="60">
        <f t="shared" si="26"/>
        <v>1311</v>
      </c>
      <c r="J172" s="60">
        <f t="shared" si="26"/>
        <v>1311</v>
      </c>
      <c r="K172" s="60">
        <f t="shared" si="26"/>
        <v>1311</v>
      </c>
      <c r="L172" s="60">
        <f t="shared" si="26"/>
        <v>1311</v>
      </c>
      <c r="M172" s="60">
        <f t="shared" si="26"/>
        <v>1311</v>
      </c>
      <c r="N172" s="60">
        <f t="shared" si="26"/>
        <v>1311</v>
      </c>
      <c r="O172" s="60">
        <f t="shared" si="26"/>
        <v>1311</v>
      </c>
      <c r="P172" s="60">
        <f t="shared" si="26"/>
        <v>1311</v>
      </c>
      <c r="Q172" s="60">
        <f t="shared" si="26"/>
        <v>1311</v>
      </c>
      <c r="R172" s="60">
        <f t="shared" si="26"/>
        <v>1222</v>
      </c>
      <c r="S172" s="60">
        <f t="shared" si="26"/>
        <v>1256</v>
      </c>
      <c r="T172" s="60">
        <f t="shared" si="26"/>
        <v>1273</v>
      </c>
      <c r="U172" s="60">
        <f t="shared" si="26"/>
        <v>1303</v>
      </c>
      <c r="V172" s="60">
        <f t="shared" si="26"/>
        <v>1278</v>
      </c>
      <c r="W172" s="60">
        <f t="shared" si="26"/>
        <v>1311</v>
      </c>
      <c r="X172" s="60">
        <f t="shared" si="26"/>
        <v>1311</v>
      </c>
      <c r="Y172" s="60">
        <f t="shared" si="26"/>
        <v>1311</v>
      </c>
      <c r="Z172" s="60">
        <f t="shared" si="26"/>
        <v>1311</v>
      </c>
      <c r="AA172" s="60">
        <f t="shared" si="26"/>
        <v>1233</v>
      </c>
      <c r="AB172" s="60">
        <f t="shared" si="26"/>
        <v>1298</v>
      </c>
      <c r="AC172" s="60">
        <f t="shared" si="26"/>
        <v>1374</v>
      </c>
      <c r="AD172" s="60">
        <f t="shared" si="26"/>
        <v>1399</v>
      </c>
      <c r="AE172" s="60">
        <f t="shared" si="26"/>
        <v>1461</v>
      </c>
      <c r="AF172" s="60">
        <f>SUM(AF35:AF53)</f>
        <v>1461</v>
      </c>
      <c r="AG172" s="60">
        <f>SUM(AG35:AG53)</f>
        <v>1365</v>
      </c>
      <c r="AH172" s="60">
        <f>SUM(AH35:AH53)</f>
        <v>1461</v>
      </c>
      <c r="AI172" s="162">
        <f t="shared" ref="AI172:AI182" si="27">SUM(D172:AG172)</f>
        <v>39432</v>
      </c>
      <c r="AJ172" s="40">
        <f t="shared" si="21"/>
        <v>1319.1290322580646</v>
      </c>
      <c r="AK172" s="41">
        <f t="shared" si="23"/>
        <v>3190925</v>
      </c>
      <c r="AN172" s="20"/>
    </row>
    <row r="173" spans="1:251" ht="21.95" customHeight="1">
      <c r="B173" s="37"/>
      <c r="C173" s="16" t="s">
        <v>139</v>
      </c>
      <c r="D173" s="60">
        <f t="shared" ref="D173:AE173" si="28">SUM(D56:D96)</f>
        <v>52</v>
      </c>
      <c r="E173" s="60">
        <f t="shared" si="28"/>
        <v>52</v>
      </c>
      <c r="F173" s="60">
        <f t="shared" si="28"/>
        <v>52</v>
      </c>
      <c r="G173" s="60">
        <f t="shared" si="28"/>
        <v>52</v>
      </c>
      <c r="H173" s="60">
        <f t="shared" si="28"/>
        <v>52</v>
      </c>
      <c r="I173" s="60">
        <f t="shared" si="28"/>
        <v>52</v>
      </c>
      <c r="J173" s="60">
        <f t="shared" si="28"/>
        <v>52</v>
      </c>
      <c r="K173" s="60">
        <f t="shared" si="28"/>
        <v>52</v>
      </c>
      <c r="L173" s="60">
        <f t="shared" si="28"/>
        <v>52</v>
      </c>
      <c r="M173" s="60">
        <f t="shared" si="28"/>
        <v>52</v>
      </c>
      <c r="N173" s="60">
        <f t="shared" si="28"/>
        <v>52</v>
      </c>
      <c r="O173" s="60">
        <f t="shared" si="28"/>
        <v>52</v>
      </c>
      <c r="P173" s="60">
        <f t="shared" si="28"/>
        <v>52</v>
      </c>
      <c r="Q173" s="60">
        <f t="shared" si="28"/>
        <v>52</v>
      </c>
      <c r="R173" s="60">
        <f t="shared" si="28"/>
        <v>52</v>
      </c>
      <c r="S173" s="60">
        <f t="shared" si="28"/>
        <v>52</v>
      </c>
      <c r="T173" s="60">
        <f t="shared" si="28"/>
        <v>52</v>
      </c>
      <c r="U173" s="60">
        <f t="shared" si="28"/>
        <v>52</v>
      </c>
      <c r="V173" s="60">
        <f t="shared" si="28"/>
        <v>52</v>
      </c>
      <c r="W173" s="60">
        <f t="shared" si="28"/>
        <v>52</v>
      </c>
      <c r="X173" s="60">
        <f t="shared" si="28"/>
        <v>52</v>
      </c>
      <c r="Y173" s="60">
        <f t="shared" si="28"/>
        <v>52</v>
      </c>
      <c r="Z173" s="60">
        <f t="shared" si="28"/>
        <v>52</v>
      </c>
      <c r="AA173" s="60">
        <f t="shared" si="28"/>
        <v>52</v>
      </c>
      <c r="AB173" s="60">
        <f t="shared" si="28"/>
        <v>52</v>
      </c>
      <c r="AC173" s="60">
        <f t="shared" si="28"/>
        <v>52</v>
      </c>
      <c r="AD173" s="60">
        <f t="shared" si="28"/>
        <v>52</v>
      </c>
      <c r="AE173" s="60">
        <f t="shared" si="28"/>
        <v>52</v>
      </c>
      <c r="AF173" s="60">
        <f>SUM(AF56:AF96)</f>
        <v>52</v>
      </c>
      <c r="AG173" s="60">
        <f>SUM(AG56:AG96)</f>
        <v>52</v>
      </c>
      <c r="AH173" s="60">
        <f>SUM(AH56:AH96)</f>
        <v>52</v>
      </c>
      <c r="AI173" s="162">
        <f t="shared" si="27"/>
        <v>1560</v>
      </c>
      <c r="AJ173" s="40">
        <f t="shared" si="21"/>
        <v>52</v>
      </c>
      <c r="AK173" s="41">
        <f t="shared" si="23"/>
        <v>125798</v>
      </c>
      <c r="AN173" s="20"/>
    </row>
    <row r="174" spans="1:251" ht="21.95" customHeight="1">
      <c r="B174" s="37"/>
      <c r="C174" s="16" t="s">
        <v>140</v>
      </c>
      <c r="D174" s="60">
        <f t="shared" ref="D174:AE174" si="29">SUM(D97:D134)</f>
        <v>388</v>
      </c>
      <c r="E174" s="60">
        <f t="shared" si="29"/>
        <v>388</v>
      </c>
      <c r="F174" s="60">
        <f t="shared" si="29"/>
        <v>388</v>
      </c>
      <c r="G174" s="60">
        <f t="shared" si="29"/>
        <v>388</v>
      </c>
      <c r="H174" s="60">
        <f t="shared" si="29"/>
        <v>388</v>
      </c>
      <c r="I174" s="60">
        <f t="shared" si="29"/>
        <v>388</v>
      </c>
      <c r="J174" s="60">
        <f t="shared" si="29"/>
        <v>388</v>
      </c>
      <c r="K174" s="60">
        <f t="shared" si="29"/>
        <v>388</v>
      </c>
      <c r="L174" s="60">
        <f t="shared" si="29"/>
        <v>388</v>
      </c>
      <c r="M174" s="60">
        <f t="shared" si="29"/>
        <v>388</v>
      </c>
      <c r="N174" s="60">
        <f t="shared" si="29"/>
        <v>388</v>
      </c>
      <c r="O174" s="60">
        <f t="shared" si="29"/>
        <v>388</v>
      </c>
      <c r="P174" s="60">
        <f t="shared" si="29"/>
        <v>388</v>
      </c>
      <c r="Q174" s="60">
        <f t="shared" si="29"/>
        <v>388</v>
      </c>
      <c r="R174" s="60">
        <f t="shared" si="29"/>
        <v>388</v>
      </c>
      <c r="S174" s="60">
        <f t="shared" si="29"/>
        <v>388</v>
      </c>
      <c r="T174" s="60">
        <f t="shared" si="29"/>
        <v>388</v>
      </c>
      <c r="U174" s="60">
        <f t="shared" si="29"/>
        <v>388</v>
      </c>
      <c r="V174" s="60">
        <f t="shared" si="29"/>
        <v>388</v>
      </c>
      <c r="W174" s="60">
        <f t="shared" si="29"/>
        <v>388</v>
      </c>
      <c r="X174" s="60">
        <f t="shared" si="29"/>
        <v>388</v>
      </c>
      <c r="Y174" s="60">
        <f t="shared" si="29"/>
        <v>388</v>
      </c>
      <c r="Z174" s="60">
        <f t="shared" si="29"/>
        <v>388</v>
      </c>
      <c r="AA174" s="60">
        <f t="shared" si="29"/>
        <v>388</v>
      </c>
      <c r="AB174" s="60">
        <f t="shared" si="29"/>
        <v>388</v>
      </c>
      <c r="AC174" s="60">
        <f t="shared" si="29"/>
        <v>388</v>
      </c>
      <c r="AD174" s="60">
        <f t="shared" si="29"/>
        <v>388</v>
      </c>
      <c r="AE174" s="60">
        <f t="shared" si="29"/>
        <v>388</v>
      </c>
      <c r="AF174" s="60">
        <f>SUM(AF97:AF134)</f>
        <v>388</v>
      </c>
      <c r="AG174" s="60">
        <f>SUM(AG97:AG134)</f>
        <v>388</v>
      </c>
      <c r="AH174" s="60">
        <f>SUM(AH97:AH134)</f>
        <v>388</v>
      </c>
      <c r="AI174" s="162">
        <f t="shared" si="27"/>
        <v>11640</v>
      </c>
      <c r="AJ174" s="40">
        <f t="shared" si="21"/>
        <v>388</v>
      </c>
      <c r="AK174" s="41">
        <f t="shared" si="23"/>
        <v>938650</v>
      </c>
      <c r="AN174" s="20"/>
    </row>
    <row r="175" spans="1:251" ht="21.95" hidden="1" customHeight="1">
      <c r="B175" s="37"/>
      <c r="C175" s="16" t="s">
        <v>232</v>
      </c>
      <c r="D175" s="60">
        <f t="shared" ref="D175:AE175" si="30">SUM(D26:D26)</f>
        <v>0</v>
      </c>
      <c r="E175" s="60">
        <f t="shared" si="30"/>
        <v>0</v>
      </c>
      <c r="F175" s="60">
        <f t="shared" si="30"/>
        <v>0</v>
      </c>
      <c r="G175" s="60">
        <f t="shared" si="30"/>
        <v>0</v>
      </c>
      <c r="H175" s="60">
        <f t="shared" si="30"/>
        <v>0</v>
      </c>
      <c r="I175" s="60">
        <f t="shared" si="30"/>
        <v>0</v>
      </c>
      <c r="J175" s="60">
        <f t="shared" si="30"/>
        <v>0</v>
      </c>
      <c r="K175" s="60">
        <f t="shared" si="30"/>
        <v>0</v>
      </c>
      <c r="L175" s="60">
        <f t="shared" si="30"/>
        <v>0</v>
      </c>
      <c r="M175" s="60">
        <f t="shared" si="30"/>
        <v>0</v>
      </c>
      <c r="N175" s="60">
        <f t="shared" si="30"/>
        <v>0</v>
      </c>
      <c r="O175" s="60">
        <f t="shared" si="30"/>
        <v>0</v>
      </c>
      <c r="P175" s="60">
        <f t="shared" si="30"/>
        <v>0</v>
      </c>
      <c r="Q175" s="60">
        <f t="shared" si="30"/>
        <v>0</v>
      </c>
      <c r="R175" s="60">
        <f t="shared" si="30"/>
        <v>0</v>
      </c>
      <c r="S175" s="60">
        <f t="shared" si="30"/>
        <v>0</v>
      </c>
      <c r="T175" s="60">
        <f t="shared" si="30"/>
        <v>0</v>
      </c>
      <c r="U175" s="60">
        <f t="shared" si="30"/>
        <v>0</v>
      </c>
      <c r="V175" s="60">
        <f t="shared" si="30"/>
        <v>0</v>
      </c>
      <c r="W175" s="60">
        <f t="shared" si="30"/>
        <v>0</v>
      </c>
      <c r="X175" s="60">
        <f t="shared" si="30"/>
        <v>0</v>
      </c>
      <c r="Y175" s="60">
        <f t="shared" si="30"/>
        <v>0</v>
      </c>
      <c r="Z175" s="60">
        <f t="shared" si="30"/>
        <v>0</v>
      </c>
      <c r="AA175" s="60">
        <f t="shared" si="30"/>
        <v>0</v>
      </c>
      <c r="AB175" s="60">
        <f t="shared" si="30"/>
        <v>0</v>
      </c>
      <c r="AC175" s="60">
        <f t="shared" si="30"/>
        <v>0</v>
      </c>
      <c r="AD175" s="60">
        <f t="shared" si="30"/>
        <v>0</v>
      </c>
      <c r="AE175" s="60">
        <f t="shared" si="30"/>
        <v>0</v>
      </c>
      <c r="AF175" s="60">
        <f>SUM(AF26:AF26)</f>
        <v>0</v>
      </c>
      <c r="AG175" s="60">
        <f>SUM(AG26:AG26)</f>
        <v>0</v>
      </c>
      <c r="AH175" s="60">
        <f>SUM(AH26:AH26)</f>
        <v>0</v>
      </c>
      <c r="AI175" s="162">
        <f t="shared" si="27"/>
        <v>0</v>
      </c>
      <c r="AJ175" s="40">
        <f t="shared" si="21"/>
        <v>0</v>
      </c>
      <c r="AK175" s="41">
        <f t="shared" si="23"/>
        <v>0</v>
      </c>
      <c r="AN175" s="20"/>
    </row>
    <row r="176" spans="1:251" ht="21.95" customHeight="1">
      <c r="B176" s="37"/>
      <c r="C176" s="16" t="s">
        <v>141</v>
      </c>
      <c r="D176" s="60">
        <f t="shared" ref="D176:AE176" si="31">SUM(D146:D152)</f>
        <v>238</v>
      </c>
      <c r="E176" s="60">
        <f t="shared" si="31"/>
        <v>238</v>
      </c>
      <c r="F176" s="60">
        <f t="shared" si="31"/>
        <v>238</v>
      </c>
      <c r="G176" s="60">
        <f t="shared" si="31"/>
        <v>238</v>
      </c>
      <c r="H176" s="60">
        <f t="shared" si="31"/>
        <v>238</v>
      </c>
      <c r="I176" s="60">
        <f t="shared" si="31"/>
        <v>238</v>
      </c>
      <c r="J176" s="60">
        <f t="shared" si="31"/>
        <v>238</v>
      </c>
      <c r="K176" s="60">
        <f t="shared" si="31"/>
        <v>238</v>
      </c>
      <c r="L176" s="60">
        <f t="shared" si="31"/>
        <v>238</v>
      </c>
      <c r="M176" s="60">
        <f t="shared" si="31"/>
        <v>238</v>
      </c>
      <c r="N176" s="60">
        <f t="shared" si="31"/>
        <v>238</v>
      </c>
      <c r="O176" s="60">
        <f t="shared" si="31"/>
        <v>238</v>
      </c>
      <c r="P176" s="60">
        <f t="shared" si="31"/>
        <v>238</v>
      </c>
      <c r="Q176" s="60">
        <f t="shared" si="31"/>
        <v>238</v>
      </c>
      <c r="R176" s="60">
        <f t="shared" si="31"/>
        <v>238</v>
      </c>
      <c r="S176" s="60">
        <f t="shared" si="31"/>
        <v>238</v>
      </c>
      <c r="T176" s="60">
        <f t="shared" si="31"/>
        <v>238</v>
      </c>
      <c r="U176" s="60">
        <f t="shared" si="31"/>
        <v>238</v>
      </c>
      <c r="V176" s="60">
        <f t="shared" si="31"/>
        <v>238</v>
      </c>
      <c r="W176" s="60">
        <f t="shared" si="31"/>
        <v>238</v>
      </c>
      <c r="X176" s="60">
        <f t="shared" si="31"/>
        <v>238</v>
      </c>
      <c r="Y176" s="60">
        <f t="shared" si="31"/>
        <v>238</v>
      </c>
      <c r="Z176" s="60">
        <f t="shared" si="31"/>
        <v>238</v>
      </c>
      <c r="AA176" s="60">
        <f t="shared" si="31"/>
        <v>238</v>
      </c>
      <c r="AB176" s="60">
        <f t="shared" si="31"/>
        <v>238</v>
      </c>
      <c r="AC176" s="60">
        <f t="shared" si="31"/>
        <v>238</v>
      </c>
      <c r="AD176" s="60">
        <f t="shared" si="31"/>
        <v>238</v>
      </c>
      <c r="AE176" s="60">
        <f t="shared" si="31"/>
        <v>238</v>
      </c>
      <c r="AF176" s="60">
        <f>SUM(AF146:AF152)</f>
        <v>238</v>
      </c>
      <c r="AG176" s="60">
        <f>SUM(AG146:AG152)</f>
        <v>238</v>
      </c>
      <c r="AH176" s="60">
        <f>SUM(AH146:AH152)</f>
        <v>238</v>
      </c>
      <c r="AI176" s="162">
        <f t="shared" si="27"/>
        <v>7140</v>
      </c>
      <c r="AJ176" s="40">
        <f t="shared" si="21"/>
        <v>238</v>
      </c>
      <c r="AK176" s="41">
        <f t="shared" si="23"/>
        <v>575770</v>
      </c>
      <c r="AN176" s="20"/>
    </row>
    <row r="177" spans="2:251" ht="21.95" customHeight="1">
      <c r="B177" s="37"/>
      <c r="C177" s="16" t="s">
        <v>142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162">
        <f t="shared" si="27"/>
        <v>0</v>
      </c>
      <c r="AJ177" s="40">
        <f t="shared" si="21"/>
        <v>0</v>
      </c>
      <c r="AK177" s="41">
        <f t="shared" si="23"/>
        <v>0</v>
      </c>
      <c r="AM177" s="5" t="s">
        <v>0</v>
      </c>
      <c r="AN177" s="20"/>
    </row>
    <row r="178" spans="2:251" ht="21.95" customHeight="1">
      <c r="B178" s="37"/>
      <c r="C178" s="16" t="s">
        <v>143</v>
      </c>
      <c r="D178" s="60">
        <f t="shared" ref="D178:AE178" si="32">D159</f>
        <v>4376</v>
      </c>
      <c r="E178" s="60">
        <f t="shared" si="32"/>
        <v>4337</v>
      </c>
      <c r="F178" s="60">
        <f t="shared" si="32"/>
        <v>4417</v>
      </c>
      <c r="G178" s="60">
        <f t="shared" si="32"/>
        <v>4329</v>
      </c>
      <c r="H178" s="60">
        <f t="shared" si="32"/>
        <v>4306</v>
      </c>
      <c r="I178" s="60">
        <f t="shared" si="32"/>
        <v>4392</v>
      </c>
      <c r="J178" s="60">
        <f t="shared" si="32"/>
        <v>4196</v>
      </c>
      <c r="K178" s="60">
        <f t="shared" si="32"/>
        <v>4408</v>
      </c>
      <c r="L178" s="60">
        <f t="shared" si="32"/>
        <v>4436</v>
      </c>
      <c r="M178" s="60">
        <f t="shared" si="32"/>
        <v>4372</v>
      </c>
      <c r="N178" s="60">
        <f t="shared" si="32"/>
        <v>4298</v>
      </c>
      <c r="O178" s="60">
        <f t="shared" si="32"/>
        <v>4410</v>
      </c>
      <c r="P178" s="60">
        <f t="shared" si="32"/>
        <v>4474</v>
      </c>
      <c r="Q178" s="60">
        <f t="shared" si="32"/>
        <v>4256</v>
      </c>
      <c r="R178" s="60">
        <f t="shared" si="32"/>
        <v>4508</v>
      </c>
      <c r="S178" s="60">
        <f t="shared" si="32"/>
        <v>4711</v>
      </c>
      <c r="T178" s="60">
        <f t="shared" si="32"/>
        <v>4463</v>
      </c>
      <c r="U178" s="60">
        <f t="shared" si="32"/>
        <v>4570</v>
      </c>
      <c r="V178" s="60">
        <f t="shared" si="32"/>
        <v>4597</v>
      </c>
      <c r="W178" s="60">
        <f t="shared" si="32"/>
        <v>4616</v>
      </c>
      <c r="X178" s="60">
        <f t="shared" si="32"/>
        <v>4573</v>
      </c>
      <c r="Y178" s="60">
        <f t="shared" si="32"/>
        <v>4529</v>
      </c>
      <c r="Z178" s="60">
        <f t="shared" si="32"/>
        <v>4537</v>
      </c>
      <c r="AA178" s="60">
        <f t="shared" si="32"/>
        <v>4491</v>
      </c>
      <c r="AB178" s="60">
        <f t="shared" si="32"/>
        <v>4507</v>
      </c>
      <c r="AC178" s="60">
        <f t="shared" si="32"/>
        <v>4506</v>
      </c>
      <c r="AD178" s="60">
        <f t="shared" si="32"/>
        <v>4511</v>
      </c>
      <c r="AE178" s="60">
        <f t="shared" si="32"/>
        <v>4669</v>
      </c>
      <c r="AF178" s="60">
        <f t="shared" ref="AF178:AH179" si="33">AF159</f>
        <v>4695</v>
      </c>
      <c r="AG178" s="60">
        <f t="shared" si="33"/>
        <v>4706</v>
      </c>
      <c r="AH178" s="60">
        <f t="shared" si="33"/>
        <v>4936</v>
      </c>
      <c r="AI178" s="162">
        <f t="shared" si="27"/>
        <v>134196</v>
      </c>
      <c r="AJ178" s="40">
        <f t="shared" si="21"/>
        <v>4488.1290322580644</v>
      </c>
      <c r="AK178" s="41">
        <f t="shared" si="23"/>
        <v>10857370</v>
      </c>
      <c r="AN178" s="20"/>
    </row>
    <row r="179" spans="2:251" ht="21.95" customHeight="1">
      <c r="B179" s="37"/>
      <c r="C179" s="16" t="s">
        <v>144</v>
      </c>
      <c r="D179" s="60">
        <f t="shared" ref="D179:AE179" si="34">D160</f>
        <v>528</v>
      </c>
      <c r="E179" s="60">
        <f t="shared" si="34"/>
        <v>401</v>
      </c>
      <c r="F179" s="60">
        <f t="shared" si="34"/>
        <v>516</v>
      </c>
      <c r="G179" s="60">
        <f t="shared" si="34"/>
        <v>358</v>
      </c>
      <c r="H179" s="60">
        <f t="shared" si="34"/>
        <v>86</v>
      </c>
      <c r="I179" s="60">
        <f t="shared" si="34"/>
        <v>3</v>
      </c>
      <c r="J179" s="60">
        <f t="shared" si="34"/>
        <v>592</v>
      </c>
      <c r="K179" s="60">
        <f t="shared" si="34"/>
        <v>480</v>
      </c>
      <c r="L179" s="60">
        <f t="shared" si="34"/>
        <v>487</v>
      </c>
      <c r="M179" s="60">
        <f t="shared" si="34"/>
        <v>414</v>
      </c>
      <c r="N179" s="60">
        <f t="shared" si="34"/>
        <v>195</v>
      </c>
      <c r="O179" s="60">
        <f t="shared" si="34"/>
        <v>225</v>
      </c>
      <c r="P179" s="60">
        <f t="shared" si="34"/>
        <v>251</v>
      </c>
      <c r="Q179" s="60">
        <f t="shared" si="34"/>
        <v>0</v>
      </c>
      <c r="R179" s="60">
        <f t="shared" si="34"/>
        <v>159</v>
      </c>
      <c r="S179" s="60">
        <f t="shared" si="34"/>
        <v>362</v>
      </c>
      <c r="T179" s="60">
        <f t="shared" si="34"/>
        <v>232</v>
      </c>
      <c r="U179" s="60">
        <f t="shared" si="34"/>
        <v>376</v>
      </c>
      <c r="V179" s="60">
        <f t="shared" si="34"/>
        <v>355</v>
      </c>
      <c r="W179" s="60">
        <f t="shared" si="34"/>
        <v>337</v>
      </c>
      <c r="X179" s="60">
        <f t="shared" si="34"/>
        <v>344</v>
      </c>
      <c r="Y179" s="60">
        <f t="shared" si="34"/>
        <v>375</v>
      </c>
      <c r="Z179" s="60">
        <f t="shared" si="34"/>
        <v>373</v>
      </c>
      <c r="AA179" s="60">
        <f t="shared" si="34"/>
        <v>370</v>
      </c>
      <c r="AB179" s="60">
        <f t="shared" si="34"/>
        <v>361</v>
      </c>
      <c r="AC179" s="60">
        <f t="shared" si="34"/>
        <v>307</v>
      </c>
      <c r="AD179" s="60">
        <f t="shared" si="34"/>
        <v>298</v>
      </c>
      <c r="AE179" s="60">
        <f t="shared" si="34"/>
        <v>267</v>
      </c>
      <c r="AF179" s="60">
        <f t="shared" si="33"/>
        <v>202</v>
      </c>
      <c r="AG179" s="60">
        <f t="shared" si="33"/>
        <v>196</v>
      </c>
      <c r="AH179" s="60">
        <f t="shared" si="33"/>
        <v>186</v>
      </c>
      <c r="AI179" s="162">
        <f t="shared" si="27"/>
        <v>9450</v>
      </c>
      <c r="AJ179" s="40">
        <f t="shared" si="21"/>
        <v>310.83870967741933</v>
      </c>
      <c r="AK179" s="41">
        <f t="shared" si="23"/>
        <v>752371</v>
      </c>
      <c r="AN179" s="20"/>
    </row>
    <row r="180" spans="2:251" ht="21.95" customHeight="1">
      <c r="B180" s="37"/>
      <c r="C180" s="16" t="s">
        <v>145</v>
      </c>
      <c r="D180" s="60">
        <f t="shared" ref="D180:AE180" si="35">SUM(D162:D167)</f>
        <v>1863</v>
      </c>
      <c r="E180" s="60">
        <f t="shared" si="35"/>
        <v>1854</v>
      </c>
      <c r="F180" s="60">
        <f t="shared" si="35"/>
        <v>1852</v>
      </c>
      <c r="G180" s="60">
        <f t="shared" si="35"/>
        <v>1867</v>
      </c>
      <c r="H180" s="60">
        <f t="shared" si="35"/>
        <v>1862</v>
      </c>
      <c r="I180" s="60">
        <f t="shared" si="35"/>
        <v>1780</v>
      </c>
      <c r="J180" s="60">
        <f t="shared" si="35"/>
        <v>1833</v>
      </c>
      <c r="K180" s="60">
        <f t="shared" si="35"/>
        <v>1856</v>
      </c>
      <c r="L180" s="60">
        <f t="shared" si="35"/>
        <v>1860</v>
      </c>
      <c r="M180" s="60">
        <f t="shared" si="35"/>
        <v>1844</v>
      </c>
      <c r="N180" s="60">
        <f t="shared" si="35"/>
        <v>1859</v>
      </c>
      <c r="O180" s="60">
        <f t="shared" si="35"/>
        <v>1796</v>
      </c>
      <c r="P180" s="60">
        <f t="shared" si="35"/>
        <v>1510</v>
      </c>
      <c r="Q180" s="60">
        <f t="shared" si="35"/>
        <v>1521</v>
      </c>
      <c r="R180" s="60">
        <f t="shared" si="35"/>
        <v>1817</v>
      </c>
      <c r="S180" s="60">
        <f t="shared" si="35"/>
        <v>1818</v>
      </c>
      <c r="T180" s="60">
        <f t="shared" si="35"/>
        <v>1796</v>
      </c>
      <c r="U180" s="60">
        <f t="shared" si="35"/>
        <v>1799</v>
      </c>
      <c r="V180" s="60">
        <f t="shared" si="35"/>
        <v>1796</v>
      </c>
      <c r="W180" s="60">
        <f t="shared" si="35"/>
        <v>1797</v>
      </c>
      <c r="X180" s="60">
        <f t="shared" si="35"/>
        <v>1797</v>
      </c>
      <c r="Y180" s="60">
        <f t="shared" si="35"/>
        <v>1792</v>
      </c>
      <c r="Z180" s="60">
        <f t="shared" si="35"/>
        <v>1799</v>
      </c>
      <c r="AA180" s="60">
        <f t="shared" si="35"/>
        <v>1790</v>
      </c>
      <c r="AB180" s="60">
        <f t="shared" si="35"/>
        <v>1793</v>
      </c>
      <c r="AC180" s="60">
        <f t="shared" si="35"/>
        <v>1787</v>
      </c>
      <c r="AD180" s="60">
        <f t="shared" si="35"/>
        <v>1784</v>
      </c>
      <c r="AE180" s="60">
        <f t="shared" si="35"/>
        <v>1904</v>
      </c>
      <c r="AF180" s="60">
        <f>SUM(AF162:AF167)</f>
        <v>1928</v>
      </c>
      <c r="AG180" s="60">
        <f>SUM(AG162:AG167)</f>
        <v>1964</v>
      </c>
      <c r="AH180" s="60">
        <f>SUM(AH162:AH167)</f>
        <v>2045</v>
      </c>
      <c r="AI180" s="162">
        <f t="shared" si="27"/>
        <v>54318</v>
      </c>
      <c r="AJ180" s="40">
        <f t="shared" si="21"/>
        <v>1818.1612903225807</v>
      </c>
      <c r="AK180" s="41">
        <f t="shared" si="23"/>
        <v>4398106</v>
      </c>
      <c r="AL180" s="5" t="s">
        <v>0</v>
      </c>
      <c r="AN180" s="20"/>
    </row>
    <row r="181" spans="2:251" ht="21.95" customHeight="1">
      <c r="B181" s="37"/>
      <c r="C181" s="62" t="s">
        <v>146</v>
      </c>
      <c r="D181" s="60">
        <f>D54-D192</f>
        <v>933</v>
      </c>
      <c r="E181" s="60">
        <f>E54-E192</f>
        <v>948</v>
      </c>
      <c r="F181" s="60">
        <f t="shared" ref="F181:AH181" si="36">F54-F192</f>
        <v>985</v>
      </c>
      <c r="G181" s="60">
        <f t="shared" si="36"/>
        <v>985</v>
      </c>
      <c r="H181" s="60">
        <f t="shared" si="36"/>
        <v>985</v>
      </c>
      <c r="I181" s="60">
        <f t="shared" si="36"/>
        <v>985</v>
      </c>
      <c r="J181" s="60">
        <f t="shared" si="36"/>
        <v>985</v>
      </c>
      <c r="K181" s="60">
        <f t="shared" si="36"/>
        <v>985</v>
      </c>
      <c r="L181" s="60">
        <f t="shared" si="36"/>
        <v>985</v>
      </c>
      <c r="M181" s="60">
        <f t="shared" si="36"/>
        <v>985</v>
      </c>
      <c r="N181" s="60">
        <f t="shared" si="36"/>
        <v>985</v>
      </c>
      <c r="O181" s="60">
        <f t="shared" si="36"/>
        <v>985</v>
      </c>
      <c r="P181" s="60">
        <f t="shared" si="36"/>
        <v>985</v>
      </c>
      <c r="Q181" s="60">
        <f t="shared" si="36"/>
        <v>985</v>
      </c>
      <c r="R181" s="60">
        <f t="shared" si="36"/>
        <v>896</v>
      </c>
      <c r="S181" s="60">
        <f t="shared" si="36"/>
        <v>930</v>
      </c>
      <c r="T181" s="60">
        <f t="shared" si="36"/>
        <v>947</v>
      </c>
      <c r="U181" s="60">
        <f t="shared" si="36"/>
        <v>977</v>
      </c>
      <c r="V181" s="60">
        <f t="shared" si="36"/>
        <v>952</v>
      </c>
      <c r="W181" s="60">
        <f t="shared" si="36"/>
        <v>985</v>
      </c>
      <c r="X181" s="60">
        <f t="shared" si="36"/>
        <v>985</v>
      </c>
      <c r="Y181" s="60">
        <f t="shared" si="36"/>
        <v>985</v>
      </c>
      <c r="Z181" s="60">
        <f t="shared" si="36"/>
        <v>985</v>
      </c>
      <c r="AA181" s="60">
        <f t="shared" si="36"/>
        <v>907</v>
      </c>
      <c r="AB181" s="60">
        <f t="shared" si="36"/>
        <v>972</v>
      </c>
      <c r="AC181" s="60">
        <f t="shared" si="36"/>
        <v>1048</v>
      </c>
      <c r="AD181" s="60">
        <f t="shared" si="36"/>
        <v>1073</v>
      </c>
      <c r="AE181" s="60">
        <f t="shared" si="36"/>
        <v>1135</v>
      </c>
      <c r="AF181" s="60">
        <f t="shared" si="36"/>
        <v>1135</v>
      </c>
      <c r="AG181" s="60">
        <f t="shared" si="36"/>
        <v>1039</v>
      </c>
      <c r="AH181" s="60">
        <f t="shared" si="36"/>
        <v>1135</v>
      </c>
      <c r="AI181" s="162">
        <f t="shared" si="27"/>
        <v>29652</v>
      </c>
      <c r="AJ181" s="40">
        <f t="shared" si="21"/>
        <v>993.12903225806451</v>
      </c>
      <c r="AK181" s="41">
        <f t="shared" si="23"/>
        <v>2402266</v>
      </c>
      <c r="AM181" s="217" t="s">
        <v>147</v>
      </c>
      <c r="AN181" s="217"/>
      <c r="AO181" s="217"/>
      <c r="AP181" s="217"/>
      <c r="AQ181" s="217"/>
      <c r="AR181" s="217"/>
      <c r="AS181" s="217"/>
      <c r="AT181" s="217"/>
      <c r="AU181" s="217"/>
      <c r="AV181" s="217"/>
      <c r="AW181" s="217"/>
      <c r="AX181" s="217"/>
      <c r="AY181" s="217"/>
      <c r="AZ181" s="217"/>
      <c r="BA181" s="217"/>
      <c r="BB181" s="217"/>
      <c r="BC181" s="217"/>
      <c r="BD181" s="217"/>
      <c r="BE181" s="217"/>
      <c r="BF181" s="217"/>
      <c r="BG181" s="217"/>
      <c r="BH181" s="217"/>
      <c r="BI181" s="217"/>
      <c r="BJ181" s="217"/>
    </row>
    <row r="182" spans="2:251" ht="21.95" customHeight="1">
      <c r="B182" s="37"/>
      <c r="C182" s="16" t="s">
        <v>241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60">
        <v>0</v>
      </c>
      <c r="AI182" s="162">
        <f t="shared" si="27"/>
        <v>0</v>
      </c>
      <c r="AJ182" s="40">
        <f t="shared" si="21"/>
        <v>0</v>
      </c>
      <c r="AK182" s="41">
        <f t="shared" si="23"/>
        <v>0</v>
      </c>
      <c r="AM182" s="218" t="s">
        <v>148</v>
      </c>
      <c r="AN182" s="218"/>
      <c r="AO182" s="218"/>
      <c r="AP182" s="218"/>
      <c r="AQ182" s="218"/>
      <c r="AR182" s="218"/>
      <c r="AS182" s="218"/>
      <c r="AT182" s="218"/>
      <c r="AU182" s="218"/>
      <c r="AV182" s="218"/>
      <c r="AW182" s="218"/>
      <c r="AX182" s="218"/>
      <c r="AY182" s="218"/>
      <c r="AZ182" s="218"/>
      <c r="BA182" s="218"/>
      <c r="BB182" s="218"/>
      <c r="BC182" s="218"/>
      <c r="BD182" s="218"/>
      <c r="BE182" s="218"/>
      <c r="BF182" s="218"/>
      <c r="BG182" s="218"/>
      <c r="BH182" s="218"/>
      <c r="BI182" s="218"/>
      <c r="BJ182" s="218"/>
    </row>
    <row r="183" spans="2:251" s="1" customFormat="1" ht="24.75" customHeight="1" thickBot="1">
      <c r="B183" s="44"/>
      <c r="C183" s="9" t="s">
        <v>149</v>
      </c>
      <c r="D183" s="10">
        <f t="shared" ref="D183:N183" si="37">SUM(D170:D180)+D182</f>
        <v>15589</v>
      </c>
      <c r="E183" s="10">
        <f t="shared" si="37"/>
        <v>15491</v>
      </c>
      <c r="F183" s="10">
        <f>SUM(F170:F180)+F182</f>
        <v>15632</v>
      </c>
      <c r="G183" s="10">
        <f>SUM(G170:G180)+G182</f>
        <v>15425</v>
      </c>
      <c r="H183" s="10">
        <f>SUM(H170:H180)+H182</f>
        <v>15057</v>
      </c>
      <c r="I183" s="10">
        <f>SUM(I170:I180)+I182</f>
        <v>14770</v>
      </c>
      <c r="J183" s="10">
        <f>SUM(J170:J180)+J182</f>
        <v>15387</v>
      </c>
      <c r="K183" s="10">
        <f t="shared" si="37"/>
        <v>15640</v>
      </c>
      <c r="L183" s="10">
        <f>SUM(L170:L180)+L182</f>
        <v>15344</v>
      </c>
      <c r="M183" s="10">
        <f t="shared" si="37"/>
        <v>15522</v>
      </c>
      <c r="N183" s="10">
        <f t="shared" si="37"/>
        <v>15264</v>
      </c>
      <c r="O183" s="10">
        <f t="shared" ref="O183:T183" si="38">SUM(O170:O180)+O182</f>
        <v>15261</v>
      </c>
      <c r="P183" s="10">
        <f t="shared" si="38"/>
        <v>15011</v>
      </c>
      <c r="Q183" s="10">
        <f t="shared" si="38"/>
        <v>14861</v>
      </c>
      <c r="R183" s="10">
        <f t="shared" si="38"/>
        <v>15184</v>
      </c>
      <c r="S183" s="10">
        <f t="shared" si="38"/>
        <v>15515</v>
      </c>
      <c r="T183" s="10">
        <f t="shared" si="38"/>
        <v>15200</v>
      </c>
      <c r="U183" s="10">
        <f t="shared" ref="U183:AB183" si="39">SUM(U170:U180)+U182</f>
        <v>15175</v>
      </c>
      <c r="V183" s="10">
        <f t="shared" si="39"/>
        <v>15274</v>
      </c>
      <c r="W183" s="10">
        <f t="shared" si="39"/>
        <v>15345</v>
      </c>
      <c r="X183" s="10">
        <f t="shared" si="39"/>
        <v>15509</v>
      </c>
      <c r="Y183" s="10">
        <f t="shared" si="39"/>
        <v>15597</v>
      </c>
      <c r="Z183" s="10">
        <f t="shared" si="39"/>
        <v>15468</v>
      </c>
      <c r="AA183" s="10">
        <f t="shared" si="39"/>
        <v>15263</v>
      </c>
      <c r="AB183" s="10">
        <f t="shared" si="39"/>
        <v>15231</v>
      </c>
      <c r="AC183" s="10">
        <f t="shared" ref="AC183:AH183" si="40">SUM(AC170:AC180)+AC182</f>
        <v>15202</v>
      </c>
      <c r="AD183" s="10">
        <f t="shared" si="40"/>
        <v>15196</v>
      </c>
      <c r="AE183" s="10">
        <f>SUM(AE170:AE180)+AE182</f>
        <v>15481</v>
      </c>
      <c r="AF183" s="10">
        <f t="shared" si="40"/>
        <v>15474</v>
      </c>
      <c r="AG183" s="10">
        <f t="shared" si="40"/>
        <v>15465</v>
      </c>
      <c r="AH183" s="10">
        <f t="shared" si="40"/>
        <v>15651</v>
      </c>
      <c r="AI183" s="63">
        <f>SUM(D183:AG183)</f>
        <v>459833</v>
      </c>
      <c r="AJ183" s="64">
        <f t="shared" si="21"/>
        <v>15338.193548387097</v>
      </c>
      <c r="AK183" s="65">
        <f>INT(ROUND(INT(ROUND(AJ183,0))*86.4*28,0))</f>
        <v>37105690</v>
      </c>
      <c r="AL183" s="20"/>
      <c r="AM183" s="218" t="s">
        <v>150</v>
      </c>
      <c r="AN183" s="218"/>
      <c r="AO183" s="218"/>
      <c r="AP183" s="218"/>
      <c r="AQ183" s="218"/>
      <c r="AR183" s="218"/>
      <c r="AS183" s="218"/>
      <c r="AT183" s="218"/>
      <c r="AU183" s="218"/>
      <c r="AV183" s="218"/>
      <c r="AW183" s="218"/>
      <c r="AX183" s="218"/>
      <c r="AY183" s="218"/>
      <c r="AZ183" s="218"/>
      <c r="BA183" s="218"/>
      <c r="BB183" s="218"/>
      <c r="BC183" s="218"/>
      <c r="BD183" s="218"/>
      <c r="BE183" s="218"/>
      <c r="BF183" s="218"/>
      <c r="BG183" s="218"/>
      <c r="BH183" s="218"/>
      <c r="BI183" s="218"/>
      <c r="BJ183" s="218"/>
      <c r="BK183" s="20"/>
      <c r="BL183" s="20"/>
      <c r="BM183" s="20"/>
      <c r="BN183" s="20"/>
      <c r="BO183" s="20"/>
      <c r="BP183" s="20"/>
      <c r="IQ183" s="3"/>
    </row>
    <row r="184" spans="2:251" s="1" customFormat="1" ht="23.25" customHeight="1" thickTop="1">
      <c r="B184" s="66"/>
      <c r="C184" s="66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8"/>
      <c r="AJ184" s="69"/>
      <c r="AK184" s="69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</row>
    <row r="185" spans="2:251" ht="24.75" customHeight="1" thickBot="1">
      <c r="B185" s="70" t="s">
        <v>187</v>
      </c>
      <c r="C185" s="66" t="s">
        <v>195</v>
      </c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8"/>
      <c r="AJ185" s="69"/>
      <c r="AK185" s="69"/>
      <c r="AN185" s="20"/>
      <c r="AS185" s="71" t="s">
        <v>263</v>
      </c>
      <c r="AT185" s="23"/>
      <c r="AU185" s="23"/>
      <c r="BH185" s="72"/>
      <c r="BI185" s="71" t="s">
        <v>257</v>
      </c>
    </row>
    <row r="186" spans="2:251" ht="21.75" customHeight="1" thickTop="1">
      <c r="B186" s="73" t="s">
        <v>187</v>
      </c>
      <c r="C186" s="57" t="s">
        <v>188</v>
      </c>
      <c r="D186" s="74">
        <v>9</v>
      </c>
      <c r="E186" s="74">
        <v>9</v>
      </c>
      <c r="F186" s="74">
        <v>9</v>
      </c>
      <c r="G186" s="74">
        <v>9</v>
      </c>
      <c r="H186" s="74">
        <v>9</v>
      </c>
      <c r="I186" s="74">
        <v>9</v>
      </c>
      <c r="J186" s="74">
        <v>9</v>
      </c>
      <c r="K186" s="74">
        <v>9</v>
      </c>
      <c r="L186" s="74">
        <v>9</v>
      </c>
      <c r="M186" s="74">
        <v>9</v>
      </c>
      <c r="N186" s="74">
        <v>9</v>
      </c>
      <c r="O186" s="74">
        <v>9</v>
      </c>
      <c r="P186" s="74">
        <v>9</v>
      </c>
      <c r="Q186" s="74">
        <v>9</v>
      </c>
      <c r="R186" s="74">
        <v>9</v>
      </c>
      <c r="S186" s="74">
        <v>9</v>
      </c>
      <c r="T186" s="74">
        <v>9</v>
      </c>
      <c r="U186" s="74">
        <v>9</v>
      </c>
      <c r="V186" s="74">
        <v>9</v>
      </c>
      <c r="W186" s="74">
        <v>9</v>
      </c>
      <c r="X186" s="74">
        <v>9</v>
      </c>
      <c r="Y186" s="74">
        <v>9</v>
      </c>
      <c r="Z186" s="74">
        <v>9</v>
      </c>
      <c r="AA186" s="74">
        <v>9</v>
      </c>
      <c r="AB186" s="74">
        <v>9</v>
      </c>
      <c r="AC186" s="74">
        <v>9</v>
      </c>
      <c r="AD186" s="74">
        <v>9</v>
      </c>
      <c r="AE186" s="74">
        <v>9</v>
      </c>
      <c r="AF186" s="74">
        <v>9</v>
      </c>
      <c r="AG186" s="74">
        <v>9</v>
      </c>
      <c r="AH186" s="74">
        <v>9</v>
      </c>
      <c r="AI186" s="75">
        <f t="shared" ref="AI186:AI199" si="41">SUM(D186:AH186)</f>
        <v>279</v>
      </c>
      <c r="AJ186" s="59">
        <f>AVERAGE(D186:AH186)</f>
        <v>9</v>
      </c>
      <c r="AK186" s="69"/>
      <c r="AL186" s="76"/>
      <c r="AM186" s="77"/>
      <c r="AN186" s="237" t="s">
        <v>0</v>
      </c>
      <c r="AO186" s="238"/>
      <c r="AP186" s="78" t="s">
        <v>0</v>
      </c>
      <c r="AQ186" s="79"/>
      <c r="AR186" s="80"/>
      <c r="AS186" s="80"/>
      <c r="AT186" s="80"/>
      <c r="AU186" s="80"/>
      <c r="AV186" s="80"/>
      <c r="AW186" s="80"/>
      <c r="AX186" s="79"/>
      <c r="AY186" s="81"/>
      <c r="AZ186" s="81"/>
      <c r="BA186" s="79"/>
      <c r="BB186" s="80"/>
      <c r="BC186" s="173"/>
      <c r="BD186" s="80"/>
      <c r="BE186" s="79"/>
      <c r="BF186" s="79"/>
      <c r="BG186" s="80"/>
      <c r="BH186" s="79"/>
      <c r="BI186" s="82"/>
      <c r="BJ186" s="82"/>
      <c r="BK186" s="82"/>
      <c r="BL186" s="82"/>
      <c r="BM186" s="82"/>
      <c r="BN186" s="82"/>
      <c r="BQ186" s="4"/>
      <c r="BR186" s="4"/>
    </row>
    <row r="187" spans="2:251" ht="21.95" customHeight="1">
      <c r="B187" s="16" t="s">
        <v>187</v>
      </c>
      <c r="C187" s="16" t="s">
        <v>193</v>
      </c>
      <c r="D187" s="83">
        <v>6</v>
      </c>
      <c r="E187" s="83">
        <v>6</v>
      </c>
      <c r="F187" s="83">
        <v>6</v>
      </c>
      <c r="G187" s="83">
        <v>6</v>
      </c>
      <c r="H187" s="83">
        <v>6</v>
      </c>
      <c r="I187" s="83">
        <v>6</v>
      </c>
      <c r="J187" s="83">
        <v>6</v>
      </c>
      <c r="K187" s="83">
        <v>6</v>
      </c>
      <c r="L187" s="83">
        <v>6</v>
      </c>
      <c r="M187" s="83">
        <v>6</v>
      </c>
      <c r="N187" s="83">
        <v>6</v>
      </c>
      <c r="O187" s="83">
        <v>6</v>
      </c>
      <c r="P187" s="83">
        <v>6</v>
      </c>
      <c r="Q187" s="83">
        <v>6</v>
      </c>
      <c r="R187" s="83">
        <v>6</v>
      </c>
      <c r="S187" s="83">
        <v>6</v>
      </c>
      <c r="T187" s="83">
        <v>6</v>
      </c>
      <c r="U187" s="83">
        <v>6</v>
      </c>
      <c r="V187" s="83">
        <v>6</v>
      </c>
      <c r="W187" s="83">
        <v>6</v>
      </c>
      <c r="X187" s="83">
        <v>6</v>
      </c>
      <c r="Y187" s="83">
        <v>6</v>
      </c>
      <c r="Z187" s="83">
        <v>6</v>
      </c>
      <c r="AA187" s="83">
        <v>6</v>
      </c>
      <c r="AB187" s="83">
        <v>6</v>
      </c>
      <c r="AC187" s="83">
        <v>6</v>
      </c>
      <c r="AD187" s="83">
        <v>6</v>
      </c>
      <c r="AE187" s="83">
        <v>6</v>
      </c>
      <c r="AF187" s="83">
        <v>6</v>
      </c>
      <c r="AG187" s="83">
        <v>6</v>
      </c>
      <c r="AH187" s="83">
        <v>6</v>
      </c>
      <c r="AI187" s="84">
        <f t="shared" si="41"/>
        <v>186</v>
      </c>
      <c r="AJ187" s="40">
        <f t="shared" ref="AJ187:AJ205" si="42">AVERAGE(D187:AH187)</f>
        <v>6</v>
      </c>
      <c r="AK187" s="69"/>
      <c r="AL187" s="85"/>
      <c r="AM187" s="86"/>
      <c r="AN187" s="214" t="s">
        <v>101</v>
      </c>
      <c r="AO187" s="215"/>
      <c r="AP187" s="216"/>
      <c r="AQ187" s="214" t="s">
        <v>151</v>
      </c>
      <c r="AR187" s="215"/>
      <c r="AS187" s="215"/>
      <c r="AT187" s="215"/>
      <c r="AU187" s="215"/>
      <c r="AV187" s="215"/>
      <c r="AW187" s="216"/>
      <c r="AX187" s="223" t="s">
        <v>152</v>
      </c>
      <c r="AY187" s="224"/>
      <c r="AZ187" s="89" t="s">
        <v>153</v>
      </c>
      <c r="BA187" s="239" t="s">
        <v>169</v>
      </c>
      <c r="BB187" s="240"/>
      <c r="BC187" s="174"/>
      <c r="BD187" s="177" t="s">
        <v>249</v>
      </c>
      <c r="BE187" s="88" t="s">
        <v>154</v>
      </c>
      <c r="BF187" s="210" t="s">
        <v>251</v>
      </c>
      <c r="BG187" s="211"/>
      <c r="BH187" s="90" t="s">
        <v>185</v>
      </c>
      <c r="BI187" s="91" t="s">
        <v>149</v>
      </c>
      <c r="BJ187" s="91" t="s">
        <v>149</v>
      </c>
      <c r="BK187" s="91"/>
      <c r="BL187" s="92" t="s">
        <v>225</v>
      </c>
      <c r="BM187" s="91" t="s">
        <v>0</v>
      </c>
      <c r="BN187" s="91" t="s">
        <v>0</v>
      </c>
      <c r="BQ187" s="4"/>
      <c r="BR187" s="4"/>
    </row>
    <row r="188" spans="2:251" ht="21.95" customHeight="1">
      <c r="B188" s="37" t="s">
        <v>187</v>
      </c>
      <c r="C188" s="16" t="s">
        <v>194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4">
        <f t="shared" si="41"/>
        <v>0</v>
      </c>
      <c r="AJ188" s="40">
        <f t="shared" si="42"/>
        <v>0</v>
      </c>
      <c r="AK188" s="69"/>
      <c r="AL188" s="219" t="s">
        <v>155</v>
      </c>
      <c r="AM188" s="220"/>
      <c r="AN188" s="88"/>
      <c r="AO188" s="93"/>
      <c r="AP188" s="94"/>
      <c r="AQ188" s="225" t="s">
        <v>0</v>
      </c>
      <c r="AR188" s="226"/>
      <c r="AS188" s="96" t="s">
        <v>0</v>
      </c>
      <c r="AT188" s="226" t="s">
        <v>0</v>
      </c>
      <c r="AU188" s="226"/>
      <c r="AV188" s="96" t="s">
        <v>0</v>
      </c>
      <c r="AW188" s="96" t="s">
        <v>0</v>
      </c>
      <c r="AX188" s="245"/>
      <c r="AY188" s="246"/>
      <c r="AZ188" s="97" t="s">
        <v>156</v>
      </c>
      <c r="BA188" s="98"/>
      <c r="BB188" s="86"/>
      <c r="BC188" s="175" t="s">
        <v>220</v>
      </c>
      <c r="BD188" s="97"/>
      <c r="BE188" s="88" t="s">
        <v>157</v>
      </c>
      <c r="BF188" s="95" t="s">
        <v>0</v>
      </c>
      <c r="BG188" s="96" t="s">
        <v>0</v>
      </c>
      <c r="BH188" s="99" t="s">
        <v>0</v>
      </c>
      <c r="BI188" s="91" t="s">
        <v>158</v>
      </c>
      <c r="BJ188" s="91" t="s">
        <v>158</v>
      </c>
      <c r="BK188" s="91"/>
      <c r="BL188" s="92" t="s">
        <v>226</v>
      </c>
      <c r="BM188" s="91" t="s">
        <v>159</v>
      </c>
      <c r="BN188" s="91" t="s">
        <v>159</v>
      </c>
      <c r="BQ188" s="4"/>
      <c r="BR188" s="4"/>
    </row>
    <row r="189" spans="2:251" ht="21.95" customHeight="1">
      <c r="B189" s="37" t="s">
        <v>187</v>
      </c>
      <c r="C189" s="16" t="s">
        <v>189</v>
      </c>
      <c r="D189" s="83">
        <v>5</v>
      </c>
      <c r="E189" s="83">
        <v>5</v>
      </c>
      <c r="F189" s="83">
        <v>5</v>
      </c>
      <c r="G189" s="83">
        <v>5</v>
      </c>
      <c r="H189" s="83">
        <v>5</v>
      </c>
      <c r="I189" s="83">
        <v>5</v>
      </c>
      <c r="J189" s="83">
        <v>5</v>
      </c>
      <c r="K189" s="83">
        <v>5</v>
      </c>
      <c r="L189" s="83">
        <v>5</v>
      </c>
      <c r="M189" s="83">
        <v>5</v>
      </c>
      <c r="N189" s="83">
        <v>5</v>
      </c>
      <c r="O189" s="83">
        <v>5</v>
      </c>
      <c r="P189" s="83">
        <v>5</v>
      </c>
      <c r="Q189" s="83">
        <v>5</v>
      </c>
      <c r="R189" s="83">
        <v>5</v>
      </c>
      <c r="S189" s="83">
        <v>5</v>
      </c>
      <c r="T189" s="83">
        <v>5</v>
      </c>
      <c r="U189" s="83">
        <v>5</v>
      </c>
      <c r="V189" s="83">
        <v>5</v>
      </c>
      <c r="W189" s="83">
        <v>5</v>
      </c>
      <c r="X189" s="83">
        <v>5</v>
      </c>
      <c r="Y189" s="83">
        <v>5</v>
      </c>
      <c r="Z189" s="83">
        <v>5</v>
      </c>
      <c r="AA189" s="83">
        <v>5</v>
      </c>
      <c r="AB189" s="83">
        <v>5</v>
      </c>
      <c r="AC189" s="83">
        <v>5</v>
      </c>
      <c r="AD189" s="83">
        <v>5</v>
      </c>
      <c r="AE189" s="83">
        <v>5</v>
      </c>
      <c r="AF189" s="83">
        <v>5</v>
      </c>
      <c r="AG189" s="83">
        <v>5</v>
      </c>
      <c r="AH189" s="83">
        <v>5</v>
      </c>
      <c r="AI189" s="84">
        <f t="shared" si="41"/>
        <v>155</v>
      </c>
      <c r="AJ189" s="40">
        <f t="shared" si="42"/>
        <v>5</v>
      </c>
      <c r="AK189" s="69"/>
      <c r="AL189" s="85"/>
      <c r="AM189" s="100" t="s">
        <v>0</v>
      </c>
      <c r="AN189" s="101" t="s">
        <v>160</v>
      </c>
      <c r="AO189" s="101" t="s">
        <v>161</v>
      </c>
      <c r="AP189" s="101" t="s">
        <v>162</v>
      </c>
      <c r="AQ189" s="241" t="s">
        <v>163</v>
      </c>
      <c r="AR189" s="242"/>
      <c r="AS189" s="88" t="s">
        <v>209</v>
      </c>
      <c r="AT189" s="221" t="s">
        <v>164</v>
      </c>
      <c r="AU189" s="222"/>
      <c r="AV189" s="88" t="s">
        <v>209</v>
      </c>
      <c r="AW189" s="178" t="s">
        <v>165</v>
      </c>
      <c r="AX189" s="87" t="s">
        <v>166</v>
      </c>
      <c r="AY189" s="93" t="s">
        <v>167</v>
      </c>
      <c r="AZ189" s="88" t="s">
        <v>168</v>
      </c>
      <c r="BA189" s="102" t="s">
        <v>223</v>
      </c>
      <c r="BB189" s="103" t="s">
        <v>250</v>
      </c>
      <c r="BC189" s="175"/>
      <c r="BD189" s="93" t="s">
        <v>167</v>
      </c>
      <c r="BE189" s="88" t="s">
        <v>170</v>
      </c>
      <c r="BF189" s="101" t="s">
        <v>160</v>
      </c>
      <c r="BG189" s="88" t="s">
        <v>160</v>
      </c>
      <c r="BH189" s="90"/>
      <c r="BI189" s="91" t="s">
        <v>171</v>
      </c>
      <c r="BJ189" s="91" t="s">
        <v>172</v>
      </c>
      <c r="BK189" s="91"/>
      <c r="BL189" s="92" t="s">
        <v>228</v>
      </c>
      <c r="BM189" s="91" t="s">
        <v>173</v>
      </c>
      <c r="BN189" s="91" t="s">
        <v>174</v>
      </c>
      <c r="BQ189" s="4"/>
      <c r="BR189" s="4"/>
    </row>
    <row r="190" spans="2:251" ht="21.95" customHeight="1">
      <c r="B190" s="37" t="s">
        <v>187</v>
      </c>
      <c r="C190" s="16" t="s">
        <v>192</v>
      </c>
      <c r="D190" s="83">
        <v>3</v>
      </c>
      <c r="E190" s="83">
        <v>3</v>
      </c>
      <c r="F190" s="83">
        <v>3</v>
      </c>
      <c r="G190" s="83">
        <v>3</v>
      </c>
      <c r="H190" s="83">
        <v>3</v>
      </c>
      <c r="I190" s="83">
        <v>3</v>
      </c>
      <c r="J190" s="83">
        <v>3</v>
      </c>
      <c r="K190" s="83">
        <v>3</v>
      </c>
      <c r="L190" s="83">
        <v>3</v>
      </c>
      <c r="M190" s="83">
        <v>3</v>
      </c>
      <c r="N190" s="83">
        <v>3</v>
      </c>
      <c r="O190" s="83">
        <v>3</v>
      </c>
      <c r="P190" s="83">
        <v>3</v>
      </c>
      <c r="Q190" s="83">
        <v>3</v>
      </c>
      <c r="R190" s="83">
        <v>3</v>
      </c>
      <c r="S190" s="83">
        <v>3</v>
      </c>
      <c r="T190" s="83">
        <v>3</v>
      </c>
      <c r="U190" s="83">
        <v>3</v>
      </c>
      <c r="V190" s="83">
        <v>3</v>
      </c>
      <c r="W190" s="83">
        <v>3</v>
      </c>
      <c r="X190" s="83">
        <v>3</v>
      </c>
      <c r="Y190" s="83">
        <v>3</v>
      </c>
      <c r="Z190" s="83">
        <v>3</v>
      </c>
      <c r="AA190" s="83">
        <v>3</v>
      </c>
      <c r="AB190" s="83">
        <v>3</v>
      </c>
      <c r="AC190" s="83">
        <v>3</v>
      </c>
      <c r="AD190" s="83">
        <v>3</v>
      </c>
      <c r="AE190" s="83">
        <v>3</v>
      </c>
      <c r="AF190" s="83">
        <v>3</v>
      </c>
      <c r="AG190" s="83">
        <v>3</v>
      </c>
      <c r="AH190" s="83">
        <v>3</v>
      </c>
      <c r="AI190" s="84">
        <f t="shared" si="41"/>
        <v>93</v>
      </c>
      <c r="AJ190" s="40">
        <f t="shared" si="42"/>
        <v>3</v>
      </c>
      <c r="AK190" s="69"/>
      <c r="AL190" s="104"/>
      <c r="AM190" s="105" t="s">
        <v>0</v>
      </c>
      <c r="AN190" s="95" t="s">
        <v>0</v>
      </c>
      <c r="AO190" s="95" t="s">
        <v>0</v>
      </c>
      <c r="AP190" s="95" t="s">
        <v>0</v>
      </c>
      <c r="AQ190" s="106" t="s">
        <v>175</v>
      </c>
      <c r="AR190" s="106" t="s">
        <v>224</v>
      </c>
      <c r="AS190" s="106" t="s">
        <v>210</v>
      </c>
      <c r="AT190" s="107" t="s">
        <v>176</v>
      </c>
      <c r="AU190" s="107" t="s">
        <v>177</v>
      </c>
      <c r="AV190" s="108" t="s">
        <v>222</v>
      </c>
      <c r="AW190" s="95" t="s">
        <v>0</v>
      </c>
      <c r="AX190" s="106" t="s">
        <v>178</v>
      </c>
      <c r="AY190" s="106" t="s">
        <v>179</v>
      </c>
      <c r="AZ190" s="106" t="s">
        <v>180</v>
      </c>
      <c r="BA190" s="109"/>
      <c r="BB190" s="110"/>
      <c r="BC190" s="176"/>
      <c r="BD190" s="106" t="s">
        <v>252</v>
      </c>
      <c r="BE190" s="106"/>
      <c r="BF190" s="106" t="s">
        <v>181</v>
      </c>
      <c r="BG190" s="106" t="s">
        <v>182</v>
      </c>
      <c r="BH190" s="111"/>
      <c r="BI190" s="112" t="s">
        <v>0</v>
      </c>
      <c r="BJ190" s="112" t="s">
        <v>0</v>
      </c>
      <c r="BK190" s="112"/>
      <c r="BL190" s="113" t="s">
        <v>227</v>
      </c>
      <c r="BM190" s="112" t="s">
        <v>0</v>
      </c>
      <c r="BN190" s="112" t="s">
        <v>0</v>
      </c>
      <c r="BQ190" s="4"/>
      <c r="BR190" s="4"/>
    </row>
    <row r="191" spans="2:251" ht="21.95" customHeight="1" thickBot="1">
      <c r="B191" s="44" t="s">
        <v>187</v>
      </c>
      <c r="C191" s="16" t="s">
        <v>186</v>
      </c>
      <c r="D191" s="83">
        <v>14</v>
      </c>
      <c r="E191" s="83">
        <v>14</v>
      </c>
      <c r="F191" s="83">
        <v>14</v>
      </c>
      <c r="G191" s="83">
        <v>14</v>
      </c>
      <c r="H191" s="83">
        <v>14</v>
      </c>
      <c r="I191" s="83">
        <v>14</v>
      </c>
      <c r="J191" s="83">
        <v>14</v>
      </c>
      <c r="K191" s="83">
        <v>14</v>
      </c>
      <c r="L191" s="83">
        <v>14</v>
      </c>
      <c r="M191" s="83">
        <v>14</v>
      </c>
      <c r="N191" s="83">
        <v>14</v>
      </c>
      <c r="O191" s="83">
        <v>14</v>
      </c>
      <c r="P191" s="83">
        <v>14</v>
      </c>
      <c r="Q191" s="83">
        <v>14</v>
      </c>
      <c r="R191" s="83">
        <v>14</v>
      </c>
      <c r="S191" s="83">
        <v>14</v>
      </c>
      <c r="T191" s="83">
        <v>14</v>
      </c>
      <c r="U191" s="83">
        <v>14</v>
      </c>
      <c r="V191" s="83">
        <v>14</v>
      </c>
      <c r="W191" s="83">
        <v>14</v>
      </c>
      <c r="X191" s="83">
        <v>14</v>
      </c>
      <c r="Y191" s="83">
        <v>14</v>
      </c>
      <c r="Z191" s="83">
        <v>14</v>
      </c>
      <c r="AA191" s="83">
        <v>14</v>
      </c>
      <c r="AB191" s="83">
        <v>14</v>
      </c>
      <c r="AC191" s="83">
        <v>14</v>
      </c>
      <c r="AD191" s="83">
        <v>14</v>
      </c>
      <c r="AE191" s="83">
        <v>14</v>
      </c>
      <c r="AF191" s="83">
        <v>14</v>
      </c>
      <c r="AG191" s="83">
        <v>14</v>
      </c>
      <c r="AH191" s="83">
        <v>14</v>
      </c>
      <c r="AI191" s="84">
        <f t="shared" si="41"/>
        <v>434</v>
      </c>
      <c r="AJ191" s="40">
        <f t="shared" si="42"/>
        <v>14</v>
      </c>
      <c r="AK191" s="69"/>
      <c r="AL191" s="114"/>
      <c r="AM191" s="23">
        <v>1</v>
      </c>
      <c r="AN191" s="115">
        <f ca="1">IF(AM191&lt;=DAY(TODAY()),D171-AP191,"")</f>
        <v>1778</v>
      </c>
      <c r="AO191" s="115">
        <f>SUM(D197:D197)</f>
        <v>0</v>
      </c>
      <c r="AP191" s="115">
        <f>D27</f>
        <v>0</v>
      </c>
      <c r="AQ191" s="115">
        <f>D165</f>
        <v>982</v>
      </c>
      <c r="AR191" s="115">
        <f>D166</f>
        <v>244</v>
      </c>
      <c r="AS191" s="115">
        <f>D160</f>
        <v>528</v>
      </c>
      <c r="AT191" s="115">
        <f>D162</f>
        <v>99</v>
      </c>
      <c r="AU191" s="115">
        <f>D163</f>
        <v>239</v>
      </c>
      <c r="AV191" s="115">
        <f>D164</f>
        <v>282</v>
      </c>
      <c r="AW191" s="115">
        <f>D167</f>
        <v>17</v>
      </c>
      <c r="AX191" s="115">
        <f>D181</f>
        <v>933</v>
      </c>
      <c r="AY191" s="115">
        <f>D172-AX191</f>
        <v>326</v>
      </c>
      <c r="AZ191" s="115">
        <f>D159-BA191-BC191</f>
        <v>4131</v>
      </c>
      <c r="BA191" s="115">
        <f>D194</f>
        <v>85</v>
      </c>
      <c r="BB191" s="115">
        <f>D195</f>
        <v>211</v>
      </c>
      <c r="BC191" s="115">
        <f>D196</f>
        <v>160</v>
      </c>
      <c r="BD191" s="115">
        <f>SUM($D$193,$D$199:$D$201)</f>
        <v>420</v>
      </c>
      <c r="BE191" s="116">
        <f>D170-BD191</f>
        <v>4687</v>
      </c>
      <c r="BF191" s="115">
        <f>D176</f>
        <v>238</v>
      </c>
      <c r="BG191" s="115">
        <f>D174+D173</f>
        <v>440</v>
      </c>
      <c r="BH191" s="115">
        <v>0</v>
      </c>
      <c r="BI191" s="117">
        <f ca="1">BJ191-AY191-AR191-BA191-BC191-BB191-BD191</f>
        <v>14354</v>
      </c>
      <c r="BJ191" s="11">
        <f ca="1">SUM(AN191:BG191)</f>
        <v>15800</v>
      </c>
      <c r="BK191" s="11"/>
      <c r="BL191" s="11">
        <v>114</v>
      </c>
      <c r="BM191" s="118">
        <f>AQ191+AS191+AZ191+BD191+BE191</f>
        <v>10748</v>
      </c>
      <c r="BN191" s="118">
        <f ca="1">AN191+AP191+AT191+AU191+AV191+AW191+AX191+AY191+BG191+BF191+BH191</f>
        <v>4352</v>
      </c>
      <c r="BQ191" s="4"/>
      <c r="BR191" s="4"/>
    </row>
    <row r="192" spans="2:251" ht="21.95" customHeight="1" thickTop="1">
      <c r="B192" s="73"/>
      <c r="C192" s="57" t="s">
        <v>221</v>
      </c>
      <c r="D192" s="119">
        <v>326</v>
      </c>
      <c r="E192" s="119">
        <v>326</v>
      </c>
      <c r="F192" s="119">
        <v>326</v>
      </c>
      <c r="G192" s="119">
        <v>326</v>
      </c>
      <c r="H192" s="119">
        <v>326</v>
      </c>
      <c r="I192" s="119">
        <v>326</v>
      </c>
      <c r="J192" s="119">
        <v>326</v>
      </c>
      <c r="K192" s="119">
        <v>326</v>
      </c>
      <c r="L192" s="119">
        <v>326</v>
      </c>
      <c r="M192" s="119">
        <v>326</v>
      </c>
      <c r="N192" s="119">
        <v>326</v>
      </c>
      <c r="O192" s="119">
        <v>326</v>
      </c>
      <c r="P192" s="119">
        <v>326</v>
      </c>
      <c r="Q192" s="119">
        <v>326</v>
      </c>
      <c r="R192" s="119">
        <v>326</v>
      </c>
      <c r="S192" s="119">
        <v>326</v>
      </c>
      <c r="T192" s="119">
        <v>326</v>
      </c>
      <c r="U192" s="119">
        <v>326</v>
      </c>
      <c r="V192" s="119">
        <v>326</v>
      </c>
      <c r="W192" s="119">
        <v>326</v>
      </c>
      <c r="X192" s="119">
        <v>326</v>
      </c>
      <c r="Y192" s="119">
        <v>326</v>
      </c>
      <c r="Z192" s="119">
        <v>326</v>
      </c>
      <c r="AA192" s="119">
        <v>326</v>
      </c>
      <c r="AB192" s="119">
        <v>326</v>
      </c>
      <c r="AC192" s="119">
        <v>326</v>
      </c>
      <c r="AD192" s="119">
        <v>326</v>
      </c>
      <c r="AE192" s="119">
        <v>326</v>
      </c>
      <c r="AF192" s="119">
        <v>326</v>
      </c>
      <c r="AG192" s="119">
        <v>326</v>
      </c>
      <c r="AH192" s="119">
        <v>326</v>
      </c>
      <c r="AI192" s="75">
        <f t="shared" si="41"/>
        <v>10106</v>
      </c>
      <c r="AJ192" s="59">
        <f t="shared" si="42"/>
        <v>326</v>
      </c>
      <c r="AK192" s="69"/>
      <c r="AL192" s="114"/>
      <c r="AM192" s="23">
        <v>2</v>
      </c>
      <c r="AN192" s="115">
        <f>E171-AP192</f>
        <v>1776</v>
      </c>
      <c r="AO192" s="115">
        <f>SUM(E197:E197)</f>
        <v>0</v>
      </c>
      <c r="AP192" s="115">
        <f>E27</f>
        <v>0</v>
      </c>
      <c r="AQ192" s="115">
        <f>E165</f>
        <v>970</v>
      </c>
      <c r="AR192" s="115">
        <f>E166</f>
        <v>244</v>
      </c>
      <c r="AS192" s="115">
        <f>E160</f>
        <v>401</v>
      </c>
      <c r="AT192" s="115">
        <f>E162</f>
        <v>86</v>
      </c>
      <c r="AU192" s="115">
        <f>E163</f>
        <v>253</v>
      </c>
      <c r="AV192" s="115">
        <f>E164</f>
        <v>285</v>
      </c>
      <c r="AW192" s="115">
        <f>E167</f>
        <v>16</v>
      </c>
      <c r="AX192" s="115">
        <f>E181</f>
        <v>948</v>
      </c>
      <c r="AY192" s="115">
        <f>E172-AX192</f>
        <v>326</v>
      </c>
      <c r="AZ192" s="115">
        <f>E159-BA192-BC192</f>
        <v>4092</v>
      </c>
      <c r="BA192" s="115">
        <f>E194</f>
        <v>85</v>
      </c>
      <c r="BB192" s="115">
        <f>E195</f>
        <v>209</v>
      </c>
      <c r="BC192" s="115">
        <f>E196</f>
        <v>160</v>
      </c>
      <c r="BD192" s="115">
        <f>SUM($E$193,$E$199:$E$201)</f>
        <v>420</v>
      </c>
      <c r="BE192" s="116">
        <f>E170-BD192</f>
        <v>4751</v>
      </c>
      <c r="BF192" s="115">
        <f>E176</f>
        <v>238</v>
      </c>
      <c r="BG192" s="115">
        <f>E174+E173</f>
        <v>440</v>
      </c>
      <c r="BH192" s="115">
        <v>0</v>
      </c>
      <c r="BI192" s="11">
        <f t="shared" ref="BI192:BI221" si="43">BJ192-AY192-AR192-BA192-BC192-BB192-BD192</f>
        <v>14256</v>
      </c>
      <c r="BJ192" s="11">
        <f t="shared" ref="BJ192:BJ221" si="44">SUM(AN192:BG192)</f>
        <v>15700</v>
      </c>
      <c r="BK192" s="15"/>
      <c r="BL192" s="11">
        <v>120</v>
      </c>
      <c r="BM192" s="118">
        <f>AQ192+AS192+AZ192+BD192+BE192</f>
        <v>10634</v>
      </c>
      <c r="BN192" s="118">
        <f t="shared" ref="BN192:BN221" si="45">AN192+AP192+AT192+AU192+AV192+AW192+AX192+AY192+BG192+BF192+BH192</f>
        <v>4368</v>
      </c>
      <c r="BQ192" s="4"/>
      <c r="BR192" s="4"/>
    </row>
    <row r="193" spans="2:70" ht="21.95" customHeight="1">
      <c r="B193" s="16"/>
      <c r="C193" s="16" t="s">
        <v>196</v>
      </c>
      <c r="D193" s="120">
        <v>86</v>
      </c>
      <c r="E193" s="120">
        <v>86</v>
      </c>
      <c r="F193" s="120">
        <v>86</v>
      </c>
      <c r="G193" s="120">
        <v>86</v>
      </c>
      <c r="H193" s="120">
        <v>86</v>
      </c>
      <c r="I193" s="120">
        <v>86</v>
      </c>
      <c r="J193" s="120">
        <v>86</v>
      </c>
      <c r="K193" s="120">
        <v>86</v>
      </c>
      <c r="L193" s="120">
        <v>86</v>
      </c>
      <c r="M193" s="120">
        <v>86</v>
      </c>
      <c r="N193" s="120">
        <v>86</v>
      </c>
      <c r="O193" s="120">
        <v>86</v>
      </c>
      <c r="P193" s="120">
        <v>86</v>
      </c>
      <c r="Q193" s="120">
        <v>86</v>
      </c>
      <c r="R193" s="120">
        <v>86</v>
      </c>
      <c r="S193" s="120">
        <v>86</v>
      </c>
      <c r="T193" s="120">
        <v>86</v>
      </c>
      <c r="U193" s="120">
        <v>86</v>
      </c>
      <c r="V193" s="120">
        <v>86</v>
      </c>
      <c r="W193" s="120">
        <v>86</v>
      </c>
      <c r="X193" s="120">
        <v>86</v>
      </c>
      <c r="Y193" s="120">
        <v>86</v>
      </c>
      <c r="Z193" s="120">
        <v>86</v>
      </c>
      <c r="AA193" s="120">
        <v>86</v>
      </c>
      <c r="AB193" s="120">
        <v>86</v>
      </c>
      <c r="AC193" s="120">
        <v>86</v>
      </c>
      <c r="AD193" s="120">
        <v>86</v>
      </c>
      <c r="AE193" s="120">
        <v>86</v>
      </c>
      <c r="AF193" s="120">
        <v>86</v>
      </c>
      <c r="AG193" s="120">
        <v>86</v>
      </c>
      <c r="AH193" s="120">
        <v>86</v>
      </c>
      <c r="AI193" s="84">
        <f t="shared" si="41"/>
        <v>2666</v>
      </c>
      <c r="AJ193" s="40">
        <f t="shared" si="42"/>
        <v>86</v>
      </c>
      <c r="AK193" s="69"/>
      <c r="AL193" s="114"/>
      <c r="AM193" s="23">
        <v>3</v>
      </c>
      <c r="AN193" s="115">
        <f>F171-AP193</f>
        <v>1779</v>
      </c>
      <c r="AO193" s="115">
        <f>SUM(F197:F197)</f>
        <v>0</v>
      </c>
      <c r="AP193" s="115">
        <f>F27</f>
        <v>0</v>
      </c>
      <c r="AQ193" s="115">
        <f>F165</f>
        <v>975</v>
      </c>
      <c r="AR193" s="115">
        <f>F166</f>
        <v>244</v>
      </c>
      <c r="AS193" s="115">
        <f>F160</f>
        <v>516</v>
      </c>
      <c r="AT193" s="115">
        <f>F162</f>
        <v>87</v>
      </c>
      <c r="AU193" s="115">
        <f>F163</f>
        <v>250</v>
      </c>
      <c r="AV193" s="121">
        <f>F164</f>
        <v>281</v>
      </c>
      <c r="AW193" s="115">
        <f>F167</f>
        <v>15</v>
      </c>
      <c r="AX193" s="115">
        <f>F181</f>
        <v>985</v>
      </c>
      <c r="AY193" s="115">
        <f>F172-AX193</f>
        <v>326</v>
      </c>
      <c r="AZ193" s="115">
        <f>F159-BA193-BC193</f>
        <v>4172</v>
      </c>
      <c r="BA193" s="115">
        <f>F194</f>
        <v>85</v>
      </c>
      <c r="BB193" s="115">
        <f>F195</f>
        <v>242</v>
      </c>
      <c r="BC193" s="115">
        <f>F196</f>
        <v>160</v>
      </c>
      <c r="BD193" s="115">
        <f>SUM($F$193,$F$199:$F$201)</f>
        <v>420</v>
      </c>
      <c r="BE193" s="116">
        <f>F170-BD193</f>
        <v>4659</v>
      </c>
      <c r="BF193" s="115">
        <f>F176</f>
        <v>238</v>
      </c>
      <c r="BG193" s="115">
        <f>F174+F173</f>
        <v>440</v>
      </c>
      <c r="BH193" s="115">
        <v>0</v>
      </c>
      <c r="BI193" s="11">
        <f t="shared" si="43"/>
        <v>14397</v>
      </c>
      <c r="BJ193" s="11">
        <f t="shared" si="44"/>
        <v>15874</v>
      </c>
      <c r="BK193" s="11"/>
      <c r="BL193" s="11">
        <v>121</v>
      </c>
      <c r="BM193" s="118">
        <f t="shared" ref="BM193:BM221" si="46">AQ193+AS193+AZ193+BD193+BE193</f>
        <v>10742</v>
      </c>
      <c r="BN193" s="118">
        <f t="shared" si="45"/>
        <v>4401</v>
      </c>
      <c r="BQ193" s="4"/>
      <c r="BR193" s="4"/>
    </row>
    <row r="194" spans="2:70" ht="21.95" customHeight="1">
      <c r="B194" s="37"/>
      <c r="C194" s="16" t="s">
        <v>233</v>
      </c>
      <c r="D194" s="120">
        <v>85</v>
      </c>
      <c r="E194" s="120">
        <v>85</v>
      </c>
      <c r="F194" s="120">
        <v>85</v>
      </c>
      <c r="G194" s="120">
        <v>85</v>
      </c>
      <c r="H194" s="120">
        <v>85</v>
      </c>
      <c r="I194" s="120">
        <v>85</v>
      </c>
      <c r="J194" s="120">
        <v>85</v>
      </c>
      <c r="K194" s="120">
        <v>85</v>
      </c>
      <c r="L194" s="120">
        <v>85</v>
      </c>
      <c r="M194" s="120">
        <v>85</v>
      </c>
      <c r="N194" s="120">
        <v>85</v>
      </c>
      <c r="O194" s="120">
        <v>85</v>
      </c>
      <c r="P194" s="120">
        <v>85</v>
      </c>
      <c r="Q194" s="120">
        <v>85</v>
      </c>
      <c r="R194" s="120">
        <v>85</v>
      </c>
      <c r="S194" s="120">
        <v>85</v>
      </c>
      <c r="T194" s="120">
        <v>85</v>
      </c>
      <c r="U194" s="120">
        <v>85</v>
      </c>
      <c r="V194" s="120">
        <v>85</v>
      </c>
      <c r="W194" s="120">
        <v>85</v>
      </c>
      <c r="X194" s="120">
        <v>85</v>
      </c>
      <c r="Y194" s="120">
        <v>85</v>
      </c>
      <c r="Z194" s="120">
        <v>85</v>
      </c>
      <c r="AA194" s="120">
        <v>85</v>
      </c>
      <c r="AB194" s="120">
        <v>85</v>
      </c>
      <c r="AC194" s="120">
        <v>85</v>
      </c>
      <c r="AD194" s="120">
        <v>85</v>
      </c>
      <c r="AE194" s="120">
        <v>85</v>
      </c>
      <c r="AF194" s="120">
        <v>85</v>
      </c>
      <c r="AG194" s="120">
        <v>85</v>
      </c>
      <c r="AH194" s="120">
        <v>85</v>
      </c>
      <c r="AI194" s="84">
        <f t="shared" si="41"/>
        <v>2635</v>
      </c>
      <c r="AJ194" s="40">
        <f t="shared" si="42"/>
        <v>85</v>
      </c>
      <c r="AK194" s="69"/>
      <c r="AL194" s="114"/>
      <c r="AM194" s="23">
        <v>4</v>
      </c>
      <c r="AN194" s="115">
        <f>G171-AP194</f>
        <v>1774</v>
      </c>
      <c r="AO194" s="115">
        <f>SUM(G197:G197)</f>
        <v>0</v>
      </c>
      <c r="AP194" s="115">
        <f>G27</f>
        <v>0</v>
      </c>
      <c r="AQ194" s="115">
        <f>G165</f>
        <v>987</v>
      </c>
      <c r="AR194" s="115">
        <f>G166</f>
        <v>244</v>
      </c>
      <c r="AS194" s="115">
        <f>G160</f>
        <v>358</v>
      </c>
      <c r="AT194" s="115">
        <f>G162</f>
        <v>86</v>
      </c>
      <c r="AU194" s="115">
        <f>G163</f>
        <v>249</v>
      </c>
      <c r="AV194" s="121">
        <f>G164</f>
        <v>286</v>
      </c>
      <c r="AW194" s="115">
        <f>G167</f>
        <v>15</v>
      </c>
      <c r="AX194" s="115">
        <f>G181</f>
        <v>985</v>
      </c>
      <c r="AY194" s="115">
        <f>G172-AX194</f>
        <v>326</v>
      </c>
      <c r="AZ194" s="115">
        <f>G159-BA194-BC194</f>
        <v>4084</v>
      </c>
      <c r="BA194" s="115">
        <f>G194</f>
        <v>85</v>
      </c>
      <c r="BB194" s="115">
        <f>G195</f>
        <v>211</v>
      </c>
      <c r="BC194" s="115">
        <f>G196</f>
        <v>160</v>
      </c>
      <c r="BD194" s="115">
        <f>SUM($G$193,$G$199:$G$201)</f>
        <v>420</v>
      </c>
      <c r="BE194" s="116">
        <f>G170-BD194</f>
        <v>4688</v>
      </c>
      <c r="BF194" s="115">
        <f>G176</f>
        <v>238</v>
      </c>
      <c r="BG194" s="115">
        <f>G174+G173</f>
        <v>440</v>
      </c>
      <c r="BH194" s="115">
        <v>0</v>
      </c>
      <c r="BI194" s="11">
        <f t="shared" si="43"/>
        <v>14190</v>
      </c>
      <c r="BJ194" s="11">
        <f t="shared" si="44"/>
        <v>15636</v>
      </c>
      <c r="BK194" s="11"/>
      <c r="BL194" s="11">
        <v>124</v>
      </c>
      <c r="BM194" s="118">
        <f t="shared" si="46"/>
        <v>10537</v>
      </c>
      <c r="BN194" s="118">
        <f t="shared" si="45"/>
        <v>4399</v>
      </c>
      <c r="BQ194" s="4"/>
      <c r="BR194" s="4"/>
    </row>
    <row r="195" spans="2:70" ht="21.95" customHeight="1">
      <c r="B195" s="37"/>
      <c r="C195" s="16" t="s">
        <v>240</v>
      </c>
      <c r="D195" s="120">
        <v>211</v>
      </c>
      <c r="E195" s="120">
        <v>209</v>
      </c>
      <c r="F195" s="120">
        <v>242</v>
      </c>
      <c r="G195" s="120">
        <v>211</v>
      </c>
      <c r="H195" s="120">
        <v>200</v>
      </c>
      <c r="I195" s="120">
        <v>237</v>
      </c>
      <c r="J195" s="120">
        <v>215</v>
      </c>
      <c r="K195" s="120">
        <v>202</v>
      </c>
      <c r="L195" s="120">
        <v>235</v>
      </c>
      <c r="M195" s="120">
        <f>197+12</f>
        <v>209</v>
      </c>
      <c r="N195" s="120">
        <f>194+12</f>
        <v>206</v>
      </c>
      <c r="O195" s="120">
        <f>216+11</f>
        <v>227</v>
      </c>
      <c r="P195" s="120">
        <f>191+11</f>
        <v>202</v>
      </c>
      <c r="Q195" s="120">
        <v>206</v>
      </c>
      <c r="R195" s="120">
        <v>235</v>
      </c>
      <c r="S195" s="120">
        <f>197+13</f>
        <v>210</v>
      </c>
      <c r="T195" s="120">
        <f>197+12</f>
        <v>209</v>
      </c>
      <c r="U195" s="120">
        <f>225+12</f>
        <v>237</v>
      </c>
      <c r="V195" s="120">
        <f>197+11</f>
        <v>208</v>
      </c>
      <c r="W195" s="120">
        <f>205+13</f>
        <v>218</v>
      </c>
      <c r="X195" s="120">
        <f>198+13</f>
        <v>211</v>
      </c>
      <c r="Y195" s="120">
        <f>200+12</f>
        <v>212</v>
      </c>
      <c r="Z195" s="120">
        <f>199+12</f>
        <v>211</v>
      </c>
      <c r="AA195" s="120">
        <f>218+12</f>
        <v>230</v>
      </c>
      <c r="AB195" s="120">
        <f>202+12</f>
        <v>214</v>
      </c>
      <c r="AC195" s="120">
        <f>204+11</f>
        <v>215</v>
      </c>
      <c r="AD195" s="120">
        <f>228+12</f>
        <v>240</v>
      </c>
      <c r="AE195" s="120">
        <f>203+12</f>
        <v>215</v>
      </c>
      <c r="AF195" s="120">
        <v>217</v>
      </c>
      <c r="AG195" s="120">
        <f>229+11</f>
        <v>240</v>
      </c>
      <c r="AH195" s="120">
        <f>224+12</f>
        <v>236</v>
      </c>
      <c r="AI195" s="84">
        <f t="shared" si="41"/>
        <v>6770</v>
      </c>
      <c r="AJ195" s="40">
        <f t="shared" si="42"/>
        <v>218.38709677419354</v>
      </c>
      <c r="AK195" s="69"/>
      <c r="AL195" s="114"/>
      <c r="AM195" s="23">
        <v>5</v>
      </c>
      <c r="AN195" s="115">
        <f>H171-AP195</f>
        <v>1776</v>
      </c>
      <c r="AO195" s="115">
        <f>SUM(H197:H197)</f>
        <v>0</v>
      </c>
      <c r="AP195" s="115">
        <f>H27</f>
        <v>0</v>
      </c>
      <c r="AQ195" s="115">
        <f>H165</f>
        <v>985</v>
      </c>
      <c r="AR195" s="115">
        <f>H166</f>
        <v>244</v>
      </c>
      <c r="AS195" s="115">
        <f>H160</f>
        <v>86</v>
      </c>
      <c r="AT195" s="115">
        <f>H162</f>
        <v>84</v>
      </c>
      <c r="AU195" s="115">
        <f>H163</f>
        <v>252</v>
      </c>
      <c r="AV195" s="121">
        <f>H164</f>
        <v>283</v>
      </c>
      <c r="AW195" s="115">
        <f>H167</f>
        <v>14</v>
      </c>
      <c r="AX195" s="115">
        <f>H181</f>
        <v>985</v>
      </c>
      <c r="AY195" s="115">
        <f>H172-AX195</f>
        <v>326</v>
      </c>
      <c r="AZ195" s="115">
        <f>H159-BA195-BC195</f>
        <v>4061</v>
      </c>
      <c r="BA195" s="115">
        <f>H194</f>
        <v>85</v>
      </c>
      <c r="BB195" s="115">
        <f>H195</f>
        <v>200</v>
      </c>
      <c r="BC195" s="115">
        <f>H196</f>
        <v>160</v>
      </c>
      <c r="BD195" s="115">
        <f>SUM($H$193,$H$199:$H$201)</f>
        <v>420</v>
      </c>
      <c r="BE195" s="116">
        <f>H170-BD195</f>
        <v>4618</v>
      </c>
      <c r="BF195" s="115">
        <f>H176</f>
        <v>238</v>
      </c>
      <c r="BG195" s="115">
        <f>H174+H173</f>
        <v>440</v>
      </c>
      <c r="BH195" s="115">
        <v>0</v>
      </c>
      <c r="BI195" s="11">
        <f t="shared" si="43"/>
        <v>13822</v>
      </c>
      <c r="BJ195" s="11">
        <f t="shared" si="44"/>
        <v>15257</v>
      </c>
      <c r="BK195" s="11"/>
      <c r="BL195" s="11">
        <v>114</v>
      </c>
      <c r="BM195" s="118">
        <f t="shared" si="46"/>
        <v>10170</v>
      </c>
      <c r="BN195" s="118">
        <f t="shared" si="45"/>
        <v>4398</v>
      </c>
      <c r="BQ195" s="4"/>
      <c r="BR195" s="4"/>
    </row>
    <row r="196" spans="2:70" ht="21.95" customHeight="1">
      <c r="B196" s="142"/>
      <c r="C196" s="16" t="s">
        <v>185</v>
      </c>
      <c r="D196" s="120">
        <v>160</v>
      </c>
      <c r="E196" s="120">
        <v>160</v>
      </c>
      <c r="F196" s="120">
        <v>160</v>
      </c>
      <c r="G196" s="120">
        <v>160</v>
      </c>
      <c r="H196" s="120">
        <v>160</v>
      </c>
      <c r="I196" s="120">
        <v>160</v>
      </c>
      <c r="J196" s="120">
        <v>160</v>
      </c>
      <c r="K196" s="120">
        <v>160</v>
      </c>
      <c r="L196" s="120">
        <v>160</v>
      </c>
      <c r="M196" s="120">
        <v>160</v>
      </c>
      <c r="N196" s="120">
        <v>160</v>
      </c>
      <c r="O196" s="120">
        <v>160</v>
      </c>
      <c r="P196" s="120">
        <v>160</v>
      </c>
      <c r="Q196" s="120">
        <v>160</v>
      </c>
      <c r="R196" s="120">
        <v>160</v>
      </c>
      <c r="S196" s="120">
        <v>160</v>
      </c>
      <c r="T196" s="120">
        <v>160</v>
      </c>
      <c r="U196" s="120">
        <v>160</v>
      </c>
      <c r="V196" s="120">
        <v>160</v>
      </c>
      <c r="W196" s="120">
        <v>160</v>
      </c>
      <c r="X196" s="120">
        <v>160</v>
      </c>
      <c r="Y196" s="120">
        <v>160</v>
      </c>
      <c r="Z196" s="120">
        <v>160</v>
      </c>
      <c r="AA196" s="120">
        <v>160</v>
      </c>
      <c r="AB196" s="120">
        <v>160</v>
      </c>
      <c r="AC196" s="120">
        <v>160</v>
      </c>
      <c r="AD196" s="120">
        <v>160</v>
      </c>
      <c r="AE196" s="120">
        <v>160</v>
      </c>
      <c r="AF196" s="120">
        <v>160</v>
      </c>
      <c r="AG196" s="120">
        <v>160</v>
      </c>
      <c r="AH196" s="120">
        <v>160</v>
      </c>
      <c r="AI196" s="84">
        <f t="shared" si="41"/>
        <v>4960</v>
      </c>
      <c r="AJ196" s="40">
        <f t="shared" si="42"/>
        <v>160</v>
      </c>
      <c r="AK196" s="69"/>
      <c r="AL196" s="114"/>
      <c r="AM196" s="23">
        <v>6</v>
      </c>
      <c r="AN196" s="115">
        <f>I171-AP196</f>
        <v>1777</v>
      </c>
      <c r="AO196" s="115">
        <f>SUM(I197:I197)</f>
        <v>0</v>
      </c>
      <c r="AP196" s="115">
        <f>I27</f>
        <v>0</v>
      </c>
      <c r="AQ196" s="115">
        <f>I165</f>
        <v>916</v>
      </c>
      <c r="AR196" s="115">
        <f>I$166</f>
        <v>244</v>
      </c>
      <c r="AS196" s="115">
        <f>I160</f>
        <v>3</v>
      </c>
      <c r="AT196" s="115">
        <f>I162</f>
        <v>86</v>
      </c>
      <c r="AU196" s="115">
        <f>I163</f>
        <v>251</v>
      </c>
      <c r="AV196" s="115">
        <f>I164</f>
        <v>274</v>
      </c>
      <c r="AW196" s="115">
        <f>I167</f>
        <v>9</v>
      </c>
      <c r="AX196" s="115">
        <f>I181</f>
        <v>985</v>
      </c>
      <c r="AY196" s="115">
        <f>I172-AX196</f>
        <v>326</v>
      </c>
      <c r="AZ196" s="115">
        <f>I159-BA196-BC196</f>
        <v>4147</v>
      </c>
      <c r="BA196" s="115">
        <f>I194</f>
        <v>85</v>
      </c>
      <c r="BB196" s="115">
        <f>I195</f>
        <v>237</v>
      </c>
      <c r="BC196" s="115">
        <f>I196</f>
        <v>160</v>
      </c>
      <c r="BD196" s="115">
        <f>SUM($I$193,$I$199:$I$201)</f>
        <v>420</v>
      </c>
      <c r="BE196" s="116">
        <f>I170-BD196</f>
        <v>4409</v>
      </c>
      <c r="BF196" s="115">
        <f>I176</f>
        <v>238</v>
      </c>
      <c r="BG196" s="115">
        <f>I174+I173</f>
        <v>440</v>
      </c>
      <c r="BH196" s="115">
        <v>0</v>
      </c>
      <c r="BI196" s="11">
        <f t="shared" si="43"/>
        <v>13535</v>
      </c>
      <c r="BJ196" s="11">
        <f t="shared" si="44"/>
        <v>15007</v>
      </c>
      <c r="BK196" s="11"/>
      <c r="BL196" s="11">
        <v>118</v>
      </c>
      <c r="BM196" s="118">
        <f t="shared" si="46"/>
        <v>9895</v>
      </c>
      <c r="BN196" s="118">
        <f t="shared" si="45"/>
        <v>4386</v>
      </c>
      <c r="BQ196" s="4"/>
      <c r="BR196" s="4"/>
    </row>
    <row r="197" spans="2:70" ht="21.95" customHeight="1">
      <c r="B197" s="37"/>
      <c r="C197" s="16" t="s">
        <v>231</v>
      </c>
      <c r="D197" s="120">
        <v>0</v>
      </c>
      <c r="E197" s="120">
        <v>0</v>
      </c>
      <c r="F197" s="120">
        <v>0</v>
      </c>
      <c r="G197" s="120">
        <v>0</v>
      </c>
      <c r="H197" s="120">
        <v>0</v>
      </c>
      <c r="I197" s="120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20">
        <v>0</v>
      </c>
      <c r="AH197" s="120">
        <v>0</v>
      </c>
      <c r="AI197" s="84">
        <f t="shared" si="41"/>
        <v>0</v>
      </c>
      <c r="AJ197" s="40">
        <f t="shared" si="42"/>
        <v>0</v>
      </c>
      <c r="AK197" s="69"/>
      <c r="AL197" s="114"/>
      <c r="AM197" s="23">
        <v>7</v>
      </c>
      <c r="AN197" s="115">
        <f>J171-AP197</f>
        <v>1772</v>
      </c>
      <c r="AO197" s="115">
        <f>SUM(J197:J197)</f>
        <v>0</v>
      </c>
      <c r="AP197" s="115">
        <f>J27</f>
        <v>0</v>
      </c>
      <c r="AQ197" s="115">
        <f>J165</f>
        <v>976</v>
      </c>
      <c r="AR197" s="115">
        <f>J$166</f>
        <v>244</v>
      </c>
      <c r="AS197" s="115">
        <f>J160</f>
        <v>592</v>
      </c>
      <c r="AT197" s="115">
        <f>J162</f>
        <v>84</v>
      </c>
      <c r="AU197" s="115">
        <f>J163</f>
        <v>247</v>
      </c>
      <c r="AV197" s="115">
        <f>J164</f>
        <v>273</v>
      </c>
      <c r="AW197" s="115">
        <f>J167</f>
        <v>9</v>
      </c>
      <c r="AX197" s="115">
        <f>J181</f>
        <v>985</v>
      </c>
      <c r="AY197" s="115">
        <f>J172-AX197</f>
        <v>326</v>
      </c>
      <c r="AZ197" s="115">
        <f>J159-BA197-BC197</f>
        <v>3951</v>
      </c>
      <c r="BA197" s="115">
        <f>J194</f>
        <v>85</v>
      </c>
      <c r="BB197" s="115">
        <f>J195</f>
        <v>215</v>
      </c>
      <c r="BC197" s="115">
        <f>J196</f>
        <v>160</v>
      </c>
      <c r="BD197" s="115">
        <f>SUM($J$193,$J$199:$J$201)</f>
        <v>420</v>
      </c>
      <c r="BE197" s="116">
        <f>J170-BD197</f>
        <v>4585</v>
      </c>
      <c r="BF197" s="115">
        <f>J176</f>
        <v>238</v>
      </c>
      <c r="BG197" s="115">
        <f>J174+J173</f>
        <v>440</v>
      </c>
      <c r="BH197" s="115">
        <v>0</v>
      </c>
      <c r="BI197" s="11">
        <f t="shared" si="43"/>
        <v>14152</v>
      </c>
      <c r="BJ197" s="11">
        <f t="shared" si="44"/>
        <v>15602</v>
      </c>
      <c r="BK197" s="11"/>
      <c r="BL197" s="11">
        <v>124</v>
      </c>
      <c r="BM197" s="118">
        <f t="shared" si="46"/>
        <v>10524</v>
      </c>
      <c r="BN197" s="118">
        <f t="shared" si="45"/>
        <v>4374</v>
      </c>
      <c r="BQ197" s="4"/>
      <c r="BR197" s="4"/>
    </row>
    <row r="198" spans="2:70" ht="21.95" customHeight="1">
      <c r="B198" s="37"/>
      <c r="C198" s="16" t="s">
        <v>229</v>
      </c>
      <c r="D198" s="120">
        <v>0</v>
      </c>
      <c r="E198" s="120">
        <v>0</v>
      </c>
      <c r="F198" s="120">
        <v>0</v>
      </c>
      <c r="G198" s="120">
        <v>0</v>
      </c>
      <c r="H198" s="120">
        <v>0</v>
      </c>
      <c r="I198" s="120">
        <v>0</v>
      </c>
      <c r="J198" s="120">
        <v>0</v>
      </c>
      <c r="K198" s="120">
        <v>0</v>
      </c>
      <c r="L198" s="120">
        <v>0</v>
      </c>
      <c r="M198" s="120">
        <v>0</v>
      </c>
      <c r="N198" s="120">
        <v>0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20">
        <v>0</v>
      </c>
      <c r="AH198" s="120">
        <v>0</v>
      </c>
      <c r="AI198" s="84">
        <f t="shared" si="41"/>
        <v>0</v>
      </c>
      <c r="AJ198" s="40">
        <f t="shared" si="42"/>
        <v>0</v>
      </c>
      <c r="AK198" s="69"/>
      <c r="AL198" s="114"/>
      <c r="AM198" s="23">
        <v>8</v>
      </c>
      <c r="AN198" s="115">
        <f>K171-AP198</f>
        <v>1774</v>
      </c>
      <c r="AO198" s="115">
        <f>SUM(K197:K197)</f>
        <v>0</v>
      </c>
      <c r="AP198" s="115">
        <f>K27</f>
        <v>0</v>
      </c>
      <c r="AQ198" s="115">
        <f>K165</f>
        <v>982</v>
      </c>
      <c r="AR198" s="115">
        <f>K$166</f>
        <v>244</v>
      </c>
      <c r="AS198" s="115">
        <f>K160</f>
        <v>480</v>
      </c>
      <c r="AT198" s="115">
        <f>K162</f>
        <v>85</v>
      </c>
      <c r="AU198" s="115">
        <f>K163</f>
        <v>254</v>
      </c>
      <c r="AV198" s="115">
        <f>K164</f>
        <v>278</v>
      </c>
      <c r="AW198" s="115">
        <f>K167</f>
        <v>13</v>
      </c>
      <c r="AX198" s="115">
        <f>K181</f>
        <v>985</v>
      </c>
      <c r="AY198" s="115">
        <f>K172-AX198</f>
        <v>326</v>
      </c>
      <c r="AZ198" s="115">
        <f>K159-BA198-BC198</f>
        <v>4163</v>
      </c>
      <c r="BA198" s="115">
        <f>K194</f>
        <v>85</v>
      </c>
      <c r="BB198" s="115">
        <f>K195</f>
        <v>202</v>
      </c>
      <c r="BC198" s="115">
        <f>K196</f>
        <v>160</v>
      </c>
      <c r="BD198" s="115">
        <f>SUM($K$193,$K$199:$K$201)</f>
        <v>420</v>
      </c>
      <c r="BE198" s="116">
        <f>K170-BD198</f>
        <v>4713</v>
      </c>
      <c r="BF198" s="115">
        <f>K176</f>
        <v>238</v>
      </c>
      <c r="BG198" s="115">
        <f>K174+K173</f>
        <v>440</v>
      </c>
      <c r="BH198" s="115">
        <v>0</v>
      </c>
      <c r="BI198" s="11">
        <f t="shared" si="43"/>
        <v>14405</v>
      </c>
      <c r="BJ198" s="11">
        <f t="shared" si="44"/>
        <v>15842</v>
      </c>
      <c r="BK198" s="11"/>
      <c r="BL198" s="11">
        <v>126</v>
      </c>
      <c r="BM198" s="118">
        <f t="shared" si="46"/>
        <v>10758</v>
      </c>
      <c r="BN198" s="118">
        <f t="shared" si="45"/>
        <v>4393</v>
      </c>
      <c r="BQ198" s="4"/>
      <c r="BR198" s="4"/>
    </row>
    <row r="199" spans="2:70" ht="21.95" customHeight="1">
      <c r="B199" s="122"/>
      <c r="C199" s="16" t="s">
        <v>253</v>
      </c>
      <c r="D199" s="120">
        <v>177</v>
      </c>
      <c r="E199" s="120">
        <v>177</v>
      </c>
      <c r="F199" s="120">
        <v>177</v>
      </c>
      <c r="G199" s="120">
        <v>177</v>
      </c>
      <c r="H199" s="120">
        <v>177</v>
      </c>
      <c r="I199" s="120">
        <v>177</v>
      </c>
      <c r="J199" s="120">
        <v>177</v>
      </c>
      <c r="K199" s="120">
        <v>177</v>
      </c>
      <c r="L199" s="120">
        <v>177</v>
      </c>
      <c r="M199" s="120">
        <v>177</v>
      </c>
      <c r="N199" s="120">
        <v>177</v>
      </c>
      <c r="O199" s="120">
        <v>177</v>
      </c>
      <c r="P199" s="120">
        <v>177</v>
      </c>
      <c r="Q199" s="120">
        <v>177</v>
      </c>
      <c r="R199" s="120">
        <v>177</v>
      </c>
      <c r="S199" s="120">
        <v>177</v>
      </c>
      <c r="T199" s="120">
        <v>177</v>
      </c>
      <c r="U199" s="120">
        <v>177</v>
      </c>
      <c r="V199" s="120">
        <v>177</v>
      </c>
      <c r="W199" s="120">
        <v>177</v>
      </c>
      <c r="X199" s="120">
        <v>177</v>
      </c>
      <c r="Y199" s="120">
        <v>177</v>
      </c>
      <c r="Z199" s="120">
        <v>177</v>
      </c>
      <c r="AA199" s="120">
        <v>177</v>
      </c>
      <c r="AB199" s="120">
        <v>177</v>
      </c>
      <c r="AC199" s="120">
        <v>177</v>
      </c>
      <c r="AD199" s="120">
        <v>177</v>
      </c>
      <c r="AE199" s="120">
        <v>177</v>
      </c>
      <c r="AF199" s="120">
        <v>177</v>
      </c>
      <c r="AG199" s="120">
        <v>177</v>
      </c>
      <c r="AH199" s="120">
        <v>177</v>
      </c>
      <c r="AI199" s="84">
        <f t="shared" si="41"/>
        <v>5487</v>
      </c>
      <c r="AJ199" s="40">
        <f t="shared" si="42"/>
        <v>177</v>
      </c>
      <c r="AK199" s="69"/>
      <c r="AL199" s="114"/>
      <c r="AM199" s="23">
        <v>9</v>
      </c>
      <c r="AN199" s="115">
        <f>L171-AP199</f>
        <v>1773</v>
      </c>
      <c r="AO199" s="115">
        <f>SUM(L197:L197)</f>
        <v>0</v>
      </c>
      <c r="AP199" s="115">
        <f>L27</f>
        <v>0</v>
      </c>
      <c r="AQ199" s="115">
        <f>L165</f>
        <v>983</v>
      </c>
      <c r="AR199" s="115">
        <f>L$166</f>
        <v>244</v>
      </c>
      <c r="AS199" s="115">
        <f>L160</f>
        <v>487</v>
      </c>
      <c r="AT199" s="115">
        <f>L162</f>
        <v>88</v>
      </c>
      <c r="AU199" s="115">
        <f>L163</f>
        <v>259</v>
      </c>
      <c r="AV199" s="115">
        <f>L164</f>
        <v>273</v>
      </c>
      <c r="AW199" s="115">
        <f>L167</f>
        <v>13</v>
      </c>
      <c r="AX199" s="115">
        <f>L181</f>
        <v>985</v>
      </c>
      <c r="AY199" s="115">
        <f>L172-AX199</f>
        <v>326</v>
      </c>
      <c r="AZ199" s="115">
        <f>L159-BA199-BC199</f>
        <v>4191</v>
      </c>
      <c r="BA199" s="115">
        <f>L194</f>
        <v>85</v>
      </c>
      <c r="BB199" s="115">
        <f>L195</f>
        <v>235</v>
      </c>
      <c r="BC199" s="115">
        <f>L196</f>
        <v>160</v>
      </c>
      <c r="BD199" s="115">
        <f>SUM($L$193,$L$199:$L$201)</f>
        <v>420</v>
      </c>
      <c r="BE199" s="116">
        <f>L170-BD199</f>
        <v>4379</v>
      </c>
      <c r="BF199" s="115">
        <f>L176</f>
        <v>238</v>
      </c>
      <c r="BG199" s="115">
        <f>L174+L173</f>
        <v>440</v>
      </c>
      <c r="BH199" s="115">
        <v>0</v>
      </c>
      <c r="BI199" s="11">
        <f t="shared" si="43"/>
        <v>14109</v>
      </c>
      <c r="BJ199" s="11">
        <f t="shared" si="44"/>
        <v>15579</v>
      </c>
      <c r="BK199" s="11"/>
      <c r="BL199" s="11">
        <v>129</v>
      </c>
      <c r="BM199" s="118">
        <f t="shared" si="46"/>
        <v>10460</v>
      </c>
      <c r="BN199" s="118">
        <f t="shared" si="45"/>
        <v>4395</v>
      </c>
      <c r="BQ199" s="4"/>
      <c r="BR199" s="4"/>
    </row>
    <row r="200" spans="2:70" ht="21.95" customHeight="1">
      <c r="B200" s="37"/>
      <c r="C200" s="16" t="s">
        <v>254</v>
      </c>
      <c r="D200" s="120">
        <v>79</v>
      </c>
      <c r="E200" s="120">
        <v>79</v>
      </c>
      <c r="F200" s="120">
        <v>79</v>
      </c>
      <c r="G200" s="120">
        <v>79</v>
      </c>
      <c r="H200" s="120">
        <v>79</v>
      </c>
      <c r="I200" s="120">
        <v>79</v>
      </c>
      <c r="J200" s="120">
        <v>79</v>
      </c>
      <c r="K200" s="120">
        <v>79</v>
      </c>
      <c r="L200" s="120">
        <v>79</v>
      </c>
      <c r="M200" s="120">
        <v>79</v>
      </c>
      <c r="N200" s="120">
        <v>79</v>
      </c>
      <c r="O200" s="120">
        <v>79</v>
      </c>
      <c r="P200" s="120">
        <v>79</v>
      </c>
      <c r="Q200" s="120">
        <v>79</v>
      </c>
      <c r="R200" s="120">
        <v>79</v>
      </c>
      <c r="S200" s="120">
        <v>79</v>
      </c>
      <c r="T200" s="120">
        <v>79</v>
      </c>
      <c r="U200" s="120">
        <v>79</v>
      </c>
      <c r="V200" s="120">
        <v>79</v>
      </c>
      <c r="W200" s="120">
        <v>79</v>
      </c>
      <c r="X200" s="120">
        <v>79</v>
      </c>
      <c r="Y200" s="120">
        <v>79</v>
      </c>
      <c r="Z200" s="120">
        <v>79</v>
      </c>
      <c r="AA200" s="120">
        <v>79</v>
      </c>
      <c r="AB200" s="120">
        <v>79</v>
      </c>
      <c r="AC200" s="120">
        <v>79</v>
      </c>
      <c r="AD200" s="120">
        <v>79</v>
      </c>
      <c r="AE200" s="120">
        <v>79</v>
      </c>
      <c r="AF200" s="120">
        <v>79</v>
      </c>
      <c r="AG200" s="120">
        <v>79</v>
      </c>
      <c r="AH200" s="120">
        <v>79</v>
      </c>
      <c r="AI200" s="84">
        <f t="shared" ref="AI200:AI205" si="47">SUM(D200:AH200)</f>
        <v>2449</v>
      </c>
      <c r="AJ200" s="40">
        <f t="shared" si="42"/>
        <v>79</v>
      </c>
      <c r="AK200" s="69"/>
      <c r="AL200" s="114"/>
      <c r="AM200" s="23">
        <v>10</v>
      </c>
      <c r="AN200" s="115">
        <f>M171-AP200</f>
        <v>1774</v>
      </c>
      <c r="AO200" s="115">
        <f>SUM(M197:M197)</f>
        <v>0</v>
      </c>
      <c r="AP200" s="115">
        <f>M27</f>
        <v>0</v>
      </c>
      <c r="AQ200" s="115">
        <f>M165</f>
        <v>974</v>
      </c>
      <c r="AR200" s="115">
        <f>M$166</f>
        <v>244</v>
      </c>
      <c r="AS200" s="115">
        <f>M160</f>
        <v>414</v>
      </c>
      <c r="AT200" s="115">
        <f>M162</f>
        <v>82</v>
      </c>
      <c r="AU200" s="115">
        <f>M163</f>
        <v>254</v>
      </c>
      <c r="AV200" s="115">
        <f>M164</f>
        <v>277</v>
      </c>
      <c r="AW200" s="115">
        <f>M167</f>
        <v>13</v>
      </c>
      <c r="AX200" s="115">
        <f>M181</f>
        <v>985</v>
      </c>
      <c r="AY200" s="115">
        <f>M172-AX200</f>
        <v>326</v>
      </c>
      <c r="AZ200" s="115">
        <f>M159-BA200-BC200</f>
        <v>4127</v>
      </c>
      <c r="BA200" s="115">
        <f>M194</f>
        <v>85</v>
      </c>
      <c r="BB200" s="115">
        <f>M195</f>
        <v>209</v>
      </c>
      <c r="BC200" s="115">
        <f>M196</f>
        <v>160</v>
      </c>
      <c r="BD200" s="115">
        <f>SUM($M$193,$M$199:$M$201)</f>
        <v>420</v>
      </c>
      <c r="BE200" s="116">
        <f>M170-BD200</f>
        <v>4709</v>
      </c>
      <c r="BF200" s="115">
        <f>M176</f>
        <v>238</v>
      </c>
      <c r="BG200" s="115">
        <f>M174+M173</f>
        <v>440</v>
      </c>
      <c r="BH200" s="115">
        <v>0</v>
      </c>
      <c r="BI200" s="11">
        <f t="shared" si="43"/>
        <v>14287</v>
      </c>
      <c r="BJ200" s="11">
        <f t="shared" si="44"/>
        <v>15731</v>
      </c>
      <c r="BK200" s="11"/>
      <c r="BL200" s="11">
        <v>129</v>
      </c>
      <c r="BM200" s="118">
        <f t="shared" si="46"/>
        <v>10644</v>
      </c>
      <c r="BN200" s="118">
        <f t="shared" si="45"/>
        <v>4389</v>
      </c>
      <c r="BQ200" s="4"/>
      <c r="BR200" s="4"/>
    </row>
    <row r="201" spans="2:70" ht="21.95" customHeight="1">
      <c r="B201" s="37"/>
      <c r="C201" s="16" t="s">
        <v>255</v>
      </c>
      <c r="D201" s="120">
        <v>78</v>
      </c>
      <c r="E201" s="120">
        <v>78</v>
      </c>
      <c r="F201" s="120">
        <v>78</v>
      </c>
      <c r="G201" s="120">
        <v>78</v>
      </c>
      <c r="H201" s="120">
        <v>78</v>
      </c>
      <c r="I201" s="120">
        <v>78</v>
      </c>
      <c r="J201" s="120">
        <v>78</v>
      </c>
      <c r="K201" s="120">
        <v>78</v>
      </c>
      <c r="L201" s="120">
        <v>78</v>
      </c>
      <c r="M201" s="120">
        <v>78</v>
      </c>
      <c r="N201" s="120">
        <v>78</v>
      </c>
      <c r="O201" s="120">
        <v>78</v>
      </c>
      <c r="P201" s="120">
        <v>78</v>
      </c>
      <c r="Q201" s="120">
        <v>78</v>
      </c>
      <c r="R201" s="120">
        <v>78</v>
      </c>
      <c r="S201" s="120">
        <v>78</v>
      </c>
      <c r="T201" s="120">
        <v>78</v>
      </c>
      <c r="U201" s="120">
        <v>78</v>
      </c>
      <c r="V201" s="120">
        <v>78</v>
      </c>
      <c r="W201" s="120">
        <v>78</v>
      </c>
      <c r="X201" s="120">
        <v>78</v>
      </c>
      <c r="Y201" s="120">
        <v>78</v>
      </c>
      <c r="Z201" s="120">
        <v>78</v>
      </c>
      <c r="AA201" s="120">
        <v>78</v>
      </c>
      <c r="AB201" s="120">
        <v>78</v>
      </c>
      <c r="AC201" s="120">
        <v>78</v>
      </c>
      <c r="AD201" s="120">
        <v>78</v>
      </c>
      <c r="AE201" s="120">
        <v>78</v>
      </c>
      <c r="AF201" s="120">
        <v>78</v>
      </c>
      <c r="AG201" s="120">
        <v>78</v>
      </c>
      <c r="AH201" s="120">
        <v>78</v>
      </c>
      <c r="AI201" s="84">
        <f t="shared" si="47"/>
        <v>2418</v>
      </c>
      <c r="AJ201" s="40">
        <f t="shared" si="42"/>
        <v>78</v>
      </c>
      <c r="AK201" s="69"/>
      <c r="AL201" s="114"/>
      <c r="AM201" s="23">
        <v>11</v>
      </c>
      <c r="AN201" s="115">
        <f>N171-AP201</f>
        <v>1772</v>
      </c>
      <c r="AO201" s="115">
        <f>SUM(N197:N197)</f>
        <v>0</v>
      </c>
      <c r="AP201" s="115">
        <f>N27</f>
        <v>0</v>
      </c>
      <c r="AQ201" s="115">
        <f>N165</f>
        <v>987</v>
      </c>
      <c r="AR201" s="115">
        <f>N$166</f>
        <v>244</v>
      </c>
      <c r="AS201" s="115">
        <f>N160</f>
        <v>195</v>
      </c>
      <c r="AT201" s="115">
        <f>N162</f>
        <v>87</v>
      </c>
      <c r="AU201" s="115">
        <f>N163</f>
        <v>260</v>
      </c>
      <c r="AV201" s="115">
        <f>N164</f>
        <v>269</v>
      </c>
      <c r="AW201" s="115">
        <f>N167</f>
        <v>12</v>
      </c>
      <c r="AX201" s="115">
        <f>N181</f>
        <v>985</v>
      </c>
      <c r="AY201" s="115">
        <f>N172-AX201</f>
        <v>326</v>
      </c>
      <c r="AZ201" s="115">
        <f>N159-BA201-BC201</f>
        <v>4053</v>
      </c>
      <c r="BA201" s="115">
        <f>N194</f>
        <v>85</v>
      </c>
      <c r="BB201" s="115">
        <f>N195</f>
        <v>206</v>
      </c>
      <c r="BC201" s="115">
        <f>N196</f>
        <v>160</v>
      </c>
      <c r="BD201" s="115">
        <f>SUM($N$193,$N$199:$N$201)</f>
        <v>420</v>
      </c>
      <c r="BE201" s="116">
        <f>N170-BD201</f>
        <v>4731</v>
      </c>
      <c r="BF201" s="115">
        <f>N176</f>
        <v>238</v>
      </c>
      <c r="BG201" s="115">
        <f>N174+N173</f>
        <v>440</v>
      </c>
      <c r="BH201" s="115">
        <v>0</v>
      </c>
      <c r="BI201" s="11">
        <f t="shared" si="43"/>
        <v>14029</v>
      </c>
      <c r="BJ201" s="12">
        <f t="shared" si="44"/>
        <v>15470</v>
      </c>
      <c r="BK201" s="15"/>
      <c r="BL201" s="11">
        <v>129</v>
      </c>
      <c r="BM201" s="118">
        <f t="shared" si="46"/>
        <v>10386</v>
      </c>
      <c r="BN201" s="118">
        <f t="shared" si="45"/>
        <v>4389</v>
      </c>
      <c r="BQ201" s="4"/>
      <c r="BR201" s="4"/>
    </row>
    <row r="202" spans="2:70" ht="21.95" customHeight="1">
      <c r="B202" s="122"/>
      <c r="C202" s="16" t="s">
        <v>197</v>
      </c>
      <c r="D202" s="120">
        <v>0</v>
      </c>
      <c r="E202" s="120">
        <v>0</v>
      </c>
      <c r="F202" s="120">
        <v>0</v>
      </c>
      <c r="G202" s="120">
        <v>0</v>
      </c>
      <c r="H202" s="120">
        <v>0</v>
      </c>
      <c r="I202" s="120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20">
        <v>0</v>
      </c>
      <c r="AH202" s="120">
        <v>0</v>
      </c>
      <c r="AI202" s="84">
        <f t="shared" si="47"/>
        <v>0</v>
      </c>
      <c r="AJ202" s="40">
        <f t="shared" si="42"/>
        <v>0</v>
      </c>
      <c r="AK202" s="69"/>
      <c r="AL202" s="114"/>
      <c r="AM202" s="23">
        <v>12</v>
      </c>
      <c r="AN202" s="115">
        <f>O171-AP202</f>
        <v>1773</v>
      </c>
      <c r="AO202" s="115">
        <f>SUM(O197:O197)</f>
        <v>0</v>
      </c>
      <c r="AP202" s="115">
        <f>O27</f>
        <v>0</v>
      </c>
      <c r="AQ202" s="115">
        <f>O165</f>
        <v>929</v>
      </c>
      <c r="AR202" s="115">
        <f>O$166</f>
        <v>244</v>
      </c>
      <c r="AS202" s="115">
        <f>O160</f>
        <v>225</v>
      </c>
      <c r="AT202" s="115">
        <f>O162</f>
        <v>84</v>
      </c>
      <c r="AU202" s="115">
        <f>O163</f>
        <v>251</v>
      </c>
      <c r="AV202" s="115">
        <f>O164</f>
        <v>275</v>
      </c>
      <c r="AW202" s="115">
        <f>O167</f>
        <v>13</v>
      </c>
      <c r="AX202" s="115">
        <f>O181</f>
        <v>985</v>
      </c>
      <c r="AY202" s="115">
        <f>O172-AX202</f>
        <v>326</v>
      </c>
      <c r="AZ202" s="115">
        <f>O159-BA202-BC202</f>
        <v>4165</v>
      </c>
      <c r="BA202" s="115">
        <f>O194</f>
        <v>85</v>
      </c>
      <c r="BB202" s="115">
        <f>O195</f>
        <v>227</v>
      </c>
      <c r="BC202" s="115">
        <f>O196</f>
        <v>160</v>
      </c>
      <c r="BD202" s="115">
        <f>SUM($O$193,$O$199:$O$201)</f>
        <v>420</v>
      </c>
      <c r="BE202" s="116">
        <f>O170-BD202</f>
        <v>4648</v>
      </c>
      <c r="BF202" s="115">
        <f>O176</f>
        <v>238</v>
      </c>
      <c r="BG202" s="115">
        <f>O174+O173</f>
        <v>440</v>
      </c>
      <c r="BH202" s="115">
        <v>0</v>
      </c>
      <c r="BI202" s="11">
        <f t="shared" si="43"/>
        <v>14026</v>
      </c>
      <c r="BJ202" s="12">
        <f t="shared" si="44"/>
        <v>15488</v>
      </c>
      <c r="BK202" s="15"/>
      <c r="BL202" s="11">
        <v>120</v>
      </c>
      <c r="BM202" s="118">
        <f t="shared" si="46"/>
        <v>10387</v>
      </c>
      <c r="BN202" s="118">
        <f t="shared" si="45"/>
        <v>4385</v>
      </c>
      <c r="BQ202" s="4"/>
      <c r="BR202" s="4"/>
    </row>
    <row r="203" spans="2:70" ht="21.95" customHeight="1">
      <c r="B203" s="122"/>
      <c r="C203" s="16" t="s">
        <v>198</v>
      </c>
      <c r="D203" s="120">
        <v>0</v>
      </c>
      <c r="E203" s="120">
        <v>0</v>
      </c>
      <c r="F203" s="120">
        <v>0</v>
      </c>
      <c r="G203" s="120">
        <v>0</v>
      </c>
      <c r="H203" s="120">
        <v>0</v>
      </c>
      <c r="I203" s="120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20">
        <v>0</v>
      </c>
      <c r="AH203" s="120">
        <v>0</v>
      </c>
      <c r="AI203" s="84">
        <f t="shared" si="47"/>
        <v>0</v>
      </c>
      <c r="AJ203" s="40">
        <f t="shared" si="42"/>
        <v>0</v>
      </c>
      <c r="AK203" s="69"/>
      <c r="AL203" s="114"/>
      <c r="AM203" s="23">
        <v>13</v>
      </c>
      <c r="AN203" s="115">
        <f>P171-AP203</f>
        <v>1775</v>
      </c>
      <c r="AO203" s="115">
        <f>SUM(P197:P197)</f>
        <v>0</v>
      </c>
      <c r="AP203" s="115">
        <f>P27</f>
        <v>0</v>
      </c>
      <c r="AQ203" s="115">
        <f>P165</f>
        <v>639</v>
      </c>
      <c r="AR203" s="115">
        <f>P$166</f>
        <v>244</v>
      </c>
      <c r="AS203" s="115">
        <f>P160</f>
        <v>251</v>
      </c>
      <c r="AT203" s="121">
        <f>P162</f>
        <v>84</v>
      </c>
      <c r="AU203" s="115">
        <f>P163</f>
        <v>255</v>
      </c>
      <c r="AV203" s="115">
        <f>P164</f>
        <v>275</v>
      </c>
      <c r="AW203" s="121">
        <f>P167</f>
        <v>13</v>
      </c>
      <c r="AX203" s="115">
        <f>P181</f>
        <v>985</v>
      </c>
      <c r="AY203" s="115">
        <f>P172-AX203</f>
        <v>326</v>
      </c>
      <c r="AZ203" s="115">
        <f>P159-BA203-BC203</f>
        <v>4229</v>
      </c>
      <c r="BA203" s="115">
        <f>P194</f>
        <v>85</v>
      </c>
      <c r="BB203" s="115">
        <f>P195</f>
        <v>202</v>
      </c>
      <c r="BC203" s="115">
        <f>P196</f>
        <v>160</v>
      </c>
      <c r="BD203" s="115">
        <f>SUM($P$193,$P$199:$P$201)</f>
        <v>420</v>
      </c>
      <c r="BE203" s="116">
        <f>P170-BD203</f>
        <v>4592</v>
      </c>
      <c r="BF203" s="115">
        <f>P176</f>
        <v>238</v>
      </c>
      <c r="BG203" s="115">
        <f>P174+P173</f>
        <v>440</v>
      </c>
      <c r="BH203" s="115">
        <v>0</v>
      </c>
      <c r="BI203" s="11">
        <f t="shared" si="43"/>
        <v>13776</v>
      </c>
      <c r="BJ203" s="12">
        <f t="shared" si="44"/>
        <v>15213</v>
      </c>
      <c r="BK203" s="15"/>
      <c r="BL203" s="11">
        <v>126</v>
      </c>
      <c r="BM203" s="118">
        <f t="shared" si="46"/>
        <v>10131</v>
      </c>
      <c r="BN203" s="118">
        <f t="shared" si="45"/>
        <v>4391</v>
      </c>
      <c r="BQ203" s="4"/>
      <c r="BR203" s="4"/>
    </row>
    <row r="204" spans="2:70" ht="21.95" customHeight="1">
      <c r="B204" s="122"/>
      <c r="C204" s="16" t="s">
        <v>199</v>
      </c>
      <c r="D204" s="120">
        <v>542</v>
      </c>
      <c r="E204" s="120">
        <v>406</v>
      </c>
      <c r="F204" s="120">
        <v>532</v>
      </c>
      <c r="G204" s="120">
        <v>363</v>
      </c>
      <c r="H204" s="120">
        <v>87</v>
      </c>
      <c r="I204" s="120">
        <v>3</v>
      </c>
      <c r="J204" s="120">
        <v>617</v>
      </c>
      <c r="K204" s="120">
        <v>488</v>
      </c>
      <c r="L204" s="120">
        <v>502</v>
      </c>
      <c r="M204" s="120">
        <v>416</v>
      </c>
      <c r="N204" s="120">
        <v>195</v>
      </c>
      <c r="O204" s="120">
        <v>228</v>
      </c>
      <c r="P204" s="120">
        <v>257</v>
      </c>
      <c r="Q204" s="120">
        <v>0</v>
      </c>
      <c r="R204" s="120">
        <v>162</v>
      </c>
      <c r="S204" s="120">
        <v>375</v>
      </c>
      <c r="T204" s="120">
        <v>236</v>
      </c>
      <c r="U204" s="120">
        <v>379</v>
      </c>
      <c r="V204" s="120">
        <v>361</v>
      </c>
      <c r="W204" s="120">
        <v>342</v>
      </c>
      <c r="X204" s="120">
        <v>352</v>
      </c>
      <c r="Y204" s="120">
        <v>388</v>
      </c>
      <c r="Z204" s="120">
        <v>387</v>
      </c>
      <c r="AA204" s="120">
        <v>378</v>
      </c>
      <c r="AB204" s="120">
        <v>373</v>
      </c>
      <c r="AC204" s="120">
        <v>315</v>
      </c>
      <c r="AD204" s="120">
        <v>306</v>
      </c>
      <c r="AE204" s="120">
        <v>273</v>
      </c>
      <c r="AF204" s="120">
        <v>208</v>
      </c>
      <c r="AG204" s="120">
        <v>200</v>
      </c>
      <c r="AH204" s="120">
        <v>198</v>
      </c>
      <c r="AI204" s="84">
        <f t="shared" si="47"/>
        <v>9869</v>
      </c>
      <c r="AJ204" s="40">
        <f t="shared" si="42"/>
        <v>318.35483870967744</v>
      </c>
      <c r="AL204" s="114"/>
      <c r="AM204" s="23">
        <v>14</v>
      </c>
      <c r="AN204" s="115">
        <f>Q171-AP204</f>
        <v>1772</v>
      </c>
      <c r="AO204" s="115">
        <f>SUM(Q197:Q197)</f>
        <v>0</v>
      </c>
      <c r="AP204" s="115">
        <f>Q27</f>
        <v>0</v>
      </c>
      <c r="AQ204" s="115">
        <f>Q165</f>
        <v>651</v>
      </c>
      <c r="AR204" s="115">
        <f>Q$166</f>
        <v>244</v>
      </c>
      <c r="AS204" s="115">
        <f>Q160</f>
        <v>0</v>
      </c>
      <c r="AT204" s="121">
        <f>Q162</f>
        <v>87</v>
      </c>
      <c r="AU204" s="115">
        <f>Q163</f>
        <v>254</v>
      </c>
      <c r="AV204" s="115">
        <f>Q164</f>
        <v>272</v>
      </c>
      <c r="AW204" s="115">
        <f>Q167</f>
        <v>13</v>
      </c>
      <c r="AX204" s="115">
        <f>Q181</f>
        <v>985</v>
      </c>
      <c r="AY204" s="115">
        <f>Q172-AX204</f>
        <v>326</v>
      </c>
      <c r="AZ204" s="115">
        <f>Q159-BA204-BC204</f>
        <v>4011</v>
      </c>
      <c r="BA204" s="115">
        <f>Q194</f>
        <v>85</v>
      </c>
      <c r="BB204" s="115">
        <f>Q195</f>
        <v>206</v>
      </c>
      <c r="BC204" s="115">
        <f>Q196</f>
        <v>160</v>
      </c>
      <c r="BD204" s="115">
        <f>SUM($Q$193,$Q$199:$Q$201)</f>
        <v>420</v>
      </c>
      <c r="BE204" s="116">
        <f>Q170-BD204</f>
        <v>4903</v>
      </c>
      <c r="BF204" s="115">
        <f>Q176</f>
        <v>238</v>
      </c>
      <c r="BG204" s="115">
        <f>Q174+Q173</f>
        <v>440</v>
      </c>
      <c r="BH204" s="115">
        <v>0</v>
      </c>
      <c r="BI204" s="11">
        <f t="shared" si="43"/>
        <v>13626</v>
      </c>
      <c r="BJ204" s="11">
        <f t="shared" si="44"/>
        <v>15067</v>
      </c>
      <c r="BK204" s="11"/>
      <c r="BL204" s="11">
        <v>128</v>
      </c>
      <c r="BM204" s="118">
        <f t="shared" si="46"/>
        <v>9985</v>
      </c>
      <c r="BN204" s="118">
        <f t="shared" si="45"/>
        <v>4387</v>
      </c>
      <c r="BQ204" s="4"/>
      <c r="BR204" s="4"/>
    </row>
    <row r="205" spans="2:70" ht="21.95" customHeight="1" thickBot="1">
      <c r="B205" s="122"/>
      <c r="C205" s="16" t="s">
        <v>200</v>
      </c>
      <c r="D205" s="120">
        <v>0</v>
      </c>
      <c r="E205" s="120">
        <v>0</v>
      </c>
      <c r="F205" s="120">
        <v>0</v>
      </c>
      <c r="G205" s="120">
        <v>0</v>
      </c>
      <c r="H205" s="120">
        <v>0</v>
      </c>
      <c r="I205" s="120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202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20">
        <v>0</v>
      </c>
      <c r="AH205" s="120">
        <v>0</v>
      </c>
      <c r="AI205" s="84">
        <f t="shared" si="47"/>
        <v>202</v>
      </c>
      <c r="AJ205" s="40">
        <f t="shared" si="42"/>
        <v>6.5161290322580649</v>
      </c>
      <c r="AL205" s="114"/>
      <c r="AM205" s="23">
        <v>15</v>
      </c>
      <c r="AN205" s="115">
        <f>R171-AP205</f>
        <v>1773</v>
      </c>
      <c r="AO205" s="115">
        <f>SUM(R197:R197)</f>
        <v>0</v>
      </c>
      <c r="AP205" s="115">
        <f>R27</f>
        <v>0</v>
      </c>
      <c r="AQ205" s="115">
        <f>R165</f>
        <v>951</v>
      </c>
      <c r="AR205" s="115">
        <f>R$166</f>
        <v>244</v>
      </c>
      <c r="AS205" s="115">
        <f>R160</f>
        <v>159</v>
      </c>
      <c r="AT205" s="121">
        <f>R162</f>
        <v>86</v>
      </c>
      <c r="AU205" s="115">
        <f>R163</f>
        <v>254</v>
      </c>
      <c r="AV205" s="115">
        <f>R164</f>
        <v>269</v>
      </c>
      <c r="AW205" s="115">
        <f>R167</f>
        <v>13</v>
      </c>
      <c r="AX205" s="115">
        <f>R181</f>
        <v>896</v>
      </c>
      <c r="AY205" s="115">
        <f>R172-AX205</f>
        <v>326</v>
      </c>
      <c r="AZ205" s="115">
        <f>R159-BA205-BC205</f>
        <v>4263</v>
      </c>
      <c r="BA205" s="115">
        <f>R194</f>
        <v>85</v>
      </c>
      <c r="BB205" s="115">
        <f>R195</f>
        <v>235</v>
      </c>
      <c r="BC205" s="115">
        <f>R196</f>
        <v>160</v>
      </c>
      <c r="BD205" s="115">
        <f>SUM($R$193,$R$199:$R$201)</f>
        <v>420</v>
      </c>
      <c r="BE205" s="116">
        <f>R170-BD205</f>
        <v>4607</v>
      </c>
      <c r="BF205" s="115">
        <f>R176</f>
        <v>238</v>
      </c>
      <c r="BG205" s="115">
        <f>R174+R173</f>
        <v>440</v>
      </c>
      <c r="BH205" s="115">
        <v>0</v>
      </c>
      <c r="BI205" s="11">
        <f t="shared" si="43"/>
        <v>13949</v>
      </c>
      <c r="BJ205" s="11">
        <f t="shared" si="44"/>
        <v>15419</v>
      </c>
      <c r="BK205" s="11"/>
      <c r="BL205" s="11">
        <v>128</v>
      </c>
      <c r="BM205" s="118">
        <f t="shared" si="46"/>
        <v>10400</v>
      </c>
      <c r="BN205" s="118">
        <f t="shared" si="45"/>
        <v>4295</v>
      </c>
      <c r="BQ205" s="4"/>
      <c r="BR205" s="4"/>
    </row>
    <row r="206" spans="2:70" ht="21.95" customHeight="1" thickTop="1">
      <c r="B206" s="153"/>
      <c r="C206" s="153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1"/>
      <c r="AJ206" s="152"/>
      <c r="AL206" s="114"/>
      <c r="AM206" s="23">
        <v>16</v>
      </c>
      <c r="AN206" s="115">
        <f>S171-AP206</f>
        <v>1774</v>
      </c>
      <c r="AO206" s="115">
        <f>SUM(S197:S197)</f>
        <v>0</v>
      </c>
      <c r="AP206" s="115">
        <f>S27</f>
        <v>0</v>
      </c>
      <c r="AQ206" s="115">
        <f>S165</f>
        <v>960</v>
      </c>
      <c r="AR206" s="115">
        <f>S$166</f>
        <v>244</v>
      </c>
      <c r="AS206" s="115">
        <f>S160</f>
        <v>362</v>
      </c>
      <c r="AT206" s="115">
        <f>S162</f>
        <v>83</v>
      </c>
      <c r="AU206" s="115">
        <f>S163</f>
        <v>253</v>
      </c>
      <c r="AV206" s="115">
        <f>S164</f>
        <v>265</v>
      </c>
      <c r="AW206" s="115">
        <f>S167</f>
        <v>13</v>
      </c>
      <c r="AX206" s="115">
        <f>S181</f>
        <v>930</v>
      </c>
      <c r="AY206" s="115">
        <f>S172-AX206</f>
        <v>326</v>
      </c>
      <c r="AZ206" s="115">
        <f>S159-BA206-BC206</f>
        <v>4466</v>
      </c>
      <c r="BA206" s="115">
        <f>S194</f>
        <v>85</v>
      </c>
      <c r="BB206" s="115">
        <f>S195</f>
        <v>210</v>
      </c>
      <c r="BC206" s="115">
        <f>S196</f>
        <v>160</v>
      </c>
      <c r="BD206" s="115">
        <f>SUM($S$193,$S$199:$S$201)</f>
        <v>420</v>
      </c>
      <c r="BE206" s="116">
        <f>S170-BD206</f>
        <v>4496</v>
      </c>
      <c r="BF206" s="115">
        <f>S176</f>
        <v>238</v>
      </c>
      <c r="BG206" s="115">
        <f>S174+S173</f>
        <v>440</v>
      </c>
      <c r="BH206" s="115">
        <v>0</v>
      </c>
      <c r="BI206" s="11">
        <f t="shared" si="43"/>
        <v>14280</v>
      </c>
      <c r="BJ206" s="11">
        <f t="shared" si="44"/>
        <v>15725</v>
      </c>
      <c r="BK206" s="11"/>
      <c r="BL206" s="11">
        <v>108</v>
      </c>
      <c r="BM206" s="118">
        <f t="shared" si="46"/>
        <v>10704</v>
      </c>
      <c r="BN206" s="118">
        <f t="shared" si="45"/>
        <v>4322</v>
      </c>
      <c r="BQ206" s="4"/>
      <c r="BR206" s="4"/>
    </row>
    <row r="207" spans="2:70" ht="21.95" customHeight="1">
      <c r="D207" s="13"/>
      <c r="E207" s="13"/>
      <c r="F207" s="13"/>
      <c r="G207" s="148"/>
      <c r="H207" s="148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149"/>
      <c r="AH207" s="13" t="s">
        <v>0</v>
      </c>
      <c r="AL207" s="114"/>
      <c r="AM207" s="23">
        <v>17</v>
      </c>
      <c r="AN207" s="115">
        <f>T171-AP207</f>
        <v>1771</v>
      </c>
      <c r="AO207" s="115">
        <f>SUM(T197:T197)</f>
        <v>0</v>
      </c>
      <c r="AP207" s="115">
        <f>T27</f>
        <v>0</v>
      </c>
      <c r="AQ207" s="115">
        <f>T165</f>
        <v>941</v>
      </c>
      <c r="AR207" s="115">
        <f>T$166</f>
        <v>244</v>
      </c>
      <c r="AS207" s="115">
        <f>T160</f>
        <v>232</v>
      </c>
      <c r="AT207" s="115">
        <f>T162</f>
        <v>82</v>
      </c>
      <c r="AU207" s="115">
        <f>T163</f>
        <v>252</v>
      </c>
      <c r="AV207" s="115">
        <f>T164</f>
        <v>265</v>
      </c>
      <c r="AW207" s="115">
        <f>T167</f>
        <v>12</v>
      </c>
      <c r="AX207" s="115">
        <f>T181</f>
        <v>947</v>
      </c>
      <c r="AY207" s="115">
        <f>T172-AX207</f>
        <v>326</v>
      </c>
      <c r="AZ207" s="115">
        <f>T159-BA207-BC207</f>
        <v>4218</v>
      </c>
      <c r="BA207" s="115">
        <f>T194</f>
        <v>85</v>
      </c>
      <c r="BB207" s="115">
        <f>T195</f>
        <v>209</v>
      </c>
      <c r="BC207" s="115">
        <f>T196</f>
        <v>160</v>
      </c>
      <c r="BD207" s="115">
        <f>SUM($T$193,$T$199:$T$201)</f>
        <v>420</v>
      </c>
      <c r="BE207" s="116">
        <f>T170-BD207</f>
        <v>4567</v>
      </c>
      <c r="BF207" s="115">
        <f>T176</f>
        <v>238</v>
      </c>
      <c r="BG207" s="115">
        <f>T174+T173</f>
        <v>440</v>
      </c>
      <c r="BH207" s="115">
        <v>0</v>
      </c>
      <c r="BI207" s="11">
        <f t="shared" si="43"/>
        <v>13965</v>
      </c>
      <c r="BJ207" s="11">
        <f t="shared" si="44"/>
        <v>15409</v>
      </c>
      <c r="BK207" s="11"/>
      <c r="BL207" s="11">
        <v>127</v>
      </c>
      <c r="BM207" s="118">
        <f t="shared" si="46"/>
        <v>10378</v>
      </c>
      <c r="BN207" s="118">
        <f t="shared" si="45"/>
        <v>4333</v>
      </c>
      <c r="BQ207" s="4"/>
      <c r="BR207" s="4"/>
    </row>
    <row r="208" spans="2:70" ht="21.95" customHeight="1">
      <c r="B208" s="13"/>
      <c r="D208" s="23"/>
      <c r="E208" s="23"/>
      <c r="F208" s="23"/>
      <c r="O208" s="18"/>
      <c r="P208" s="14"/>
      <c r="Q208" s="18"/>
      <c r="AH208" s="23" t="s">
        <v>0</v>
      </c>
      <c r="AL208" s="114"/>
      <c r="AM208" s="23">
        <v>18</v>
      </c>
      <c r="AN208" s="115">
        <f>U171-AP208</f>
        <v>1771</v>
      </c>
      <c r="AO208" s="115">
        <f>SUM(U197:U197)</f>
        <v>0</v>
      </c>
      <c r="AP208" s="115">
        <f>U27</f>
        <v>0</v>
      </c>
      <c r="AQ208" s="115">
        <f>U165</f>
        <v>946</v>
      </c>
      <c r="AR208" s="115">
        <f>U$166</f>
        <v>244</v>
      </c>
      <c r="AS208" s="115">
        <f>U160</f>
        <v>376</v>
      </c>
      <c r="AT208" s="115">
        <f>U162</f>
        <v>84</v>
      </c>
      <c r="AU208" s="115">
        <f>U163</f>
        <v>254</v>
      </c>
      <c r="AV208" s="115">
        <f>U164</f>
        <v>258</v>
      </c>
      <c r="AW208" s="115">
        <f>U167</f>
        <v>13</v>
      </c>
      <c r="AX208" s="115">
        <f>U181</f>
        <v>977</v>
      </c>
      <c r="AY208" s="115">
        <f>U172-AX208</f>
        <v>326</v>
      </c>
      <c r="AZ208" s="115">
        <f>U159-BA208-BC208</f>
        <v>4325</v>
      </c>
      <c r="BA208" s="115">
        <f>U194</f>
        <v>85</v>
      </c>
      <c r="BB208" s="115">
        <f>U195</f>
        <v>237</v>
      </c>
      <c r="BC208" s="115">
        <f>U196</f>
        <v>160</v>
      </c>
      <c r="BD208" s="115">
        <f>SUM($U$193,$U$199:$U$201)</f>
        <v>420</v>
      </c>
      <c r="BE208" s="116">
        <f>U170-BD208</f>
        <v>4258</v>
      </c>
      <c r="BF208" s="115">
        <f>U176</f>
        <v>238</v>
      </c>
      <c r="BG208" s="115">
        <f>U174+U173</f>
        <v>440</v>
      </c>
      <c r="BH208" s="115">
        <v>0</v>
      </c>
      <c r="BI208" s="11">
        <f t="shared" si="43"/>
        <v>13940</v>
      </c>
      <c r="BJ208" s="11">
        <f t="shared" si="44"/>
        <v>15412</v>
      </c>
      <c r="BK208" s="11"/>
      <c r="BL208" s="11">
        <v>134</v>
      </c>
      <c r="BM208" s="118">
        <f t="shared" si="46"/>
        <v>10325</v>
      </c>
      <c r="BN208" s="118">
        <f t="shared" si="45"/>
        <v>4361</v>
      </c>
      <c r="BQ208" s="4"/>
      <c r="BR208" s="4"/>
    </row>
    <row r="209" spans="2:71" ht="21.95" customHeight="1">
      <c r="B209" s="13" t="s">
        <v>230</v>
      </c>
      <c r="C209" s="13"/>
      <c r="D209" s="23"/>
      <c r="E209" s="23"/>
      <c r="F209" s="23"/>
      <c r="G209" s="23"/>
      <c r="H209" s="23"/>
      <c r="AH209" s="23"/>
      <c r="AL209" s="114"/>
      <c r="AM209" s="23">
        <v>19</v>
      </c>
      <c r="AN209" s="115">
        <f>V171-AP209</f>
        <v>1773</v>
      </c>
      <c r="AO209" s="115">
        <f>SUM(V197:V197)</f>
        <v>0</v>
      </c>
      <c r="AP209" s="115">
        <f>V27</f>
        <v>0</v>
      </c>
      <c r="AQ209" s="115">
        <f>V165</f>
        <v>946</v>
      </c>
      <c r="AR209" s="115">
        <f>V$166</f>
        <v>244</v>
      </c>
      <c r="AS209" s="115">
        <f>V160</f>
        <v>355</v>
      </c>
      <c r="AT209" s="115">
        <f>V162</f>
        <v>83</v>
      </c>
      <c r="AU209" s="115">
        <f>V163</f>
        <v>253</v>
      </c>
      <c r="AV209" s="115">
        <f>V164</f>
        <v>257</v>
      </c>
      <c r="AW209" s="115">
        <f>V167</f>
        <v>13</v>
      </c>
      <c r="AX209" s="115">
        <f>V181</f>
        <v>952</v>
      </c>
      <c r="AY209" s="115">
        <f>V172-AX209</f>
        <v>326</v>
      </c>
      <c r="AZ209" s="115">
        <f>V159-BA209-BC209</f>
        <v>4352</v>
      </c>
      <c r="BA209" s="115">
        <f>V194</f>
        <v>85</v>
      </c>
      <c r="BB209" s="115">
        <f>V195</f>
        <v>208</v>
      </c>
      <c r="BC209" s="115">
        <f>V196</f>
        <v>160</v>
      </c>
      <c r="BD209" s="115">
        <f>SUM($V$193,$V$199:$V$201)</f>
        <v>420</v>
      </c>
      <c r="BE209" s="116">
        <f>V170-BD209</f>
        <v>4377</v>
      </c>
      <c r="BF209" s="115">
        <f>V176</f>
        <v>238</v>
      </c>
      <c r="BG209" s="115">
        <f>V174+V173</f>
        <v>440</v>
      </c>
      <c r="BH209" s="115">
        <v>0</v>
      </c>
      <c r="BI209" s="11">
        <f t="shared" si="43"/>
        <v>14039</v>
      </c>
      <c r="BJ209" s="11">
        <f t="shared" si="44"/>
        <v>15482</v>
      </c>
      <c r="BK209" s="11"/>
      <c r="BL209" s="11">
        <v>128</v>
      </c>
      <c r="BM209" s="118">
        <f t="shared" si="46"/>
        <v>10450</v>
      </c>
      <c r="BN209" s="123">
        <f t="shared" si="45"/>
        <v>4335</v>
      </c>
      <c r="BQ209" s="4"/>
      <c r="BR209" s="4"/>
    </row>
    <row r="210" spans="2:71" ht="21.95" customHeight="1">
      <c r="D210" s="23"/>
      <c r="E210" s="23"/>
      <c r="F210" s="23"/>
      <c r="G210" s="72"/>
      <c r="H210" s="72"/>
      <c r="AH210" s="23"/>
      <c r="AL210" s="114"/>
      <c r="AM210" s="23">
        <v>20</v>
      </c>
      <c r="AN210" s="115">
        <f>W171-AP210</f>
        <v>1770</v>
      </c>
      <c r="AO210" s="115">
        <f>SUM(W197:W197)</f>
        <v>0</v>
      </c>
      <c r="AP210" s="115">
        <f>W27</f>
        <v>0</v>
      </c>
      <c r="AQ210" s="115">
        <f>W165</f>
        <v>945</v>
      </c>
      <c r="AR210" s="115">
        <f>W$166</f>
        <v>244</v>
      </c>
      <c r="AS210" s="115">
        <f>W160</f>
        <v>337</v>
      </c>
      <c r="AT210" s="115">
        <f>W162</f>
        <v>81</v>
      </c>
      <c r="AU210" s="115">
        <f>W163</f>
        <v>252</v>
      </c>
      <c r="AV210" s="115">
        <f>W164</f>
        <v>263</v>
      </c>
      <c r="AW210" s="115">
        <f>W167</f>
        <v>12</v>
      </c>
      <c r="AX210" s="115">
        <f>W181</f>
        <v>985</v>
      </c>
      <c r="AY210" s="115">
        <f>W172-AX210</f>
        <v>326</v>
      </c>
      <c r="AZ210" s="115">
        <f>W159-BA210-BC210</f>
        <v>4371</v>
      </c>
      <c r="BA210" s="115">
        <f>W194</f>
        <v>85</v>
      </c>
      <c r="BB210" s="115">
        <f>W195</f>
        <v>218</v>
      </c>
      <c r="BC210" s="115">
        <f>W196</f>
        <v>160</v>
      </c>
      <c r="BD210" s="115">
        <f>SUM($W$193,$W$199:$W$201)</f>
        <v>420</v>
      </c>
      <c r="BE210" s="116">
        <f>W170-BD210</f>
        <v>4416</v>
      </c>
      <c r="BF210" s="115">
        <f>W176</f>
        <v>238</v>
      </c>
      <c r="BG210" s="115">
        <f>W174+W173</f>
        <v>440</v>
      </c>
      <c r="BH210" s="115">
        <v>0</v>
      </c>
      <c r="BI210" s="11">
        <f t="shared" si="43"/>
        <v>14110</v>
      </c>
      <c r="BJ210" s="11">
        <f t="shared" si="44"/>
        <v>15563</v>
      </c>
      <c r="BK210" s="11"/>
      <c r="BL210" s="11">
        <v>131</v>
      </c>
      <c r="BM210" s="118">
        <f t="shared" si="46"/>
        <v>10489</v>
      </c>
      <c r="BN210" s="123">
        <f t="shared" si="45"/>
        <v>4367</v>
      </c>
      <c r="BQ210" s="4"/>
      <c r="BR210" s="4"/>
    </row>
    <row r="211" spans="2:71" ht="21.95" customHeight="1">
      <c r="D211" s="23"/>
      <c r="E211" s="23"/>
      <c r="F211" s="23"/>
      <c r="G211" s="72"/>
      <c r="H211" s="72"/>
      <c r="AH211" s="23"/>
      <c r="AL211" s="114"/>
      <c r="AM211" s="23">
        <v>21</v>
      </c>
      <c r="AN211" s="115">
        <f>X171-AP211</f>
        <v>1805</v>
      </c>
      <c r="AO211" s="115">
        <f>SUM(X197:X197)</f>
        <v>0</v>
      </c>
      <c r="AP211" s="115">
        <f>X27</f>
        <v>0</v>
      </c>
      <c r="AQ211" s="115">
        <f>X165</f>
        <v>949</v>
      </c>
      <c r="AR211" s="115">
        <f>X$166</f>
        <v>244</v>
      </c>
      <c r="AS211" s="115">
        <f>X160</f>
        <v>344</v>
      </c>
      <c r="AT211" s="115">
        <f>X162</f>
        <v>83</v>
      </c>
      <c r="AU211" s="115">
        <f>X163</f>
        <v>252</v>
      </c>
      <c r="AV211" s="115">
        <f>X164</f>
        <v>257</v>
      </c>
      <c r="AW211" s="115">
        <f>X167</f>
        <v>12</v>
      </c>
      <c r="AX211" s="115">
        <f>X181</f>
        <v>985</v>
      </c>
      <c r="AY211" s="115">
        <f>X172-AX211</f>
        <v>326</v>
      </c>
      <c r="AZ211" s="115">
        <f>X159-BA211-BC211</f>
        <v>4328</v>
      </c>
      <c r="BA211" s="115">
        <f>X194</f>
        <v>85</v>
      </c>
      <c r="BB211" s="115">
        <f>X195</f>
        <v>211</v>
      </c>
      <c r="BC211" s="115">
        <f>X196</f>
        <v>160</v>
      </c>
      <c r="BD211" s="115">
        <f>SUM($X$193,$X$199:$X$201)</f>
        <v>420</v>
      </c>
      <c r="BE211" s="116">
        <f>X170-BD211</f>
        <v>4581</v>
      </c>
      <c r="BF211" s="115">
        <f>X176</f>
        <v>238</v>
      </c>
      <c r="BG211" s="115">
        <f>X174+X173</f>
        <v>440</v>
      </c>
      <c r="BH211" s="115">
        <v>0</v>
      </c>
      <c r="BI211" s="11">
        <f t="shared" si="43"/>
        <v>14274</v>
      </c>
      <c r="BJ211" s="11">
        <f t="shared" si="44"/>
        <v>15720</v>
      </c>
      <c r="BK211" s="11"/>
      <c r="BL211" s="11">
        <v>129</v>
      </c>
      <c r="BM211" s="118">
        <f t="shared" si="46"/>
        <v>10622</v>
      </c>
      <c r="BN211" s="123">
        <f t="shared" si="45"/>
        <v>4398</v>
      </c>
      <c r="BQ211" s="4"/>
      <c r="BR211" s="4"/>
    </row>
    <row r="212" spans="2:71" ht="21.95" customHeight="1">
      <c r="D212" s="23"/>
      <c r="E212" s="23"/>
      <c r="F212" s="23"/>
      <c r="AH212" s="23"/>
      <c r="AL212" s="114"/>
      <c r="AM212" s="23">
        <v>22</v>
      </c>
      <c r="AN212" s="115">
        <f>Y171-AP212</f>
        <v>1911</v>
      </c>
      <c r="AO212" s="115">
        <f>SUM(Y197:Y197)</f>
        <v>0</v>
      </c>
      <c r="AP212" s="115">
        <f>Y27</f>
        <v>0</v>
      </c>
      <c r="AQ212" s="115">
        <f>Y165</f>
        <v>943</v>
      </c>
      <c r="AR212" s="115">
        <f>Y$166</f>
        <v>244</v>
      </c>
      <c r="AS212" s="115">
        <f>Y160</f>
        <v>375</v>
      </c>
      <c r="AT212" s="115">
        <f>Y162</f>
        <v>84</v>
      </c>
      <c r="AU212" s="115">
        <f>Y163</f>
        <v>253</v>
      </c>
      <c r="AV212" s="115">
        <f>Y164</f>
        <v>256</v>
      </c>
      <c r="AW212" s="115">
        <f>Y167</f>
        <v>12</v>
      </c>
      <c r="AX212" s="115">
        <f>Y181</f>
        <v>985</v>
      </c>
      <c r="AY212" s="115">
        <f>Y172-AX212</f>
        <v>326</v>
      </c>
      <c r="AZ212" s="115">
        <f>Y159-BA212-BC212</f>
        <v>4284</v>
      </c>
      <c r="BA212" s="115">
        <f>Y194</f>
        <v>85</v>
      </c>
      <c r="BB212" s="115">
        <f>Y195</f>
        <v>212</v>
      </c>
      <c r="BC212" s="115">
        <f>Y196</f>
        <v>160</v>
      </c>
      <c r="BD212" s="115">
        <f>SUM($Y$193,$Y$199:$Y$201)</f>
        <v>420</v>
      </c>
      <c r="BE212" s="116">
        <f>Y170-BD212</f>
        <v>4581</v>
      </c>
      <c r="BF212" s="115">
        <f>Y176</f>
        <v>238</v>
      </c>
      <c r="BG212" s="115">
        <f>Y173+Y174</f>
        <v>440</v>
      </c>
      <c r="BH212" s="115">
        <v>0</v>
      </c>
      <c r="BI212" s="11">
        <f t="shared" si="43"/>
        <v>14362</v>
      </c>
      <c r="BJ212" s="11">
        <f t="shared" si="44"/>
        <v>15809</v>
      </c>
      <c r="BK212" s="11"/>
      <c r="BL212" s="11">
        <v>128</v>
      </c>
      <c r="BM212" s="118">
        <f t="shared" si="46"/>
        <v>10603</v>
      </c>
      <c r="BN212" s="123">
        <f t="shared" si="45"/>
        <v>4505</v>
      </c>
      <c r="BQ212" s="4"/>
      <c r="BR212" s="4"/>
    </row>
    <row r="213" spans="2:71" ht="21.95" customHeight="1">
      <c r="D213" s="23"/>
      <c r="E213" s="23"/>
      <c r="F213" s="23"/>
      <c r="AH213" s="23"/>
      <c r="AL213" s="114"/>
      <c r="AM213" s="23">
        <v>23</v>
      </c>
      <c r="AN213" s="115">
        <f>Z171-AP213</f>
        <v>1910</v>
      </c>
      <c r="AO213" s="115">
        <f>SUM(Z197:Z197)</f>
        <v>0</v>
      </c>
      <c r="AP213" s="115">
        <f>Z27</f>
        <v>0</v>
      </c>
      <c r="AQ213" s="115">
        <f>Z165</f>
        <v>944</v>
      </c>
      <c r="AR213" s="115">
        <f>Z$166</f>
        <v>244</v>
      </c>
      <c r="AS213" s="115">
        <f>Z160</f>
        <v>373</v>
      </c>
      <c r="AT213" s="115">
        <f>Z162</f>
        <v>83</v>
      </c>
      <c r="AU213" s="115">
        <f>Z163</f>
        <v>256</v>
      </c>
      <c r="AV213" s="115">
        <f>Z164</f>
        <v>259</v>
      </c>
      <c r="AW213" s="115">
        <f>Z167</f>
        <v>13</v>
      </c>
      <c r="AX213" s="115">
        <f>Z181</f>
        <v>985</v>
      </c>
      <c r="AY213" s="115">
        <f>Z172-AX213</f>
        <v>326</v>
      </c>
      <c r="AZ213" s="115">
        <f>Z159-BA213-BC213</f>
        <v>4292</v>
      </c>
      <c r="BA213" s="115">
        <f>Z194</f>
        <v>85</v>
      </c>
      <c r="BB213" s="115">
        <f>Z195</f>
        <v>211</v>
      </c>
      <c r="BC213" s="115">
        <f>Z196</f>
        <v>160</v>
      </c>
      <c r="BD213" s="115">
        <f>SUM($Z$193,$Z$199:$Z$201)</f>
        <v>420</v>
      </c>
      <c r="BE213" s="116">
        <f>Z170-BD213</f>
        <v>4440</v>
      </c>
      <c r="BF213" s="115">
        <f>Z176</f>
        <v>238</v>
      </c>
      <c r="BG213" s="115">
        <f>Z173+Z174</f>
        <v>440</v>
      </c>
      <c r="BH213" s="115">
        <v>0</v>
      </c>
      <c r="BI213" s="11">
        <f t="shared" si="43"/>
        <v>14233</v>
      </c>
      <c r="BJ213" s="11">
        <f t="shared" si="44"/>
        <v>15679</v>
      </c>
      <c r="BK213" s="11"/>
      <c r="BL213" s="11">
        <v>129</v>
      </c>
      <c r="BM213" s="118">
        <f t="shared" si="46"/>
        <v>10469</v>
      </c>
      <c r="BN213" s="123">
        <f t="shared" si="45"/>
        <v>4510</v>
      </c>
      <c r="BQ213" s="4"/>
      <c r="BR213" s="4"/>
    </row>
    <row r="214" spans="2:71" ht="21.95" customHeight="1">
      <c r="D214" s="23"/>
      <c r="E214" s="23"/>
      <c r="F214" s="23"/>
      <c r="AH214" s="23"/>
      <c r="AL214" s="114"/>
      <c r="AM214" s="23">
        <v>24</v>
      </c>
      <c r="AN214" s="115">
        <f>AA171-AP214</f>
        <v>1909</v>
      </c>
      <c r="AO214" s="115">
        <f>SUM(AA197:AA197)</f>
        <v>0</v>
      </c>
      <c r="AP214" s="115">
        <f>AA27</f>
        <v>0</v>
      </c>
      <c r="AQ214" s="115">
        <f>AA165</f>
        <v>950</v>
      </c>
      <c r="AR214" s="115">
        <f>AA$166</f>
        <v>244</v>
      </c>
      <c r="AS214" s="115">
        <f>AA160</f>
        <v>370</v>
      </c>
      <c r="AT214" s="115">
        <f>AA162</f>
        <v>85</v>
      </c>
      <c r="AU214" s="115">
        <f>AA163</f>
        <v>253</v>
      </c>
      <c r="AV214" s="115">
        <f>AA164</f>
        <v>246</v>
      </c>
      <c r="AW214" s="115">
        <f>AA167</f>
        <v>12</v>
      </c>
      <c r="AX214" s="115">
        <f>AA181</f>
        <v>907</v>
      </c>
      <c r="AY214" s="115">
        <f>AA172-AX214</f>
        <v>326</v>
      </c>
      <c r="AZ214" s="115">
        <f>AA159-BA214-BC214</f>
        <v>4246</v>
      </c>
      <c r="BA214" s="115">
        <f>AA194</f>
        <v>85</v>
      </c>
      <c r="BB214" s="115">
        <f>AA195</f>
        <v>230</v>
      </c>
      <c r="BC214" s="115">
        <f>AA196</f>
        <v>160</v>
      </c>
      <c r="BD214" s="115">
        <f>SUM($AA$193,$AA$199:$AA$201)</f>
        <v>420</v>
      </c>
      <c r="BE214" s="116">
        <f>AA170-BD214</f>
        <v>4372</v>
      </c>
      <c r="BF214" s="115">
        <f>AA176</f>
        <v>238</v>
      </c>
      <c r="BG214" s="115">
        <f>AA173+AA174</f>
        <v>440</v>
      </c>
      <c r="BH214" s="115">
        <v>0</v>
      </c>
      <c r="BI214" s="11">
        <f t="shared" si="43"/>
        <v>14028</v>
      </c>
      <c r="BJ214" s="11">
        <f t="shared" si="44"/>
        <v>15493</v>
      </c>
      <c r="BK214" s="11"/>
      <c r="BL214" s="11">
        <v>133</v>
      </c>
      <c r="BM214" s="118">
        <f t="shared" si="46"/>
        <v>10358</v>
      </c>
      <c r="BN214" s="123">
        <f t="shared" si="45"/>
        <v>4416</v>
      </c>
      <c r="BQ214" s="4"/>
      <c r="BR214" s="4"/>
    </row>
    <row r="215" spans="2:71" ht="21.95" customHeight="1">
      <c r="D215" s="23"/>
      <c r="E215" s="23"/>
      <c r="F215" s="23"/>
      <c r="AH215" s="23"/>
      <c r="AL215" s="114"/>
      <c r="AM215" s="23">
        <v>25</v>
      </c>
      <c r="AN215" s="115">
        <f>AB171-AP215</f>
        <v>1911</v>
      </c>
      <c r="AO215" s="115">
        <f>SUM(AB197:AB197)</f>
        <v>0</v>
      </c>
      <c r="AP215" s="115">
        <f>AB27</f>
        <v>0</v>
      </c>
      <c r="AQ215" s="115">
        <f>AB165</f>
        <v>951</v>
      </c>
      <c r="AR215" s="115">
        <f>AB$166</f>
        <v>244</v>
      </c>
      <c r="AS215" s="115">
        <f>AB160</f>
        <v>361</v>
      </c>
      <c r="AT215" s="115">
        <f>AB162</f>
        <v>84</v>
      </c>
      <c r="AU215" s="115">
        <f>AB163</f>
        <v>254</v>
      </c>
      <c r="AV215" s="115">
        <f>AB164</f>
        <v>248</v>
      </c>
      <c r="AW215" s="115">
        <f>AB167</f>
        <v>12</v>
      </c>
      <c r="AX215" s="115">
        <f>AB181</f>
        <v>972</v>
      </c>
      <c r="AY215" s="115">
        <f>AB172-AX215</f>
        <v>326</v>
      </c>
      <c r="AZ215" s="115">
        <f>AB159-BA215-BC215</f>
        <v>4262</v>
      </c>
      <c r="BA215" s="115">
        <f>AB194</f>
        <v>85</v>
      </c>
      <c r="BB215" s="115">
        <f>AB195</f>
        <v>214</v>
      </c>
      <c r="BC215" s="115">
        <f>AB196</f>
        <v>160</v>
      </c>
      <c r="BD215" s="115">
        <f>SUM($AB$193,$AB$199:$AB$201)</f>
        <v>420</v>
      </c>
      <c r="BE215" s="116">
        <f>AB170-BD215</f>
        <v>4263</v>
      </c>
      <c r="BF215" s="115">
        <f>AB176</f>
        <v>238</v>
      </c>
      <c r="BG215" s="115">
        <f>AB173+AB174</f>
        <v>440</v>
      </c>
      <c r="BH215" s="115">
        <v>0</v>
      </c>
      <c r="BI215" s="11">
        <f t="shared" si="43"/>
        <v>13996</v>
      </c>
      <c r="BJ215" s="11">
        <f t="shared" si="44"/>
        <v>15445</v>
      </c>
      <c r="BK215" s="11"/>
      <c r="BL215" s="11">
        <v>134</v>
      </c>
      <c r="BM215" s="118">
        <f t="shared" si="46"/>
        <v>10257</v>
      </c>
      <c r="BN215" s="118">
        <f t="shared" si="45"/>
        <v>4485</v>
      </c>
      <c r="BQ215" s="4"/>
      <c r="BR215" s="4"/>
    </row>
    <row r="216" spans="2:71" ht="21.95" customHeight="1">
      <c r="B216" s="13"/>
      <c r="C216" s="13"/>
      <c r="D216" s="23"/>
      <c r="E216" s="23"/>
      <c r="F216" s="23"/>
      <c r="G216" s="23"/>
      <c r="H216" s="23"/>
      <c r="AH216" s="23"/>
      <c r="AL216" s="114"/>
      <c r="AM216" s="23">
        <v>26</v>
      </c>
      <c r="AN216" s="115">
        <f>AC171-AP216</f>
        <v>1909</v>
      </c>
      <c r="AO216" s="115">
        <f>SUM(AC197:AC197)</f>
        <v>0</v>
      </c>
      <c r="AP216" s="115">
        <f>AC27</f>
        <v>0</v>
      </c>
      <c r="AQ216" s="115">
        <f>AC165</f>
        <v>952</v>
      </c>
      <c r="AR216" s="115">
        <f>AC$166</f>
        <v>244</v>
      </c>
      <c r="AS216" s="115">
        <f>AC160</f>
        <v>307</v>
      </c>
      <c r="AT216" s="115">
        <f>AC162</f>
        <v>79</v>
      </c>
      <c r="AU216" s="115">
        <f>AC163</f>
        <v>252</v>
      </c>
      <c r="AV216" s="115">
        <f>AC164</f>
        <v>248</v>
      </c>
      <c r="AW216" s="115">
        <f>AC167</f>
        <v>12</v>
      </c>
      <c r="AX216" s="115">
        <f>AC181</f>
        <v>1048</v>
      </c>
      <c r="AY216" s="115">
        <f>AC172-AX216</f>
        <v>326</v>
      </c>
      <c r="AZ216" s="115">
        <f>AC159-BA216-BC216</f>
        <v>4261</v>
      </c>
      <c r="BA216" s="115">
        <f>AC194</f>
        <v>85</v>
      </c>
      <c r="BB216" s="115">
        <f>AC195</f>
        <v>215</v>
      </c>
      <c r="BC216" s="115">
        <f>AC196</f>
        <v>160</v>
      </c>
      <c r="BD216" s="115">
        <f>SUM($AC$193,$AC$199:$AC$201)</f>
        <v>420</v>
      </c>
      <c r="BE216" s="116">
        <f>AC170-BD216</f>
        <v>4221</v>
      </c>
      <c r="BF216" s="115">
        <f>AC176</f>
        <v>238</v>
      </c>
      <c r="BG216" s="115">
        <f>AC173+AC174</f>
        <v>440</v>
      </c>
      <c r="BH216" s="115">
        <v>0</v>
      </c>
      <c r="BI216" s="11">
        <f t="shared" si="43"/>
        <v>13967</v>
      </c>
      <c r="BJ216" s="11">
        <f t="shared" si="44"/>
        <v>15417</v>
      </c>
      <c r="BK216" s="11"/>
      <c r="BL216" s="11">
        <v>128</v>
      </c>
      <c r="BM216" s="118">
        <f t="shared" si="46"/>
        <v>10161</v>
      </c>
      <c r="BN216" s="118">
        <f t="shared" si="45"/>
        <v>4552</v>
      </c>
      <c r="BQ216" s="4"/>
      <c r="BR216" s="4"/>
    </row>
    <row r="217" spans="2:71" ht="21.95" customHeight="1">
      <c r="D217" s="23"/>
      <c r="E217" s="23"/>
      <c r="F217" s="23"/>
      <c r="G217" s="72"/>
      <c r="H217" s="72"/>
      <c r="AH217" s="23"/>
      <c r="AL217" s="114"/>
      <c r="AM217" s="23">
        <v>27</v>
      </c>
      <c r="AN217" s="115">
        <f>AD171-AP217</f>
        <v>1912</v>
      </c>
      <c r="AO217" s="115">
        <f>SUM(AD197:AD197)</f>
        <v>0</v>
      </c>
      <c r="AP217" s="115">
        <f>AD27</f>
        <v>0</v>
      </c>
      <c r="AQ217" s="115">
        <f>AD165</f>
        <v>946</v>
      </c>
      <c r="AR217" s="115">
        <f>AD$166</f>
        <v>244</v>
      </c>
      <c r="AS217" s="115">
        <f>AD160</f>
        <v>298</v>
      </c>
      <c r="AT217" s="115">
        <f>AD162</f>
        <v>81</v>
      </c>
      <c r="AU217" s="115">
        <f>AD163</f>
        <v>251</v>
      </c>
      <c r="AV217" s="115">
        <f>AD164</f>
        <v>250</v>
      </c>
      <c r="AW217" s="115">
        <f>AD167</f>
        <v>12</v>
      </c>
      <c r="AX217" s="115">
        <f>AD181</f>
        <v>1073</v>
      </c>
      <c r="AY217" s="115">
        <f>AD172-AX217</f>
        <v>326</v>
      </c>
      <c r="AZ217" s="115">
        <f>AD159-BA217-BC217</f>
        <v>4266</v>
      </c>
      <c r="BA217" s="115">
        <f>AD194</f>
        <v>85</v>
      </c>
      <c r="BB217" s="115">
        <f>AD195</f>
        <v>240</v>
      </c>
      <c r="BC217" s="115">
        <f>AD196</f>
        <v>160</v>
      </c>
      <c r="BD217" s="115">
        <f>SUM($AD$193,$AD$199:$AD$201)</f>
        <v>420</v>
      </c>
      <c r="BE217" s="116">
        <f>AD170-BD217</f>
        <v>4194</v>
      </c>
      <c r="BF217" s="115">
        <f>AD176</f>
        <v>238</v>
      </c>
      <c r="BG217" s="115">
        <f>AD173+AD174</f>
        <v>440</v>
      </c>
      <c r="BH217" s="115">
        <v>0</v>
      </c>
      <c r="BI217" s="11">
        <f t="shared" si="43"/>
        <v>13961</v>
      </c>
      <c r="BJ217" s="11">
        <f t="shared" si="44"/>
        <v>15436</v>
      </c>
      <c r="BK217" s="11"/>
      <c r="BL217" s="11">
        <v>133</v>
      </c>
      <c r="BM217" s="118">
        <f t="shared" si="46"/>
        <v>10124</v>
      </c>
      <c r="BN217" s="118">
        <f t="shared" si="45"/>
        <v>4583</v>
      </c>
      <c r="BQ217" s="4"/>
      <c r="BR217" s="4"/>
    </row>
    <row r="218" spans="2:71" ht="21.95" customHeight="1">
      <c r="D218" s="23"/>
      <c r="E218" s="23"/>
      <c r="F218" s="23"/>
      <c r="G218" s="72"/>
      <c r="H218" s="72"/>
      <c r="AH218" s="23"/>
      <c r="AL218" s="114"/>
      <c r="AM218" s="23">
        <v>28</v>
      </c>
      <c r="AN218" s="115">
        <f>AE171-AP218</f>
        <v>1862</v>
      </c>
      <c r="AO218" s="115">
        <f>SUM(AE197:AE197)</f>
        <v>0</v>
      </c>
      <c r="AP218" s="115">
        <f>AE27</f>
        <v>0</v>
      </c>
      <c r="AQ218" s="115">
        <f>AE165</f>
        <v>1066</v>
      </c>
      <c r="AR218" s="115">
        <f>AE$166</f>
        <v>244</v>
      </c>
      <c r="AS218" s="115">
        <f>AE160</f>
        <v>267</v>
      </c>
      <c r="AT218" s="115">
        <f>AE162</f>
        <v>83</v>
      </c>
      <c r="AU218" s="115">
        <f>AE163</f>
        <v>251</v>
      </c>
      <c r="AV218" s="115">
        <f>AE164</f>
        <v>249</v>
      </c>
      <c r="AW218" s="115">
        <f>AE167</f>
        <v>11</v>
      </c>
      <c r="AX218" s="115">
        <f>AE181</f>
        <v>1135</v>
      </c>
      <c r="AY218" s="115">
        <f>AE172-AX218</f>
        <v>326</v>
      </c>
      <c r="AZ218" s="115">
        <f>AE159-BA218-BC218</f>
        <v>4424</v>
      </c>
      <c r="BA218" s="115">
        <f>AE194</f>
        <v>85</v>
      </c>
      <c r="BB218" s="115">
        <f>AE195</f>
        <v>215</v>
      </c>
      <c r="BC218" s="115">
        <f>AE196</f>
        <v>160</v>
      </c>
      <c r="BD218" s="115">
        <f>SUM($AE$193,$AE$199:$AE$201)</f>
        <v>420</v>
      </c>
      <c r="BE218" s="116">
        <f>AE170-BD218</f>
        <v>4220</v>
      </c>
      <c r="BF218" s="115">
        <f>AE176</f>
        <v>238</v>
      </c>
      <c r="BG218" s="115">
        <f>AE173+AE174</f>
        <v>440</v>
      </c>
      <c r="BH218" s="115">
        <v>0</v>
      </c>
      <c r="BI218" s="11">
        <f t="shared" si="43"/>
        <v>14246</v>
      </c>
      <c r="BJ218" s="11">
        <f t="shared" si="44"/>
        <v>15696</v>
      </c>
      <c r="BK218" s="11"/>
      <c r="BL218" s="11">
        <v>142</v>
      </c>
      <c r="BM218" s="118">
        <f t="shared" si="46"/>
        <v>10397</v>
      </c>
      <c r="BN218" s="118">
        <f t="shared" si="45"/>
        <v>4595</v>
      </c>
      <c r="BQ218" s="4"/>
      <c r="BR218" s="4"/>
    </row>
    <row r="219" spans="2:71" ht="21.95" customHeight="1">
      <c r="D219" s="23"/>
      <c r="E219" s="23"/>
      <c r="F219" s="23"/>
      <c r="G219" s="72"/>
      <c r="H219" s="72"/>
      <c r="AH219" s="23"/>
      <c r="AL219" s="114"/>
      <c r="AM219" s="23">
        <v>29</v>
      </c>
      <c r="AN219" s="115">
        <f>AF171-AP219</f>
        <v>1903</v>
      </c>
      <c r="AO219" s="115">
        <f>SUM(AF197:AF197)</f>
        <v>0</v>
      </c>
      <c r="AP219" s="115">
        <f>AF27</f>
        <v>0</v>
      </c>
      <c r="AQ219" s="115">
        <f>AF165</f>
        <v>1078</v>
      </c>
      <c r="AR219" s="115">
        <f>AF$166</f>
        <v>244</v>
      </c>
      <c r="AS219" s="115">
        <f>AF160</f>
        <v>202</v>
      </c>
      <c r="AT219" s="115">
        <f>AF162</f>
        <v>83</v>
      </c>
      <c r="AU219" s="115">
        <f>AF163</f>
        <v>253</v>
      </c>
      <c r="AV219" s="115">
        <f>AF164</f>
        <v>257</v>
      </c>
      <c r="AW219" s="115">
        <f>AF167</f>
        <v>13</v>
      </c>
      <c r="AX219" s="115">
        <f>AF181</f>
        <v>1135</v>
      </c>
      <c r="AY219" s="115">
        <f>AF172-AX219</f>
        <v>326</v>
      </c>
      <c r="AZ219" s="115">
        <f>AF159-BA219-BC219</f>
        <v>4450</v>
      </c>
      <c r="BA219" s="115">
        <f>AF194</f>
        <v>85</v>
      </c>
      <c r="BB219" s="115">
        <f>AF195</f>
        <v>217</v>
      </c>
      <c r="BC219" s="115">
        <f>AF196</f>
        <v>160</v>
      </c>
      <c r="BD219" s="115">
        <f>SUM($AF$193,$AF$199:$AF$201)</f>
        <v>420</v>
      </c>
      <c r="BE219" s="116">
        <f>AF170-BD219</f>
        <v>4187</v>
      </c>
      <c r="BF219" s="115">
        <f>AF176</f>
        <v>238</v>
      </c>
      <c r="BG219" s="115">
        <f>AF173+AF174</f>
        <v>440</v>
      </c>
      <c r="BH219" s="115">
        <v>0</v>
      </c>
      <c r="BI219" s="11">
        <f t="shared" si="43"/>
        <v>14239</v>
      </c>
      <c r="BJ219" s="11">
        <f t="shared" si="44"/>
        <v>15691</v>
      </c>
      <c r="BK219" s="11"/>
      <c r="BL219" s="11">
        <v>135</v>
      </c>
      <c r="BM219" s="118">
        <f t="shared" si="46"/>
        <v>10337</v>
      </c>
      <c r="BN219" s="118">
        <f t="shared" si="45"/>
        <v>4648</v>
      </c>
      <c r="BQ219" s="4"/>
      <c r="BR219" s="4"/>
    </row>
    <row r="220" spans="2:71" ht="21.95" customHeight="1">
      <c r="D220" s="23"/>
      <c r="E220" s="23"/>
      <c r="F220" s="23"/>
      <c r="G220" s="72"/>
      <c r="H220" s="72"/>
      <c r="AH220" s="23" t="s">
        <v>0</v>
      </c>
      <c r="AL220" s="114"/>
      <c r="AM220" s="23">
        <v>30</v>
      </c>
      <c r="AN220" s="115">
        <f>AG171-AP220</f>
        <v>1885</v>
      </c>
      <c r="AO220" s="115">
        <f>SUM(AG197:AG197)</f>
        <v>0</v>
      </c>
      <c r="AP220" s="115">
        <f>AG27</f>
        <v>0</v>
      </c>
      <c r="AQ220" s="115">
        <f>AG165</f>
        <v>1140</v>
      </c>
      <c r="AR220" s="115">
        <f>AG$166</f>
        <v>244</v>
      </c>
      <c r="AS220" s="115">
        <f>AG160</f>
        <v>196</v>
      </c>
      <c r="AT220" s="115">
        <f>AG162</f>
        <v>86</v>
      </c>
      <c r="AU220" s="115">
        <f>AG163</f>
        <v>248</v>
      </c>
      <c r="AV220" s="115">
        <f>AG164</f>
        <v>234</v>
      </c>
      <c r="AW220" s="115">
        <f>AG167</f>
        <v>12</v>
      </c>
      <c r="AX220" s="115">
        <f>AG181</f>
        <v>1039</v>
      </c>
      <c r="AY220" s="115">
        <f>AG172-AX220</f>
        <v>326</v>
      </c>
      <c r="AZ220" s="115">
        <f>AG159-BA220-BC220</f>
        <v>4461</v>
      </c>
      <c r="BA220" s="115">
        <f>AG194</f>
        <v>85</v>
      </c>
      <c r="BB220" s="115">
        <f>AG195</f>
        <v>240</v>
      </c>
      <c r="BC220" s="115">
        <f>AG196</f>
        <v>160</v>
      </c>
      <c r="BD220" s="115">
        <f>SUM($AG$193,$AG$199:$AG$201)</f>
        <v>420</v>
      </c>
      <c r="BE220" s="116">
        <f>AG170-BD220</f>
        <v>4251</v>
      </c>
      <c r="BF220" s="115">
        <f>AG176</f>
        <v>238</v>
      </c>
      <c r="BG220" s="115">
        <f>AG173+AG174</f>
        <v>440</v>
      </c>
      <c r="BH220" s="115">
        <v>0</v>
      </c>
      <c r="BI220" s="11">
        <f t="shared" si="43"/>
        <v>14230</v>
      </c>
      <c r="BJ220" s="11">
        <f t="shared" si="44"/>
        <v>15705</v>
      </c>
      <c r="BK220" s="11"/>
      <c r="BL220" s="11">
        <v>131</v>
      </c>
      <c r="BM220" s="118">
        <f t="shared" si="46"/>
        <v>10468</v>
      </c>
      <c r="BN220" s="118">
        <f t="shared" si="45"/>
        <v>4508</v>
      </c>
      <c r="BQ220" s="4"/>
      <c r="BR220" s="4"/>
    </row>
    <row r="221" spans="2:71" ht="21.95" customHeight="1" thickBot="1">
      <c r="C221" s="86"/>
      <c r="D221" s="23"/>
      <c r="E221" s="23"/>
      <c r="F221" s="23"/>
      <c r="G221" s="72"/>
      <c r="H221" s="72"/>
      <c r="AH221" s="23" t="s">
        <v>0</v>
      </c>
      <c r="AL221" s="114"/>
      <c r="AM221" s="23">
        <v>31</v>
      </c>
      <c r="AN221" s="115">
        <f>AH171-AP221</f>
        <v>1907</v>
      </c>
      <c r="AO221" s="115">
        <f>SUM(AH197:AH197)</f>
        <v>0</v>
      </c>
      <c r="AP221" s="115">
        <f>AH27</f>
        <v>0</v>
      </c>
      <c r="AQ221" s="115">
        <f>AH165</f>
        <v>1222</v>
      </c>
      <c r="AR221" s="115">
        <f>AH$166</f>
        <v>244</v>
      </c>
      <c r="AS221" s="115">
        <f>AH160</f>
        <v>186</v>
      </c>
      <c r="AT221" s="115">
        <f>AH162</f>
        <v>90</v>
      </c>
      <c r="AU221" s="115">
        <f>AH163</f>
        <v>226</v>
      </c>
      <c r="AV221" s="115">
        <f>AH164</f>
        <v>251</v>
      </c>
      <c r="AW221" s="115">
        <f>AH167</f>
        <v>12</v>
      </c>
      <c r="AX221" s="115">
        <f>AH181</f>
        <v>1135</v>
      </c>
      <c r="AY221" s="115">
        <f>AH172-AX221</f>
        <v>326</v>
      </c>
      <c r="AZ221" s="115">
        <f>AH159-BA221-BC221</f>
        <v>4691</v>
      </c>
      <c r="BA221" s="115">
        <f>AH194</f>
        <v>85</v>
      </c>
      <c r="BB221" s="115">
        <f>AH195</f>
        <v>236</v>
      </c>
      <c r="BC221" s="115">
        <f>AH196</f>
        <v>160</v>
      </c>
      <c r="BD221" s="115">
        <f>SUM($AH$193,$AH$199:$AH$201)</f>
        <v>420</v>
      </c>
      <c r="BE221" s="116">
        <f>AH170-BD221</f>
        <v>4018</v>
      </c>
      <c r="BF221" s="115">
        <f>AH176</f>
        <v>238</v>
      </c>
      <c r="BG221" s="115">
        <f>AH173+AH174</f>
        <v>440</v>
      </c>
      <c r="BH221" s="115">
        <v>0</v>
      </c>
      <c r="BI221" s="11">
        <f t="shared" si="43"/>
        <v>14416</v>
      </c>
      <c r="BJ221" s="11">
        <f t="shared" si="44"/>
        <v>15887</v>
      </c>
      <c r="BK221" s="11"/>
      <c r="BL221" s="11">
        <v>121</v>
      </c>
      <c r="BM221" s="118">
        <f t="shared" si="46"/>
        <v>10537</v>
      </c>
      <c r="BN221" s="118">
        <f t="shared" si="45"/>
        <v>4625</v>
      </c>
      <c r="BQ221" s="4"/>
      <c r="BR221" s="4"/>
    </row>
    <row r="222" spans="2:71" ht="21.95" customHeight="1" thickTop="1" thickBot="1">
      <c r="AL222" s="124"/>
      <c r="AM222" s="125" t="s">
        <v>183</v>
      </c>
      <c r="AN222" s="126">
        <f ca="1">SUM(AN191:AN221)</f>
        <v>56301</v>
      </c>
      <c r="AO222" s="126">
        <f t="shared" ref="AO222:BN222" si="48">SUM(AO191:AO221)</f>
        <v>0</v>
      </c>
      <c r="AP222" s="126">
        <f t="shared" si="48"/>
        <v>0</v>
      </c>
      <c r="AQ222" s="126">
        <f t="shared" si="48"/>
        <v>29766</v>
      </c>
      <c r="AR222" s="126">
        <f t="shared" si="48"/>
        <v>7564</v>
      </c>
      <c r="AS222" s="126">
        <f t="shared" si="48"/>
        <v>9636</v>
      </c>
      <c r="AT222" s="126">
        <f t="shared" si="48"/>
        <v>2629</v>
      </c>
      <c r="AU222" s="126">
        <f t="shared" si="48"/>
        <v>7795</v>
      </c>
      <c r="AV222" s="126">
        <f t="shared" si="48"/>
        <v>8215</v>
      </c>
      <c r="AW222" s="126">
        <f t="shared" si="48"/>
        <v>394</v>
      </c>
      <c r="AX222" s="126">
        <f t="shared" si="48"/>
        <v>30787</v>
      </c>
      <c r="AY222" s="126">
        <f t="shared" si="48"/>
        <v>10106</v>
      </c>
      <c r="AZ222" s="126">
        <f t="shared" si="48"/>
        <v>131537</v>
      </c>
      <c r="BA222" s="126">
        <f t="shared" si="48"/>
        <v>2635</v>
      </c>
      <c r="BB222" s="126">
        <f t="shared" si="48"/>
        <v>6770</v>
      </c>
      <c r="BC222" s="126">
        <f t="shared" si="48"/>
        <v>4960</v>
      </c>
      <c r="BD222" s="126">
        <f t="shared" si="48"/>
        <v>13020</v>
      </c>
      <c r="BE222" s="126">
        <f t="shared" si="48"/>
        <v>139121</v>
      </c>
      <c r="BF222" s="126">
        <f t="shared" si="48"/>
        <v>7378</v>
      </c>
      <c r="BG222" s="126">
        <f t="shared" si="48"/>
        <v>13640</v>
      </c>
      <c r="BH222" s="126">
        <f t="shared" si="48"/>
        <v>0</v>
      </c>
      <c r="BI222" s="126">
        <f t="shared" ca="1" si="48"/>
        <v>437199</v>
      </c>
      <c r="BJ222" s="126">
        <f t="shared" ca="1" si="48"/>
        <v>482254</v>
      </c>
      <c r="BK222" s="126">
        <f t="shared" si="48"/>
        <v>0</v>
      </c>
      <c r="BL222" s="126">
        <f t="shared" si="48"/>
        <v>3921</v>
      </c>
      <c r="BM222" s="126">
        <f>SUM(BM191:BM221)</f>
        <v>323080</v>
      </c>
      <c r="BN222" s="126">
        <f t="shared" ca="1" si="48"/>
        <v>137245</v>
      </c>
      <c r="BQ222" s="4"/>
      <c r="BR222" s="4"/>
    </row>
    <row r="223" spans="2:71" ht="21.95" customHeight="1" thickTop="1" thickBot="1">
      <c r="D223" s="23" t="s">
        <v>0</v>
      </c>
      <c r="E223" s="23" t="s">
        <v>0</v>
      </c>
      <c r="F223" s="23" t="s">
        <v>0</v>
      </c>
      <c r="AH223" s="23" t="s">
        <v>0</v>
      </c>
      <c r="AL223" s="168"/>
      <c r="AM223" s="169" t="s">
        <v>184</v>
      </c>
      <c r="AN223" s="170">
        <f ca="1">AVERAGE(AN191:AN221)</f>
        <v>1816.1612903225807</v>
      </c>
      <c r="AO223" s="170">
        <f t="shared" ref="AO223:BN223" si="49">AVERAGE(AO191:AO221)</f>
        <v>0</v>
      </c>
      <c r="AP223" s="170">
        <f t="shared" si="49"/>
        <v>0</v>
      </c>
      <c r="AQ223" s="170">
        <f t="shared" si="49"/>
        <v>960.19354838709683</v>
      </c>
      <c r="AR223" s="170">
        <f t="shared" si="49"/>
        <v>244</v>
      </c>
      <c r="AS223" s="170">
        <f t="shared" si="49"/>
        <v>310.83870967741933</v>
      </c>
      <c r="AT223" s="170">
        <f t="shared" si="49"/>
        <v>84.806451612903231</v>
      </c>
      <c r="AU223" s="170">
        <f t="shared" si="49"/>
        <v>251.45161290322579</v>
      </c>
      <c r="AV223" s="170">
        <f t="shared" si="49"/>
        <v>265</v>
      </c>
      <c r="AW223" s="170">
        <f t="shared" si="49"/>
        <v>12.709677419354838</v>
      </c>
      <c r="AX223" s="170">
        <f t="shared" si="49"/>
        <v>993.12903225806451</v>
      </c>
      <c r="AY223" s="170">
        <f t="shared" si="49"/>
        <v>326</v>
      </c>
      <c r="AZ223" s="170">
        <f t="shared" si="49"/>
        <v>4243.1290322580644</v>
      </c>
      <c r="BA223" s="170">
        <f t="shared" si="49"/>
        <v>85</v>
      </c>
      <c r="BB223" s="170">
        <f t="shared" si="49"/>
        <v>218.38709677419354</v>
      </c>
      <c r="BC223" s="170">
        <f t="shared" si="49"/>
        <v>160</v>
      </c>
      <c r="BD223" s="170">
        <f t="shared" si="49"/>
        <v>420</v>
      </c>
      <c r="BE223" s="170">
        <f t="shared" si="49"/>
        <v>4487.7741935483873</v>
      </c>
      <c r="BF223" s="170">
        <f t="shared" si="49"/>
        <v>238</v>
      </c>
      <c r="BG223" s="170">
        <f t="shared" si="49"/>
        <v>440</v>
      </c>
      <c r="BH223" s="170">
        <f t="shared" si="49"/>
        <v>0</v>
      </c>
      <c r="BI223" s="170">
        <f t="shared" ca="1" si="49"/>
        <v>14103.193548387097</v>
      </c>
      <c r="BJ223" s="170">
        <f t="shared" ca="1" si="49"/>
        <v>15556.58064516129</v>
      </c>
      <c r="BK223" s="170"/>
      <c r="BL223" s="170">
        <f t="shared" si="49"/>
        <v>126.48387096774194</v>
      </c>
      <c r="BM223" s="170">
        <f t="shared" si="49"/>
        <v>10421.935483870968</v>
      </c>
      <c r="BN223" s="170">
        <f t="shared" ca="1" si="49"/>
        <v>4427.2580645161288</v>
      </c>
      <c r="BQ223" s="4"/>
      <c r="BR223" s="4"/>
    </row>
    <row r="224" spans="2:71" ht="21.95" customHeight="1" thickTop="1">
      <c r="D224" s="23" t="s">
        <v>0</v>
      </c>
      <c r="E224" s="23" t="s">
        <v>0</v>
      </c>
      <c r="F224" s="23" t="s">
        <v>0</v>
      </c>
      <c r="AH224" s="23" t="s">
        <v>0</v>
      </c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Q224" s="4"/>
      <c r="BR224" s="4"/>
      <c r="BS224" s="4"/>
    </row>
    <row r="225" spans="4:70" ht="31.5" customHeight="1">
      <c r="D225" s="23"/>
      <c r="E225" s="23"/>
      <c r="F225" s="23"/>
      <c r="AH225" s="23"/>
      <c r="AL225" s="243" t="s">
        <v>243</v>
      </c>
      <c r="AM225" s="243"/>
      <c r="AN225" s="243"/>
      <c r="AO225" s="243"/>
      <c r="AP225" s="243"/>
      <c r="AQ225" s="243"/>
      <c r="AR225" s="243"/>
      <c r="AS225" s="243"/>
      <c r="AT225" s="243"/>
      <c r="AU225" s="243"/>
      <c r="AV225" s="243"/>
      <c r="AW225" s="243"/>
      <c r="AX225" s="243"/>
      <c r="AY225" s="243"/>
      <c r="AZ225" s="243"/>
      <c r="BA225" s="243"/>
      <c r="BB225" s="243"/>
      <c r="BC225" s="243"/>
      <c r="BD225" s="243"/>
      <c r="BE225" s="243"/>
      <c r="BF225" s="243"/>
      <c r="BG225" s="243"/>
      <c r="BH225" s="243"/>
      <c r="BI225" s="243"/>
      <c r="BJ225" s="243"/>
      <c r="BK225" s="19"/>
      <c r="BL225" s="19"/>
      <c r="BQ225" s="4"/>
      <c r="BR225" s="4"/>
    </row>
    <row r="226" spans="4:70" ht="31.5" customHeight="1">
      <c r="D226" s="23" t="s">
        <v>0</v>
      </c>
      <c r="E226" s="23" t="s">
        <v>0</v>
      </c>
      <c r="F226" s="23" t="s">
        <v>0</v>
      </c>
      <c r="AH226" s="23" t="s">
        <v>0</v>
      </c>
      <c r="AL226" s="244" t="s">
        <v>265</v>
      </c>
      <c r="AM226" s="244"/>
      <c r="AN226" s="244"/>
      <c r="AO226" s="244"/>
      <c r="AP226" s="244"/>
      <c r="AQ226" s="244"/>
      <c r="AR226" s="244"/>
      <c r="AS226" s="244"/>
      <c r="AT226" s="244"/>
      <c r="AU226" s="244"/>
      <c r="AV226" s="244"/>
      <c r="AW226" s="244"/>
      <c r="AX226" s="244"/>
      <c r="AY226" s="244"/>
      <c r="AZ226" s="244"/>
      <c r="BA226" s="244"/>
      <c r="BB226" s="244"/>
      <c r="BC226" s="244"/>
      <c r="BD226" s="244"/>
      <c r="BE226" s="244"/>
      <c r="BF226" s="244"/>
      <c r="BG226" s="244"/>
      <c r="BH226" s="244"/>
      <c r="BI226" s="244"/>
      <c r="BJ226" s="244"/>
      <c r="BK226" s="127"/>
      <c r="BL226" s="127"/>
      <c r="BQ226" s="4"/>
      <c r="BR226" s="4"/>
    </row>
    <row r="227" spans="4:70" ht="29.25" customHeight="1">
      <c r="D227" s="23" t="s">
        <v>0</v>
      </c>
      <c r="E227" s="23" t="s">
        <v>0</v>
      </c>
      <c r="F227" s="23" t="s">
        <v>0</v>
      </c>
      <c r="AH227" s="23" t="s">
        <v>0</v>
      </c>
      <c r="AN227" s="5"/>
      <c r="AO227" s="5"/>
      <c r="AP227" s="5"/>
      <c r="AY227" s="5"/>
      <c r="BQ227" s="4"/>
      <c r="BR227" s="4"/>
    </row>
    <row r="228" spans="4:70" ht="24.95" customHeight="1" thickBot="1">
      <c r="D228" s="23" t="s">
        <v>0</v>
      </c>
      <c r="E228" s="23" t="s">
        <v>0</v>
      </c>
      <c r="F228" s="23" t="s">
        <v>0</v>
      </c>
      <c r="AH228" s="23" t="s">
        <v>0</v>
      </c>
      <c r="AL228" s="133" t="s">
        <v>258</v>
      </c>
      <c r="AN228" s="5"/>
      <c r="AO228" s="5"/>
      <c r="AP228" s="5"/>
      <c r="AY228" s="5"/>
      <c r="BQ228" s="4"/>
      <c r="BR228" s="4"/>
    </row>
    <row r="229" spans="4:70" ht="24.95" customHeight="1" thickTop="1" thickBot="1">
      <c r="D229" s="23" t="s">
        <v>0</v>
      </c>
      <c r="E229" s="23" t="s">
        <v>0</v>
      </c>
      <c r="F229" s="23" t="s">
        <v>0</v>
      </c>
      <c r="AH229" s="23" t="s">
        <v>0</v>
      </c>
      <c r="AL229" s="235" t="s">
        <v>264</v>
      </c>
      <c r="AM229" s="236"/>
      <c r="AN229" s="128">
        <v>2050</v>
      </c>
      <c r="AO229" s="154"/>
      <c r="AP229" s="128">
        <v>215</v>
      </c>
      <c r="AQ229" s="128">
        <v>880</v>
      </c>
      <c r="AR229" s="128">
        <v>290</v>
      </c>
      <c r="AS229" s="128">
        <v>0</v>
      </c>
      <c r="AT229" s="128">
        <v>100</v>
      </c>
      <c r="AU229" s="128">
        <v>260</v>
      </c>
      <c r="AV229" s="128">
        <v>360</v>
      </c>
      <c r="AW229" s="128">
        <v>15</v>
      </c>
      <c r="AX229" s="128">
        <f>1100+BD229</f>
        <v>1544</v>
      </c>
      <c r="AY229" s="128">
        <f>740*0.4</f>
        <v>296</v>
      </c>
      <c r="AZ229" s="128">
        <v>3490</v>
      </c>
      <c r="BA229" s="128">
        <f>90+10</f>
        <v>100</v>
      </c>
      <c r="BB229" s="128">
        <v>230</v>
      </c>
      <c r="BC229" s="128">
        <v>220</v>
      </c>
      <c r="BD229" s="128">
        <f>740*0.6</f>
        <v>444</v>
      </c>
      <c r="BE229" s="128">
        <f>4900-BD229</f>
        <v>4456</v>
      </c>
      <c r="BF229" s="128">
        <v>280</v>
      </c>
      <c r="BG229" s="128">
        <v>480</v>
      </c>
      <c r="BH229" s="128">
        <v>0</v>
      </c>
      <c r="BI229" s="163">
        <f>SUM(AN229+AP229+AQ229+AT229+AU229+AV229+AW229+AX229+AZ229+BE229+BF229+BG229)</f>
        <v>14130</v>
      </c>
      <c r="BJ229" s="129">
        <f>SUM(AN229:BH229)</f>
        <v>15710</v>
      </c>
      <c r="BK229" s="130"/>
      <c r="BL229" s="130">
        <v>100</v>
      </c>
      <c r="BM229" s="131">
        <v>0</v>
      </c>
      <c r="BN229" s="131">
        <v>0</v>
      </c>
      <c r="BQ229" s="4"/>
      <c r="BR229" s="4"/>
    </row>
    <row r="230" spans="4:70" ht="24.95" customHeight="1" thickTop="1">
      <c r="D230" s="23" t="s">
        <v>0</v>
      </c>
      <c r="E230" s="23" t="s">
        <v>0</v>
      </c>
      <c r="F230" s="23" t="s">
        <v>0</v>
      </c>
      <c r="AH230" s="23" t="s">
        <v>0</v>
      </c>
      <c r="AN230" s="5"/>
      <c r="AO230" s="5"/>
      <c r="AY230" s="5"/>
      <c r="BH230" s="18"/>
    </row>
    <row r="231" spans="4:70" ht="24.95" customHeight="1">
      <c r="D231" s="23" t="s">
        <v>0</v>
      </c>
      <c r="E231" s="23" t="s">
        <v>0</v>
      </c>
      <c r="F231" s="23" t="s">
        <v>0</v>
      </c>
      <c r="AH231" s="23" t="s">
        <v>0</v>
      </c>
      <c r="AL231" s="171" t="s">
        <v>266</v>
      </c>
      <c r="AM231" s="171"/>
      <c r="AN231" s="171"/>
      <c r="AO231" s="171"/>
      <c r="AP231" s="171" t="s">
        <v>248</v>
      </c>
      <c r="AQ231" s="171"/>
      <c r="AR231" s="171"/>
      <c r="AS231" s="171"/>
      <c r="AT231" s="171" t="s">
        <v>268</v>
      </c>
      <c r="AU231" s="171"/>
      <c r="AV231" s="171"/>
      <c r="AW231" s="171"/>
      <c r="AX231" s="171" t="s">
        <v>270</v>
      </c>
      <c r="AY231" s="171"/>
      <c r="AZ231" s="171"/>
      <c r="BA231" s="171"/>
    </row>
    <row r="232" spans="4:70" ht="24.95" customHeight="1">
      <c r="D232" s="23" t="s">
        <v>0</v>
      </c>
      <c r="E232" s="23" t="s">
        <v>0</v>
      </c>
      <c r="F232" s="23" t="s">
        <v>0</v>
      </c>
      <c r="AH232" s="23" t="s">
        <v>0</v>
      </c>
      <c r="AL232" s="171" t="s">
        <v>267</v>
      </c>
      <c r="AM232" s="171"/>
      <c r="AN232" s="171"/>
      <c r="AO232" s="171"/>
      <c r="AP232" s="171"/>
      <c r="AQ232" s="171"/>
      <c r="AR232" s="171"/>
      <c r="AS232" s="171"/>
      <c r="AT232" s="171" t="s">
        <v>269</v>
      </c>
      <c r="AU232" s="171"/>
      <c r="AV232" s="171"/>
      <c r="AW232" s="171"/>
      <c r="AX232" s="171" t="s">
        <v>271</v>
      </c>
      <c r="AY232" s="171"/>
      <c r="AZ232" s="171"/>
      <c r="BA232" s="171"/>
      <c r="BI232" s="234" t="s">
        <v>259</v>
      </c>
      <c r="BJ232" s="234"/>
    </row>
    <row r="233" spans="4:70" ht="24.95" customHeight="1">
      <c r="D233" s="23" t="s">
        <v>0</v>
      </c>
      <c r="E233" s="23" t="s">
        <v>0</v>
      </c>
      <c r="F233" s="23" t="s">
        <v>0</v>
      </c>
      <c r="AH233" s="23" t="s">
        <v>0</v>
      </c>
      <c r="AL233" s="171" t="s">
        <v>256</v>
      </c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  <c r="AX233" s="171" t="s">
        <v>272</v>
      </c>
      <c r="AY233" s="171"/>
      <c r="AZ233" s="171"/>
      <c r="BA233" s="171"/>
    </row>
    <row r="234" spans="4:70" ht="24.95" customHeight="1">
      <c r="D234" s="23" t="s">
        <v>0</v>
      </c>
      <c r="E234" s="23" t="s">
        <v>0</v>
      </c>
      <c r="F234" s="23" t="s">
        <v>0</v>
      </c>
      <c r="AH234" s="23" t="s">
        <v>0</v>
      </c>
      <c r="AN234" s="5"/>
      <c r="AO234" s="5"/>
      <c r="AP234" s="5"/>
      <c r="AW234" s="166"/>
      <c r="AY234" s="5"/>
    </row>
    <row r="235" spans="4:70" ht="24.95" customHeight="1">
      <c r="D235" s="23" t="s">
        <v>0</v>
      </c>
      <c r="E235" s="23" t="s">
        <v>0</v>
      </c>
      <c r="F235" s="23" t="s">
        <v>0</v>
      </c>
      <c r="AH235" s="23" t="s">
        <v>0</v>
      </c>
      <c r="AN235" s="5"/>
      <c r="AO235" s="5"/>
      <c r="AP235" s="5"/>
      <c r="AY235" s="5"/>
    </row>
    <row r="236" spans="4:70" ht="24.95" customHeight="1">
      <c r="D236" s="23" t="s">
        <v>0</v>
      </c>
      <c r="E236" s="23" t="s">
        <v>0</v>
      </c>
      <c r="F236" s="23" t="s">
        <v>0</v>
      </c>
      <c r="AH236" s="23" t="s">
        <v>0</v>
      </c>
      <c r="AN236" s="5"/>
      <c r="AO236" s="5"/>
      <c r="AP236" s="5"/>
      <c r="AY236" s="5"/>
    </row>
    <row r="237" spans="4:70" ht="24.95" customHeight="1">
      <c r="D237" s="23" t="s">
        <v>0</v>
      </c>
      <c r="E237" s="23" t="s">
        <v>0</v>
      </c>
      <c r="F237" s="23" t="s">
        <v>0</v>
      </c>
      <c r="AH237" s="23" t="s">
        <v>0</v>
      </c>
      <c r="AN237" s="5"/>
      <c r="AO237" s="5"/>
    </row>
    <row r="238" spans="4:70" ht="24.95" customHeight="1">
      <c r="D238" s="23" t="s">
        <v>0</v>
      </c>
      <c r="E238" s="23" t="s">
        <v>0</v>
      </c>
      <c r="F238" s="23" t="s">
        <v>0</v>
      </c>
      <c r="AH238" s="23" t="s">
        <v>0</v>
      </c>
      <c r="AN238" s="5"/>
      <c r="AO238" s="5"/>
    </row>
    <row r="239" spans="4:70" ht="24.95" customHeight="1">
      <c r="D239" s="23" t="s">
        <v>0</v>
      </c>
      <c r="E239" s="23" t="s">
        <v>0</v>
      </c>
      <c r="F239" s="23" t="s">
        <v>0</v>
      </c>
      <c r="AH239" s="23" t="s">
        <v>0</v>
      </c>
      <c r="AN239" s="5"/>
      <c r="AO239" s="5"/>
    </row>
    <row r="240" spans="4:70" ht="24.95" customHeight="1">
      <c r="D240" s="23" t="s">
        <v>0</v>
      </c>
      <c r="E240" s="23" t="s">
        <v>0</v>
      </c>
      <c r="F240" s="23" t="s">
        <v>0</v>
      </c>
      <c r="AH240" s="23" t="s">
        <v>0</v>
      </c>
      <c r="AN240" s="5"/>
      <c r="AO240" s="5"/>
    </row>
    <row r="241" spans="4:41" ht="24.95" customHeight="1">
      <c r="D241" s="23" t="s">
        <v>0</v>
      </c>
      <c r="E241" s="23" t="s">
        <v>0</v>
      </c>
      <c r="F241" s="23" t="s">
        <v>0</v>
      </c>
      <c r="AH241" s="23" t="s">
        <v>0</v>
      </c>
      <c r="AN241" s="5"/>
      <c r="AO241" s="5"/>
    </row>
    <row r="242" spans="4:41" ht="24.95" customHeight="1">
      <c r="D242" s="23" t="s">
        <v>0</v>
      </c>
      <c r="E242" s="23" t="s">
        <v>0</v>
      </c>
      <c r="F242" s="23" t="s">
        <v>0</v>
      </c>
      <c r="AH242" s="23" t="s">
        <v>0</v>
      </c>
      <c r="AN242" s="5"/>
      <c r="AO242" s="5"/>
    </row>
    <row r="243" spans="4:41" ht="24.95" customHeight="1">
      <c r="D243" s="23" t="s">
        <v>0</v>
      </c>
      <c r="E243" s="23" t="s">
        <v>0</v>
      </c>
      <c r="F243" s="23" t="s">
        <v>0</v>
      </c>
      <c r="AH243" s="23" t="s">
        <v>0</v>
      </c>
      <c r="AN243" s="5"/>
      <c r="AO243" s="5"/>
    </row>
    <row r="244" spans="4:41" ht="24.95" customHeight="1">
      <c r="D244" s="23" t="s">
        <v>0</v>
      </c>
      <c r="E244" s="23" t="s">
        <v>0</v>
      </c>
      <c r="F244" s="23" t="s">
        <v>0</v>
      </c>
      <c r="AH244" s="23" t="s">
        <v>0</v>
      </c>
      <c r="AN244" s="5"/>
      <c r="AO244" s="5"/>
    </row>
    <row r="245" spans="4:41" ht="24.95" customHeight="1">
      <c r="D245" s="23" t="s">
        <v>0</v>
      </c>
      <c r="E245" s="23" t="s">
        <v>0</v>
      </c>
      <c r="F245" s="23" t="s">
        <v>0</v>
      </c>
      <c r="AH245" s="23" t="s">
        <v>0</v>
      </c>
      <c r="AN245" s="5"/>
      <c r="AO245" s="5"/>
    </row>
    <row r="246" spans="4:41" ht="24.95" customHeight="1">
      <c r="D246" s="23" t="s">
        <v>0</v>
      </c>
      <c r="E246" s="23" t="s">
        <v>0</v>
      </c>
      <c r="F246" s="23" t="s">
        <v>0</v>
      </c>
      <c r="AH246" s="23" t="s">
        <v>0</v>
      </c>
      <c r="AN246" s="5"/>
      <c r="AO246" s="5"/>
    </row>
    <row r="247" spans="4:41" ht="24.95" customHeight="1">
      <c r="D247" s="23" t="s">
        <v>0</v>
      </c>
      <c r="E247" s="23" t="s">
        <v>0</v>
      </c>
      <c r="F247" s="23" t="s">
        <v>0</v>
      </c>
      <c r="AH247" s="23" t="s">
        <v>0</v>
      </c>
      <c r="AN247" s="5"/>
      <c r="AO247" s="5"/>
    </row>
    <row r="248" spans="4:41" ht="24.95" customHeight="1">
      <c r="D248" s="23" t="s">
        <v>0</v>
      </c>
      <c r="E248" s="23" t="s">
        <v>0</v>
      </c>
      <c r="F248" s="23" t="s">
        <v>0</v>
      </c>
      <c r="AH248" s="23" t="s">
        <v>0</v>
      </c>
      <c r="AN248" s="5"/>
    </row>
    <row r="249" spans="4:41" ht="24.95" customHeight="1">
      <c r="D249" s="23" t="s">
        <v>0</v>
      </c>
      <c r="E249" s="23" t="s">
        <v>0</v>
      </c>
      <c r="F249" s="23" t="s">
        <v>0</v>
      </c>
      <c r="AH249" s="23" t="s">
        <v>0</v>
      </c>
      <c r="AN249" s="5"/>
    </row>
    <row r="250" spans="4:41" ht="24.95" customHeight="1">
      <c r="D250" s="23" t="s">
        <v>0</v>
      </c>
      <c r="E250" s="23" t="s">
        <v>0</v>
      </c>
      <c r="F250" s="23" t="s">
        <v>0</v>
      </c>
      <c r="AH250" s="23" t="s">
        <v>0</v>
      </c>
      <c r="AN250" s="5"/>
    </row>
    <row r="251" spans="4:41" ht="24.95" customHeight="1">
      <c r="D251" s="23" t="s">
        <v>0</v>
      </c>
      <c r="E251" s="23" t="s">
        <v>0</v>
      </c>
      <c r="F251" s="23" t="s">
        <v>0</v>
      </c>
      <c r="AH251" s="23" t="s">
        <v>0</v>
      </c>
      <c r="AN251" s="5"/>
    </row>
    <row r="252" spans="4:41" ht="24.95" customHeight="1">
      <c r="D252" s="23" t="s">
        <v>0</v>
      </c>
      <c r="E252" s="23" t="s">
        <v>0</v>
      </c>
      <c r="F252" s="23" t="s">
        <v>0</v>
      </c>
      <c r="AH252" s="23" t="s">
        <v>0</v>
      </c>
      <c r="AN252" s="5"/>
    </row>
    <row r="253" spans="4:41" ht="24.95" customHeight="1">
      <c r="D253" s="23" t="s">
        <v>0</v>
      </c>
      <c r="E253" s="23" t="s">
        <v>0</v>
      </c>
      <c r="F253" s="23" t="s">
        <v>0</v>
      </c>
      <c r="AH253" s="23" t="s">
        <v>0</v>
      </c>
      <c r="AN253" s="5"/>
    </row>
    <row r="254" spans="4:41" ht="24.95" customHeight="1">
      <c r="D254" s="23" t="s">
        <v>0</v>
      </c>
      <c r="E254" s="23" t="s">
        <v>0</v>
      </c>
      <c r="F254" s="23" t="s">
        <v>0</v>
      </c>
      <c r="AH254" s="23" t="s">
        <v>0</v>
      </c>
      <c r="AN254" s="5"/>
    </row>
    <row r="255" spans="4:41" ht="24.95" customHeight="1">
      <c r="D255" s="23" t="s">
        <v>0</v>
      </c>
      <c r="E255" s="23" t="s">
        <v>0</v>
      </c>
      <c r="F255" s="23" t="s">
        <v>0</v>
      </c>
      <c r="AH255" s="23" t="s">
        <v>0</v>
      </c>
      <c r="AN255" s="5"/>
    </row>
    <row r="256" spans="4:41" ht="24.95" customHeight="1">
      <c r="D256" s="23" t="s">
        <v>0</v>
      </c>
      <c r="E256" s="23" t="s">
        <v>0</v>
      </c>
      <c r="F256" s="23" t="s">
        <v>0</v>
      </c>
      <c r="AH256" s="23" t="s">
        <v>0</v>
      </c>
      <c r="AN256" s="5"/>
    </row>
    <row r="257" spans="4:42" ht="24.95" customHeight="1">
      <c r="D257" s="23" t="s">
        <v>0</v>
      </c>
      <c r="E257" s="23" t="s">
        <v>0</v>
      </c>
      <c r="F257" s="23" t="s">
        <v>0</v>
      </c>
      <c r="AH257" s="23" t="s">
        <v>0</v>
      </c>
      <c r="AN257" s="5"/>
    </row>
    <row r="258" spans="4:42" ht="24.95" customHeight="1">
      <c r="D258" s="23" t="s">
        <v>0</v>
      </c>
      <c r="E258" s="23" t="s">
        <v>0</v>
      </c>
      <c r="F258" s="23" t="s">
        <v>0</v>
      </c>
      <c r="AH258" s="23" t="s">
        <v>0</v>
      </c>
      <c r="AN258" s="5"/>
    </row>
    <row r="259" spans="4:42" ht="24.95" customHeight="1">
      <c r="D259" s="23" t="s">
        <v>0</v>
      </c>
      <c r="E259" s="23" t="s">
        <v>0</v>
      </c>
      <c r="F259" s="23" t="s">
        <v>0</v>
      </c>
      <c r="AN259" s="5"/>
    </row>
    <row r="260" spans="4:42" ht="24.95" customHeight="1">
      <c r="AN260" s="5"/>
    </row>
    <row r="261" spans="4:42" ht="24.95" customHeight="1">
      <c r="AN261" s="5"/>
    </row>
    <row r="262" spans="4:42" ht="24.95" customHeight="1">
      <c r="AN262" s="5"/>
    </row>
    <row r="263" spans="4:42" ht="24.95" customHeight="1">
      <c r="AN263" s="5"/>
    </row>
    <row r="264" spans="4:42" ht="24.95" customHeight="1">
      <c r="AN264" s="5"/>
      <c r="AO264" s="5"/>
    </row>
    <row r="265" spans="4:42" ht="24.95" customHeight="1">
      <c r="AN265" s="5"/>
      <c r="AO265" s="5"/>
    </row>
    <row r="266" spans="4:42" ht="24.95" customHeight="1">
      <c r="AN266" s="5"/>
      <c r="AO266" s="5"/>
    </row>
    <row r="267" spans="4:42" ht="24.95" customHeight="1">
      <c r="AN267" s="5"/>
      <c r="AO267" s="5"/>
    </row>
    <row r="268" spans="4:42" ht="24.95" customHeight="1">
      <c r="AN268" s="5"/>
      <c r="AO268" s="5"/>
    </row>
    <row r="269" spans="4:42" ht="24.95" customHeight="1">
      <c r="AN269" s="5"/>
      <c r="AO269" s="5"/>
      <c r="AP269" s="5"/>
    </row>
    <row r="270" spans="4:42" ht="24.95" customHeight="1">
      <c r="AN270" s="5"/>
      <c r="AO270" s="5"/>
      <c r="AP270" s="5"/>
    </row>
    <row r="271" spans="4:42">
      <c r="AN271" s="5"/>
      <c r="AO271" s="5"/>
      <c r="AP271" s="5"/>
    </row>
    <row r="272" spans="4:42">
      <c r="AN272" s="5"/>
      <c r="AO272" s="5"/>
      <c r="AP272" s="5"/>
    </row>
    <row r="273" spans="40:42">
      <c r="AN273" s="5"/>
      <c r="AO273" s="5"/>
      <c r="AP273" s="5"/>
    </row>
    <row r="274" spans="40:42">
      <c r="AN274" s="5"/>
      <c r="AO274" s="5"/>
      <c r="AP274" s="5"/>
    </row>
    <row r="275" spans="40:42">
      <c r="AN275" s="5"/>
      <c r="AO275" s="5"/>
      <c r="AP275" s="5"/>
    </row>
    <row r="276" spans="40:42">
      <c r="AN276" s="5"/>
      <c r="AO276" s="5"/>
      <c r="AP276" s="5"/>
    </row>
    <row r="277" spans="40:42">
      <c r="AN277" s="5"/>
      <c r="AO277" s="5"/>
      <c r="AP277" s="5"/>
    </row>
    <row r="278" spans="40:42">
      <c r="AN278" s="5"/>
      <c r="AO278" s="5"/>
      <c r="AP278" s="5"/>
    </row>
    <row r="279" spans="40:42">
      <c r="AN279" s="5"/>
      <c r="AO279" s="5"/>
      <c r="AP279" s="5"/>
    </row>
    <row r="280" spans="40:42">
      <c r="AN280" s="5"/>
      <c r="AO280" s="5"/>
      <c r="AP280" s="5"/>
    </row>
    <row r="281" spans="40:42">
      <c r="AN281" s="5"/>
      <c r="AO281" s="5"/>
      <c r="AP281" s="5"/>
    </row>
    <row r="282" spans="40:42">
      <c r="AN282" s="5"/>
      <c r="AO282" s="5"/>
      <c r="AP282" s="5"/>
    </row>
    <row r="283" spans="40:42">
      <c r="AN283" s="5"/>
      <c r="AO283" s="5"/>
      <c r="AP283" s="5"/>
    </row>
    <row r="284" spans="40:42">
      <c r="AN284" s="5"/>
      <c r="AO284" s="5"/>
      <c r="AP284" s="5"/>
    </row>
    <row r="285" spans="40:42">
      <c r="AN285" s="5"/>
      <c r="AO285" s="5"/>
      <c r="AP285" s="5"/>
    </row>
    <row r="286" spans="40:42">
      <c r="AN286" s="5"/>
      <c r="AO286" s="5"/>
      <c r="AP286" s="5"/>
    </row>
    <row r="287" spans="40:42">
      <c r="AN287" s="5"/>
      <c r="AO287" s="5"/>
      <c r="AP287" s="5"/>
    </row>
    <row r="288" spans="40:42">
      <c r="AN288" s="5"/>
      <c r="AO288" s="5"/>
      <c r="AP288" s="5"/>
    </row>
    <row r="289" spans="40:42">
      <c r="AN289" s="5"/>
      <c r="AO289" s="5"/>
      <c r="AP289" s="5"/>
    </row>
    <row r="290" spans="40:42">
      <c r="AN290" s="5"/>
      <c r="AO290" s="5"/>
      <c r="AP290" s="5"/>
    </row>
    <row r="291" spans="40:42">
      <c r="AN291" s="5"/>
      <c r="AO291" s="5"/>
      <c r="AP291" s="5"/>
    </row>
    <row r="292" spans="40:42">
      <c r="AN292" s="5"/>
      <c r="AO292" s="5"/>
      <c r="AP292" s="5"/>
    </row>
    <row r="293" spans="40:42">
      <c r="AN293" s="5"/>
      <c r="AO293" s="5"/>
      <c r="AP293" s="5"/>
    </row>
    <row r="294" spans="40:42">
      <c r="AN294" s="5"/>
      <c r="AO294" s="5"/>
      <c r="AP294" s="5"/>
    </row>
    <row r="295" spans="40:42">
      <c r="AN295" s="5"/>
      <c r="AO295" s="5"/>
      <c r="AP295" s="5"/>
    </row>
    <row r="296" spans="40:42">
      <c r="AN296" s="5"/>
      <c r="AO296" s="5"/>
      <c r="AP296" s="5"/>
    </row>
    <row r="297" spans="40:42">
      <c r="AN297" s="5"/>
      <c r="AO297" s="5"/>
      <c r="AP297" s="5"/>
    </row>
    <row r="298" spans="40:42">
      <c r="AN298" s="5"/>
      <c r="AO298" s="5"/>
      <c r="AP298" s="5"/>
    </row>
    <row r="299" spans="40:42">
      <c r="AN299" s="5"/>
      <c r="AO299" s="5"/>
      <c r="AP299" s="5"/>
    </row>
    <row r="300" spans="40:42">
      <c r="AN300" s="5"/>
      <c r="AO300" s="5"/>
      <c r="AP300" s="5"/>
    </row>
    <row r="301" spans="40:42">
      <c r="AN301" s="5"/>
      <c r="AO301" s="5"/>
      <c r="AP301" s="5"/>
    </row>
    <row r="302" spans="40:42">
      <c r="AN302" s="5"/>
      <c r="AO302" s="5"/>
      <c r="AP302" s="5"/>
    </row>
    <row r="303" spans="40:42">
      <c r="AN303" s="5"/>
      <c r="AO303" s="5"/>
      <c r="AP303" s="5"/>
    </row>
    <row r="304" spans="40:42">
      <c r="AN304" s="5"/>
      <c r="AO304" s="5"/>
      <c r="AP304" s="5"/>
    </row>
    <row r="305" spans="40:42" ht="16.5" customHeight="1">
      <c r="AN305" s="5"/>
      <c r="AO305" s="5"/>
      <c r="AP305" s="5"/>
    </row>
    <row r="306" spans="40:42">
      <c r="AN306" s="5"/>
      <c r="AO306" s="5"/>
      <c r="AP306" s="5"/>
    </row>
    <row r="307" spans="40:42">
      <c r="AN307" s="5"/>
      <c r="AO307" s="5"/>
      <c r="AP307" s="5"/>
    </row>
    <row r="308" spans="40:42">
      <c r="AN308" s="5"/>
      <c r="AO308" s="5"/>
      <c r="AP308" s="5"/>
    </row>
    <row r="309" spans="40:42">
      <c r="AN309" s="5"/>
      <c r="AO309" s="5"/>
      <c r="AP309" s="5"/>
    </row>
    <row r="310" spans="40:42">
      <c r="AN310" s="5"/>
      <c r="AO310" s="5"/>
      <c r="AP310" s="5"/>
    </row>
    <row r="311" spans="40:42">
      <c r="AN311" s="5"/>
      <c r="AO311" s="5"/>
      <c r="AP311" s="5"/>
    </row>
    <row r="312" spans="40:42">
      <c r="AN312" s="5"/>
      <c r="AO312" s="5"/>
      <c r="AP312" s="5"/>
    </row>
    <row r="313" spans="40:42">
      <c r="AN313" s="5"/>
      <c r="AO313" s="5"/>
      <c r="AP313" s="5"/>
    </row>
    <row r="314" spans="40:42">
      <c r="AN314" s="5"/>
      <c r="AO314" s="5"/>
      <c r="AP314" s="5"/>
    </row>
    <row r="315" spans="40:42">
      <c r="AN315" s="5"/>
      <c r="AO315" s="5"/>
      <c r="AP315" s="5"/>
    </row>
    <row r="316" spans="40:42">
      <c r="AN316" s="5"/>
      <c r="AO316" s="5"/>
      <c r="AP316" s="5"/>
    </row>
    <row r="317" spans="40:42">
      <c r="AN317" s="5"/>
      <c r="AO317" s="5"/>
      <c r="AP317" s="5"/>
    </row>
    <row r="318" spans="40:42">
      <c r="AN318" s="5"/>
      <c r="AO318" s="5"/>
      <c r="AP318" s="5"/>
    </row>
    <row r="319" spans="40:42">
      <c r="AN319" s="5"/>
      <c r="AO319" s="5"/>
      <c r="AP319" s="5"/>
    </row>
    <row r="320" spans="40:42">
      <c r="AN320" s="5"/>
      <c r="AO320" s="5"/>
      <c r="AP320" s="5"/>
    </row>
    <row r="321" spans="3:42">
      <c r="AN321" s="5"/>
      <c r="AO321" s="5"/>
      <c r="AP321" s="5"/>
    </row>
    <row r="322" spans="3:42">
      <c r="AN322" s="5"/>
      <c r="AO322" s="5"/>
      <c r="AP322" s="5"/>
    </row>
    <row r="323" spans="3:42">
      <c r="AN323" s="5"/>
      <c r="AO323" s="5"/>
      <c r="AP323" s="5"/>
    </row>
    <row r="335" spans="3:42">
      <c r="C335" s="134"/>
    </row>
    <row r="941" spans="17:17">
      <c r="Q941" s="5">
        <v>0</v>
      </c>
    </row>
  </sheetData>
  <mergeCells count="24">
    <mergeCell ref="BI232:BJ232"/>
    <mergeCell ref="AL229:AM229"/>
    <mergeCell ref="AN186:AO186"/>
    <mergeCell ref="BA187:BB187"/>
    <mergeCell ref="AM182:BJ182"/>
    <mergeCell ref="AQ189:AR189"/>
    <mergeCell ref="AL225:BJ225"/>
    <mergeCell ref="AL226:BJ226"/>
    <mergeCell ref="AQ187:AW187"/>
    <mergeCell ref="AX188:AY188"/>
    <mergeCell ref="AT189:AU189"/>
    <mergeCell ref="AX187:AY187"/>
    <mergeCell ref="AQ188:AR188"/>
    <mergeCell ref="AT188:AU188"/>
    <mergeCell ref="B34:C34"/>
    <mergeCell ref="B135:C135"/>
    <mergeCell ref="B145:C145"/>
    <mergeCell ref="B161:C161"/>
    <mergeCell ref="BF187:BG187"/>
    <mergeCell ref="Y8:AE8"/>
    <mergeCell ref="AN187:AP187"/>
    <mergeCell ref="AM181:BJ181"/>
    <mergeCell ref="AM183:BJ183"/>
    <mergeCell ref="AL188:AM188"/>
  </mergeCells>
  <phoneticPr fontId="0" type="noConversion"/>
  <printOptions horizontalCentered="1" verticalCentered="1"/>
  <pageMargins left="0.70866141732283472" right="0.70866141732283472" top="0.47244094488188981" bottom="0.47244094488188981" header="0.31496062992125984" footer="0.31496062992125984"/>
  <pageSetup scale="38" firstPageNumber="0" orientation="landscape" r:id="rId1"/>
  <headerFooter alignWithMargins="0">
    <oddHeader xml:space="preserve">&amp;C </oddHeader>
    <oddFooter xml:space="preserve">&amp;C </oddFooter>
  </headerFooter>
  <ignoredErrors>
    <ignoredError sqref="AI184:AI185 AI168:AI169 AH173 AH175 AH172 AH176:AH178 AG173:AG174 AI56:AI62 AI135:AI144 AI154:AI155 AF173:AF174 AI182 AI177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AR59"/>
  <sheetViews>
    <sheetView workbookViewId="0">
      <selection activeCell="Y60" sqref="Y60"/>
    </sheetView>
  </sheetViews>
  <sheetFormatPr baseColWidth="10" defaultRowHeight="12"/>
  <cols>
    <col min="2" max="2" width="11" hidden="1" customWidth="1"/>
    <col min="3" max="3" width="36.5" customWidth="1"/>
    <col min="4" max="24" width="11" hidden="1" customWidth="1"/>
    <col min="25" max="25" width="11" customWidth="1"/>
    <col min="32" max="37" width="0" hidden="1" customWidth="1"/>
  </cols>
  <sheetData>
    <row r="3" spans="2:44">
      <c r="D3">
        <v>184</v>
      </c>
      <c r="E3">
        <v>181</v>
      </c>
    </row>
    <row r="4" spans="2:44">
      <c r="D4">
        <v>2</v>
      </c>
      <c r="E4">
        <f>D4*E3/D3</f>
        <v>1.9673913043478262</v>
      </c>
    </row>
    <row r="9" spans="2:44" ht="19.5">
      <c r="B9" s="5"/>
      <c r="C9" s="5"/>
      <c r="D9" s="23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7"/>
      <c r="AH9" s="5"/>
      <c r="AI9" s="18"/>
      <c r="AJ9" s="19"/>
      <c r="AK9" s="19"/>
    </row>
    <row r="10" spans="2:44" ht="19.5">
      <c r="B10" s="20"/>
      <c r="C10" s="20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0</v>
      </c>
      <c r="X10" s="5" t="s">
        <v>0</v>
      </c>
      <c r="Y10" s="5" t="s">
        <v>0</v>
      </c>
      <c r="Z10" s="5"/>
      <c r="AA10" s="5"/>
      <c r="AB10" s="5"/>
      <c r="AC10" s="5"/>
      <c r="AD10" s="5"/>
      <c r="AE10" s="5"/>
      <c r="AF10" s="5"/>
      <c r="AG10" s="17"/>
      <c r="AH10" s="5"/>
      <c r="AI10" s="18"/>
      <c r="AJ10" s="19"/>
      <c r="AK10" s="19"/>
    </row>
    <row r="11" spans="2:44" ht="19.5">
      <c r="B11" s="20"/>
      <c r="C11" s="20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7"/>
      <c r="AH11" s="5"/>
      <c r="AI11" s="18"/>
      <c r="AJ11" s="19"/>
      <c r="AK11" s="19"/>
    </row>
    <row r="12" spans="2:44" ht="19.5">
      <c r="B12" s="20"/>
      <c r="C12" s="20"/>
      <c r="D12" s="23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7"/>
      <c r="AH12" s="5"/>
      <c r="AI12" s="18"/>
      <c r="AJ12" s="19"/>
      <c r="AK12" s="19"/>
    </row>
    <row r="13" spans="2:44" ht="20.25" thickBo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 t="s">
        <v>1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47"/>
      <c r="Z13" s="248"/>
      <c r="AA13" s="248"/>
      <c r="AB13" s="248"/>
      <c r="AC13" s="248"/>
      <c r="AD13" s="248"/>
      <c r="AE13" s="248"/>
      <c r="AF13" s="5"/>
      <c r="AG13" s="17"/>
      <c r="AH13" s="5"/>
      <c r="AI13" s="18"/>
      <c r="AJ13" s="19"/>
      <c r="AK13" s="19"/>
    </row>
    <row r="14" spans="2:44" ht="19.5">
      <c r="B14" s="202" t="s">
        <v>0</v>
      </c>
      <c r="C14" s="187" t="s">
        <v>0</v>
      </c>
      <c r="D14" s="188" t="s">
        <v>0</v>
      </c>
      <c r="E14" s="188" t="s">
        <v>0</v>
      </c>
      <c r="F14" s="188" t="s">
        <v>0</v>
      </c>
      <c r="G14" s="188" t="s">
        <v>0</v>
      </c>
      <c r="H14" s="188" t="s">
        <v>0</v>
      </c>
      <c r="I14" s="188" t="s">
        <v>0</v>
      </c>
      <c r="J14" s="188" t="s">
        <v>0</v>
      </c>
      <c r="K14" s="188" t="s">
        <v>0</v>
      </c>
      <c r="L14" s="188" t="s">
        <v>0</v>
      </c>
      <c r="M14" s="188" t="s">
        <v>0</v>
      </c>
      <c r="N14" s="188" t="s">
        <v>0</v>
      </c>
      <c r="O14" s="188" t="s">
        <v>0</v>
      </c>
      <c r="P14" s="188" t="s">
        <v>0</v>
      </c>
      <c r="Q14" s="188" t="s">
        <v>0</v>
      </c>
      <c r="R14" s="188" t="s">
        <v>0</v>
      </c>
      <c r="S14" s="188" t="s">
        <v>0</v>
      </c>
      <c r="T14" s="188" t="s">
        <v>0</v>
      </c>
      <c r="U14" s="188" t="s">
        <v>0</v>
      </c>
      <c r="V14" s="188" t="s">
        <v>0</v>
      </c>
      <c r="W14" s="188" t="s">
        <v>0</v>
      </c>
      <c r="X14" s="188" t="s">
        <v>0</v>
      </c>
      <c r="Y14" s="258" t="s">
        <v>260</v>
      </c>
      <c r="Z14" s="259"/>
      <c r="AA14" s="260"/>
      <c r="AB14" s="255" t="s">
        <v>261</v>
      </c>
      <c r="AC14" s="256"/>
      <c r="AD14" s="256"/>
      <c r="AE14" s="256"/>
      <c r="AF14" s="256"/>
      <c r="AG14" s="256"/>
      <c r="AH14" s="256"/>
      <c r="AI14" s="256"/>
      <c r="AJ14" s="256"/>
      <c r="AK14" s="256"/>
      <c r="AL14" s="257"/>
      <c r="AM14" s="198"/>
      <c r="AN14" s="198"/>
      <c r="AO14" s="198"/>
      <c r="AP14" s="198"/>
      <c r="AQ14" s="198"/>
      <c r="AR14" s="198"/>
    </row>
    <row r="15" spans="2:44" ht="58.5">
      <c r="B15" s="203" t="s">
        <v>2</v>
      </c>
      <c r="C15" s="189" t="s">
        <v>3</v>
      </c>
      <c r="D15" s="182">
        <v>1</v>
      </c>
      <c r="E15" s="182">
        <f>+D15+1</f>
        <v>2</v>
      </c>
      <c r="F15" s="182">
        <f>+E15+1</f>
        <v>3</v>
      </c>
      <c r="G15" s="182">
        <f t="shared" ref="G15:AH15" si="0">+F15+1</f>
        <v>4</v>
      </c>
      <c r="H15" s="182">
        <f t="shared" si="0"/>
        <v>5</v>
      </c>
      <c r="I15" s="182">
        <f t="shared" si="0"/>
        <v>6</v>
      </c>
      <c r="J15" s="182">
        <f t="shared" si="0"/>
        <v>7</v>
      </c>
      <c r="K15" s="182">
        <f>+J15+1</f>
        <v>8</v>
      </c>
      <c r="L15" s="182">
        <f>+K15+1</f>
        <v>9</v>
      </c>
      <c r="M15" s="182">
        <f>+L15+1</f>
        <v>10</v>
      </c>
      <c r="N15" s="182">
        <f>+M15+1</f>
        <v>11</v>
      </c>
      <c r="O15" s="182">
        <f t="shared" si="0"/>
        <v>12</v>
      </c>
      <c r="P15" s="182">
        <f t="shared" si="0"/>
        <v>13</v>
      </c>
      <c r="Q15" s="182">
        <f t="shared" si="0"/>
        <v>14</v>
      </c>
      <c r="R15" s="182">
        <f t="shared" si="0"/>
        <v>15</v>
      </c>
      <c r="S15" s="182">
        <f t="shared" si="0"/>
        <v>16</v>
      </c>
      <c r="T15" s="182">
        <f t="shared" si="0"/>
        <v>17</v>
      </c>
      <c r="U15" s="182">
        <f t="shared" si="0"/>
        <v>18</v>
      </c>
      <c r="V15" s="182">
        <f t="shared" si="0"/>
        <v>19</v>
      </c>
      <c r="W15" s="182">
        <f t="shared" si="0"/>
        <v>20</v>
      </c>
      <c r="X15" s="182">
        <f t="shared" si="0"/>
        <v>21</v>
      </c>
      <c r="Y15" s="182">
        <v>28</v>
      </c>
      <c r="Z15" s="182">
        <v>29</v>
      </c>
      <c r="AA15" s="182">
        <f>+Z15+1</f>
        <v>30</v>
      </c>
      <c r="AB15" s="182">
        <v>1</v>
      </c>
      <c r="AC15" s="182">
        <f t="shared" si="0"/>
        <v>2</v>
      </c>
      <c r="AD15" s="182">
        <f t="shared" si="0"/>
        <v>3</v>
      </c>
      <c r="AE15" s="182">
        <f t="shared" si="0"/>
        <v>4</v>
      </c>
      <c r="AF15" s="182">
        <f t="shared" si="0"/>
        <v>5</v>
      </c>
      <c r="AG15" s="183">
        <f t="shared" si="0"/>
        <v>6</v>
      </c>
      <c r="AH15" s="183">
        <f t="shared" si="0"/>
        <v>7</v>
      </c>
      <c r="AI15" s="182" t="s">
        <v>4</v>
      </c>
      <c r="AJ15" s="182" t="s">
        <v>5</v>
      </c>
      <c r="AK15" s="182" t="s">
        <v>6</v>
      </c>
      <c r="AL15" s="199">
        <v>5</v>
      </c>
    </row>
    <row r="16" spans="2:44" ht="19.5" customHeight="1">
      <c r="B16" s="201" t="s">
        <v>7</v>
      </c>
      <c r="C16" s="249" t="s">
        <v>7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1"/>
    </row>
    <row r="17" spans="2:38" ht="18.75">
      <c r="B17" s="204">
        <v>183</v>
      </c>
      <c r="C17" s="191" t="s">
        <v>8</v>
      </c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>
        <v>112</v>
      </c>
      <c r="Z17" s="179"/>
      <c r="AA17" s="179"/>
      <c r="AB17" s="179"/>
      <c r="AC17" s="179"/>
      <c r="AD17" s="179"/>
      <c r="AE17" s="179"/>
      <c r="AF17" s="179"/>
      <c r="AG17" s="179"/>
      <c r="AH17" s="179"/>
      <c r="AI17" s="184">
        <f>SUM(D17:AH17)</f>
        <v>112</v>
      </c>
      <c r="AJ17" s="185">
        <f>AVERAGE(D17:AH17)</f>
        <v>112</v>
      </c>
      <c r="AK17" s="186">
        <f>INT(ROUND(INT(ROUND(AJ17,0))*86.4*31,0))</f>
        <v>299981</v>
      </c>
      <c r="AL17" s="190"/>
    </row>
    <row r="18" spans="2:38" ht="18.75">
      <c r="B18" s="204">
        <v>184</v>
      </c>
      <c r="C18" s="191" t="s">
        <v>9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>
        <v>124</v>
      </c>
      <c r="Z18" s="179"/>
      <c r="AA18" s="179"/>
      <c r="AB18" s="179"/>
      <c r="AC18" s="179"/>
      <c r="AD18" s="179"/>
      <c r="AE18" s="179"/>
      <c r="AF18" s="179"/>
      <c r="AG18" s="179"/>
      <c r="AH18" s="179"/>
      <c r="AI18" s="184">
        <f>SUM(D18:AH18)</f>
        <v>124</v>
      </c>
      <c r="AJ18" s="185">
        <f t="shared" ref="AJ18:AJ38" si="1">AVERAGE(D18:AH18)</f>
        <v>124</v>
      </c>
      <c r="AK18" s="186">
        <f>INT(ROUND(INT(ROUND(AJ18,0))*86.4*31,0))</f>
        <v>332122</v>
      </c>
      <c r="AL18" s="190"/>
    </row>
    <row r="19" spans="2:38" ht="18.75">
      <c r="B19" s="204">
        <v>185</v>
      </c>
      <c r="C19" s="191" t="s">
        <v>10</v>
      </c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>
        <v>130</v>
      </c>
      <c r="Z19" s="179"/>
      <c r="AA19" s="179"/>
      <c r="AB19" s="179"/>
      <c r="AC19" s="179"/>
      <c r="AD19" s="179"/>
      <c r="AE19" s="179"/>
      <c r="AF19" s="179"/>
      <c r="AG19" s="179"/>
      <c r="AH19" s="179"/>
      <c r="AI19" s="184">
        <f t="shared" ref="AI19:AI59" si="2">SUM(D19:AH19)</f>
        <v>130</v>
      </c>
      <c r="AJ19" s="185">
        <f t="shared" si="1"/>
        <v>130</v>
      </c>
      <c r="AK19" s="186">
        <f t="shared" ref="AK19:AK38" si="3">INT(ROUND(INT(ROUND(AJ19,0))*86.4*31,0))</f>
        <v>348192</v>
      </c>
      <c r="AL19" s="190"/>
    </row>
    <row r="20" spans="2:38" ht="18.75">
      <c r="B20" s="204">
        <v>372</v>
      </c>
      <c r="C20" s="191" t="s">
        <v>234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>
        <v>27</v>
      </c>
      <c r="Z20" s="179"/>
      <c r="AA20" s="179"/>
      <c r="AB20" s="179"/>
      <c r="AC20" s="179"/>
      <c r="AD20" s="179"/>
      <c r="AE20" s="179"/>
      <c r="AF20" s="179"/>
      <c r="AG20" s="179"/>
      <c r="AH20" s="179"/>
      <c r="AI20" s="184">
        <f>SUM(D20:AH20)</f>
        <v>27</v>
      </c>
      <c r="AJ20" s="185">
        <f t="shared" si="1"/>
        <v>27</v>
      </c>
      <c r="AK20" s="186">
        <f t="shared" si="3"/>
        <v>72317</v>
      </c>
      <c r="AL20" s="190"/>
    </row>
    <row r="21" spans="2:38" ht="18.75">
      <c r="B21" s="204">
        <v>196</v>
      </c>
      <c r="C21" s="191" t="s">
        <v>11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>
        <v>69</v>
      </c>
      <c r="Z21" s="179"/>
      <c r="AA21" s="179"/>
      <c r="AB21" s="179"/>
      <c r="AC21" s="179"/>
      <c r="AD21" s="179"/>
      <c r="AE21" s="179"/>
      <c r="AF21" s="179"/>
      <c r="AG21" s="179"/>
      <c r="AH21" s="179"/>
      <c r="AI21" s="184">
        <f t="shared" si="2"/>
        <v>69</v>
      </c>
      <c r="AJ21" s="185">
        <f t="shared" si="1"/>
        <v>69</v>
      </c>
      <c r="AK21" s="186">
        <f t="shared" si="3"/>
        <v>184810</v>
      </c>
      <c r="AL21" s="190"/>
    </row>
    <row r="22" spans="2:38" ht="18.75">
      <c r="B22" s="204">
        <v>187</v>
      </c>
      <c r="C22" s="191" t="s">
        <v>12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>
        <v>98</v>
      </c>
      <c r="Z22" s="179"/>
      <c r="AA22" s="179"/>
      <c r="AB22" s="179"/>
      <c r="AC22" s="179"/>
      <c r="AD22" s="179"/>
      <c r="AE22" s="179"/>
      <c r="AF22" s="179"/>
      <c r="AG22" s="179"/>
      <c r="AH22" s="179"/>
      <c r="AI22" s="184">
        <f t="shared" si="2"/>
        <v>98</v>
      </c>
      <c r="AJ22" s="185">
        <f t="shared" si="1"/>
        <v>98</v>
      </c>
      <c r="AK22" s="186">
        <f t="shared" si="3"/>
        <v>262483</v>
      </c>
      <c r="AL22" s="190"/>
    </row>
    <row r="23" spans="2:38" ht="18.75">
      <c r="B23" s="204">
        <v>188</v>
      </c>
      <c r="C23" s="206" t="s">
        <v>13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>
        <v>190</v>
      </c>
      <c r="Z23" s="179"/>
      <c r="AA23" s="179"/>
      <c r="AB23" s="179"/>
      <c r="AC23" s="179"/>
      <c r="AD23" s="179"/>
      <c r="AE23" s="179"/>
      <c r="AF23" s="179"/>
      <c r="AG23" s="179"/>
      <c r="AH23" s="179"/>
      <c r="AI23" s="184">
        <f t="shared" si="2"/>
        <v>190</v>
      </c>
      <c r="AJ23" s="185">
        <f t="shared" si="1"/>
        <v>190</v>
      </c>
      <c r="AK23" s="186">
        <f t="shared" si="3"/>
        <v>508896</v>
      </c>
      <c r="AL23" s="190"/>
    </row>
    <row r="24" spans="2:38" ht="18.75">
      <c r="B24" s="204">
        <v>189</v>
      </c>
      <c r="C24" s="191" t="s">
        <v>14</v>
      </c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>
        <v>0</v>
      </c>
      <c r="Z24" s="179"/>
      <c r="AA24" s="179"/>
      <c r="AB24" s="179"/>
      <c r="AC24" s="179"/>
      <c r="AD24" s="179"/>
      <c r="AE24" s="179"/>
      <c r="AF24" s="179"/>
      <c r="AG24" s="179"/>
      <c r="AH24" s="179"/>
      <c r="AI24" s="184">
        <f t="shared" si="2"/>
        <v>0</v>
      </c>
      <c r="AJ24" s="185">
        <f t="shared" si="1"/>
        <v>0</v>
      </c>
      <c r="AK24" s="186">
        <f t="shared" si="3"/>
        <v>0</v>
      </c>
      <c r="AL24" s="190"/>
    </row>
    <row r="25" spans="2:38" ht="18.75">
      <c r="B25" s="204">
        <v>193</v>
      </c>
      <c r="C25" s="191" t="s">
        <v>15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>
        <v>79</v>
      </c>
      <c r="Z25" s="179"/>
      <c r="AA25" s="179"/>
      <c r="AB25" s="179"/>
      <c r="AC25" s="179"/>
      <c r="AD25" s="179"/>
      <c r="AE25" s="179"/>
      <c r="AF25" s="179"/>
      <c r="AG25" s="179"/>
      <c r="AH25" s="179"/>
      <c r="AI25" s="184">
        <f t="shared" si="2"/>
        <v>79</v>
      </c>
      <c r="AJ25" s="185">
        <f t="shared" si="1"/>
        <v>79</v>
      </c>
      <c r="AK25" s="186">
        <f t="shared" si="3"/>
        <v>211594</v>
      </c>
      <c r="AL25" s="190"/>
    </row>
    <row r="26" spans="2:38" ht="18.75">
      <c r="B26" s="204">
        <v>203</v>
      </c>
      <c r="C26" s="207" t="s">
        <v>16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>
        <v>153</v>
      </c>
      <c r="Z26" s="179"/>
      <c r="AA26" s="179"/>
      <c r="AB26" s="179"/>
      <c r="AC26" s="179"/>
      <c r="AD26" s="179"/>
      <c r="AE26" s="179"/>
      <c r="AF26" s="179"/>
      <c r="AG26" s="179"/>
      <c r="AH26" s="179"/>
      <c r="AI26" s="184">
        <f t="shared" si="2"/>
        <v>153</v>
      </c>
      <c r="AJ26" s="185">
        <f t="shared" si="1"/>
        <v>153</v>
      </c>
      <c r="AK26" s="186">
        <f t="shared" si="3"/>
        <v>409795</v>
      </c>
      <c r="AL26" s="190"/>
    </row>
    <row r="27" spans="2:38" ht="18.75">
      <c r="B27" s="204">
        <v>197</v>
      </c>
      <c r="C27" s="191" t="s">
        <v>17</v>
      </c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>
        <v>183</v>
      </c>
      <c r="Z27" s="179"/>
      <c r="AA27" s="179"/>
      <c r="AB27" s="179"/>
      <c r="AC27" s="179"/>
      <c r="AD27" s="179"/>
      <c r="AE27" s="179"/>
      <c r="AF27" s="179"/>
      <c r="AG27" s="179"/>
      <c r="AH27" s="179"/>
      <c r="AI27" s="184">
        <f t="shared" si="2"/>
        <v>183</v>
      </c>
      <c r="AJ27" s="185">
        <f t="shared" si="1"/>
        <v>183</v>
      </c>
      <c r="AK27" s="186">
        <f t="shared" si="3"/>
        <v>490147</v>
      </c>
      <c r="AL27" s="190"/>
    </row>
    <row r="28" spans="2:38" ht="18.75">
      <c r="B28" s="204">
        <v>198</v>
      </c>
      <c r="C28" s="191" t="s">
        <v>18</v>
      </c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>
        <v>0</v>
      </c>
      <c r="Z28" s="179"/>
      <c r="AA28" s="179"/>
      <c r="AB28" s="179"/>
      <c r="AC28" s="179"/>
      <c r="AD28" s="179"/>
      <c r="AE28" s="179"/>
      <c r="AF28" s="179"/>
      <c r="AG28" s="179"/>
      <c r="AH28" s="179"/>
      <c r="AI28" s="184">
        <f t="shared" si="2"/>
        <v>0</v>
      </c>
      <c r="AJ28" s="185">
        <f t="shared" si="1"/>
        <v>0</v>
      </c>
      <c r="AK28" s="186">
        <f t="shared" si="3"/>
        <v>0</v>
      </c>
      <c r="AL28" s="190"/>
    </row>
    <row r="29" spans="2:38" ht="18.75">
      <c r="B29" s="204">
        <v>199</v>
      </c>
      <c r="C29" s="206" t="s">
        <v>19</v>
      </c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>
        <v>216</v>
      </c>
      <c r="Z29" s="179"/>
      <c r="AA29" s="179"/>
      <c r="AB29" s="179"/>
      <c r="AC29" s="179"/>
      <c r="AD29" s="179"/>
      <c r="AE29" s="179"/>
      <c r="AF29" s="179"/>
      <c r="AG29" s="179"/>
      <c r="AH29" s="179"/>
      <c r="AI29" s="184">
        <f t="shared" si="2"/>
        <v>216</v>
      </c>
      <c r="AJ29" s="185">
        <f t="shared" si="1"/>
        <v>216</v>
      </c>
      <c r="AK29" s="186">
        <f t="shared" si="3"/>
        <v>578534</v>
      </c>
      <c r="AL29" s="190"/>
    </row>
    <row r="30" spans="2:38" ht="18.75">
      <c r="B30" s="204">
        <v>201</v>
      </c>
      <c r="C30" s="191" t="s">
        <v>20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>
        <v>138</v>
      </c>
      <c r="Z30" s="179"/>
      <c r="AA30" s="179"/>
      <c r="AB30" s="179"/>
      <c r="AC30" s="179"/>
      <c r="AD30" s="179"/>
      <c r="AE30" s="179"/>
      <c r="AF30" s="179"/>
      <c r="AG30" s="179"/>
      <c r="AH30" s="179"/>
      <c r="AI30" s="184">
        <f t="shared" si="2"/>
        <v>138</v>
      </c>
      <c r="AJ30" s="185">
        <f t="shared" si="1"/>
        <v>138</v>
      </c>
      <c r="AK30" s="186">
        <f t="shared" si="3"/>
        <v>369619</v>
      </c>
      <c r="AL30" s="190"/>
    </row>
    <row r="31" spans="2:38" ht="18.75">
      <c r="B31" s="204"/>
      <c r="C31" s="191" t="s">
        <v>205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>
        <v>0</v>
      </c>
      <c r="Z31" s="179"/>
      <c r="AA31" s="179"/>
      <c r="AB31" s="179"/>
      <c r="AC31" s="179"/>
      <c r="AD31" s="179"/>
      <c r="AE31" s="179"/>
      <c r="AF31" s="179"/>
      <c r="AG31" s="179"/>
      <c r="AH31" s="179"/>
      <c r="AI31" s="184">
        <f t="shared" si="2"/>
        <v>0</v>
      </c>
      <c r="AJ31" s="185">
        <f t="shared" si="1"/>
        <v>0</v>
      </c>
      <c r="AK31" s="186">
        <f t="shared" si="3"/>
        <v>0</v>
      </c>
      <c r="AL31" s="190"/>
    </row>
    <row r="32" spans="2:38" ht="18.75">
      <c r="B32" s="204">
        <v>398</v>
      </c>
      <c r="C32" s="191" t="s">
        <v>235</v>
      </c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>
        <v>20</v>
      </c>
      <c r="Z32" s="179"/>
      <c r="AA32" s="179"/>
      <c r="AB32" s="179"/>
      <c r="AC32" s="179"/>
      <c r="AD32" s="179"/>
      <c r="AE32" s="179"/>
      <c r="AF32" s="179"/>
      <c r="AG32" s="179"/>
      <c r="AH32" s="179"/>
      <c r="AI32" s="184">
        <f t="shared" si="2"/>
        <v>20</v>
      </c>
      <c r="AJ32" s="185">
        <f t="shared" si="1"/>
        <v>20</v>
      </c>
      <c r="AK32" s="186">
        <f t="shared" si="3"/>
        <v>53568</v>
      </c>
      <c r="AL32" s="190"/>
    </row>
    <row r="33" spans="2:38" ht="18.75">
      <c r="B33" s="204">
        <v>200</v>
      </c>
      <c r="C33" s="191" t="s">
        <v>21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>
        <v>0</v>
      </c>
      <c r="Z33" s="179"/>
      <c r="AA33" s="179"/>
      <c r="AB33" s="179"/>
      <c r="AC33" s="179"/>
      <c r="AD33" s="179"/>
      <c r="AE33" s="179"/>
      <c r="AF33" s="179"/>
      <c r="AG33" s="179"/>
      <c r="AH33" s="179"/>
      <c r="AI33" s="184">
        <f t="shared" si="2"/>
        <v>0</v>
      </c>
      <c r="AJ33" s="185">
        <f t="shared" si="1"/>
        <v>0</v>
      </c>
      <c r="AK33" s="186">
        <f t="shared" si="3"/>
        <v>0</v>
      </c>
      <c r="AL33" s="190"/>
    </row>
    <row r="34" spans="2:38" ht="18.75">
      <c r="B34" s="204">
        <v>186</v>
      </c>
      <c r="C34" s="191" t="s">
        <v>22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>
        <v>75</v>
      </c>
      <c r="Z34" s="179"/>
      <c r="AA34" s="179"/>
      <c r="AB34" s="179"/>
      <c r="AC34" s="179"/>
      <c r="AD34" s="179"/>
      <c r="AE34" s="179"/>
      <c r="AF34" s="179"/>
      <c r="AG34" s="179"/>
      <c r="AH34" s="179"/>
      <c r="AI34" s="184">
        <f t="shared" si="2"/>
        <v>75</v>
      </c>
      <c r="AJ34" s="185">
        <f t="shared" si="1"/>
        <v>75</v>
      </c>
      <c r="AK34" s="186">
        <f t="shared" si="3"/>
        <v>200880</v>
      </c>
      <c r="AL34" s="190"/>
    </row>
    <row r="35" spans="2:38" ht="18.75">
      <c r="B35" s="204">
        <v>190</v>
      </c>
      <c r="C35" s="191" t="s">
        <v>23</v>
      </c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>
        <v>0</v>
      </c>
      <c r="Z35" s="179"/>
      <c r="AA35" s="179"/>
      <c r="AB35" s="179"/>
      <c r="AC35" s="179"/>
      <c r="AD35" s="179"/>
      <c r="AE35" s="179"/>
      <c r="AF35" s="179"/>
      <c r="AG35" s="179"/>
      <c r="AH35" s="179"/>
      <c r="AI35" s="184">
        <f t="shared" si="2"/>
        <v>0</v>
      </c>
      <c r="AJ35" s="185">
        <f t="shared" si="1"/>
        <v>0</v>
      </c>
      <c r="AK35" s="186">
        <f t="shared" si="3"/>
        <v>0</v>
      </c>
      <c r="AL35" s="190"/>
    </row>
    <row r="36" spans="2:38" ht="18.75">
      <c r="B36" s="204">
        <v>202</v>
      </c>
      <c r="C36" s="207" t="s">
        <v>24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>
        <v>30</v>
      </c>
      <c r="Z36" s="179"/>
      <c r="AA36" s="179"/>
      <c r="AB36" s="179"/>
      <c r="AC36" s="179"/>
      <c r="AD36" s="179"/>
      <c r="AE36" s="179"/>
      <c r="AF36" s="179"/>
      <c r="AG36" s="179"/>
      <c r="AH36" s="179"/>
      <c r="AI36" s="184">
        <f t="shared" si="2"/>
        <v>30</v>
      </c>
      <c r="AJ36" s="185">
        <f t="shared" si="1"/>
        <v>30</v>
      </c>
      <c r="AK36" s="186">
        <f t="shared" si="3"/>
        <v>80352</v>
      </c>
      <c r="AL36" s="190"/>
    </row>
    <row r="37" spans="2:38" ht="18.75">
      <c r="B37" s="204">
        <v>195</v>
      </c>
      <c r="C37" s="191" t="s">
        <v>25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>
        <v>17</v>
      </c>
      <c r="Z37" s="179"/>
      <c r="AA37" s="179"/>
      <c r="AB37" s="179"/>
      <c r="AC37" s="179"/>
      <c r="AD37" s="179"/>
      <c r="AE37" s="179"/>
      <c r="AF37" s="179"/>
      <c r="AG37" s="179"/>
      <c r="AH37" s="179"/>
      <c r="AI37" s="184">
        <f t="shared" si="2"/>
        <v>17</v>
      </c>
      <c r="AJ37" s="185">
        <f t="shared" si="1"/>
        <v>17</v>
      </c>
      <c r="AK37" s="186">
        <f t="shared" si="3"/>
        <v>45533</v>
      </c>
      <c r="AL37" s="190"/>
    </row>
    <row r="38" spans="2:38" ht="18.75">
      <c r="B38" s="204">
        <v>868</v>
      </c>
      <c r="C38" s="191" t="s">
        <v>204</v>
      </c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>
        <v>230</v>
      </c>
      <c r="Z38" s="179"/>
      <c r="AA38" s="179"/>
      <c r="AB38" s="179"/>
      <c r="AC38" s="179"/>
      <c r="AD38" s="179"/>
      <c r="AE38" s="179"/>
      <c r="AF38" s="179"/>
      <c r="AG38" s="179"/>
      <c r="AH38" s="179"/>
      <c r="AI38" s="184">
        <f t="shared" si="2"/>
        <v>230</v>
      </c>
      <c r="AJ38" s="185">
        <f t="shared" si="1"/>
        <v>230</v>
      </c>
      <c r="AK38" s="186">
        <f t="shared" si="3"/>
        <v>616032</v>
      </c>
      <c r="AL38" s="190"/>
    </row>
    <row r="39" spans="2:38" ht="18.75">
      <c r="B39" s="200"/>
      <c r="C39" s="252" t="s">
        <v>152</v>
      </c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4"/>
    </row>
    <row r="40" spans="2:38" ht="18.75">
      <c r="B40" s="204">
        <v>616</v>
      </c>
      <c r="C40" s="191" t="s">
        <v>27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>
        <v>0</v>
      </c>
      <c r="Z40" s="180"/>
      <c r="AA40" s="180"/>
      <c r="AB40" s="180"/>
      <c r="AC40" s="180"/>
      <c r="AD40" s="180"/>
      <c r="AE40" s="180"/>
      <c r="AF40" s="180"/>
      <c r="AG40" s="180"/>
      <c r="AH40" s="180"/>
      <c r="AI40" s="184">
        <f t="shared" si="2"/>
        <v>0</v>
      </c>
      <c r="AJ40" s="185">
        <f t="shared" ref="AJ40:AJ59" si="4">AVERAGE(D40:AH40)</f>
        <v>0</v>
      </c>
      <c r="AK40" s="186">
        <f>INT(ROUND(INT(ROUND(AJ40,0))*86.4*31,0))</f>
        <v>0</v>
      </c>
      <c r="AL40" s="190"/>
    </row>
    <row r="41" spans="2:38" ht="18.75">
      <c r="B41" s="204">
        <v>616</v>
      </c>
      <c r="C41" s="191" t="s">
        <v>203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>
        <v>84</v>
      </c>
      <c r="Z41" s="180"/>
      <c r="AA41" s="180"/>
      <c r="AB41" s="180"/>
      <c r="AC41" s="180"/>
      <c r="AD41" s="180"/>
      <c r="AE41" s="180"/>
      <c r="AF41" s="180"/>
      <c r="AG41" s="180"/>
      <c r="AH41" s="180"/>
      <c r="AI41" s="184">
        <f t="shared" si="2"/>
        <v>84</v>
      </c>
      <c r="AJ41" s="185">
        <f t="shared" si="4"/>
        <v>84</v>
      </c>
      <c r="AK41" s="186">
        <f t="shared" ref="AK41:AK59" si="5">INT(ROUND(INT(ROUND(AJ41,0))*86.4*31,0))</f>
        <v>224986</v>
      </c>
      <c r="AL41" s="190"/>
    </row>
    <row r="42" spans="2:38" ht="18.75">
      <c r="B42" s="204">
        <v>620</v>
      </c>
      <c r="C42" s="191" t="s">
        <v>28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>
        <v>132</v>
      </c>
      <c r="Z42" s="180"/>
      <c r="AA42" s="180"/>
      <c r="AB42" s="180"/>
      <c r="AC42" s="180"/>
      <c r="AD42" s="180"/>
      <c r="AE42" s="180"/>
      <c r="AF42" s="180"/>
      <c r="AG42" s="180"/>
      <c r="AH42" s="180"/>
      <c r="AI42" s="184">
        <f t="shared" si="2"/>
        <v>132</v>
      </c>
      <c r="AJ42" s="185">
        <f t="shared" si="4"/>
        <v>132</v>
      </c>
      <c r="AK42" s="186">
        <f t="shared" si="5"/>
        <v>353549</v>
      </c>
      <c r="AL42" s="190"/>
    </row>
    <row r="43" spans="2:38" ht="18.75">
      <c r="B43" s="204">
        <v>220</v>
      </c>
      <c r="C43" s="191" t="s">
        <v>29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>
        <v>0</v>
      </c>
      <c r="Z43" s="180"/>
      <c r="AA43" s="180"/>
      <c r="AB43" s="180"/>
      <c r="AC43" s="180"/>
      <c r="AD43" s="180"/>
      <c r="AE43" s="180"/>
      <c r="AF43" s="180"/>
      <c r="AG43" s="180"/>
      <c r="AH43" s="180"/>
      <c r="AI43" s="184">
        <f t="shared" si="2"/>
        <v>0</v>
      </c>
      <c r="AJ43" s="185">
        <f t="shared" si="4"/>
        <v>0</v>
      </c>
      <c r="AK43" s="186">
        <f t="shared" si="5"/>
        <v>0</v>
      </c>
      <c r="AL43" s="190"/>
    </row>
    <row r="44" spans="2:38" ht="18.75">
      <c r="B44" s="204">
        <v>209</v>
      </c>
      <c r="C44" s="191" t="s">
        <v>30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>
        <v>0</v>
      </c>
      <c r="Z44" s="180"/>
      <c r="AA44" s="180"/>
      <c r="AB44" s="180"/>
      <c r="AC44" s="180"/>
      <c r="AD44" s="180"/>
      <c r="AE44" s="180"/>
      <c r="AF44" s="180"/>
      <c r="AG44" s="180"/>
      <c r="AH44" s="180"/>
      <c r="AI44" s="184">
        <f t="shared" si="2"/>
        <v>0</v>
      </c>
      <c r="AJ44" s="185">
        <f t="shared" si="4"/>
        <v>0</v>
      </c>
      <c r="AK44" s="186">
        <f t="shared" si="5"/>
        <v>0</v>
      </c>
      <c r="AL44" s="190"/>
    </row>
    <row r="45" spans="2:38" ht="18.75">
      <c r="B45" s="204">
        <v>373</v>
      </c>
      <c r="C45" s="191" t="s">
        <v>31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>
        <v>127</v>
      </c>
      <c r="Z45" s="180"/>
      <c r="AA45" s="180"/>
      <c r="AB45" s="180"/>
      <c r="AC45" s="180"/>
      <c r="AD45" s="180"/>
      <c r="AE45" s="180"/>
      <c r="AF45" s="180"/>
      <c r="AG45" s="180"/>
      <c r="AH45" s="180"/>
      <c r="AI45" s="184">
        <f t="shared" si="2"/>
        <v>127</v>
      </c>
      <c r="AJ45" s="185">
        <f t="shared" si="4"/>
        <v>127</v>
      </c>
      <c r="AK45" s="186">
        <f t="shared" si="5"/>
        <v>340157</v>
      </c>
      <c r="AL45" s="190"/>
    </row>
    <row r="46" spans="2:38" ht="18.75">
      <c r="B46" s="204">
        <v>213</v>
      </c>
      <c r="C46" s="191" t="s">
        <v>32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>
        <v>184</v>
      </c>
      <c r="Z46" s="180"/>
      <c r="AA46" s="180"/>
      <c r="AB46" s="180"/>
      <c r="AC46" s="180"/>
      <c r="AD46" s="180"/>
      <c r="AE46" s="180"/>
      <c r="AF46" s="180"/>
      <c r="AG46" s="180"/>
      <c r="AH46" s="180"/>
      <c r="AI46" s="184">
        <f t="shared" si="2"/>
        <v>184</v>
      </c>
      <c r="AJ46" s="185">
        <f t="shared" si="4"/>
        <v>184</v>
      </c>
      <c r="AK46" s="186">
        <f t="shared" si="5"/>
        <v>492826</v>
      </c>
      <c r="AL46" s="190"/>
    </row>
    <row r="47" spans="2:38" ht="18.75">
      <c r="B47" s="204">
        <v>214</v>
      </c>
      <c r="C47" s="191" t="s">
        <v>33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>
        <v>200</v>
      </c>
      <c r="Z47" s="180"/>
      <c r="AA47" s="180"/>
      <c r="AB47" s="180"/>
      <c r="AC47" s="180"/>
      <c r="AD47" s="180"/>
      <c r="AE47" s="180"/>
      <c r="AF47" s="180"/>
      <c r="AG47" s="180"/>
      <c r="AH47" s="180"/>
      <c r="AI47" s="184">
        <f t="shared" si="2"/>
        <v>200</v>
      </c>
      <c r="AJ47" s="185">
        <f t="shared" si="4"/>
        <v>200</v>
      </c>
      <c r="AK47" s="186">
        <f t="shared" si="5"/>
        <v>535680</v>
      </c>
      <c r="AL47" s="190"/>
    </row>
    <row r="48" spans="2:38" ht="18.75">
      <c r="B48" s="204">
        <v>219</v>
      </c>
      <c r="C48" s="191" t="s">
        <v>34</v>
      </c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>
        <v>0</v>
      </c>
      <c r="Z48" s="180"/>
      <c r="AA48" s="180"/>
      <c r="AB48" s="180"/>
      <c r="AC48" s="180"/>
      <c r="AD48" s="180"/>
      <c r="AE48" s="180"/>
      <c r="AF48" s="180"/>
      <c r="AG48" s="180"/>
      <c r="AH48" s="180"/>
      <c r="AI48" s="184">
        <f t="shared" si="2"/>
        <v>0</v>
      </c>
      <c r="AJ48" s="185">
        <f t="shared" si="4"/>
        <v>0</v>
      </c>
      <c r="AK48" s="186">
        <f t="shared" si="5"/>
        <v>0</v>
      </c>
      <c r="AL48" s="190"/>
    </row>
    <row r="49" spans="2:38" ht="18.75">
      <c r="B49" s="204">
        <v>222</v>
      </c>
      <c r="C49" s="191" t="s">
        <v>35</v>
      </c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>
        <v>168</v>
      </c>
      <c r="Z49" s="180"/>
      <c r="AA49" s="180"/>
      <c r="AB49" s="180"/>
      <c r="AC49" s="180"/>
      <c r="AD49" s="180"/>
      <c r="AE49" s="180"/>
      <c r="AF49" s="180"/>
      <c r="AG49" s="180"/>
      <c r="AH49" s="180"/>
      <c r="AI49" s="184">
        <f t="shared" si="2"/>
        <v>168</v>
      </c>
      <c r="AJ49" s="185">
        <f t="shared" si="4"/>
        <v>168</v>
      </c>
      <c r="AK49" s="186">
        <f t="shared" si="5"/>
        <v>449971</v>
      </c>
      <c r="AL49" s="190"/>
    </row>
    <row r="50" spans="2:38" ht="18.75">
      <c r="B50" s="204">
        <v>223</v>
      </c>
      <c r="C50" s="191" t="s">
        <v>36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>
        <v>162</v>
      </c>
      <c r="Z50" s="180"/>
      <c r="AA50" s="180"/>
      <c r="AB50" s="180"/>
      <c r="AC50" s="180"/>
      <c r="AD50" s="180"/>
      <c r="AE50" s="180"/>
      <c r="AF50" s="180"/>
      <c r="AG50" s="180"/>
      <c r="AH50" s="180"/>
      <c r="AI50" s="184">
        <f t="shared" si="2"/>
        <v>162</v>
      </c>
      <c r="AJ50" s="185">
        <f t="shared" si="4"/>
        <v>162</v>
      </c>
      <c r="AK50" s="186">
        <f t="shared" si="5"/>
        <v>433901</v>
      </c>
      <c r="AL50" s="190"/>
    </row>
    <row r="51" spans="2:38" ht="18.75">
      <c r="B51" s="204">
        <v>224</v>
      </c>
      <c r="C51" s="191" t="s">
        <v>37</v>
      </c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>
        <v>48</v>
      </c>
      <c r="Z51" s="180"/>
      <c r="AA51" s="180"/>
      <c r="AB51" s="180"/>
      <c r="AC51" s="180"/>
      <c r="AD51" s="180"/>
      <c r="AE51" s="180"/>
      <c r="AF51" s="180"/>
      <c r="AG51" s="180"/>
      <c r="AH51" s="180"/>
      <c r="AI51" s="184">
        <f t="shared" si="2"/>
        <v>48</v>
      </c>
      <c r="AJ51" s="185">
        <f t="shared" si="4"/>
        <v>48</v>
      </c>
      <c r="AK51" s="186">
        <f t="shared" si="5"/>
        <v>128563</v>
      </c>
      <c r="AL51" s="190"/>
    </row>
    <row r="52" spans="2:38" ht="18.75">
      <c r="B52" s="204">
        <v>217</v>
      </c>
      <c r="C52" s="191" t="s">
        <v>38</v>
      </c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>
        <v>105</v>
      </c>
      <c r="Z52" s="180"/>
      <c r="AA52" s="180"/>
      <c r="AB52" s="180"/>
      <c r="AC52" s="180"/>
      <c r="AD52" s="180"/>
      <c r="AE52" s="180"/>
      <c r="AF52" s="180"/>
      <c r="AG52" s="180"/>
      <c r="AH52" s="180"/>
      <c r="AI52" s="184">
        <f t="shared" si="2"/>
        <v>105</v>
      </c>
      <c r="AJ52" s="185">
        <f t="shared" si="4"/>
        <v>105</v>
      </c>
      <c r="AK52" s="186">
        <f t="shared" si="5"/>
        <v>281232</v>
      </c>
      <c r="AL52" s="190"/>
    </row>
    <row r="53" spans="2:38" ht="18.75">
      <c r="B53" s="204">
        <v>225</v>
      </c>
      <c r="C53" s="191" t="s">
        <v>39</v>
      </c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>
        <v>0</v>
      </c>
      <c r="Z53" s="180"/>
      <c r="AA53" s="180"/>
      <c r="AB53" s="180"/>
      <c r="AC53" s="180"/>
      <c r="AD53" s="180"/>
      <c r="AE53" s="180"/>
      <c r="AF53" s="180"/>
      <c r="AG53" s="180"/>
      <c r="AH53" s="180"/>
      <c r="AI53" s="184">
        <f t="shared" si="2"/>
        <v>0</v>
      </c>
      <c r="AJ53" s="185">
        <f t="shared" si="4"/>
        <v>0</v>
      </c>
      <c r="AK53" s="186">
        <f t="shared" si="5"/>
        <v>0</v>
      </c>
      <c r="AL53" s="190"/>
    </row>
    <row r="54" spans="2:38" ht="18.75">
      <c r="B54" s="204">
        <v>212</v>
      </c>
      <c r="C54" s="191" t="s">
        <v>40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>
        <v>0</v>
      </c>
      <c r="Z54" s="180"/>
      <c r="AA54" s="180"/>
      <c r="AB54" s="180"/>
      <c r="AC54" s="180"/>
      <c r="AD54" s="180"/>
      <c r="AE54" s="180"/>
      <c r="AF54" s="180"/>
      <c r="AG54" s="180"/>
      <c r="AH54" s="180"/>
      <c r="AI54" s="184">
        <f t="shared" si="2"/>
        <v>0</v>
      </c>
      <c r="AJ54" s="185">
        <f t="shared" si="4"/>
        <v>0</v>
      </c>
      <c r="AK54" s="186">
        <f t="shared" si="5"/>
        <v>0</v>
      </c>
      <c r="AL54" s="190"/>
    </row>
    <row r="55" spans="2:38" ht="18.75">
      <c r="B55" s="204">
        <v>215</v>
      </c>
      <c r="C55" s="191" t="s">
        <v>41</v>
      </c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>
        <v>0</v>
      </c>
      <c r="Z55" s="180"/>
      <c r="AA55" s="180"/>
      <c r="AB55" s="180"/>
      <c r="AC55" s="180"/>
      <c r="AD55" s="180"/>
      <c r="AE55" s="180"/>
      <c r="AF55" s="180"/>
      <c r="AG55" s="180"/>
      <c r="AH55" s="180"/>
      <c r="AI55" s="184">
        <f t="shared" si="2"/>
        <v>0</v>
      </c>
      <c r="AJ55" s="185">
        <f t="shared" si="4"/>
        <v>0</v>
      </c>
      <c r="AK55" s="186">
        <f t="shared" si="5"/>
        <v>0</v>
      </c>
      <c r="AL55" s="190"/>
    </row>
    <row r="56" spans="2:38" ht="18.75">
      <c r="B56" s="204">
        <v>218</v>
      </c>
      <c r="C56" s="191" t="s">
        <v>42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>
        <v>121</v>
      </c>
      <c r="Z56" s="180"/>
      <c r="AA56" s="180"/>
      <c r="AB56" s="180"/>
      <c r="AC56" s="180"/>
      <c r="AD56" s="180"/>
      <c r="AE56" s="180"/>
      <c r="AF56" s="180"/>
      <c r="AG56" s="180"/>
      <c r="AH56" s="180"/>
      <c r="AI56" s="184">
        <f t="shared" si="2"/>
        <v>121</v>
      </c>
      <c r="AJ56" s="185">
        <f t="shared" si="4"/>
        <v>121</v>
      </c>
      <c r="AK56" s="186">
        <f t="shared" si="5"/>
        <v>324086</v>
      </c>
      <c r="AL56" s="190"/>
    </row>
    <row r="57" spans="2:38" ht="18.75">
      <c r="B57" s="204">
        <v>221</v>
      </c>
      <c r="C57" s="191" t="s">
        <v>43</v>
      </c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>
        <v>0</v>
      </c>
      <c r="Z57" s="180"/>
      <c r="AA57" s="180"/>
      <c r="AB57" s="180"/>
      <c r="AC57" s="180"/>
      <c r="AD57" s="180"/>
      <c r="AE57" s="180"/>
      <c r="AF57" s="180"/>
      <c r="AG57" s="180"/>
      <c r="AH57" s="180"/>
      <c r="AI57" s="184">
        <f t="shared" si="2"/>
        <v>0</v>
      </c>
      <c r="AJ57" s="185">
        <f t="shared" si="4"/>
        <v>0</v>
      </c>
      <c r="AK57" s="186">
        <f t="shared" si="5"/>
        <v>0</v>
      </c>
      <c r="AL57" s="190"/>
    </row>
    <row r="58" spans="2:38" ht="18.75">
      <c r="B58" s="204">
        <v>229</v>
      </c>
      <c r="C58" s="191" t="s">
        <v>44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>
        <v>48</v>
      </c>
      <c r="Z58" s="180"/>
      <c r="AA58" s="180"/>
      <c r="AB58" s="180"/>
      <c r="AC58" s="180"/>
      <c r="AD58" s="180"/>
      <c r="AE58" s="180"/>
      <c r="AF58" s="180"/>
      <c r="AG58" s="180"/>
      <c r="AH58" s="180"/>
      <c r="AI58" s="184">
        <f t="shared" si="2"/>
        <v>48</v>
      </c>
      <c r="AJ58" s="185">
        <f t="shared" si="4"/>
        <v>48</v>
      </c>
      <c r="AK58" s="186">
        <f t="shared" si="5"/>
        <v>128563</v>
      </c>
      <c r="AL58" s="190"/>
    </row>
    <row r="59" spans="2:38" ht="19.5" thickBot="1">
      <c r="B59" s="205"/>
      <c r="C59" s="192" t="s">
        <v>237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>
        <f>SUM(Y40:Y58)</f>
        <v>1379</v>
      </c>
      <c r="Z59" s="193"/>
      <c r="AA59" s="193"/>
      <c r="AB59" s="193"/>
      <c r="AC59" s="193"/>
      <c r="AD59" s="193"/>
      <c r="AE59" s="193"/>
      <c r="AF59" s="193"/>
      <c r="AG59" s="193"/>
      <c r="AH59" s="193"/>
      <c r="AI59" s="194">
        <f t="shared" si="2"/>
        <v>1379</v>
      </c>
      <c r="AJ59" s="195">
        <f t="shared" si="4"/>
        <v>1379</v>
      </c>
      <c r="AK59" s="196">
        <f t="shared" si="5"/>
        <v>3693514</v>
      </c>
      <c r="AL59" s="197"/>
    </row>
  </sheetData>
  <mergeCells count="5">
    <mergeCell ref="Y13:AE13"/>
    <mergeCell ref="C16:AL16"/>
    <mergeCell ref="C39:AL39"/>
    <mergeCell ref="AB14:AL14"/>
    <mergeCell ref="Y14:AA14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AGOSTO - 2018</vt:lpstr>
      <vt:lpstr>Hoja1</vt:lpstr>
      <vt:lpstr>_IMPRE</vt:lpstr>
      <vt:lpstr>'AGOSTO - 2018'!Área_de_impresión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 Y DRENAJE</dc:creator>
  <cp:lastModifiedBy>eortegon</cp:lastModifiedBy>
  <cp:revision>1</cp:revision>
  <cp:lastPrinted>2018-09-07T14:50:23Z</cp:lastPrinted>
  <dcterms:created xsi:type="dcterms:W3CDTF">2001-04-30T16:06:45Z</dcterms:created>
  <dcterms:modified xsi:type="dcterms:W3CDTF">2018-09-10T22:41:49Z</dcterms:modified>
</cp:coreProperties>
</file>