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5" yWindow="-15" windowWidth="24060" windowHeight="5025" tabRatio="598"/>
  </bookViews>
  <sheets>
    <sheet name="OCTUBRE - 2018" sheetId="1" r:id="rId1"/>
    <sheet name="Hoja1" sheetId="2" r:id="rId2"/>
  </sheets>
  <definedNames>
    <definedName name="_IMPRE">'OCTUBRE - 2018'!$D$4:$H$6</definedName>
    <definedName name="_xlnm.Print_Area" localSheetId="1">Hoja1!$C$14:$AL$59</definedName>
    <definedName name="_xlnm.Print_Area" localSheetId="0">'OCTUBRE - 2018'!$AL$217:$BL$273</definedName>
  </definedNames>
  <calcPr calcId="125725"/>
</workbook>
</file>

<file path=xl/calcChain.xml><?xml version="1.0" encoding="utf-8"?>
<calcChain xmlns="http://schemas.openxmlformats.org/spreadsheetml/2006/main">
  <c r="E174" i="1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D174"/>
  <c r="AJ193"/>
  <c r="AI193"/>
  <c r="AI174"/>
  <c r="BH263"/>
  <c r="BL263"/>
  <c r="AH197"/>
  <c r="AH164"/>
  <c r="AG197"/>
  <c r="AG164"/>
  <c r="AF197"/>
  <c r="AF164"/>
  <c r="AE197"/>
  <c r="AD197"/>
  <c r="AC197"/>
  <c r="AE164"/>
  <c r="AD164"/>
  <c r="AC164"/>
  <c r="AB197"/>
  <c r="AB164"/>
  <c r="AA197"/>
  <c r="AA164"/>
  <c r="Z197"/>
  <c r="Z164"/>
  <c r="Y197"/>
  <c r="Y164"/>
  <c r="X197"/>
  <c r="X164"/>
  <c r="W197"/>
  <c r="W164"/>
  <c r="V197"/>
  <c r="V164"/>
  <c r="U197"/>
  <c r="U164"/>
  <c r="T197"/>
  <c r="T164"/>
  <c r="S197"/>
  <c r="S164"/>
  <c r="R197"/>
  <c r="R164"/>
  <c r="Q197"/>
  <c r="Q164"/>
  <c r="P197"/>
  <c r="P164"/>
  <c r="O197"/>
  <c r="O164"/>
  <c r="N197"/>
  <c r="N164"/>
  <c r="M197"/>
  <c r="M164"/>
  <c r="L197"/>
  <c r="L164"/>
  <c r="K197"/>
  <c r="K164"/>
  <c r="J197"/>
  <c r="J164"/>
  <c r="J159"/>
  <c r="I197"/>
  <c r="I164"/>
  <c r="H197"/>
  <c r="H164"/>
  <c r="G197"/>
  <c r="G164"/>
  <c r="F197"/>
  <c r="F164"/>
  <c r="E197"/>
  <c r="E164"/>
  <c r="E54"/>
  <c r="E181" s="1"/>
  <c r="AX232" s="1"/>
  <c r="F54"/>
  <c r="G54"/>
  <c r="G181" s="1"/>
  <c r="AX234" s="1"/>
  <c r="H54"/>
  <c r="I54"/>
  <c r="I181" s="1"/>
  <c r="AX236" s="1"/>
  <c r="J54"/>
  <c r="K54"/>
  <c r="K181" s="1"/>
  <c r="AX238" s="1"/>
  <c r="L54"/>
  <c r="M54"/>
  <c r="M181" s="1"/>
  <c r="AX240" s="1"/>
  <c r="N54"/>
  <c r="O54"/>
  <c r="O181" s="1"/>
  <c r="AX242" s="1"/>
  <c r="P54"/>
  <c r="Q54"/>
  <c r="Q181" s="1"/>
  <c r="AX244" s="1"/>
  <c r="R54"/>
  <c r="S54"/>
  <c r="S181" s="1"/>
  <c r="AX246" s="1"/>
  <c r="T54"/>
  <c r="U54"/>
  <c r="V54"/>
  <c r="W54"/>
  <c r="X54"/>
  <c r="Y54"/>
  <c r="Z54"/>
  <c r="AA54"/>
  <c r="AB54"/>
  <c r="AC54"/>
  <c r="AD54"/>
  <c r="AE54"/>
  <c r="AE181" s="1"/>
  <c r="AX258" s="1"/>
  <c r="AF54"/>
  <c r="AG54"/>
  <c r="AG181" s="1"/>
  <c r="AX260" s="1"/>
  <c r="AH54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Y260" s="1"/>
  <c r="AH172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F181"/>
  <c r="H181"/>
  <c r="AX235" s="1"/>
  <c r="J181"/>
  <c r="L181"/>
  <c r="AX239" s="1"/>
  <c r="N181"/>
  <c r="P181"/>
  <c r="R181"/>
  <c r="T181"/>
  <c r="AX247" s="1"/>
  <c r="U181"/>
  <c r="V181"/>
  <c r="W181"/>
  <c r="X181"/>
  <c r="Y181"/>
  <c r="Z181"/>
  <c r="AA181"/>
  <c r="AX254" s="1"/>
  <c r="AY254" s="1"/>
  <c r="AB181"/>
  <c r="AC181"/>
  <c r="AX256" s="1"/>
  <c r="AY256" s="1"/>
  <c r="AD181"/>
  <c r="AF181"/>
  <c r="AH181"/>
  <c r="AX261" s="1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W183"/>
  <c r="Y183"/>
  <c r="AA183"/>
  <c r="AD183"/>
  <c r="D197"/>
  <c r="D164"/>
  <c r="BD269"/>
  <c r="BA269"/>
  <c r="AY269"/>
  <c r="AX269"/>
  <c r="BG233"/>
  <c r="BG235"/>
  <c r="BG239"/>
  <c r="BG241"/>
  <c r="BG243"/>
  <c r="BG247"/>
  <c r="BG255"/>
  <c r="BG257"/>
  <c r="BG261"/>
  <c r="D173"/>
  <c r="AJ191"/>
  <c r="AI191"/>
  <c r="BB239"/>
  <c r="BB237"/>
  <c r="BH262"/>
  <c r="BL262"/>
  <c r="BB234"/>
  <c r="AX233"/>
  <c r="BB231"/>
  <c r="BE269"/>
  <c r="E4" i="2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AA15"/>
  <c r="AC15"/>
  <c r="AD15"/>
  <c r="AE15"/>
  <c r="AF15"/>
  <c r="AG15"/>
  <c r="AH15"/>
  <c r="AI17"/>
  <c r="AJ17"/>
  <c r="AK17"/>
  <c r="AI18"/>
  <c r="AJ18"/>
  <c r="AK18"/>
  <c r="AI19"/>
  <c r="AJ19"/>
  <c r="AK19"/>
  <c r="AI20"/>
  <c r="AJ20"/>
  <c r="AK20"/>
  <c r="AI21"/>
  <c r="AJ21"/>
  <c r="AK21"/>
  <c r="AI22"/>
  <c r="AJ22"/>
  <c r="AK22"/>
  <c r="AI23"/>
  <c r="AJ23"/>
  <c r="AK23"/>
  <c r="AI24"/>
  <c r="AJ24"/>
  <c r="AK24"/>
  <c r="AI25"/>
  <c r="AJ25"/>
  <c r="AK25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32"/>
  <c r="AJ32"/>
  <c r="AK32"/>
  <c r="AI33"/>
  <c r="AJ33"/>
  <c r="AK33"/>
  <c r="AI34"/>
  <c r="AJ34"/>
  <c r="AK34"/>
  <c r="AI35"/>
  <c r="AJ35"/>
  <c r="AK35"/>
  <c r="AI36"/>
  <c r="AJ36"/>
  <c r="AK36"/>
  <c r="AI37"/>
  <c r="AJ37"/>
  <c r="AK37"/>
  <c r="AI38"/>
  <c r="AJ38"/>
  <c r="AK38"/>
  <c r="AI40"/>
  <c r="AJ40"/>
  <c r="AK40"/>
  <c r="AI41"/>
  <c r="AJ41"/>
  <c r="AK41"/>
  <c r="AI42"/>
  <c r="AJ42"/>
  <c r="AK42"/>
  <c r="AI43"/>
  <c r="AJ43"/>
  <c r="AK43"/>
  <c r="AI44"/>
  <c r="AJ44"/>
  <c r="AK44"/>
  <c r="AI45"/>
  <c r="AJ45"/>
  <c r="AK45"/>
  <c r="AI46"/>
  <c r="AJ46"/>
  <c r="AK46"/>
  <c r="AI47"/>
  <c r="AJ47"/>
  <c r="AK47"/>
  <c r="AI48"/>
  <c r="AJ48"/>
  <c r="AK48"/>
  <c r="AI49"/>
  <c r="AJ49"/>
  <c r="AK49"/>
  <c r="AI50"/>
  <c r="AJ50"/>
  <c r="AK50"/>
  <c r="AI51"/>
  <c r="AJ51"/>
  <c r="AK51"/>
  <c r="AI52"/>
  <c r="AJ52"/>
  <c r="AK52"/>
  <c r="AI53"/>
  <c r="AJ53"/>
  <c r="AK53"/>
  <c r="AI54"/>
  <c r="AJ54"/>
  <c r="AK54"/>
  <c r="AI55"/>
  <c r="AJ55"/>
  <c r="AK55"/>
  <c r="AI56"/>
  <c r="AJ56"/>
  <c r="AK56"/>
  <c r="AI57"/>
  <c r="AJ57"/>
  <c r="AK57"/>
  <c r="AI58"/>
  <c r="AJ58"/>
  <c r="AK58"/>
  <c r="Y59"/>
  <c r="AI59"/>
  <c r="AJ59"/>
  <c r="AK59"/>
  <c r="E10" i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2"/>
  <c r="AJ12"/>
  <c r="AK12" s="1"/>
  <c r="AI13"/>
  <c r="AJ13"/>
  <c r="AK13" s="1"/>
  <c r="AI14"/>
  <c r="AJ14"/>
  <c r="AK14" s="1"/>
  <c r="AI15"/>
  <c r="AJ15"/>
  <c r="AK15" s="1"/>
  <c r="AI16"/>
  <c r="AJ16"/>
  <c r="AK16" s="1"/>
  <c r="AI17"/>
  <c r="AJ17"/>
  <c r="AK17" s="1"/>
  <c r="AI18"/>
  <c r="AJ18"/>
  <c r="AK18" s="1"/>
  <c r="AI19"/>
  <c r="AJ19"/>
  <c r="AK19" s="1"/>
  <c r="AI20"/>
  <c r="AJ20"/>
  <c r="AK20" s="1"/>
  <c r="AI21"/>
  <c r="AJ21"/>
  <c r="AK21" s="1"/>
  <c r="AI22"/>
  <c r="AJ22"/>
  <c r="AK22" s="1"/>
  <c r="AI23"/>
  <c r="AJ23"/>
  <c r="AK23" s="1"/>
  <c r="AI24"/>
  <c r="AJ24"/>
  <c r="AK24" s="1"/>
  <c r="AI25"/>
  <c r="AJ25"/>
  <c r="AK25" s="1"/>
  <c r="AI26"/>
  <c r="AJ26"/>
  <c r="AK26" s="1"/>
  <c r="AI27"/>
  <c r="AJ27"/>
  <c r="AK27" s="1"/>
  <c r="AI28"/>
  <c r="AJ28"/>
  <c r="AK28" s="1"/>
  <c r="AI29"/>
  <c r="AJ29"/>
  <c r="AK29" s="1"/>
  <c r="AI30"/>
  <c r="AJ30"/>
  <c r="AK30" s="1"/>
  <c r="AI31"/>
  <c r="AJ31"/>
  <c r="AK31" s="1"/>
  <c r="AI32"/>
  <c r="AJ32"/>
  <c r="AK32" s="1"/>
  <c r="AI33"/>
  <c r="AJ33"/>
  <c r="AK33" s="1"/>
  <c r="AI35"/>
  <c r="AJ35"/>
  <c r="AK35" s="1"/>
  <c r="AI36"/>
  <c r="AJ36"/>
  <c r="AK36" s="1"/>
  <c r="AI37"/>
  <c r="AJ37"/>
  <c r="AK37" s="1"/>
  <c r="AI38"/>
  <c r="AJ38"/>
  <c r="AK38" s="1"/>
  <c r="AI39"/>
  <c r="AJ39"/>
  <c r="AK39" s="1"/>
  <c r="AI40"/>
  <c r="AJ40"/>
  <c r="AK40" s="1"/>
  <c r="AI41"/>
  <c r="AJ41"/>
  <c r="AK41" s="1"/>
  <c r="AI42"/>
  <c r="AJ42"/>
  <c r="AK42" s="1"/>
  <c r="AI43"/>
  <c r="AJ43"/>
  <c r="AK43" s="1"/>
  <c r="AI44"/>
  <c r="AJ44"/>
  <c r="AK44" s="1"/>
  <c r="AI45"/>
  <c r="AJ45"/>
  <c r="AK45" s="1"/>
  <c r="AI46"/>
  <c r="AJ46"/>
  <c r="AK46" s="1"/>
  <c r="AI47"/>
  <c r="AJ47"/>
  <c r="AK47" s="1"/>
  <c r="AI48"/>
  <c r="AJ48"/>
  <c r="AK48"/>
  <c r="AI49"/>
  <c r="AJ49"/>
  <c r="AK49" s="1"/>
  <c r="AI50"/>
  <c r="AJ50"/>
  <c r="AK50" s="1"/>
  <c r="AI51"/>
  <c r="AJ51"/>
  <c r="AK51" s="1"/>
  <c r="AI52"/>
  <c r="AJ52"/>
  <c r="AK52" s="1"/>
  <c r="AI53"/>
  <c r="AJ53"/>
  <c r="AK53" s="1"/>
  <c r="D54"/>
  <c r="D181" s="1"/>
  <c r="AX241"/>
  <c r="AX245"/>
  <c r="AX248"/>
  <c r="AY248" s="1"/>
  <c r="AX251"/>
  <c r="AX255"/>
  <c r="AX257"/>
  <c r="AI56"/>
  <c r="AJ56"/>
  <c r="AK56" s="1"/>
  <c r="AI57"/>
  <c r="AJ57"/>
  <c r="AK57" s="1"/>
  <c r="AI58"/>
  <c r="AJ58"/>
  <c r="AK58"/>
  <c r="AI59"/>
  <c r="AJ59"/>
  <c r="AK59" s="1"/>
  <c r="AI60"/>
  <c r="AJ60"/>
  <c r="AK60" s="1"/>
  <c r="AI61"/>
  <c r="AJ61"/>
  <c r="AK61" s="1"/>
  <c r="AI62"/>
  <c r="AJ62"/>
  <c r="AK62" s="1"/>
  <c r="AI64"/>
  <c r="AJ64"/>
  <c r="AK64" s="1"/>
  <c r="AI65"/>
  <c r="AJ65"/>
  <c r="AK65" s="1"/>
  <c r="AI66"/>
  <c r="AJ66"/>
  <c r="AK66" s="1"/>
  <c r="AI67"/>
  <c r="AJ67"/>
  <c r="AK67" s="1"/>
  <c r="AI68"/>
  <c r="AJ68"/>
  <c r="AK68" s="1"/>
  <c r="AI69"/>
  <c r="AJ69"/>
  <c r="AK69" s="1"/>
  <c r="AI70"/>
  <c r="AJ70"/>
  <c r="AK70" s="1"/>
  <c r="AI71"/>
  <c r="AJ71"/>
  <c r="AK71" s="1"/>
  <c r="AI72"/>
  <c r="AJ72"/>
  <c r="AK72" s="1"/>
  <c r="AI73"/>
  <c r="AJ73"/>
  <c r="AK73" s="1"/>
  <c r="AI74"/>
  <c r="AJ74"/>
  <c r="AK74" s="1"/>
  <c r="AI75"/>
  <c r="AJ75"/>
  <c r="AK75" s="1"/>
  <c r="AI76"/>
  <c r="AJ76"/>
  <c r="AK76" s="1"/>
  <c r="AI77"/>
  <c r="AJ77"/>
  <c r="AK77" s="1"/>
  <c r="AI78"/>
  <c r="AJ78"/>
  <c r="AK78" s="1"/>
  <c r="AI79"/>
  <c r="AJ79"/>
  <c r="AK79" s="1"/>
  <c r="AI80"/>
  <c r="AJ80"/>
  <c r="AK80" s="1"/>
  <c r="AI81"/>
  <c r="AJ81"/>
  <c r="AK81" s="1"/>
  <c r="AI82"/>
  <c r="AJ82"/>
  <c r="AK82" s="1"/>
  <c r="AI83"/>
  <c r="AJ83"/>
  <c r="AK83" s="1"/>
  <c r="AI84"/>
  <c r="AJ84"/>
  <c r="AK84" s="1"/>
  <c r="AI85"/>
  <c r="AJ85"/>
  <c r="AK85" s="1"/>
  <c r="AI86"/>
  <c r="AJ86"/>
  <c r="AK86" s="1"/>
  <c r="AI87"/>
  <c r="AJ87"/>
  <c r="AK87" s="1"/>
  <c r="AI88"/>
  <c r="AJ88"/>
  <c r="AK88" s="1"/>
  <c r="AI89"/>
  <c r="AJ89"/>
  <c r="AK89" s="1"/>
  <c r="AI90"/>
  <c r="AJ90"/>
  <c r="AK90" s="1"/>
  <c r="AI91"/>
  <c r="AJ91"/>
  <c r="AK91" s="1"/>
  <c r="AI92"/>
  <c r="AJ92"/>
  <c r="AK92" s="1"/>
  <c r="AI93"/>
  <c r="AJ93"/>
  <c r="AK93" s="1"/>
  <c r="AI94"/>
  <c r="AJ94"/>
  <c r="AK94" s="1"/>
  <c r="AI95"/>
  <c r="AJ95"/>
  <c r="AK95" s="1"/>
  <c r="AI96"/>
  <c r="AJ96"/>
  <c r="AK96" s="1"/>
  <c r="AI97"/>
  <c r="AJ97"/>
  <c r="AK97" s="1"/>
  <c r="AI98"/>
  <c r="AJ98"/>
  <c r="AK98" s="1"/>
  <c r="AI99"/>
  <c r="AJ99"/>
  <c r="AK99" s="1"/>
  <c r="AI100"/>
  <c r="AJ100"/>
  <c r="AK100" s="1"/>
  <c r="AI101"/>
  <c r="AJ101"/>
  <c r="AK101" s="1"/>
  <c r="AI102"/>
  <c r="AJ102"/>
  <c r="AK102" s="1"/>
  <c r="AI103"/>
  <c r="AJ103"/>
  <c r="AK103" s="1"/>
  <c r="AI104"/>
  <c r="AJ104"/>
  <c r="AK104" s="1"/>
  <c r="AI105"/>
  <c r="AJ105"/>
  <c r="AK105" s="1"/>
  <c r="AI106"/>
  <c r="AJ106"/>
  <c r="AK106" s="1"/>
  <c r="AI107"/>
  <c r="AJ107"/>
  <c r="AK107" s="1"/>
  <c r="AI108"/>
  <c r="AJ108"/>
  <c r="AK108" s="1"/>
  <c r="AI109"/>
  <c r="AJ109"/>
  <c r="AK109" s="1"/>
  <c r="AI110"/>
  <c r="AJ110"/>
  <c r="AK110" s="1"/>
  <c r="AI111"/>
  <c r="AJ111"/>
  <c r="AK111" s="1"/>
  <c r="AI112"/>
  <c r="AJ112"/>
  <c r="AK112" s="1"/>
  <c r="AI113"/>
  <c r="AJ113"/>
  <c r="AK113" s="1"/>
  <c r="AI114"/>
  <c r="AJ114"/>
  <c r="AK114" s="1"/>
  <c r="AI115"/>
  <c r="AJ115"/>
  <c r="AK115" s="1"/>
  <c r="AI116"/>
  <c r="AJ116"/>
  <c r="AK116" s="1"/>
  <c r="AI117"/>
  <c r="AJ117"/>
  <c r="AK117" s="1"/>
  <c r="AI118"/>
  <c r="AJ118"/>
  <c r="AK118" s="1"/>
  <c r="AI119"/>
  <c r="AJ119"/>
  <c r="AK119" s="1"/>
  <c r="AI120"/>
  <c r="AJ120"/>
  <c r="AK120" s="1"/>
  <c r="AI121"/>
  <c r="AJ121"/>
  <c r="AK121" s="1"/>
  <c r="AI122"/>
  <c r="AJ122"/>
  <c r="AK122" s="1"/>
  <c r="AI123"/>
  <c r="AJ123"/>
  <c r="AK123" s="1"/>
  <c r="AI124"/>
  <c r="AJ124"/>
  <c r="AK124" s="1"/>
  <c r="AI125"/>
  <c r="AJ125"/>
  <c r="AK125" s="1"/>
  <c r="AI126"/>
  <c r="AJ126"/>
  <c r="AK126" s="1"/>
  <c r="AI127"/>
  <c r="AJ127"/>
  <c r="AK127" s="1"/>
  <c r="AI128"/>
  <c r="AJ128"/>
  <c r="AK128" s="1"/>
  <c r="AI129"/>
  <c r="AJ129"/>
  <c r="AK129" s="1"/>
  <c r="AI130"/>
  <c r="AJ130"/>
  <c r="AK130" s="1"/>
  <c r="AI131"/>
  <c r="AJ131"/>
  <c r="AK131" s="1"/>
  <c r="AI132"/>
  <c r="AJ132"/>
  <c r="AK132" s="1"/>
  <c r="AI133"/>
  <c r="AJ133"/>
  <c r="AK133" s="1"/>
  <c r="AI134"/>
  <c r="AJ134"/>
  <c r="AK134" s="1"/>
  <c r="AI135"/>
  <c r="AJ135"/>
  <c r="AK135" s="1"/>
  <c r="AI136"/>
  <c r="AJ136"/>
  <c r="AK136" s="1"/>
  <c r="AI137"/>
  <c r="AJ137"/>
  <c r="AK137" s="1"/>
  <c r="AI138"/>
  <c r="AJ138"/>
  <c r="AK138" s="1"/>
  <c r="AI139"/>
  <c r="AJ139"/>
  <c r="AK139" s="1"/>
  <c r="AI140"/>
  <c r="AJ140"/>
  <c r="AK140" s="1"/>
  <c r="AI141"/>
  <c r="AJ141"/>
  <c r="AK141" s="1"/>
  <c r="AI142"/>
  <c r="AJ142"/>
  <c r="AK142" s="1"/>
  <c r="AI143"/>
  <c r="AJ143"/>
  <c r="AK143" s="1"/>
  <c r="AI144"/>
  <c r="AJ144"/>
  <c r="AK144" s="1"/>
  <c r="AI146"/>
  <c r="AJ146"/>
  <c r="AK146" s="1"/>
  <c r="AI147"/>
  <c r="AJ147"/>
  <c r="AK147" s="1"/>
  <c r="AI148"/>
  <c r="AJ148"/>
  <c r="AK148" s="1"/>
  <c r="AI149"/>
  <c r="AJ149"/>
  <c r="AK149" s="1"/>
  <c r="AI150"/>
  <c r="AJ150"/>
  <c r="AK150" s="1"/>
  <c r="AI151"/>
  <c r="AJ151"/>
  <c r="AK151" s="1"/>
  <c r="AI152"/>
  <c r="AJ152"/>
  <c r="AK152" s="1"/>
  <c r="AI154"/>
  <c r="AJ154"/>
  <c r="AK154" s="1"/>
  <c r="AI155"/>
  <c r="AJ155"/>
  <c r="AK155"/>
  <c r="AI156"/>
  <c r="AJ156"/>
  <c r="AK156" s="1"/>
  <c r="AI157"/>
  <c r="AJ157"/>
  <c r="AK157" s="1"/>
  <c r="AI158"/>
  <c r="AJ158"/>
  <c r="AK158" s="1"/>
  <c r="AI159"/>
  <c r="AJ159"/>
  <c r="AK159" s="1"/>
  <c r="AI160"/>
  <c r="AJ160"/>
  <c r="AK160" s="1"/>
  <c r="AI162"/>
  <c r="AJ162"/>
  <c r="AK162" s="1"/>
  <c r="AI163"/>
  <c r="AJ163"/>
  <c r="AK163" s="1"/>
  <c r="AI164"/>
  <c r="AI165"/>
  <c r="AJ165"/>
  <c r="AK165" s="1"/>
  <c r="AI166"/>
  <c r="AJ166"/>
  <c r="AK166" s="1"/>
  <c r="AI167"/>
  <c r="AJ167"/>
  <c r="AK167" s="1"/>
  <c r="AJ168"/>
  <c r="AK168" s="1"/>
  <c r="AJ169"/>
  <c r="AK169" s="1"/>
  <c r="D170"/>
  <c r="D171"/>
  <c r="D172"/>
  <c r="D175"/>
  <c r="D176"/>
  <c r="BF231" s="1"/>
  <c r="BF232"/>
  <c r="BF233"/>
  <c r="BF234"/>
  <c r="BF235"/>
  <c r="BF236"/>
  <c r="BF237"/>
  <c r="BF238"/>
  <c r="BF239"/>
  <c r="BF240"/>
  <c r="BF241"/>
  <c r="BF242"/>
  <c r="BF243"/>
  <c r="BF244"/>
  <c r="BF245"/>
  <c r="BF246"/>
  <c r="BF247"/>
  <c r="BF248"/>
  <c r="BF249"/>
  <c r="BF250"/>
  <c r="BF251"/>
  <c r="BF253"/>
  <c r="BF254"/>
  <c r="BF255"/>
  <c r="BF256"/>
  <c r="BF257"/>
  <c r="BF258"/>
  <c r="BF259"/>
  <c r="BF260"/>
  <c r="BF261"/>
  <c r="AI177"/>
  <c r="AJ177"/>
  <c r="AK177" s="1"/>
  <c r="D178"/>
  <c r="D179"/>
  <c r="D180"/>
  <c r="AI180" s="1"/>
  <c r="AX237"/>
  <c r="AX243"/>
  <c r="AX249"/>
  <c r="AX250"/>
  <c r="AY250" s="1"/>
  <c r="AX253"/>
  <c r="AI182"/>
  <c r="AJ182"/>
  <c r="AK182" s="1"/>
  <c r="AI186"/>
  <c r="AJ186"/>
  <c r="AI187"/>
  <c r="AJ187"/>
  <c r="AI188"/>
  <c r="AJ188"/>
  <c r="AI189"/>
  <c r="AJ189"/>
  <c r="AI190"/>
  <c r="AJ190"/>
  <c r="AI192"/>
  <c r="AJ192"/>
  <c r="AO231"/>
  <c r="AP231"/>
  <c r="AQ231"/>
  <c r="AR231"/>
  <c r="AS231"/>
  <c r="AT231"/>
  <c r="AU231"/>
  <c r="AV231"/>
  <c r="AW231"/>
  <c r="BA231"/>
  <c r="BC231"/>
  <c r="BD231"/>
  <c r="AI194"/>
  <c r="AJ194"/>
  <c r="AO232"/>
  <c r="AP232"/>
  <c r="AQ232"/>
  <c r="AR232"/>
  <c r="AS232"/>
  <c r="AT232"/>
  <c r="AU232"/>
  <c r="AW232"/>
  <c r="BA232"/>
  <c r="BB232"/>
  <c r="BC232"/>
  <c r="BD232"/>
  <c r="BE232" s="1"/>
  <c r="AI195"/>
  <c r="AJ195"/>
  <c r="AO233"/>
  <c r="AP233"/>
  <c r="AQ233"/>
  <c r="AR233"/>
  <c r="AS233"/>
  <c r="AT233"/>
  <c r="AU233"/>
  <c r="AV233"/>
  <c r="AW233"/>
  <c r="BA233"/>
  <c r="BB233"/>
  <c r="BC233"/>
  <c r="BD233"/>
  <c r="AI196"/>
  <c r="AJ196"/>
  <c r="AO234"/>
  <c r="AP234"/>
  <c r="AQ234"/>
  <c r="AR234"/>
  <c r="AS234"/>
  <c r="AT234"/>
  <c r="AU234"/>
  <c r="AV234"/>
  <c r="AW234"/>
  <c r="BA234"/>
  <c r="BC234"/>
  <c r="BD234"/>
  <c r="BE234" s="1"/>
  <c r="AJ197"/>
  <c r="AO235"/>
  <c r="AP235"/>
  <c r="AQ235"/>
  <c r="AR235"/>
  <c r="AS235"/>
  <c r="AT235"/>
  <c r="AU235"/>
  <c r="AV235"/>
  <c r="AW235"/>
  <c r="BA235"/>
  <c r="BB235"/>
  <c r="BC235"/>
  <c r="BD235"/>
  <c r="BE235" s="1"/>
  <c r="AI198"/>
  <c r="AJ198"/>
  <c r="AO236"/>
  <c r="AP236"/>
  <c r="AQ236"/>
  <c r="AR236"/>
  <c r="AS236"/>
  <c r="AT236"/>
  <c r="AU236"/>
  <c r="AV236"/>
  <c r="AW236"/>
  <c r="BA236"/>
  <c r="BB236"/>
  <c r="BC236"/>
  <c r="BD236"/>
  <c r="BE236" s="1"/>
  <c r="AI199"/>
  <c r="AJ199"/>
  <c r="AO237"/>
  <c r="AP237"/>
  <c r="AN237" s="1"/>
  <c r="AQ237"/>
  <c r="AR237"/>
  <c r="AS237"/>
  <c r="AT237"/>
  <c r="AU237"/>
  <c r="AV237"/>
  <c r="AW237"/>
  <c r="BA237"/>
  <c r="BC237"/>
  <c r="BD237"/>
  <c r="BE237" s="1"/>
  <c r="AI200"/>
  <c r="AJ200"/>
  <c r="AO238"/>
  <c r="AP238"/>
  <c r="AQ238"/>
  <c r="AR238"/>
  <c r="AS238"/>
  <c r="AT238"/>
  <c r="AU238"/>
  <c r="AV238"/>
  <c r="AW238"/>
  <c r="BA238"/>
  <c r="BB238"/>
  <c r="BC238"/>
  <c r="BD238"/>
  <c r="AI201"/>
  <c r="AJ201"/>
  <c r="AO239"/>
  <c r="AP239"/>
  <c r="AQ239"/>
  <c r="AR239"/>
  <c r="AS239"/>
  <c r="AT239"/>
  <c r="AU239"/>
  <c r="AV239"/>
  <c r="AW239"/>
  <c r="BA239"/>
  <c r="BC239"/>
  <c r="BD239"/>
  <c r="AI202"/>
  <c r="AJ202"/>
  <c r="AO240"/>
  <c r="AP240"/>
  <c r="AQ240"/>
  <c r="AR240"/>
  <c r="AS240"/>
  <c r="AT240"/>
  <c r="AU240"/>
  <c r="AV240"/>
  <c r="AW240"/>
  <c r="BA240"/>
  <c r="BB240"/>
  <c r="BC240"/>
  <c r="BD240"/>
  <c r="BE240" s="1"/>
  <c r="AI203"/>
  <c r="AJ203"/>
  <c r="AO241"/>
  <c r="AP241"/>
  <c r="AN241" s="1"/>
  <c r="AQ241"/>
  <c r="AR241"/>
  <c r="AS241"/>
  <c r="AT241"/>
  <c r="AU241"/>
  <c r="AV241"/>
  <c r="AW241"/>
  <c r="BA241"/>
  <c r="BB241"/>
  <c r="BC241"/>
  <c r="BD241"/>
  <c r="AI204"/>
  <c r="AJ204"/>
  <c r="AO242"/>
  <c r="AP242"/>
  <c r="AN242" s="1"/>
  <c r="AQ242"/>
  <c r="AR242"/>
  <c r="AS242"/>
  <c r="AT242"/>
  <c r="AU242"/>
  <c r="AW242"/>
  <c r="BA242"/>
  <c r="BB242"/>
  <c r="BC242"/>
  <c r="BD242"/>
  <c r="AI205"/>
  <c r="AJ205"/>
  <c r="AO243"/>
  <c r="AP243"/>
  <c r="AN243" s="1"/>
  <c r="AQ243"/>
  <c r="AR243"/>
  <c r="AS243"/>
  <c r="AT243"/>
  <c r="AU243"/>
  <c r="AV243"/>
  <c r="AW243"/>
  <c r="BA243"/>
  <c r="BB243"/>
  <c r="BC243"/>
  <c r="BD243"/>
  <c r="BE243" s="1"/>
  <c r="AI206"/>
  <c r="AJ206"/>
  <c r="AO244"/>
  <c r="AP244"/>
  <c r="AQ244"/>
  <c r="AR244"/>
  <c r="AS244"/>
  <c r="AT244"/>
  <c r="AU244"/>
  <c r="AV244"/>
  <c r="AW244"/>
  <c r="BA244"/>
  <c r="BB244"/>
  <c r="BC244"/>
  <c r="BD244"/>
  <c r="AI207"/>
  <c r="AJ207"/>
  <c r="AO245"/>
  <c r="AP245"/>
  <c r="AQ245"/>
  <c r="AR245"/>
  <c r="AS245"/>
  <c r="AT245"/>
  <c r="AU245"/>
  <c r="AV245"/>
  <c r="AW245"/>
  <c r="BA245"/>
  <c r="BB245"/>
  <c r="BC245"/>
  <c r="BD245"/>
  <c r="BE245" s="1"/>
  <c r="AO246"/>
  <c r="AP246"/>
  <c r="AQ246"/>
  <c r="AR246"/>
  <c r="AS246"/>
  <c r="AT246"/>
  <c r="AU246"/>
  <c r="AV246"/>
  <c r="AW246"/>
  <c r="BA246"/>
  <c r="BB246"/>
  <c r="BC246"/>
  <c r="AZ246"/>
  <c r="BD246"/>
  <c r="BE246" s="1"/>
  <c r="AO247"/>
  <c r="AP247"/>
  <c r="AQ247"/>
  <c r="AR247"/>
  <c r="AS247"/>
  <c r="AT247"/>
  <c r="AU247"/>
  <c r="AV247"/>
  <c r="AW247"/>
  <c r="BA247"/>
  <c r="BB247"/>
  <c r="BC247"/>
  <c r="BD247"/>
  <c r="AO248"/>
  <c r="AP248"/>
  <c r="AN248" s="1"/>
  <c r="AQ248"/>
  <c r="AR248"/>
  <c r="AS248"/>
  <c r="AT248"/>
  <c r="AU248"/>
  <c r="AV248"/>
  <c r="AW248"/>
  <c r="BA248"/>
  <c r="BB248"/>
  <c r="BC248"/>
  <c r="BD248"/>
  <c r="BE248" s="1"/>
  <c r="AO249"/>
  <c r="AP249"/>
  <c r="AQ249"/>
  <c r="AR249"/>
  <c r="AS249"/>
  <c r="AT249"/>
  <c r="AU249"/>
  <c r="AV249"/>
  <c r="AW249"/>
  <c r="BA249"/>
  <c r="BB249"/>
  <c r="BC249"/>
  <c r="BD249"/>
  <c r="BE249" s="1"/>
  <c r="AO250"/>
  <c r="AP250"/>
  <c r="AN250" s="1"/>
  <c r="AQ250"/>
  <c r="AR250"/>
  <c r="AS250"/>
  <c r="AT250"/>
  <c r="AU250"/>
  <c r="AV250"/>
  <c r="AW250"/>
  <c r="BA250"/>
  <c r="BB250"/>
  <c r="BC250"/>
  <c r="BD250"/>
  <c r="BE250" s="1"/>
  <c r="AO251"/>
  <c r="AP251"/>
  <c r="AN251"/>
  <c r="AQ251"/>
  <c r="AR251"/>
  <c r="AS251"/>
  <c r="AT251"/>
  <c r="AU251"/>
  <c r="AV251"/>
  <c r="AW251"/>
  <c r="BA251"/>
  <c r="BB251"/>
  <c r="BC251"/>
  <c r="BD251"/>
  <c r="BE251" s="1"/>
  <c r="AO252"/>
  <c r="AP252"/>
  <c r="AQ252"/>
  <c r="AR252"/>
  <c r="AS252"/>
  <c r="AT252"/>
  <c r="AU252"/>
  <c r="AV252"/>
  <c r="AW252"/>
  <c r="BA252"/>
  <c r="BB252"/>
  <c r="BC252"/>
  <c r="BD252"/>
  <c r="BE252" s="1"/>
  <c r="BF252"/>
  <c r="AO253"/>
  <c r="AP253"/>
  <c r="AQ253"/>
  <c r="AR253"/>
  <c r="AS253"/>
  <c r="AT253"/>
  <c r="AU253"/>
  <c r="AV253"/>
  <c r="AW253"/>
  <c r="BA253"/>
  <c r="BB253"/>
  <c r="BC253"/>
  <c r="BD253"/>
  <c r="BE253" s="1"/>
  <c r="AO254"/>
  <c r="AP254"/>
  <c r="AN254" s="1"/>
  <c r="AQ254"/>
  <c r="AR254"/>
  <c r="AS254"/>
  <c r="AT254"/>
  <c r="AU254"/>
  <c r="AV254"/>
  <c r="AW254"/>
  <c r="BA254"/>
  <c r="BB254"/>
  <c r="BC254"/>
  <c r="BD254"/>
  <c r="BE254" s="1"/>
  <c r="AO255"/>
  <c r="AP255"/>
  <c r="AN255" s="1"/>
  <c r="AQ255"/>
  <c r="AR255"/>
  <c r="AS255"/>
  <c r="AT255"/>
  <c r="AU255"/>
  <c r="AV255"/>
  <c r="AW255"/>
  <c r="BA255"/>
  <c r="BB255"/>
  <c r="BC255"/>
  <c r="BD255"/>
  <c r="BE255" s="1"/>
  <c r="AO256"/>
  <c r="AP256"/>
  <c r="AN256" s="1"/>
  <c r="AQ256"/>
  <c r="AR256"/>
  <c r="AS256"/>
  <c r="AT256"/>
  <c r="AU256"/>
  <c r="AV256"/>
  <c r="AW256"/>
  <c r="BA256"/>
  <c r="BB256"/>
  <c r="BC256"/>
  <c r="BD256"/>
  <c r="BE256" s="1"/>
  <c r="AO257"/>
  <c r="AP257"/>
  <c r="AN257" s="1"/>
  <c r="AQ257"/>
  <c r="AR257"/>
  <c r="AS257"/>
  <c r="AT257"/>
  <c r="AU257"/>
  <c r="AV257"/>
  <c r="AW257"/>
  <c r="BA257"/>
  <c r="BB257"/>
  <c r="BC257"/>
  <c r="BD257"/>
  <c r="BE257" s="1"/>
  <c r="AO258"/>
  <c r="AP258"/>
  <c r="AQ258"/>
  <c r="AR258"/>
  <c r="AS258"/>
  <c r="AT258"/>
  <c r="AU258"/>
  <c r="AV258"/>
  <c r="AW258"/>
  <c r="BA258"/>
  <c r="BB258"/>
  <c r="BC258"/>
  <c r="BD258"/>
  <c r="BE258" s="1"/>
  <c r="AO259"/>
  <c r="AP259"/>
  <c r="AN259"/>
  <c r="AQ259"/>
  <c r="AR259"/>
  <c r="AS259"/>
  <c r="AT259"/>
  <c r="AU259"/>
  <c r="AV259"/>
  <c r="AW259"/>
  <c r="BA259"/>
  <c r="BB259"/>
  <c r="BC259"/>
  <c r="BD259"/>
  <c r="BE259" s="1"/>
  <c r="AO260"/>
  <c r="AP260"/>
  <c r="AN260" s="1"/>
  <c r="AQ260"/>
  <c r="AR260"/>
  <c r="AS260"/>
  <c r="AT260"/>
  <c r="AU260"/>
  <c r="AV260"/>
  <c r="AW260"/>
  <c r="BA260"/>
  <c r="BB260"/>
  <c r="BC260"/>
  <c r="BD260"/>
  <c r="BE260" s="1"/>
  <c r="AO261"/>
  <c r="AP261"/>
  <c r="AN261" s="1"/>
  <c r="AQ261"/>
  <c r="AR261"/>
  <c r="AS261"/>
  <c r="AT261"/>
  <c r="AU261"/>
  <c r="AV261"/>
  <c r="AW261"/>
  <c r="BA261"/>
  <c r="BB261"/>
  <c r="BC261"/>
  <c r="BD261"/>
  <c r="BE261" s="1"/>
  <c r="AN231"/>
  <c r="AZ236"/>
  <c r="BM236" s="1"/>
  <c r="AZ238"/>
  <c r="AI178"/>
  <c r="AN249"/>
  <c r="BE242"/>
  <c r="AN239"/>
  <c r="BE238"/>
  <c r="AV232"/>
  <c r="AV262"/>
  <c r="BG258"/>
  <c r="BG250"/>
  <c r="BG248"/>
  <c r="BG244"/>
  <c r="BG236"/>
  <c r="AN238"/>
  <c r="BE231"/>
  <c r="AI173"/>
  <c r="AN236"/>
  <c r="BE239"/>
  <c r="AT262"/>
  <c r="AJ178"/>
  <c r="AK178" s="1"/>
  <c r="AJ173"/>
  <c r="AK173" s="1"/>
  <c r="AN232"/>
  <c r="AZ234"/>
  <c r="AN234"/>
  <c r="BA262"/>
  <c r="AW262"/>
  <c r="AO262"/>
  <c r="BE233"/>
  <c r="AJ170"/>
  <c r="AK170"/>
  <c r="AI170"/>
  <c r="AN246"/>
  <c r="AN244"/>
  <c r="BE241"/>
  <c r="AN240"/>
  <c r="AI179"/>
  <c r="AI175"/>
  <c r="BG260"/>
  <c r="BG256"/>
  <c r="BG254"/>
  <c r="BG252"/>
  <c r="BG246"/>
  <c r="BG242"/>
  <c r="BG240"/>
  <c r="BG238"/>
  <c r="BG234"/>
  <c r="BG231"/>
  <c r="AN235"/>
  <c r="BB262"/>
  <c r="AJ175"/>
  <c r="AK175"/>
  <c r="AN233"/>
  <c r="BG232"/>
  <c r="AJ179"/>
  <c r="AK179"/>
  <c r="AN253"/>
  <c r="AN247"/>
  <c r="AN245"/>
  <c r="BE244"/>
  <c r="AV242"/>
  <c r="AI197"/>
  <c r="AZ255"/>
  <c r="AJ164"/>
  <c r="AK164" s="1"/>
  <c r="AZ239"/>
  <c r="AZ232"/>
  <c r="AZ251"/>
  <c r="AZ231"/>
  <c r="BM231" s="1"/>
  <c r="AZ242"/>
  <c r="AQ262"/>
  <c r="AZ240"/>
  <c r="AS262"/>
  <c r="BI269"/>
  <c r="AZ257"/>
  <c r="AZ241"/>
  <c r="AZ237"/>
  <c r="AZ235"/>
  <c r="AZ244"/>
  <c r="BM244" s="1"/>
  <c r="AZ243"/>
  <c r="BC262"/>
  <c r="BJ269"/>
  <c r="AZ245"/>
  <c r="BG245"/>
  <c r="BG253"/>
  <c r="BG251"/>
  <c r="BG237"/>
  <c r="BG249"/>
  <c r="AX252"/>
  <c r="AY252" s="1"/>
  <c r="AN252"/>
  <c r="AJ176"/>
  <c r="AK176" s="1"/>
  <c r="AZ258"/>
  <c r="BG259"/>
  <c r="AX259"/>
  <c r="AR262"/>
  <c r="AI176"/>
  <c r="D183"/>
  <c r="AZ253"/>
  <c r="AZ252"/>
  <c r="AZ233"/>
  <c r="AZ259"/>
  <c r="AZ256"/>
  <c r="AY245"/>
  <c r="AJ180"/>
  <c r="AK180" s="1"/>
  <c r="AZ247"/>
  <c r="BE247"/>
  <c r="AZ248"/>
  <c r="AZ249"/>
  <c r="AZ250"/>
  <c r="AE183"/>
  <c r="AR263"/>
  <c r="BC263"/>
  <c r="BA263"/>
  <c r="BM246" l="1"/>
  <c r="BM245"/>
  <c r="BD262"/>
  <c r="BM238"/>
  <c r="BM233"/>
  <c r="BD263"/>
  <c r="BM248"/>
  <c r="BM252"/>
  <c r="BM235"/>
  <c r="BM241"/>
  <c r="BM242"/>
  <c r="BM239"/>
  <c r="BM259"/>
  <c r="BM251"/>
  <c r="AZ254"/>
  <c r="AZ262"/>
  <c r="BM237"/>
  <c r="BM257"/>
  <c r="BM240"/>
  <c r="AU262"/>
  <c r="BM247"/>
  <c r="BM258"/>
  <c r="BM256"/>
  <c r="BM254"/>
  <c r="BM250"/>
  <c r="BM243"/>
  <c r="BM234"/>
  <c r="AW263"/>
  <c r="AU263"/>
  <c r="AS263"/>
  <c r="AQ263"/>
  <c r="AO263"/>
  <c r="BB263"/>
  <c r="AJ174"/>
  <c r="AK174" s="1"/>
  <c r="AZ261"/>
  <c r="BM261" s="1"/>
  <c r="AZ260"/>
  <c r="BM260" s="1"/>
  <c r="AV263"/>
  <c r="BM255"/>
  <c r="BM253"/>
  <c r="BM249"/>
  <c r="AT263"/>
  <c r="AP262"/>
  <c r="BE263"/>
  <c r="BM232"/>
  <c r="BE262"/>
  <c r="BG262"/>
  <c r="BN245"/>
  <c r="BF263"/>
  <c r="BF262"/>
  <c r="AF183"/>
  <c r="AB183"/>
  <c r="Z183"/>
  <c r="X183"/>
  <c r="BG263"/>
  <c r="AJ172"/>
  <c r="AK172" s="1"/>
  <c r="AI54"/>
  <c r="AJ54"/>
  <c r="AK54" s="1"/>
  <c r="BJ245"/>
  <c r="BI245" s="1"/>
  <c r="AY257"/>
  <c r="BN257" s="1"/>
  <c r="AY249"/>
  <c r="BN249" s="1"/>
  <c r="AY243"/>
  <c r="AY241"/>
  <c r="BJ241" s="1"/>
  <c r="BI241" s="1"/>
  <c r="AY233"/>
  <c r="BN233" s="1"/>
  <c r="BN241"/>
  <c r="AY234"/>
  <c r="BN234" s="1"/>
  <c r="AY258"/>
  <c r="AY246"/>
  <c r="BN246" s="1"/>
  <c r="AY240"/>
  <c r="BN240" s="1"/>
  <c r="AY237"/>
  <c r="AI181"/>
  <c r="AX231"/>
  <c r="AJ181"/>
  <c r="AK181" s="1"/>
  <c r="AY239"/>
  <c r="BN239" s="1"/>
  <c r="AY235"/>
  <c r="BN235" s="1"/>
  <c r="AY261"/>
  <c r="BN261" s="1"/>
  <c r="AY247"/>
  <c r="BN247" s="1"/>
  <c r="AY244"/>
  <c r="BN244" s="1"/>
  <c r="AY242"/>
  <c r="BJ242" s="1"/>
  <c r="BI242" s="1"/>
  <c r="AY238"/>
  <c r="BN238" s="1"/>
  <c r="AY236"/>
  <c r="BJ236" s="1"/>
  <c r="BI236" s="1"/>
  <c r="AY232"/>
  <c r="BN232" s="1"/>
  <c r="BN252"/>
  <c r="BJ233"/>
  <c r="BI233" s="1"/>
  <c r="BJ252"/>
  <c r="BI252" s="1"/>
  <c r="BJ250"/>
  <c r="BI250" s="1"/>
  <c r="AI172"/>
  <c r="BN250"/>
  <c r="V183"/>
  <c r="AY251"/>
  <c r="BJ251" s="1"/>
  <c r="BI251" s="1"/>
  <c r="AY255"/>
  <c r="BN255" s="1"/>
  <c r="AY253"/>
  <c r="BN253" s="1"/>
  <c r="AY259"/>
  <c r="BN259" s="1"/>
  <c r="AG183"/>
  <c r="AC183"/>
  <c r="AH183"/>
  <c r="BJ240"/>
  <c r="BI240" s="1"/>
  <c r="AN262"/>
  <c r="AK34"/>
  <c r="AN258"/>
  <c r="BJ260"/>
  <c r="BI260" s="1"/>
  <c r="BN260"/>
  <c r="AI171"/>
  <c r="BJ257"/>
  <c r="BI257" s="1"/>
  <c r="BJ256"/>
  <c r="BI256" s="1"/>
  <c r="BN256"/>
  <c r="BN254"/>
  <c r="BJ254"/>
  <c r="BI254" s="1"/>
  <c r="BN248"/>
  <c r="BJ248"/>
  <c r="BI248" s="1"/>
  <c r="BN243"/>
  <c r="BJ243"/>
  <c r="BI243" s="1"/>
  <c r="BJ237"/>
  <c r="BN237"/>
  <c r="AP263"/>
  <c r="AJ171"/>
  <c r="AK171" s="1"/>
  <c r="BM262" l="1"/>
  <c r="BM263"/>
  <c r="AZ263"/>
  <c r="BJ258"/>
  <c r="BI258" s="1"/>
  <c r="BJ234"/>
  <c r="BI234" s="1"/>
  <c r="BJ249"/>
  <c r="BI249" s="1"/>
  <c r="BJ238"/>
  <c r="BI238" s="1"/>
  <c r="BJ255"/>
  <c r="BI255" s="1"/>
  <c r="AI183"/>
  <c r="BJ244"/>
  <c r="BI244" s="1"/>
  <c r="BJ246"/>
  <c r="BI246" s="1"/>
  <c r="BJ261"/>
  <c r="BI261" s="1"/>
  <c r="BJ232"/>
  <c r="BI232" s="1"/>
  <c r="BN242"/>
  <c r="BJ239"/>
  <c r="BI239" s="1"/>
  <c r="AJ183"/>
  <c r="AK183" s="1"/>
  <c r="BJ259"/>
  <c r="BI259" s="1"/>
  <c r="BJ235"/>
  <c r="BI235" s="1"/>
  <c r="BJ247"/>
  <c r="BI247" s="1"/>
  <c r="BN251"/>
  <c r="BN236"/>
  <c r="AY231"/>
  <c r="BJ231" s="1"/>
  <c r="AX262"/>
  <c r="AX263"/>
  <c r="BJ253"/>
  <c r="BI253" s="1"/>
  <c r="BN258"/>
  <c r="AN263"/>
  <c r="BI237"/>
  <c r="BI231" l="1"/>
  <c r="BI262" s="1"/>
  <c r="BJ263"/>
  <c r="BJ262"/>
  <c r="AY262"/>
  <c r="AY263"/>
  <c r="BN231"/>
  <c r="BI263" l="1"/>
  <c r="BN262"/>
  <c r="BN263"/>
</calcChain>
</file>

<file path=xl/comments1.xml><?xml version="1.0" encoding="utf-8"?>
<comments xmlns="http://schemas.openxmlformats.org/spreadsheetml/2006/main">
  <authors>
    <author>JG</author>
    <author>eortegon</author>
    <author>jcmartinez</author>
  </authors>
  <commentList>
    <comment ref="AH9" authorId="0">
      <text>
        <r>
          <rPr>
            <b/>
            <sz val="8"/>
            <color indexed="8"/>
            <rFont val="Times New Roman"/>
            <family val="1"/>
          </rPr>
          <t xml:space="preserve">AGUA Y DRENAJE:
</t>
        </r>
      </text>
    </comment>
    <comment ref="S42" authorId="1">
      <text>
        <r>
          <rPr>
            <b/>
            <sz val="9"/>
            <color indexed="81"/>
            <rFont val="Tahoma"/>
            <family val="2"/>
          </rPr>
          <t xml:space="preserve">eortegon: entra en operación a las 14 horas con gasto de 195 LPS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7" authorId="1">
      <text>
        <r>
          <rPr>
            <b/>
            <sz val="9"/>
            <color indexed="81"/>
            <rFont val="Tahoma"/>
            <family val="2"/>
          </rPr>
          <t xml:space="preserve">eortegon: se encuentra fuera de operación a las 13:40 hrs for falla en arrancador se repara arrancador y queda en reserva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65" authorId="2">
      <text>
        <r>
          <rPr>
            <b/>
            <sz val="8"/>
            <color indexed="81"/>
            <rFont val="Tahoma"/>
            <family val="2"/>
          </rPr>
          <t>jcmartinez: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<sst xmlns="http://schemas.openxmlformats.org/spreadsheetml/2006/main" count="599" uniqueCount="275">
  <si>
    <t xml:space="preserve"> </t>
  </si>
  <si>
    <t>DIAS</t>
  </si>
  <si>
    <t>CVE</t>
  </si>
  <si>
    <t xml:space="preserve">F U E N T E </t>
  </si>
  <si>
    <t>TOTAL MENSUAL</t>
  </si>
  <si>
    <t>PROM. MENSUAL</t>
  </si>
  <si>
    <t>VOLUMEN EN M3</t>
  </si>
  <si>
    <t>LA HUASTECA</t>
  </si>
  <si>
    <t>B.AIRES POZO No.1</t>
  </si>
  <si>
    <t>B.AIRES POZO No.2</t>
  </si>
  <si>
    <t xml:space="preserve"> B.AIRES POZO No.4</t>
  </si>
  <si>
    <t xml:space="preserve"> B.AIRES POZO No 18</t>
  </si>
  <si>
    <t xml:space="preserve"> B.AIRES POZO No.6</t>
  </si>
  <si>
    <t xml:space="preserve"> B.AIRES POZO No.8</t>
  </si>
  <si>
    <t xml:space="preserve"> B.AIRES POZO No.10</t>
  </si>
  <si>
    <t xml:space="preserve"> B.AIRES POZO No.14</t>
  </si>
  <si>
    <t xml:space="preserve"> B.AIRES POZO No.19</t>
  </si>
  <si>
    <t xml:space="preserve"> B.AIRES POZO No.25</t>
  </si>
  <si>
    <t xml:space="preserve"> B.AIRES POZO No.28</t>
  </si>
  <si>
    <t xml:space="preserve"> B.AIRES POZO No.30</t>
  </si>
  <si>
    <t xml:space="preserve"> B.AIRES POZO No.39</t>
  </si>
  <si>
    <t xml:space="preserve"> B.AIRES POZO No.33</t>
  </si>
  <si>
    <t xml:space="preserve"> B.AIRES POZO No.5</t>
  </si>
  <si>
    <t xml:space="preserve"> B.AIRES POZO No.12</t>
  </si>
  <si>
    <t xml:space="preserve"> B.AIRES POZO No.13</t>
  </si>
  <si>
    <t xml:space="preserve"> B.AIRES POZO No.17</t>
  </si>
  <si>
    <t xml:space="preserve">M I N A </t>
  </si>
  <si>
    <t xml:space="preserve"> MINA POZO No.1 </t>
  </si>
  <si>
    <t xml:space="preserve"> MINA POZO No.7</t>
  </si>
  <si>
    <t xml:space="preserve"> MINA POZO No.17</t>
  </si>
  <si>
    <t xml:space="preserve"> MINA POZO No.4</t>
  </si>
  <si>
    <t xml:space="preserve"> MINA POZO No.5</t>
  </si>
  <si>
    <t xml:space="preserve"> MINA POZO No.9</t>
  </si>
  <si>
    <t xml:space="preserve"> MINA POZO No.10</t>
  </si>
  <si>
    <t xml:space="preserve"> MINA POZO No.20</t>
  </si>
  <si>
    <t xml:space="preserve"> MINA POZO No.19</t>
  </si>
  <si>
    <t xml:space="preserve"> MINA POZO No.24</t>
  </si>
  <si>
    <t xml:space="preserve"> MINA POZO No.21 </t>
  </si>
  <si>
    <t xml:space="preserve"> MINA POZO No.14 </t>
  </si>
  <si>
    <t xml:space="preserve"> MINA POZO No.23 </t>
  </si>
  <si>
    <t xml:space="preserve"> MINA POZO No.8 </t>
  </si>
  <si>
    <t xml:space="preserve"> MINA POZO No.12 </t>
  </si>
  <si>
    <t xml:space="preserve"> MINA POZO No.15 </t>
  </si>
  <si>
    <t xml:space="preserve"> MINA POZO No.18 </t>
  </si>
  <si>
    <t xml:space="preserve"> MINA POZO No.27</t>
  </si>
  <si>
    <t>Pozos Proyecto Monterrey</t>
  </si>
  <si>
    <t xml:space="preserve">  PARQUE MONTERREY</t>
  </si>
  <si>
    <t xml:space="preserve">  V.MORELOS</t>
  </si>
  <si>
    <t xml:space="preserve">  NUEVA MORELOS</t>
  </si>
  <si>
    <t xml:space="preserve">  CENTRAL I(Rot.)</t>
  </si>
  <si>
    <t>CORREO SAN NICOLAS</t>
  </si>
  <si>
    <t xml:space="preserve">  BUR. FEDERALES</t>
  </si>
  <si>
    <t xml:space="preserve">   LINCOLN I</t>
  </si>
  <si>
    <t xml:space="preserve">   MACROPLAZA II</t>
  </si>
  <si>
    <t xml:space="preserve">   LINCOLN II</t>
  </si>
  <si>
    <t xml:space="preserve">  VISTA HERMOSA</t>
  </si>
  <si>
    <t xml:space="preserve">  AGUSTIN LARA</t>
  </si>
  <si>
    <t xml:space="preserve">  H.UNIVERSITARIO</t>
  </si>
  <si>
    <t xml:space="preserve">  HDA.MITRAS</t>
  </si>
  <si>
    <t xml:space="preserve">   PUENTES I</t>
  </si>
  <si>
    <t xml:space="preserve">   ROBLE</t>
  </si>
  <si>
    <t xml:space="preserve">   LA VICTORIA</t>
  </si>
  <si>
    <t xml:space="preserve">   G.SANITARIA II</t>
  </si>
  <si>
    <t xml:space="preserve">   ALAMEDA</t>
  </si>
  <si>
    <t xml:space="preserve">   AÑO JUAREZ</t>
  </si>
  <si>
    <t xml:space="preserve">   COL. INDUSTRIAL</t>
  </si>
  <si>
    <t xml:space="preserve">   VILLA DE SAN MIGUEL.</t>
  </si>
  <si>
    <t xml:space="preserve">   TAMPIQUITO </t>
  </si>
  <si>
    <t xml:space="preserve">   MITRAS CTO. II</t>
  </si>
  <si>
    <t xml:space="preserve">  MEDITERRANEO</t>
  </si>
  <si>
    <t xml:space="preserve">  JUDICIAL</t>
  </si>
  <si>
    <t xml:space="preserve">  CALIFORNIA I</t>
  </si>
  <si>
    <t xml:space="preserve">  ROSARIO</t>
  </si>
  <si>
    <t xml:space="preserve">  SAN PEDRO</t>
  </si>
  <si>
    <t xml:space="preserve">  BUROCRATAS II (Edo.)</t>
  </si>
  <si>
    <t xml:space="preserve">  MITRAS SUR </t>
  </si>
  <si>
    <t xml:space="preserve">  POZO FUNDADORES</t>
  </si>
  <si>
    <t xml:space="preserve">  MITRAS SUR  II</t>
  </si>
  <si>
    <t xml:space="preserve">  MITRAS SUR III</t>
  </si>
  <si>
    <t xml:space="preserve">  VILLA MITRAS</t>
  </si>
  <si>
    <t xml:space="preserve">  XOCHIMILCO</t>
  </si>
  <si>
    <t>MACROPLAZA I</t>
  </si>
  <si>
    <t xml:space="preserve">  CALIFORNIA II</t>
  </si>
  <si>
    <t xml:space="preserve">  SAN MARTIN I</t>
  </si>
  <si>
    <t xml:space="preserve">  COL.AMERICA</t>
  </si>
  <si>
    <t xml:space="preserve">  G.SANITARIA I</t>
  </si>
  <si>
    <t xml:space="preserve">  SAN JERONIMO III</t>
  </si>
  <si>
    <t xml:space="preserve">  NVA.LINDA VISTA</t>
  </si>
  <si>
    <t xml:space="preserve">  SAN BERNABE III</t>
  </si>
  <si>
    <t xml:space="preserve">  CERRO DE LA SILLA I</t>
  </si>
  <si>
    <t xml:space="preserve">  GUADALUPE VICTORIA</t>
  </si>
  <si>
    <t xml:space="preserve">  SN.JERONIMO II(nte.)</t>
  </si>
  <si>
    <t xml:space="preserve">  MITRAS CENTRO I</t>
  </si>
  <si>
    <t xml:space="preserve">  CIUDAD UNIV.I(Nte.)</t>
  </si>
  <si>
    <t xml:space="preserve">  LAS PUENTES (Ave.)</t>
  </si>
  <si>
    <t xml:space="preserve">  SANTA CECILIA</t>
  </si>
  <si>
    <t xml:space="preserve">  F.VELAZQUEZ G. MEX.</t>
  </si>
  <si>
    <t xml:space="preserve">  CAMINO V. GARCIA</t>
  </si>
  <si>
    <t xml:space="preserve">  LA PERGOLA</t>
  </si>
  <si>
    <t xml:space="preserve">  CERRO DE LA SILLA II</t>
  </si>
  <si>
    <t>TALAVERNA</t>
  </si>
  <si>
    <t>BUENOS AIRES</t>
  </si>
  <si>
    <t xml:space="preserve">  VALLE VERDE(2o.Sec.)</t>
  </si>
  <si>
    <t xml:space="preserve">  H CIVIL (I) NORTE</t>
  </si>
  <si>
    <t xml:space="preserve">  TALLERES</t>
  </si>
  <si>
    <t xml:space="preserve">  PLAZA HIDALGO   </t>
  </si>
  <si>
    <t xml:space="preserve"> METRORREY  I  ORIENTE</t>
  </si>
  <si>
    <t>METRORREY  I I  ORIENTE</t>
  </si>
  <si>
    <t xml:space="preserve"> CIUDAD UNIV.II (SUR)</t>
  </si>
  <si>
    <t xml:space="preserve"> H CIVIL (II) SUR</t>
  </si>
  <si>
    <t>LA HERRADURA</t>
  </si>
  <si>
    <t>RINCON DEL VALLE II</t>
  </si>
  <si>
    <t>NUEVAS PUENTES</t>
  </si>
  <si>
    <t>CAMPESTRE APODACA</t>
  </si>
  <si>
    <t>POZO RIO SUCHITE  II</t>
  </si>
  <si>
    <t>POZO H. LOBO</t>
  </si>
  <si>
    <t>POZO MIRAVALLE</t>
  </si>
  <si>
    <t>METROPOLITANO</t>
  </si>
  <si>
    <t xml:space="preserve">    VICENTE GUERRERO</t>
  </si>
  <si>
    <t xml:space="preserve">    MAS PALOMAS</t>
  </si>
  <si>
    <t xml:space="preserve">    TUNA </t>
  </si>
  <si>
    <t xml:space="preserve">    AZTECA</t>
  </si>
  <si>
    <t>INDUSTRIAS DEL VIDRIO</t>
  </si>
  <si>
    <t xml:space="preserve">  MONTERREY 4</t>
  </si>
  <si>
    <t xml:space="preserve">  MANANTIAL JACALES</t>
  </si>
  <si>
    <t xml:space="preserve">  MANANTIAL ELIZONDO</t>
  </si>
  <si>
    <t xml:space="preserve">    P. EL CUCHILLO</t>
  </si>
  <si>
    <t xml:space="preserve">    P. CERRO PRIETO</t>
  </si>
  <si>
    <t xml:space="preserve">     CERRO PRIETO I</t>
  </si>
  <si>
    <t xml:space="preserve">ZONA V.SANTIAGO </t>
  </si>
  <si>
    <t xml:space="preserve">  COLA DE CABALLO I</t>
  </si>
  <si>
    <t xml:space="preserve">  COLA DE CABALLO II</t>
  </si>
  <si>
    <t xml:space="preserve">  SAN FRANCISCO</t>
  </si>
  <si>
    <t xml:space="preserve">  PLANTA LA BOCA  A.M. </t>
  </si>
  <si>
    <t>PLANTA  LA BOCA POB. FOR.</t>
  </si>
  <si>
    <t xml:space="preserve">  LA ESTANZUELA</t>
  </si>
  <si>
    <t xml:space="preserve">  T DIARIO P.EL CUCHILLO</t>
  </si>
  <si>
    <t xml:space="preserve">  TOTAL DIARIO HUASTECA</t>
  </si>
  <si>
    <t xml:space="preserve">  TOTAL DIARIO MINA</t>
  </si>
  <si>
    <t xml:space="preserve">  TOTAL DIARIO PROY.MTY.</t>
  </si>
  <si>
    <t xml:space="preserve">  TOTAL DIARIO P.SOMEROS</t>
  </si>
  <si>
    <t xml:space="preserve">  TOTAL DIARIO P.PROF.</t>
  </si>
  <si>
    <t xml:space="preserve">  TOTAL DIARIO MANANTIAL</t>
  </si>
  <si>
    <t xml:space="preserve">  TOTAL DIARIO C.PRIETO</t>
  </si>
  <si>
    <t xml:space="preserve">  TOTAL DIARIO SN. ROQUE</t>
  </si>
  <si>
    <t xml:space="preserve">  TOTAL DIARIO SANTIAGO</t>
  </si>
  <si>
    <t>PROD. MINA-MONTERREY</t>
  </si>
  <si>
    <t xml:space="preserve">  DIRECCION DE OPERACIÓN</t>
  </si>
  <si>
    <t>S E R V I C I O S   D E   A G U A   Y   D R E N A J E   D E   M O N T E R R E Y   I. P. D.</t>
  </si>
  <si>
    <t>TOTAL</t>
  </si>
  <si>
    <t>ABASTO DIARIO EN L.P.S. ( GASTO MEDIO )</t>
  </si>
  <si>
    <t>ZONA SANTIAGO</t>
  </si>
  <si>
    <t>MINA</t>
  </si>
  <si>
    <t>PLAN</t>
  </si>
  <si>
    <t>PRESA</t>
  </si>
  <si>
    <t xml:space="preserve">     DIA</t>
  </si>
  <si>
    <t>HIDRAULICO</t>
  </si>
  <si>
    <t>EL</t>
  </si>
  <si>
    <t>LITROS</t>
  </si>
  <si>
    <t>FTES.</t>
  </si>
  <si>
    <t>POZOS</t>
  </si>
  <si>
    <t>GARCIA</t>
  </si>
  <si>
    <t>GALERIAS</t>
  </si>
  <si>
    <t>PLANTA LA BOCA</t>
  </si>
  <si>
    <t xml:space="preserve">   COLA DE CABALLO</t>
  </si>
  <si>
    <t>ESTANZUELA</t>
  </si>
  <si>
    <t>AREA</t>
  </si>
  <si>
    <t>POB.</t>
  </si>
  <si>
    <t>CERRO</t>
  </si>
  <si>
    <t>CADEREYTA</t>
  </si>
  <si>
    <t>CUCHILLO</t>
  </si>
  <si>
    <t>A. METROP.</t>
  </si>
  <si>
    <t>FUENTES</t>
  </si>
  <si>
    <t>SUP.</t>
  </si>
  <si>
    <t>SUB.</t>
  </si>
  <si>
    <t>AREA MET.</t>
  </si>
  <si>
    <t>TUNEL I</t>
  </si>
  <si>
    <t>TUNEL II</t>
  </si>
  <si>
    <t>MTY.</t>
  </si>
  <si>
    <t>FORANEAS</t>
  </si>
  <si>
    <t>PRIETO</t>
  </si>
  <si>
    <t>PROFUNDOS</t>
  </si>
  <si>
    <t>SOMEROS</t>
  </si>
  <si>
    <t>TM</t>
  </si>
  <si>
    <t>PM</t>
  </si>
  <si>
    <t>PESQUERIA</t>
  </si>
  <si>
    <t xml:space="preserve">  TOPO CHICO  3</t>
  </si>
  <si>
    <t>***</t>
  </si>
  <si>
    <t xml:space="preserve">   PIMSA 1</t>
  </si>
  <si>
    <t xml:space="preserve">   PIMSA 2</t>
  </si>
  <si>
    <t>METRORREY  II  PTE.</t>
  </si>
  <si>
    <t>METRORREY  III  PTE.</t>
  </si>
  <si>
    <t xml:space="preserve">   IND. DEL VIDRIO</t>
  </si>
  <si>
    <t xml:space="preserve">   TECNOCENTRO 1</t>
  </si>
  <si>
    <t xml:space="preserve">   TECNOCENTRO 2</t>
  </si>
  <si>
    <t>POZOS DE AGUA NO POTABLE:</t>
  </si>
  <si>
    <t>ZUAZUA</t>
  </si>
  <si>
    <t>PB-1 LINARES</t>
  </si>
  <si>
    <t>PB-4 LINARES</t>
  </si>
  <si>
    <t>EXTRACCION</t>
  </si>
  <si>
    <t>APORTACION</t>
  </si>
  <si>
    <t>POZO RIO SUCHITE  I</t>
  </si>
  <si>
    <t>{´ñp</t>
  </si>
  <si>
    <t xml:space="preserve"> MINA POZO No.1 BIS. </t>
  </si>
  <si>
    <t>BUENOS AIRES No. 19 BIS.</t>
  </si>
  <si>
    <t>B. LUMBRERAS N° 1 Y 2</t>
  </si>
  <si>
    <t>LUMBRERAS</t>
  </si>
  <si>
    <t>Bomb. LUMBRERAS N° (1 Y 2)</t>
  </si>
  <si>
    <t>PROYECTO MONTERREY "V"</t>
  </si>
  <si>
    <t>SAN</t>
  </si>
  <si>
    <t>ROQUE</t>
  </si>
  <si>
    <t xml:space="preserve">  TOTAL DIARIO SAN ROQUE</t>
  </si>
  <si>
    <t>RIVA PALACIO II</t>
  </si>
  <si>
    <t>EXPO. MODELO</t>
  </si>
  <si>
    <t>MONTERREY 1</t>
  </si>
  <si>
    <t>MONTERREY 3</t>
  </si>
  <si>
    <t>MONTERREY 5</t>
  </si>
  <si>
    <t>TOPO CHICO 4</t>
  </si>
  <si>
    <t>MONTERREY 6</t>
  </si>
  <si>
    <t>MONTERREY 2</t>
  </si>
  <si>
    <t>Pesqueria</t>
  </si>
  <si>
    <t>FORANEO MINA</t>
  </si>
  <si>
    <t>FCO.</t>
  </si>
  <si>
    <t>PB-5</t>
  </si>
  <si>
    <t>POB. FORA.</t>
  </si>
  <si>
    <t xml:space="preserve">SISTEMA </t>
  </si>
  <si>
    <t>CHINA</t>
  </si>
  <si>
    <t>ALDAMA</t>
  </si>
  <si>
    <t>LOS</t>
  </si>
  <si>
    <t>RED TANQUE GARCIA MTY- V</t>
  </si>
  <si>
    <t>CADEREYTA RED 105</t>
  </si>
  <si>
    <t>TOTAL AL POB. GARCIA.</t>
  </si>
  <si>
    <t>Bomb. Lumbreras N° (1 Y 2)</t>
  </si>
  <si>
    <t>PB-5 RED</t>
  </si>
  <si>
    <t xml:space="preserve"> B.AIRES GALERIA No.4</t>
  </si>
  <si>
    <t xml:space="preserve"> GALERIAS HUASTECA</t>
  </si>
  <si>
    <t>POZO RIO SUCHIATE  I</t>
  </si>
  <si>
    <t>PRODUCC. MINA- MTY.</t>
  </si>
  <si>
    <t>METRORREY I PTE.</t>
  </si>
  <si>
    <t>POZOS AREA METROPOLITANA:</t>
  </si>
  <si>
    <t>POTAB. CADEREYTA. Y RAMONES.</t>
  </si>
  <si>
    <t>POT: CADEREYTA-RAMONES</t>
  </si>
  <si>
    <t>POZOS PROFUNDOS MTY.</t>
  </si>
  <si>
    <t xml:space="preserve">NOTA: A PARTIR DEL 10 DE OCTUBRE DEL 2000 EL SUMINISTRO ES DE LAS  24 HORAS. </t>
  </si>
  <si>
    <t>BROTANDO</t>
  </si>
  <si>
    <t>resta gal.</t>
  </si>
  <si>
    <t>BROTANDO resta gal.</t>
  </si>
  <si>
    <t>ESTADIO UNIVERSITARIO</t>
  </si>
  <si>
    <t xml:space="preserve">     P. RAMONES: 9 L.P.S.</t>
  </si>
  <si>
    <t>MTY V</t>
  </si>
  <si>
    <t>PP</t>
  </si>
  <si>
    <t>ZONA MONTERREY</t>
  </si>
  <si>
    <t>FORA.</t>
  </si>
  <si>
    <t>CARR. COLOMBIA</t>
  </si>
  <si>
    <t>CARR. MONCLOVA</t>
  </si>
  <si>
    <t>NUEVA CASTILLA</t>
  </si>
  <si>
    <t>POB. FORANEAS DE MTY V SANTA ROSA = ZUAZUA + CARR.A COLOMBIA + CARR. A MONCLOVA + NVA. CASTILLA</t>
  </si>
  <si>
    <t xml:space="preserve">     AÑO: 2018</t>
  </si>
  <si>
    <t>PRONOSTICO AÑO 2018</t>
  </si>
  <si>
    <t>FO-OPR-DO-14-02</t>
  </si>
  <si>
    <t xml:space="preserve"> JUNIO</t>
  </si>
  <si>
    <t xml:space="preserve"> MARZO</t>
  </si>
  <si>
    <t>PARQUE APODACA I</t>
  </si>
  <si>
    <t>OCTUBRE 2018</t>
  </si>
  <si>
    <t xml:space="preserve">  MES: OCTUBRE</t>
  </si>
  <si>
    <t>OCTUBRE</t>
  </si>
  <si>
    <t>PRONOSTICO PARA EL MES DE OCTUBRE = 15013  L.P.S.</t>
  </si>
  <si>
    <t>PARQUE INDUSTRIAL 4</t>
  </si>
  <si>
    <t>MINA : 283 L.P.S.</t>
  </si>
  <si>
    <t>ZUAZUA : 85 L.P.S.              (CIENEGA DE FLORES 76 L.P.S.)</t>
  </si>
  <si>
    <t>CARRETERA A COLOMBIA : 162 L.P.S.</t>
  </si>
  <si>
    <t xml:space="preserve"> CARRETERA A MONCLOVA : 69 L.P.S.</t>
  </si>
  <si>
    <t>NUEVA CASTILLA : 91 L.P.S.</t>
  </si>
  <si>
    <t>SUM. A GARCIA B.A. : 127 L.P.S.</t>
  </si>
  <si>
    <t>SUM. A GARCIA MTY. V : 135 L.P.S.</t>
  </si>
</sst>
</file>

<file path=xl/styles.xml><?xml version="1.0" encoding="utf-8"?>
<styleSheet xmlns="http://schemas.openxmlformats.org/spreadsheetml/2006/main">
  <numFmts count="4">
    <numFmt numFmtId="164" formatCode="General_)"/>
    <numFmt numFmtId="165" formatCode="0_)"/>
    <numFmt numFmtId="166" formatCode="0.000000_)"/>
    <numFmt numFmtId="167" formatCode="#,##0.0000_);\(#,##0.0000\)"/>
  </numFmts>
  <fonts count="20">
    <font>
      <sz val="10"/>
      <name val="Courier"/>
    </font>
    <font>
      <b/>
      <sz val="8"/>
      <color indexed="8"/>
      <name val="Times New Roman"/>
      <family val="1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5"/>
      <name val="Arial"/>
      <family val="2"/>
    </font>
    <font>
      <b/>
      <i/>
      <sz val="15"/>
      <name val="Arial"/>
      <family val="2"/>
    </font>
    <font>
      <sz val="15"/>
      <name val="Arial"/>
      <family val="2"/>
    </font>
    <font>
      <b/>
      <i/>
      <sz val="18"/>
      <name val="Arial"/>
      <family val="2"/>
    </font>
    <font>
      <sz val="6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5"/>
      <color rgb="FFFF0000"/>
      <name val="Arial"/>
      <family val="2"/>
    </font>
    <font>
      <b/>
      <sz val="15"/>
      <color rgb="FFFF0000"/>
      <name val="Arial"/>
      <family val="2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8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rgb="FF7030A0"/>
      </top>
      <bottom style="double">
        <color indexed="8"/>
      </bottom>
      <diagonal/>
    </border>
  </borders>
  <cellStyleXfs count="4">
    <xf numFmtId="164" fontId="0" fillId="0" borderId="0"/>
    <xf numFmtId="0" fontId="16" fillId="0" borderId="0"/>
    <xf numFmtId="164" fontId="11" fillId="0" borderId="0"/>
    <xf numFmtId="164" fontId="5" fillId="0" borderId="0"/>
  </cellStyleXfs>
  <cellXfs count="259">
    <xf numFmtId="164" fontId="0" fillId="0" borderId="0" xfId="0"/>
    <xf numFmtId="164" fontId="2" fillId="0" borderId="0" xfId="0" applyFont="1" applyBorder="1"/>
    <xf numFmtId="164" fontId="2" fillId="0" borderId="0" xfId="0" applyFont="1"/>
    <xf numFmtId="164" fontId="2" fillId="0" borderId="1" xfId="0" applyFont="1" applyBorder="1"/>
    <xf numFmtId="164" fontId="6" fillId="0" borderId="0" xfId="0" applyFont="1"/>
    <xf numFmtId="164" fontId="6" fillId="0" borderId="0" xfId="0" applyFont="1" applyFill="1"/>
    <xf numFmtId="164" fontId="6" fillId="0" borderId="2" xfId="0" applyFont="1" applyFill="1" applyBorder="1" applyAlignment="1" applyProtection="1">
      <alignment horizontal="left"/>
    </xf>
    <xf numFmtId="164" fontId="6" fillId="0" borderId="0" xfId="0" applyFont="1" applyFill="1" applyAlignment="1" applyProtection="1">
      <alignment horizontal="center" vertical="center" wrapText="1"/>
    </xf>
    <xf numFmtId="164" fontId="6" fillId="0" borderId="3" xfId="0" applyFont="1" applyFill="1" applyBorder="1"/>
    <xf numFmtId="164" fontId="8" fillId="0" borderId="4" xfId="0" applyFont="1" applyFill="1" applyBorder="1" applyAlignment="1" applyProtection="1">
      <alignment horizontal="center" vertical="center" wrapText="1"/>
    </xf>
    <xf numFmtId="1" fontId="8" fillId="0" borderId="5" xfId="0" applyNumberFormat="1" applyFont="1" applyFill="1" applyBorder="1" applyAlignment="1" applyProtection="1">
      <alignment horizontal="center" vertical="center"/>
    </xf>
    <xf numFmtId="3" fontId="8" fillId="0" borderId="6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/>
    </xf>
    <xf numFmtId="164" fontId="6" fillId="0" borderId="0" xfId="0" applyFont="1" applyFill="1" applyBorder="1" applyAlignment="1" applyProtection="1">
      <alignment horizontal="left"/>
    </xf>
    <xf numFmtId="1" fontId="6" fillId="0" borderId="0" xfId="0" applyNumberFormat="1" applyFont="1" applyFill="1" applyBorder="1" applyAlignment="1" applyProtection="1">
      <alignment horizontal="center"/>
    </xf>
    <xf numFmtId="3" fontId="8" fillId="0" borderId="8" xfId="0" applyNumberFormat="1" applyFont="1" applyFill="1" applyBorder="1" applyAlignment="1" applyProtection="1">
      <alignment horizontal="center" vertical="center"/>
    </xf>
    <xf numFmtId="164" fontId="8" fillId="0" borderId="7" xfId="0" applyFont="1" applyFill="1" applyBorder="1" applyAlignment="1" applyProtection="1">
      <alignment horizontal="left"/>
    </xf>
    <xf numFmtId="1" fontId="6" fillId="0" borderId="0" xfId="0" applyNumberFormat="1" applyFont="1" applyFill="1"/>
    <xf numFmtId="164" fontId="6" fillId="0" borderId="0" xfId="0" applyFont="1" applyFill="1" applyAlignment="1">
      <alignment horizontal="center"/>
    </xf>
    <xf numFmtId="164" fontId="6" fillId="0" borderId="0" xfId="0" applyFont="1" applyFill="1" applyBorder="1" applyAlignment="1">
      <alignment horizontal="center"/>
    </xf>
    <xf numFmtId="164" fontId="6" fillId="0" borderId="0" xfId="0" applyFont="1" applyFill="1" applyBorder="1"/>
    <xf numFmtId="164" fontId="6" fillId="0" borderId="0" xfId="0" applyFont="1" applyFill="1" applyAlignment="1">
      <alignment horizontal="left"/>
    </xf>
    <xf numFmtId="164" fontId="7" fillId="0" borderId="0" xfId="0" applyFont="1" applyFill="1" applyAlignment="1" applyProtection="1">
      <alignment horizontal="left"/>
    </xf>
    <xf numFmtId="164" fontId="6" fillId="0" borderId="0" xfId="0" applyFont="1" applyFill="1" applyAlignment="1" applyProtection="1">
      <alignment horizontal="left"/>
    </xf>
    <xf numFmtId="164" fontId="6" fillId="0" borderId="9" xfId="0" applyFont="1" applyFill="1" applyBorder="1" applyAlignment="1" applyProtection="1">
      <alignment horizontal="center"/>
    </xf>
    <xf numFmtId="1" fontId="6" fillId="0" borderId="2" xfId="0" applyNumberFormat="1" applyFont="1" applyFill="1" applyBorder="1" applyAlignment="1" applyProtection="1">
      <alignment horizontal="left"/>
    </xf>
    <xf numFmtId="164" fontId="6" fillId="0" borderId="10" xfId="0" applyFont="1" applyFill="1" applyBorder="1" applyAlignment="1" applyProtection="1">
      <alignment horizontal="center"/>
    </xf>
    <xf numFmtId="164" fontId="6" fillId="0" borderId="11" xfId="0" applyFont="1" applyFill="1" applyBorder="1" applyAlignment="1" applyProtection="1">
      <alignment horizontal="center"/>
    </xf>
    <xf numFmtId="164" fontId="6" fillId="0" borderId="12" xfId="0" applyFont="1" applyFill="1" applyBorder="1" applyAlignment="1" applyProtection="1">
      <alignment horizontal="center" vertical="center"/>
    </xf>
    <xf numFmtId="164" fontId="6" fillId="0" borderId="7" xfId="0" applyFont="1" applyFill="1" applyBorder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 wrapText="1"/>
    </xf>
    <xf numFmtId="164" fontId="6" fillId="0" borderId="13" xfId="0" applyFont="1" applyFill="1" applyBorder="1" applyAlignment="1" applyProtection="1">
      <alignment horizontal="center" vertical="center" wrapText="1"/>
    </xf>
    <xf numFmtId="164" fontId="6" fillId="0" borderId="6" xfId="0" applyFont="1" applyFill="1" applyBorder="1" applyAlignment="1" applyProtection="1">
      <alignment horizontal="center" vertical="center" wrapText="1"/>
    </xf>
    <xf numFmtId="164" fontId="6" fillId="0" borderId="14" xfId="0" applyFont="1" applyFill="1" applyBorder="1" applyAlignment="1" applyProtection="1"/>
    <xf numFmtId="1" fontId="6" fillId="0" borderId="3" xfId="0" applyNumberFormat="1" applyFont="1" applyFill="1" applyBorder="1"/>
    <xf numFmtId="164" fontId="6" fillId="0" borderId="15" xfId="0" applyFont="1" applyFill="1" applyBorder="1" applyAlignment="1">
      <alignment horizontal="center"/>
    </xf>
    <xf numFmtId="164" fontId="6" fillId="0" borderId="16" xfId="0" applyFont="1" applyFill="1" applyBorder="1" applyAlignment="1">
      <alignment horizontal="center"/>
    </xf>
    <xf numFmtId="164" fontId="8" fillId="0" borderId="12" xfId="0" applyFont="1" applyFill="1" applyBorder="1" applyAlignment="1" applyProtection="1">
      <alignment horizontal="left"/>
    </xf>
    <xf numFmtId="0" fontId="8" fillId="0" borderId="0" xfId="0" applyNumberFormat="1" applyFont="1" applyFill="1"/>
    <xf numFmtId="164" fontId="8" fillId="0" borderId="13" xfId="0" applyFont="1" applyFill="1" applyBorder="1" applyAlignment="1" applyProtection="1">
      <alignment horizontal="center"/>
    </xf>
    <xf numFmtId="165" fontId="8" fillId="0" borderId="6" xfId="0" applyNumberFormat="1" applyFont="1" applyFill="1" applyBorder="1" applyAlignment="1" applyProtection="1">
      <alignment horizontal="center"/>
    </xf>
    <xf numFmtId="3" fontId="8" fillId="0" borderId="6" xfId="0" applyNumberFormat="1" applyFont="1" applyFill="1" applyBorder="1" applyAlignment="1" applyProtection="1">
      <alignment horizontal="center"/>
    </xf>
    <xf numFmtId="164" fontId="8" fillId="0" borderId="15" xfId="0" applyFont="1" applyFill="1" applyBorder="1" applyAlignment="1" applyProtection="1">
      <alignment horizontal="center"/>
    </xf>
    <xf numFmtId="165" fontId="8" fillId="0" borderId="16" xfId="0" applyNumberFormat="1" applyFont="1" applyFill="1" applyBorder="1" applyAlignment="1" applyProtection="1">
      <alignment horizontal="center"/>
    </xf>
    <xf numFmtId="164" fontId="8" fillId="0" borderId="17" xfId="0" applyFont="1" applyFill="1" applyBorder="1" applyAlignment="1" applyProtection="1">
      <alignment horizontal="left"/>
    </xf>
    <xf numFmtId="164" fontId="8" fillId="0" borderId="18" xfId="0" applyFont="1" applyFill="1" applyBorder="1" applyAlignment="1" applyProtection="1">
      <alignment horizontal="left"/>
    </xf>
    <xf numFmtId="164" fontId="8" fillId="0" borderId="14" xfId="0" applyFont="1" applyFill="1" applyBorder="1" applyAlignment="1" applyProtection="1"/>
    <xf numFmtId="1" fontId="8" fillId="0" borderId="3" xfId="0" applyNumberFormat="1" applyFont="1" applyFill="1" applyBorder="1"/>
    <xf numFmtId="1" fontId="8" fillId="0" borderId="0" xfId="0" applyNumberFormat="1" applyFont="1" applyFill="1"/>
    <xf numFmtId="164" fontId="8" fillId="0" borderId="14" xfId="0" applyFont="1" applyFill="1" applyBorder="1" applyAlignment="1" applyProtection="1">
      <alignment horizontal="left"/>
    </xf>
    <xf numFmtId="164" fontId="8" fillId="0" borderId="19" xfId="0" applyFont="1" applyFill="1" applyBorder="1" applyAlignment="1" applyProtection="1">
      <alignment horizontal="left"/>
    </xf>
    <xf numFmtId="164" fontId="8" fillId="0" borderId="12" xfId="0" applyFont="1" applyFill="1" applyBorder="1" applyAlignment="1" applyProtection="1">
      <alignment horizontal="center"/>
    </xf>
    <xf numFmtId="164" fontId="8" fillId="0" borderId="7" xfId="0" applyFont="1" applyFill="1" applyBorder="1" applyAlignment="1" applyProtection="1">
      <alignment horizontal="center"/>
    </xf>
    <xf numFmtId="164" fontId="6" fillId="0" borderId="7" xfId="0" applyFont="1" applyFill="1" applyBorder="1" applyAlignment="1" applyProtection="1">
      <alignment horizontal="left"/>
    </xf>
    <xf numFmtId="1" fontId="8" fillId="0" borderId="0" xfId="0" applyNumberFormat="1" applyFont="1" applyFill="1" applyBorder="1"/>
    <xf numFmtId="164" fontId="8" fillId="0" borderId="20" xfId="0" applyFont="1" applyFill="1" applyBorder="1" applyAlignment="1" applyProtection="1">
      <alignment horizontal="center"/>
    </xf>
    <xf numFmtId="164" fontId="8" fillId="0" borderId="7" xfId="0" applyFont="1" applyFill="1" applyBorder="1"/>
    <xf numFmtId="164" fontId="8" fillId="0" borderId="9" xfId="0" applyFont="1" applyFill="1" applyBorder="1" applyAlignment="1" applyProtection="1">
      <alignment horizontal="left"/>
    </xf>
    <xf numFmtId="164" fontId="8" fillId="0" borderId="10" xfId="0" applyFont="1" applyFill="1" applyBorder="1" applyAlignment="1" applyProtection="1">
      <alignment horizontal="center"/>
    </xf>
    <xf numFmtId="165" fontId="8" fillId="0" borderId="11" xfId="0" applyNumberFormat="1" applyFont="1" applyFill="1" applyBorder="1" applyAlignment="1" applyProtection="1">
      <alignment horizontal="center"/>
    </xf>
    <xf numFmtId="1" fontId="8" fillId="0" borderId="0" xfId="0" applyNumberFormat="1" applyFont="1" applyFill="1" applyAlignment="1" applyProtection="1">
      <alignment horizontal="right"/>
    </xf>
    <xf numFmtId="166" fontId="6" fillId="0" borderId="0" xfId="0" applyNumberFormat="1" applyFont="1" applyFill="1" applyAlignment="1" applyProtection="1">
      <alignment horizontal="left"/>
    </xf>
    <xf numFmtId="164" fontId="8" fillId="0" borderId="7" xfId="0" applyFont="1" applyFill="1" applyBorder="1" applyAlignment="1" applyProtection="1">
      <alignment horizontal="fill"/>
    </xf>
    <xf numFmtId="164" fontId="8" fillId="0" borderId="21" xfId="0" applyFont="1" applyFill="1" applyBorder="1" applyAlignment="1" applyProtection="1">
      <alignment horizontal="center"/>
    </xf>
    <xf numFmtId="165" fontId="8" fillId="0" borderId="22" xfId="0" applyNumberFormat="1" applyFont="1" applyFill="1" applyBorder="1" applyAlignment="1" applyProtection="1">
      <alignment horizontal="center"/>
    </xf>
    <xf numFmtId="3" fontId="8" fillId="0" borderId="4" xfId="0" applyNumberFormat="1" applyFont="1" applyFill="1" applyBorder="1" applyAlignment="1" applyProtection="1">
      <alignment horizontal="center"/>
    </xf>
    <xf numFmtId="164" fontId="8" fillId="0" borderId="0" xfId="0" applyFont="1" applyFill="1" applyBorder="1"/>
    <xf numFmtId="164" fontId="8" fillId="0" borderId="0" xfId="0" applyFont="1" applyFill="1"/>
    <xf numFmtId="164" fontId="8" fillId="0" borderId="0" xfId="0" applyFont="1" applyFill="1" applyAlignment="1">
      <alignment horizontal="center"/>
    </xf>
    <xf numFmtId="164" fontId="8" fillId="0" borderId="0" xfId="0" applyFont="1" applyFill="1" applyBorder="1" applyAlignment="1">
      <alignment horizontal="center"/>
    </xf>
    <xf numFmtId="164" fontId="8" fillId="0" borderId="0" xfId="0" applyFont="1" applyFill="1" applyBorder="1" applyAlignment="1" applyProtection="1">
      <alignment horizontal="left"/>
    </xf>
    <xf numFmtId="164" fontId="6" fillId="0" borderId="0" xfId="0" quotePrefix="1" applyFont="1" applyFill="1" applyAlignment="1" applyProtection="1">
      <alignment horizontal="left"/>
    </xf>
    <xf numFmtId="164" fontId="6" fillId="0" borderId="0" xfId="0" applyFont="1" applyFill="1" applyProtection="1"/>
    <xf numFmtId="164" fontId="8" fillId="0" borderId="23" xfId="0" applyFont="1" applyFill="1" applyBorder="1" applyAlignment="1" applyProtection="1">
      <alignment horizontal="left"/>
    </xf>
    <xf numFmtId="1" fontId="8" fillId="0" borderId="2" xfId="3" applyNumberFormat="1" applyFont="1" applyFill="1" applyBorder="1" applyAlignment="1" applyProtection="1">
      <alignment horizontal="right"/>
    </xf>
    <xf numFmtId="164" fontId="8" fillId="0" borderId="24" xfId="0" applyFont="1" applyFill="1" applyBorder="1" applyAlignment="1" applyProtection="1">
      <alignment horizontal="center"/>
    </xf>
    <xf numFmtId="164" fontId="2" fillId="0" borderId="23" xfId="0" applyFont="1" applyFill="1" applyBorder="1"/>
    <xf numFmtId="164" fontId="2" fillId="0" borderId="2" xfId="0" applyFont="1" applyFill="1" applyBorder="1"/>
    <xf numFmtId="164" fontId="2" fillId="0" borderId="2" xfId="0" applyFont="1" applyFill="1" applyBorder="1" applyAlignment="1">
      <alignment horizontal="center"/>
    </xf>
    <xf numFmtId="164" fontId="6" fillId="0" borderId="10" xfId="0" applyFont="1" applyFill="1" applyBorder="1"/>
    <xf numFmtId="164" fontId="6" fillId="0" borderId="2" xfId="0" applyFont="1" applyFill="1" applyBorder="1"/>
    <xf numFmtId="164" fontId="6" fillId="0" borderId="25" xfId="0" applyFont="1" applyFill="1" applyBorder="1"/>
    <xf numFmtId="164" fontId="6" fillId="0" borderId="11" xfId="0" applyFont="1" applyFill="1" applyBorder="1" applyAlignment="1"/>
    <xf numFmtId="1" fontId="8" fillId="0" borderId="0" xfId="3" applyNumberFormat="1" applyFont="1" applyFill="1" applyBorder="1" applyAlignment="1" applyProtection="1">
      <alignment horizontal="right"/>
    </xf>
    <xf numFmtId="164" fontId="8" fillId="0" borderId="26" xfId="0" applyFont="1" applyFill="1" applyBorder="1" applyAlignment="1" applyProtection="1">
      <alignment horizontal="center"/>
    </xf>
    <xf numFmtId="164" fontId="2" fillId="0" borderId="12" xfId="0" applyFont="1" applyFill="1" applyBorder="1"/>
    <xf numFmtId="164" fontId="2" fillId="0" borderId="0" xfId="0" applyFont="1" applyFill="1"/>
    <xf numFmtId="164" fontId="2" fillId="0" borderId="20" xfId="0" applyFont="1" applyFill="1" applyBorder="1" applyAlignment="1" applyProtection="1">
      <alignment horizontal="center"/>
    </xf>
    <xf numFmtId="164" fontId="2" fillId="0" borderId="13" xfId="0" applyFont="1" applyFill="1" applyBorder="1" applyAlignment="1" applyProtection="1">
      <alignment horizontal="center"/>
    </xf>
    <xf numFmtId="164" fontId="2" fillId="0" borderId="27" xfId="0" applyFont="1" applyFill="1" applyBorder="1" applyAlignment="1" applyProtection="1">
      <alignment horizontal="center" vertical="center" wrapText="1"/>
    </xf>
    <xf numFmtId="164" fontId="6" fillId="0" borderId="13" xfId="0" applyFont="1" applyFill="1" applyBorder="1" applyAlignment="1" applyProtection="1">
      <alignment horizontal="center"/>
    </xf>
    <xf numFmtId="164" fontId="6" fillId="0" borderId="6" xfId="0" applyFont="1" applyFill="1" applyBorder="1" applyAlignment="1" applyProtection="1">
      <alignment horizontal="center"/>
    </xf>
    <xf numFmtId="164" fontId="6" fillId="0" borderId="6" xfId="0" applyFont="1" applyFill="1" applyBorder="1" applyAlignment="1" applyProtection="1">
      <alignment horizontal="center" vertical="center"/>
    </xf>
    <xf numFmtId="164" fontId="2" fillId="0" borderId="0" xfId="0" applyFont="1" applyFill="1" applyBorder="1" applyAlignment="1" applyProtection="1">
      <alignment horizontal="center"/>
    </xf>
    <xf numFmtId="164" fontId="2" fillId="0" borderId="28" xfId="0" applyFont="1" applyFill="1" applyBorder="1" applyAlignment="1" applyProtection="1">
      <alignment horizontal="center"/>
    </xf>
    <xf numFmtId="164" fontId="2" fillId="0" borderId="29" xfId="0" applyFont="1" applyFill="1" applyBorder="1" applyAlignment="1" applyProtection="1">
      <alignment horizontal="fill"/>
    </xf>
    <xf numFmtId="164" fontId="2" fillId="0" borderId="30" xfId="0" applyFont="1" applyFill="1" applyBorder="1" applyAlignment="1" applyProtection="1">
      <alignment horizontal="fill"/>
    </xf>
    <xf numFmtId="164" fontId="2" fillId="0" borderId="29" xfId="0" applyFont="1" applyFill="1" applyBorder="1" applyAlignment="1" applyProtection="1">
      <alignment horizontal="center" vertical="center"/>
    </xf>
    <xf numFmtId="164" fontId="2" fillId="0" borderId="31" xfId="0" applyFont="1" applyFill="1" applyBorder="1"/>
    <xf numFmtId="164" fontId="6" fillId="0" borderId="13" xfId="0" applyFont="1" applyFill="1" applyBorder="1" applyAlignment="1" applyProtection="1">
      <alignment horizontal="fill"/>
    </xf>
    <xf numFmtId="164" fontId="2" fillId="0" borderId="0" xfId="0" applyFont="1" applyFill="1" applyAlignment="1" applyProtection="1">
      <alignment horizontal="left"/>
    </xf>
    <xf numFmtId="164" fontId="2" fillId="0" borderId="32" xfId="0" applyFont="1" applyFill="1" applyBorder="1" applyAlignment="1" applyProtection="1">
      <alignment horizontal="center"/>
    </xf>
    <xf numFmtId="164" fontId="2" fillId="0" borderId="33" xfId="0" applyFont="1" applyFill="1" applyBorder="1" applyAlignment="1">
      <alignment horizontal="center" vertical="center"/>
    </xf>
    <xf numFmtId="164" fontId="2" fillId="0" borderId="34" xfId="0" applyFont="1" applyFill="1" applyBorder="1" applyAlignment="1" applyProtection="1">
      <alignment horizontal="center" vertical="center"/>
    </xf>
    <xf numFmtId="164" fontId="2" fillId="0" borderId="35" xfId="0" applyFont="1" applyFill="1" applyBorder="1"/>
    <xf numFmtId="164" fontId="2" fillId="0" borderId="30" xfId="0" applyFont="1" applyFill="1" applyBorder="1" applyAlignment="1" applyProtection="1">
      <alignment horizontal="left"/>
    </xf>
    <xf numFmtId="164" fontId="2" fillId="0" borderId="29" xfId="0" applyFont="1" applyFill="1" applyBorder="1" applyAlignment="1" applyProtection="1">
      <alignment horizontal="center"/>
    </xf>
    <xf numFmtId="164" fontId="2" fillId="0" borderId="36" xfId="0" applyFont="1" applyFill="1" applyBorder="1" applyAlignment="1" applyProtection="1">
      <alignment horizontal="center"/>
    </xf>
    <xf numFmtId="164" fontId="2" fillId="0" borderId="37" xfId="0" applyFont="1" applyFill="1" applyBorder="1" applyAlignment="1">
      <alignment horizontal="center"/>
    </xf>
    <xf numFmtId="164" fontId="2" fillId="0" borderId="38" xfId="0" applyFont="1" applyFill="1" applyBorder="1" applyAlignment="1" applyProtection="1">
      <alignment horizontal="center" vertical="center"/>
    </xf>
    <xf numFmtId="164" fontId="2" fillId="0" borderId="30" xfId="0" applyFont="1" applyFill="1" applyBorder="1" applyAlignment="1" applyProtection="1">
      <alignment horizontal="center"/>
    </xf>
    <xf numFmtId="164" fontId="6" fillId="0" borderId="29" xfId="0" applyFont="1" applyFill="1" applyBorder="1"/>
    <xf numFmtId="164" fontId="6" fillId="0" borderId="39" xfId="0" applyFont="1" applyFill="1" applyBorder="1" applyAlignment="1" applyProtection="1"/>
    <xf numFmtId="164" fontId="6" fillId="0" borderId="39" xfId="0" applyFont="1" applyFill="1" applyBorder="1" applyAlignment="1" applyProtection="1">
      <alignment horizontal="center" vertical="center"/>
    </xf>
    <xf numFmtId="164" fontId="6" fillId="0" borderId="12" xfId="0" applyFont="1" applyFill="1" applyBorder="1"/>
    <xf numFmtId="3" fontId="8" fillId="0" borderId="13" xfId="0" applyNumberFormat="1" applyFont="1" applyFill="1" applyBorder="1" applyProtection="1"/>
    <xf numFmtId="3" fontId="8" fillId="0" borderId="20" xfId="0" applyNumberFormat="1" applyFont="1" applyFill="1" applyBorder="1" applyAlignment="1" applyProtection="1"/>
    <xf numFmtId="3" fontId="8" fillId="0" borderId="40" xfId="0" applyNumberFormat="1" applyFont="1" applyFill="1" applyBorder="1" applyAlignment="1" applyProtection="1">
      <alignment horizontal="center" vertical="center"/>
    </xf>
    <xf numFmtId="3" fontId="6" fillId="0" borderId="6" xfId="0" applyNumberFormat="1" applyFont="1" applyFill="1" applyBorder="1" applyAlignment="1" applyProtection="1">
      <alignment horizontal="center" vertical="center"/>
    </xf>
    <xf numFmtId="1" fontId="8" fillId="0" borderId="2" xfId="3" applyNumberFormat="1" applyFont="1" applyFill="1" applyBorder="1" applyAlignment="1">
      <alignment horizontal="right"/>
    </xf>
    <xf numFmtId="1" fontId="8" fillId="0" borderId="0" xfId="3" applyNumberFormat="1" applyFont="1" applyFill="1" applyAlignment="1">
      <alignment horizontal="right"/>
    </xf>
    <xf numFmtId="3" fontId="8" fillId="0" borderId="13" xfId="0" applyNumberFormat="1" applyFont="1" applyFill="1" applyBorder="1" applyAlignment="1" applyProtection="1">
      <alignment horizontal="right"/>
    </xf>
    <xf numFmtId="164" fontId="8" fillId="0" borderId="41" xfId="0" applyFont="1" applyFill="1" applyBorder="1" applyAlignment="1" applyProtection="1">
      <alignment horizontal="left"/>
    </xf>
    <xf numFmtId="3" fontId="6" fillId="0" borderId="7" xfId="0" applyNumberFormat="1" applyFont="1" applyFill="1" applyBorder="1" applyAlignment="1" applyProtection="1">
      <alignment horizontal="center" vertical="center"/>
    </xf>
    <xf numFmtId="164" fontId="6" fillId="0" borderId="23" xfId="0" applyFont="1" applyFill="1" applyBorder="1"/>
    <xf numFmtId="164" fontId="6" fillId="0" borderId="42" xfId="0" applyFont="1" applyFill="1" applyBorder="1" applyAlignment="1" applyProtection="1"/>
    <xf numFmtId="3" fontId="8" fillId="0" borderId="9" xfId="0" applyNumberFormat="1" applyFont="1" applyFill="1" applyBorder="1" applyAlignment="1" applyProtection="1">
      <alignment horizontal="center"/>
    </xf>
    <xf numFmtId="167" fontId="6" fillId="0" borderId="0" xfId="0" applyNumberFormat="1" applyFont="1" applyFill="1" applyBorder="1" applyAlignment="1">
      <alignment horizontal="center"/>
    </xf>
    <xf numFmtId="3" fontId="6" fillId="0" borderId="15" xfId="0" applyNumberFormat="1" applyFont="1" applyFill="1" applyBorder="1" applyAlignment="1" applyProtection="1">
      <alignment horizontal="center" vertical="center"/>
    </xf>
    <xf numFmtId="3" fontId="6" fillId="0" borderId="19" xfId="0" applyNumberFormat="1" applyFont="1" applyFill="1" applyBorder="1" applyAlignment="1" applyProtection="1">
      <alignment horizontal="center" vertical="center"/>
    </xf>
    <xf numFmtId="3" fontId="6" fillId="0" borderId="43" xfId="0" applyNumberFormat="1" applyFont="1" applyFill="1" applyBorder="1" applyAlignment="1" applyProtection="1">
      <alignment horizontal="center" vertical="center"/>
    </xf>
    <xf numFmtId="3" fontId="6" fillId="0" borderId="16" xfId="0" applyNumberFormat="1" applyFont="1" applyFill="1" applyBorder="1" applyAlignment="1" applyProtection="1">
      <alignment horizontal="center"/>
    </xf>
    <xf numFmtId="164" fontId="6" fillId="0" borderId="13" xfId="0" applyFont="1" applyFill="1" applyBorder="1"/>
    <xf numFmtId="164" fontId="6" fillId="0" borderId="0" xfId="0" quotePrefix="1" applyFont="1" applyFill="1" applyAlignment="1">
      <alignment horizontal="left"/>
    </xf>
    <xf numFmtId="164" fontId="5" fillId="0" borderId="0" xfId="0" applyFont="1" applyFill="1"/>
    <xf numFmtId="164" fontId="8" fillId="2" borderId="12" xfId="0" applyFont="1" applyFill="1" applyBorder="1" applyAlignment="1" applyProtection="1">
      <alignment horizontal="left"/>
    </xf>
    <xf numFmtId="164" fontId="6" fillId="2" borderId="0" xfId="0" applyFont="1" applyFill="1"/>
    <xf numFmtId="164" fontId="6" fillId="2" borderId="0" xfId="0" applyFont="1" applyFill="1" applyBorder="1"/>
    <xf numFmtId="164" fontId="2" fillId="2" borderId="0" xfId="0" applyFont="1" applyFill="1"/>
    <xf numFmtId="164" fontId="6" fillId="2" borderId="0" xfId="0" applyFont="1" applyFill="1" applyBorder="1" applyAlignment="1" applyProtection="1">
      <alignment horizontal="left"/>
    </xf>
    <xf numFmtId="0" fontId="17" fillId="0" borderId="0" xfId="0" applyNumberFormat="1" applyFont="1" applyFill="1"/>
    <xf numFmtId="164" fontId="6" fillId="0" borderId="41" xfId="0" applyFont="1" applyFill="1" applyBorder="1"/>
    <xf numFmtId="164" fontId="6" fillId="0" borderId="19" xfId="0" applyFont="1" applyFill="1" applyBorder="1" applyAlignment="1" applyProtection="1">
      <alignment horizontal="center" vertical="center" wrapText="1"/>
    </xf>
    <xf numFmtId="164" fontId="2" fillId="0" borderId="44" xfId="0" applyFont="1" applyBorder="1"/>
    <xf numFmtId="164" fontId="2" fillId="0" borderId="7" xfId="0" applyFont="1" applyBorder="1"/>
    <xf numFmtId="164" fontId="2" fillId="0" borderId="8" xfId="0" applyFont="1" applyBorder="1"/>
    <xf numFmtId="1" fontId="8" fillId="0" borderId="2" xfId="0" applyNumberFormat="1" applyFont="1" applyFill="1" applyBorder="1" applyAlignment="1" applyProtection="1">
      <alignment horizontal="right"/>
    </xf>
    <xf numFmtId="164" fontId="6" fillId="0" borderId="0" xfId="0" applyFont="1" applyFill="1" applyBorder="1" applyProtection="1"/>
    <xf numFmtId="1" fontId="6" fillId="0" borderId="0" xfId="0" applyNumberFormat="1" applyFont="1" applyFill="1" applyBorder="1"/>
    <xf numFmtId="1" fontId="8" fillId="0" borderId="45" xfId="3" applyNumberFormat="1" applyFont="1" applyFill="1" applyBorder="1" applyAlignment="1">
      <alignment horizontal="right"/>
    </xf>
    <xf numFmtId="164" fontId="8" fillId="0" borderId="45" xfId="0" applyFont="1" applyFill="1" applyBorder="1" applyAlignment="1" applyProtection="1">
      <alignment horizontal="center"/>
    </xf>
    <xf numFmtId="165" fontId="8" fillId="0" borderId="45" xfId="0" applyNumberFormat="1" applyFont="1" applyFill="1" applyBorder="1" applyAlignment="1" applyProtection="1">
      <alignment horizontal="center"/>
    </xf>
    <xf numFmtId="164" fontId="8" fillId="0" borderId="45" xfId="0" applyFont="1" applyFill="1" applyBorder="1" applyAlignment="1" applyProtection="1">
      <alignment horizontal="left"/>
    </xf>
    <xf numFmtId="3" fontId="18" fillId="0" borderId="15" xfId="0" applyNumberFormat="1" applyFont="1" applyFill="1" applyBorder="1" applyAlignment="1" applyProtection="1">
      <alignment horizontal="center" vertical="center"/>
    </xf>
    <xf numFmtId="164" fontId="17" fillId="0" borderId="7" xfId="0" applyFont="1" applyFill="1" applyBorder="1" applyAlignment="1" applyProtection="1">
      <alignment horizontal="left"/>
    </xf>
    <xf numFmtId="0" fontId="8" fillId="0" borderId="3" xfId="0" applyNumberFormat="1" applyFont="1" applyFill="1" applyBorder="1"/>
    <xf numFmtId="0" fontId="8" fillId="0" borderId="47" xfId="0" applyNumberFormat="1" applyFont="1" applyFill="1" applyBorder="1"/>
    <xf numFmtId="1" fontId="8" fillId="0" borderId="46" xfId="0" applyNumberFormat="1" applyFont="1" applyFill="1" applyBorder="1"/>
    <xf numFmtId="1" fontId="8" fillId="0" borderId="48" xfId="0" applyNumberFormat="1" applyFont="1" applyFill="1" applyBorder="1"/>
    <xf numFmtId="3" fontId="8" fillId="0" borderId="16" xfId="0" applyNumberFormat="1" applyFont="1" applyFill="1" applyBorder="1" applyAlignment="1" applyProtection="1">
      <alignment horizontal="center"/>
    </xf>
    <xf numFmtId="1" fontId="8" fillId="0" borderId="13" xfId="0" applyNumberFormat="1" applyFont="1" applyFill="1" applyBorder="1" applyAlignment="1" applyProtection="1">
      <alignment horizontal="center"/>
    </xf>
    <xf numFmtId="3" fontId="6" fillId="0" borderId="19" xfId="0" applyNumberFormat="1" applyFont="1" applyFill="1" applyBorder="1" applyAlignment="1">
      <alignment horizontal="center" vertical="center"/>
    </xf>
    <xf numFmtId="164" fontId="19" fillId="0" borderId="7" xfId="0" applyFont="1" applyFill="1" applyBorder="1" applyAlignment="1" applyProtection="1">
      <alignment horizontal="left"/>
    </xf>
    <xf numFmtId="164" fontId="8" fillId="0" borderId="49" xfId="0" applyFont="1" applyFill="1" applyBorder="1" applyAlignment="1" applyProtection="1">
      <alignment horizontal="center"/>
    </xf>
    <xf numFmtId="164" fontId="10" fillId="0" borderId="0" xfId="0" applyFont="1"/>
    <xf numFmtId="164" fontId="6" fillId="0" borderId="14" xfId="0" applyFont="1" applyFill="1" applyBorder="1"/>
    <xf numFmtId="164" fontId="6" fillId="0" borderId="43" xfId="0" applyFont="1" applyFill="1" applyBorder="1" applyAlignment="1" applyProtection="1"/>
    <xf numFmtId="3" fontId="8" fillId="0" borderId="19" xfId="0" applyNumberFormat="1" applyFont="1" applyFill="1" applyBorder="1" applyAlignment="1" applyProtection="1">
      <alignment horizontal="center"/>
    </xf>
    <xf numFmtId="164" fontId="2" fillId="0" borderId="0" xfId="0" applyFont="1" applyFill="1" applyBorder="1"/>
    <xf numFmtId="1" fontId="8" fillId="0" borderId="50" xfId="0" applyNumberFormat="1" applyFont="1" applyFill="1" applyBorder="1" applyAlignment="1" applyProtection="1">
      <alignment horizontal="center"/>
    </xf>
    <xf numFmtId="164" fontId="6" fillId="0" borderId="51" xfId="0" applyFont="1" applyFill="1" applyBorder="1"/>
    <xf numFmtId="164" fontId="2" fillId="0" borderId="52" xfId="0" applyFont="1" applyFill="1" applyBorder="1"/>
    <xf numFmtId="164" fontId="2" fillId="0" borderId="27" xfId="0" applyFont="1" applyFill="1" applyBorder="1" applyAlignment="1" applyProtection="1">
      <alignment horizontal="center"/>
    </xf>
    <xf numFmtId="164" fontId="2" fillId="0" borderId="38" xfId="0" applyFont="1" applyFill="1" applyBorder="1" applyAlignment="1" applyProtection="1">
      <alignment horizontal="center"/>
    </xf>
    <xf numFmtId="164" fontId="2" fillId="0" borderId="0" xfId="0" applyFont="1" applyFill="1" applyAlignment="1">
      <alignment horizontal="center"/>
    </xf>
    <xf numFmtId="164" fontId="12" fillId="0" borderId="13" xfId="0" applyFont="1" applyFill="1" applyBorder="1" applyAlignment="1" applyProtection="1">
      <alignment horizontal="center"/>
    </xf>
    <xf numFmtId="0" fontId="8" fillId="0" borderId="53" xfId="0" applyNumberFormat="1" applyFont="1" applyFill="1" applyBorder="1"/>
    <xf numFmtId="0" fontId="8" fillId="3" borderId="53" xfId="0" applyNumberFormat="1" applyFont="1" applyFill="1" applyBorder="1"/>
    <xf numFmtId="164" fontId="13" fillId="0" borderId="0" xfId="0" applyFont="1" applyFill="1" applyBorder="1"/>
    <xf numFmtId="164" fontId="6" fillId="0" borderId="53" xfId="0" applyFont="1" applyFill="1" applyBorder="1" applyAlignment="1" applyProtection="1">
      <alignment horizontal="center" vertical="center" wrapText="1"/>
    </xf>
    <xf numFmtId="1" fontId="6" fillId="0" borderId="53" xfId="0" applyNumberFormat="1" applyFont="1" applyFill="1" applyBorder="1" applyAlignment="1" applyProtection="1">
      <alignment horizontal="center" vertical="center" wrapText="1"/>
    </xf>
    <xf numFmtId="1" fontId="8" fillId="0" borderId="53" xfId="0" applyNumberFormat="1" applyFont="1" applyFill="1" applyBorder="1" applyAlignment="1" applyProtection="1">
      <alignment horizontal="center"/>
    </xf>
    <xf numFmtId="165" fontId="8" fillId="0" borderId="53" xfId="0" applyNumberFormat="1" applyFont="1" applyFill="1" applyBorder="1" applyAlignment="1" applyProtection="1">
      <alignment horizontal="center"/>
    </xf>
    <xf numFmtId="3" fontId="8" fillId="0" borderId="53" xfId="0" applyNumberFormat="1" applyFont="1" applyFill="1" applyBorder="1" applyAlignment="1" applyProtection="1">
      <alignment horizontal="center"/>
    </xf>
    <xf numFmtId="164" fontId="6" fillId="0" borderId="54" xfId="0" applyFont="1" applyFill="1" applyBorder="1" applyAlignment="1" applyProtection="1">
      <alignment horizontal="center"/>
    </xf>
    <xf numFmtId="164" fontId="6" fillId="0" borderId="55" xfId="0" applyFont="1" applyFill="1" applyBorder="1" applyAlignment="1" applyProtection="1">
      <alignment horizontal="left"/>
    </xf>
    <xf numFmtId="164" fontId="6" fillId="0" borderId="56" xfId="0" applyFont="1" applyFill="1" applyBorder="1" applyAlignment="1" applyProtection="1">
      <alignment horizontal="center" vertical="center"/>
    </xf>
    <xf numFmtId="164" fontId="0" fillId="0" borderId="57" xfId="0" applyBorder="1"/>
    <xf numFmtId="164" fontId="8" fillId="0" borderId="56" xfId="0" applyFont="1" applyFill="1" applyBorder="1" applyAlignment="1" applyProtection="1">
      <alignment horizontal="left"/>
    </xf>
    <xf numFmtId="164" fontId="8" fillId="0" borderId="58" xfId="0" applyFont="1" applyFill="1" applyBorder="1" applyAlignment="1" applyProtection="1">
      <alignment horizontal="left"/>
    </xf>
    <xf numFmtId="1" fontId="8" fillId="0" borderId="59" xfId="0" applyNumberFormat="1" applyFont="1" applyFill="1" applyBorder="1"/>
    <xf numFmtId="1" fontId="8" fillId="0" borderId="59" xfId="0" applyNumberFormat="1" applyFont="1" applyFill="1" applyBorder="1" applyAlignment="1" applyProtection="1">
      <alignment horizontal="center"/>
    </xf>
    <xf numFmtId="165" fontId="8" fillId="0" borderId="59" xfId="0" applyNumberFormat="1" applyFont="1" applyFill="1" applyBorder="1" applyAlignment="1" applyProtection="1">
      <alignment horizontal="center"/>
    </xf>
    <xf numFmtId="3" fontId="8" fillId="0" borderId="59" xfId="0" applyNumberFormat="1" applyFont="1" applyFill="1" applyBorder="1" applyAlignment="1" applyProtection="1">
      <alignment horizontal="center"/>
    </xf>
    <xf numFmtId="164" fontId="0" fillId="0" borderId="60" xfId="0" applyBorder="1"/>
    <xf numFmtId="164" fontId="7" fillId="0" borderId="0" xfId="0" applyFont="1" applyFill="1" applyBorder="1" applyAlignment="1"/>
    <xf numFmtId="164" fontId="6" fillId="0" borderId="57" xfId="0" applyFont="1" applyFill="1" applyBorder="1" applyAlignment="1" applyProtection="1">
      <alignment horizontal="center" vertical="center" wrapText="1"/>
    </xf>
    <xf numFmtId="164" fontId="8" fillId="4" borderId="61" xfId="0" applyFont="1" applyFill="1" applyBorder="1" applyAlignment="1" applyProtection="1">
      <alignment vertical="center" wrapText="1"/>
    </xf>
    <xf numFmtId="164" fontId="6" fillId="4" borderId="61" xfId="0" applyFont="1" applyFill="1" applyBorder="1" applyAlignment="1" applyProtection="1">
      <alignment vertical="center" wrapText="1"/>
    </xf>
    <xf numFmtId="164" fontId="6" fillId="0" borderId="62" xfId="0" applyFont="1" applyFill="1" applyBorder="1" applyAlignment="1" applyProtection="1">
      <alignment horizontal="center"/>
    </xf>
    <xf numFmtId="164" fontId="6" fillId="0" borderId="61" xfId="0" applyFont="1" applyFill="1" applyBorder="1" applyAlignment="1" applyProtection="1">
      <alignment horizontal="center" vertical="center"/>
    </xf>
    <xf numFmtId="164" fontId="8" fillId="0" borderId="61" xfId="0" applyFont="1" applyFill="1" applyBorder="1" applyAlignment="1" applyProtection="1">
      <alignment horizontal="left"/>
    </xf>
    <xf numFmtId="164" fontId="8" fillId="0" borderId="63" xfId="0" applyFont="1" applyFill="1" applyBorder="1" applyAlignment="1" applyProtection="1">
      <alignment horizontal="left"/>
    </xf>
    <xf numFmtId="164" fontId="17" fillId="0" borderId="56" xfId="0" applyFont="1" applyFill="1" applyBorder="1" applyAlignment="1" applyProtection="1">
      <alignment horizontal="left"/>
    </xf>
    <xf numFmtId="164" fontId="19" fillId="0" borderId="56" xfId="0" applyFont="1" applyFill="1" applyBorder="1" applyAlignment="1" applyProtection="1">
      <alignment horizontal="left"/>
    </xf>
    <xf numFmtId="0" fontId="8" fillId="2" borderId="3" xfId="0" applyNumberFormat="1" applyFont="1" applyFill="1" applyBorder="1"/>
    <xf numFmtId="1" fontId="8" fillId="0" borderId="74" xfId="0" applyNumberFormat="1" applyFont="1" applyFill="1" applyBorder="1"/>
    <xf numFmtId="0" fontId="8" fillId="2" borderId="0" xfId="0" applyNumberFormat="1" applyFont="1" applyFill="1"/>
    <xf numFmtId="164" fontId="6" fillId="0" borderId="0" xfId="0" applyFont="1" applyBorder="1" applyAlignment="1">
      <alignment horizontal="right"/>
    </xf>
    <xf numFmtId="167" fontId="6" fillId="0" borderId="0" xfId="0" quotePrefix="1" applyNumberFormat="1" applyFont="1" applyFill="1" applyBorder="1" applyAlignment="1">
      <alignment horizontal="center"/>
    </xf>
    <xf numFmtId="164" fontId="2" fillId="0" borderId="13" xfId="0" applyFont="1" applyFill="1" applyBorder="1" applyAlignment="1" applyProtection="1">
      <alignment horizontal="center" vertical="top"/>
    </xf>
    <xf numFmtId="164" fontId="2" fillId="0" borderId="28" xfId="0" applyFont="1" applyFill="1" applyBorder="1" applyAlignment="1" applyProtection="1">
      <alignment horizontal="center" vertical="top"/>
    </xf>
    <xf numFmtId="164" fontId="2" fillId="0" borderId="14" xfId="0" applyFont="1" applyFill="1" applyBorder="1" applyAlignment="1">
      <alignment horizontal="center" vertical="center"/>
    </xf>
    <xf numFmtId="164" fontId="2" fillId="0" borderId="46" xfId="0" applyFont="1" applyFill="1" applyBorder="1" applyAlignment="1">
      <alignment horizontal="center" vertical="center"/>
    </xf>
    <xf numFmtId="164" fontId="2" fillId="0" borderId="10" xfId="0" applyFont="1" applyFill="1" applyBorder="1" applyAlignment="1">
      <alignment horizontal="center"/>
    </xf>
    <xf numFmtId="164" fontId="2" fillId="0" borderId="2" xfId="0" applyFont="1" applyFill="1" applyBorder="1" applyAlignment="1">
      <alignment horizontal="center"/>
    </xf>
    <xf numFmtId="164" fontId="2" fillId="0" borderId="31" xfId="0" applyFont="1" applyFill="1" applyBorder="1" applyAlignment="1" applyProtection="1">
      <alignment horizontal="center"/>
    </xf>
    <xf numFmtId="164" fontId="0" fillId="0" borderId="52" xfId="0" applyBorder="1"/>
    <xf numFmtId="164" fontId="2" fillId="0" borderId="36" xfId="0" applyFont="1" applyFill="1" applyBorder="1" applyAlignment="1" applyProtection="1">
      <alignment horizontal="center"/>
    </xf>
    <xf numFmtId="164" fontId="2" fillId="0" borderId="66" xfId="0" applyFont="1" applyFill="1" applyBorder="1" applyAlignment="1" applyProtection="1">
      <alignment horizontal="center"/>
    </xf>
    <xf numFmtId="164" fontId="2" fillId="0" borderId="13" xfId="0" applyFont="1" applyFill="1" applyBorder="1" applyAlignment="1" applyProtection="1">
      <alignment horizontal="center"/>
    </xf>
    <xf numFmtId="164" fontId="2" fillId="0" borderId="0" xfId="0" applyFont="1" applyFill="1" applyBorder="1" applyAlignment="1" applyProtection="1">
      <alignment horizontal="center"/>
    </xf>
    <xf numFmtId="164" fontId="2" fillId="0" borderId="28" xfId="0" applyFont="1" applyFill="1" applyBorder="1" applyAlignment="1" applyProtection="1">
      <alignment horizontal="center"/>
    </xf>
    <xf numFmtId="164" fontId="2" fillId="0" borderId="29" xfId="0" applyFont="1" applyFill="1" applyBorder="1" applyAlignment="1" applyProtection="1">
      <alignment horizontal="center" vertical="center"/>
    </xf>
    <xf numFmtId="164" fontId="2" fillId="0" borderId="67" xfId="0" applyFont="1" applyFill="1" applyBorder="1" applyAlignment="1" applyProtection="1">
      <alignment horizontal="center" vertical="center"/>
    </xf>
    <xf numFmtId="164" fontId="2" fillId="0" borderId="36" xfId="0" applyFont="1" applyFill="1" applyBorder="1" applyAlignment="1" applyProtection="1">
      <alignment horizontal="center" vertical="center"/>
    </xf>
    <xf numFmtId="164" fontId="2" fillId="0" borderId="66" xfId="0" applyFont="1" applyFill="1" applyBorder="1" applyAlignment="1" applyProtection="1">
      <alignment horizontal="center" vertical="center"/>
    </xf>
    <xf numFmtId="164" fontId="8" fillId="0" borderId="43" xfId="0" applyFont="1" applyFill="1" applyBorder="1" applyAlignment="1" applyProtection="1">
      <alignment horizontal="center" vertical="center" wrapText="1"/>
    </xf>
    <xf numFmtId="164" fontId="8" fillId="0" borderId="19" xfId="0" applyFont="1" applyFill="1" applyBorder="1" applyAlignment="1" applyProtection="1">
      <alignment horizontal="center" vertical="center" wrapText="1"/>
    </xf>
    <xf numFmtId="164" fontId="6" fillId="0" borderId="19" xfId="0" applyFont="1" applyFill="1" applyBorder="1" applyAlignment="1" applyProtection="1">
      <alignment horizontal="center"/>
    </xf>
    <xf numFmtId="164" fontId="8" fillId="0" borderId="64" xfId="0" applyFont="1" applyFill="1" applyBorder="1" applyAlignment="1" applyProtection="1">
      <alignment horizontal="center"/>
    </xf>
    <xf numFmtId="164" fontId="8" fillId="0" borderId="65" xfId="0" applyFont="1" applyFill="1" applyBorder="1" applyAlignment="1" applyProtection="1">
      <alignment horizontal="center"/>
    </xf>
    <xf numFmtId="164" fontId="8" fillId="0" borderId="43" xfId="0" applyFont="1" applyFill="1" applyBorder="1" applyAlignment="1" applyProtection="1">
      <alignment horizontal="center"/>
    </xf>
    <xf numFmtId="164" fontId="8" fillId="0" borderId="14" xfId="0" applyFont="1" applyFill="1" applyBorder="1" applyAlignment="1" applyProtection="1">
      <alignment horizontal="center"/>
    </xf>
    <xf numFmtId="164" fontId="6" fillId="0" borderId="0" xfId="0" applyFont="1" applyFill="1" applyBorder="1" applyAlignment="1">
      <alignment horizontal="center"/>
    </xf>
    <xf numFmtId="164" fontId="9" fillId="0" borderId="0" xfId="0" applyFont="1" applyFill="1" applyBorder="1" applyAlignment="1" applyProtection="1">
      <alignment horizontal="center"/>
    </xf>
    <xf numFmtId="164" fontId="7" fillId="0" borderId="1" xfId="0" quotePrefix="1" applyFont="1" applyFill="1" applyBorder="1" applyAlignment="1">
      <alignment horizontal="center"/>
    </xf>
    <xf numFmtId="164" fontId="7" fillId="0" borderId="1" xfId="0" applyFont="1" applyFill="1" applyBorder="1" applyAlignment="1">
      <alignment horizontal="center"/>
    </xf>
    <xf numFmtId="164" fontId="9" fillId="0" borderId="0" xfId="0" applyFont="1" applyFill="1" applyBorder="1" applyAlignment="1" applyProtection="1">
      <alignment horizontal="center" vertical="center"/>
    </xf>
    <xf numFmtId="164" fontId="2" fillId="0" borderId="12" xfId="0" applyFont="1" applyFill="1" applyBorder="1" applyAlignment="1">
      <alignment horizontal="left" vertical="center"/>
    </xf>
    <xf numFmtId="164" fontId="2" fillId="0" borderId="28" xfId="0" applyFont="1" applyFill="1" applyBorder="1" applyAlignment="1">
      <alignment horizontal="left" vertical="center"/>
    </xf>
    <xf numFmtId="164" fontId="2" fillId="0" borderId="13" xfId="0" applyFont="1" applyFill="1" applyBorder="1" applyAlignment="1" applyProtection="1">
      <alignment horizontal="center" vertical="center"/>
    </xf>
    <xf numFmtId="164" fontId="2" fillId="0" borderId="28" xfId="0" applyFont="1" applyFill="1" applyBorder="1" applyAlignment="1" applyProtection="1">
      <alignment horizontal="center" vertical="center"/>
    </xf>
    <xf numFmtId="164" fontId="2" fillId="0" borderId="29" xfId="0" applyFont="1" applyFill="1" applyBorder="1" applyAlignment="1" applyProtection="1">
      <alignment horizontal="fill"/>
    </xf>
    <xf numFmtId="164" fontId="2" fillId="0" borderId="30" xfId="0" applyFont="1" applyFill="1" applyBorder="1" applyAlignment="1" applyProtection="1">
      <alignment horizontal="fill"/>
    </xf>
    <xf numFmtId="164" fontId="7" fillId="0" borderId="0" xfId="0" quotePrefix="1" applyFont="1" applyFill="1" applyBorder="1" applyAlignment="1">
      <alignment horizontal="center"/>
    </xf>
    <xf numFmtId="164" fontId="7" fillId="0" borderId="0" xfId="0" applyFont="1" applyFill="1" applyBorder="1" applyAlignment="1">
      <alignment horizontal="center"/>
    </xf>
    <xf numFmtId="164" fontId="6" fillId="4" borderId="61" xfId="0" applyFont="1" applyFill="1" applyBorder="1" applyAlignment="1" applyProtection="1">
      <alignment horizontal="center" vertical="center" wrapText="1"/>
    </xf>
    <xf numFmtId="164" fontId="6" fillId="4" borderId="68" xfId="0" applyFont="1" applyFill="1" applyBorder="1" applyAlignment="1" applyProtection="1">
      <alignment horizontal="center" vertical="center" wrapText="1"/>
    </xf>
    <xf numFmtId="164" fontId="6" fillId="4" borderId="69" xfId="0" applyFont="1" applyFill="1" applyBorder="1" applyAlignment="1" applyProtection="1">
      <alignment horizontal="center" vertical="center" wrapText="1"/>
    </xf>
    <xf numFmtId="164" fontId="8" fillId="4" borderId="61" xfId="0" applyFont="1" applyFill="1" applyBorder="1" applyAlignment="1" applyProtection="1">
      <alignment horizontal="center" vertical="center" wrapText="1"/>
    </xf>
    <xf numFmtId="164" fontId="8" fillId="4" borderId="68" xfId="0" applyFont="1" applyFill="1" applyBorder="1" applyAlignment="1" applyProtection="1">
      <alignment horizontal="center" vertical="center" wrapText="1"/>
    </xf>
    <xf numFmtId="164" fontId="8" fillId="4" borderId="69" xfId="0" applyFont="1" applyFill="1" applyBorder="1" applyAlignment="1" applyProtection="1">
      <alignment horizontal="center" vertical="center" wrapText="1"/>
    </xf>
    <xf numFmtId="1" fontId="6" fillId="0" borderId="70" xfId="0" applyNumberFormat="1" applyFont="1" applyFill="1" applyBorder="1" applyAlignment="1" applyProtection="1">
      <alignment horizontal="center"/>
    </xf>
    <xf numFmtId="1" fontId="6" fillId="0" borderId="71" xfId="0" applyNumberFormat="1" applyFont="1" applyFill="1" applyBorder="1" applyAlignment="1" applyProtection="1">
      <alignment horizontal="center"/>
    </xf>
    <xf numFmtId="1" fontId="6" fillId="0" borderId="72" xfId="0" applyNumberFormat="1" applyFont="1" applyFill="1" applyBorder="1" applyAlignment="1" applyProtection="1">
      <alignment horizontal="center"/>
    </xf>
    <xf numFmtId="164" fontId="7" fillId="0" borderId="70" xfId="0" quotePrefix="1" applyFont="1" applyFill="1" applyBorder="1" applyAlignment="1">
      <alignment horizontal="center"/>
    </xf>
    <xf numFmtId="164" fontId="7" fillId="0" borderId="71" xfId="0" quotePrefix="1" applyFont="1" applyFill="1" applyBorder="1" applyAlignment="1">
      <alignment horizontal="center"/>
    </xf>
    <xf numFmtId="164" fontId="7" fillId="0" borderId="73" xfId="0" quotePrefix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60016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4</xdr:row>
      <xdr:rowOff>169334</xdr:rowOff>
    </xdr:from>
    <xdr:to>
      <xdr:col>3</xdr:col>
      <xdr:colOff>0</xdr:colOff>
      <xdr:row>8</xdr:row>
      <xdr:rowOff>0</xdr:rowOff>
    </xdr:to>
    <xdr:sp macro="" textlink="" fLocksText="0">
      <xdr:nvSpPr>
        <xdr:cNvPr id="1026" name="Text Box 2"/>
        <xdr:cNvSpPr txBox="1">
          <a:spLocks noChangeArrowheads="1"/>
        </xdr:cNvSpPr>
      </xdr:nvSpPr>
      <xdr:spPr bwMode="auto">
        <a:xfrm>
          <a:off x="825500" y="1178984"/>
          <a:ext cx="4089400" cy="935566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Octubre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  <xdr:twoCellAnchor editAs="oneCell">
    <xdr:from>
      <xdr:col>37</xdr:col>
      <xdr:colOff>295275</xdr:colOff>
      <xdr:row>216</xdr:row>
      <xdr:rowOff>19050</xdr:rowOff>
    </xdr:from>
    <xdr:to>
      <xdr:col>43</xdr:col>
      <xdr:colOff>638175</xdr:colOff>
      <xdr:row>223</xdr:row>
      <xdr:rowOff>47625</xdr:rowOff>
    </xdr:to>
    <xdr:pic>
      <xdr:nvPicPr>
        <xdr:cNvPr id="31142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84750" y="37214175"/>
          <a:ext cx="463867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9</xdr:row>
      <xdr:rowOff>169334</xdr:rowOff>
    </xdr:from>
    <xdr:to>
      <xdr:col>3</xdr:col>
      <xdr:colOff>0</xdr:colOff>
      <xdr:row>13</xdr:row>
      <xdr:rowOff>0</xdr:rowOff>
    </xdr:to>
    <xdr:sp macro="" textlink="" fLocksText="0">
      <xdr:nvSpPr>
        <xdr:cNvPr id="2" name="Text Box 2"/>
        <xdr:cNvSpPr txBox="1">
          <a:spLocks noChangeArrowheads="1"/>
        </xdr:cNvSpPr>
      </xdr:nvSpPr>
      <xdr:spPr bwMode="auto">
        <a:xfrm>
          <a:off x="825500" y="1169459"/>
          <a:ext cx="4070350" cy="926041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Febrero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Q943"/>
  <sheetViews>
    <sheetView showGridLines="0" tabSelected="1" showOutlineSymbols="0" topLeftCell="A151" zoomScale="50" zoomScaleNormal="50" workbookViewId="0">
      <selection activeCell="G45" sqref="G45"/>
    </sheetView>
  </sheetViews>
  <sheetFormatPr baseColWidth="10" defaultRowHeight="19.5"/>
  <cols>
    <col min="1" max="1" width="11" style="2"/>
    <col min="2" max="2" width="9.125" style="20" customWidth="1"/>
    <col min="3" max="3" width="44.125" style="20" customWidth="1"/>
    <col min="4" max="4" width="9.125" style="5" customWidth="1"/>
    <col min="5" max="6" width="8.375" style="5" customWidth="1"/>
    <col min="7" max="7" width="9.375" style="5" customWidth="1"/>
    <col min="8" max="10" width="8.75" style="5" customWidth="1"/>
    <col min="11" max="14" width="9.125" style="5" customWidth="1"/>
    <col min="15" max="15" width="9.375" style="5" customWidth="1"/>
    <col min="16" max="16" width="9.75" style="5" customWidth="1"/>
    <col min="17" max="17" width="9.375" style="5" customWidth="1"/>
    <col min="18" max="19" width="8.875" style="5" customWidth="1"/>
    <col min="20" max="20" width="9" style="5" customWidth="1"/>
    <col min="21" max="22" width="9.125" style="5" customWidth="1"/>
    <col min="23" max="25" width="9.625" style="5" customWidth="1"/>
    <col min="26" max="26" width="8.5" style="5" customWidth="1"/>
    <col min="27" max="27" width="9.5" style="5" customWidth="1"/>
    <col min="28" max="28" width="8.625" style="5" customWidth="1"/>
    <col min="29" max="29" width="8.75" style="5" customWidth="1"/>
    <col min="30" max="32" width="8.375" style="5" customWidth="1"/>
    <col min="33" max="33" width="9.375" style="17" customWidth="1"/>
    <col min="34" max="34" width="8.25" style="5" customWidth="1"/>
    <col min="35" max="35" width="15.25" style="18" customWidth="1"/>
    <col min="36" max="36" width="15.5" style="19" customWidth="1"/>
    <col min="37" max="37" width="21.375" style="19" customWidth="1"/>
    <col min="38" max="38" width="6" style="5" customWidth="1"/>
    <col min="39" max="39" width="7.875" style="5" customWidth="1"/>
    <col min="40" max="40" width="13.75" style="132" customWidth="1"/>
    <col min="41" max="41" width="13.375" style="20" hidden="1" customWidth="1"/>
    <col min="42" max="42" width="14.25" style="20" customWidth="1"/>
    <col min="43" max="43" width="14.5" style="5" customWidth="1"/>
    <col min="44" max="44" width="15.625" style="5" customWidth="1"/>
    <col min="45" max="45" width="12" style="5" customWidth="1"/>
    <col min="46" max="46" width="12.125" style="5" customWidth="1"/>
    <col min="47" max="47" width="11.125" style="5" bestFit="1" customWidth="1"/>
    <col min="48" max="48" width="14" style="5" customWidth="1"/>
    <col min="49" max="49" width="15.875" style="5" customWidth="1"/>
    <col min="50" max="50" width="14.125" style="5" customWidth="1"/>
    <col min="51" max="51" width="14" style="20" customWidth="1"/>
    <col min="52" max="52" width="17.5" style="5" customWidth="1"/>
    <col min="53" max="53" width="10.375" style="5" customWidth="1"/>
    <col min="54" max="54" width="11" style="5" customWidth="1"/>
    <col min="55" max="55" width="15.25" style="5" customWidth="1"/>
    <col min="56" max="56" width="14.75" style="5" customWidth="1"/>
    <col min="57" max="57" width="14.875" style="5" customWidth="1"/>
    <col min="58" max="58" width="17.375" style="5" customWidth="1"/>
    <col min="59" max="59" width="15.125" style="5" customWidth="1"/>
    <col min="60" max="60" width="14.375" style="5" hidden="1" customWidth="1"/>
    <col min="61" max="61" width="15.625" style="5" customWidth="1"/>
    <col min="62" max="62" width="14.625" style="5" customWidth="1"/>
    <col min="63" max="63" width="2.25" style="5" customWidth="1"/>
    <col min="64" max="64" width="14.125" style="5" customWidth="1"/>
    <col min="65" max="66" width="14.25" style="5" bestFit="1" customWidth="1"/>
    <col min="67" max="68" width="9.625" style="5" customWidth="1"/>
    <col min="69" max="72" width="9.625" style="2" customWidth="1"/>
    <col min="73" max="73" width="22" style="2" customWidth="1"/>
    <col min="74" max="235" width="9.625" style="2" customWidth="1"/>
    <col min="236" max="16384" width="11" style="2"/>
  </cols>
  <sheetData>
    <row r="1" spans="1:68">
      <c r="AN1" s="20"/>
    </row>
    <row r="2" spans="1:68" ht="25.5" customHeight="1">
      <c r="AN2" s="20"/>
    </row>
    <row r="3" spans="1:68" ht="14.25" customHeight="1">
      <c r="D3" s="23"/>
      <c r="E3" s="23"/>
      <c r="F3" s="23"/>
      <c r="AN3" s="20"/>
      <c r="AQ3" s="21"/>
      <c r="AR3" s="21"/>
    </row>
    <row r="4" spans="1:68">
      <c r="B4" s="5"/>
      <c r="C4" s="5"/>
      <c r="D4" s="23"/>
      <c r="E4" s="23"/>
      <c r="F4" s="23"/>
      <c r="AN4" s="20"/>
    </row>
    <row r="5" spans="1:68" ht="16.5" customHeight="1">
      <c r="D5" s="23"/>
      <c r="E5" s="23"/>
      <c r="F5" s="23"/>
      <c r="W5" s="5" t="s">
        <v>0</v>
      </c>
      <c r="X5" s="5" t="s">
        <v>0</v>
      </c>
      <c r="Y5" s="5" t="s">
        <v>0</v>
      </c>
      <c r="AN5" s="20"/>
    </row>
    <row r="6" spans="1:68" ht="19.5" customHeight="1">
      <c r="D6" s="23"/>
      <c r="E6" s="23"/>
      <c r="F6" s="23"/>
      <c r="AN6" s="20"/>
    </row>
    <row r="7" spans="1:68" ht="14.25" customHeight="1">
      <c r="D7" s="23"/>
      <c r="E7" s="23"/>
      <c r="F7" s="23"/>
      <c r="AN7" s="20"/>
    </row>
    <row r="8" spans="1:68" ht="36" customHeight="1" thickBot="1">
      <c r="B8" s="5"/>
      <c r="C8" s="5"/>
      <c r="P8" s="22" t="s">
        <v>1</v>
      </c>
      <c r="Q8" s="23" t="s">
        <v>0</v>
      </c>
      <c r="R8" s="23" t="s">
        <v>0</v>
      </c>
      <c r="S8" s="23" t="s">
        <v>0</v>
      </c>
      <c r="T8" s="23" t="s">
        <v>0</v>
      </c>
      <c r="U8" s="23" t="s">
        <v>0</v>
      </c>
      <c r="V8" s="23" t="s">
        <v>0</v>
      </c>
      <c r="W8" s="23" t="s">
        <v>0</v>
      </c>
      <c r="X8" s="23" t="s">
        <v>0</v>
      </c>
      <c r="Y8" s="236" t="s">
        <v>263</v>
      </c>
      <c r="Z8" s="237"/>
      <c r="AA8" s="237"/>
      <c r="AB8" s="237"/>
      <c r="AC8" s="237"/>
      <c r="AD8" s="237"/>
      <c r="AE8" s="237"/>
      <c r="AN8" s="20"/>
    </row>
    <row r="9" spans="1:68" s="1" customFormat="1" ht="1.5" customHeight="1" thickTop="1">
      <c r="B9" s="24" t="s">
        <v>0</v>
      </c>
      <c r="C9" s="24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25" t="s">
        <v>0</v>
      </c>
      <c r="AH9" s="6" t="s">
        <v>0</v>
      </c>
      <c r="AI9" s="26" t="s">
        <v>0</v>
      </c>
      <c r="AJ9" s="27" t="s">
        <v>0</v>
      </c>
      <c r="AK9" s="27" t="s">
        <v>0</v>
      </c>
      <c r="AL9" s="20"/>
      <c r="AM9" s="20" t="s">
        <v>0</v>
      </c>
      <c r="AN9" s="13"/>
      <c r="AO9" s="13"/>
      <c r="AP9" s="13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</row>
    <row r="10" spans="1:68" ht="40.5" customHeight="1" thickBot="1">
      <c r="B10" s="28" t="s">
        <v>2</v>
      </c>
      <c r="C10" s="29" t="s">
        <v>3</v>
      </c>
      <c r="D10" s="7">
        <v>1</v>
      </c>
      <c r="E10" s="7">
        <f>+D10+1</f>
        <v>2</v>
      </c>
      <c r="F10" s="7">
        <f>+E10+1</f>
        <v>3</v>
      </c>
      <c r="G10" s="7">
        <f t="shared" ref="G10:S10" si="0">+F10+1</f>
        <v>4</v>
      </c>
      <c r="H10" s="7">
        <f t="shared" si="0"/>
        <v>5</v>
      </c>
      <c r="I10" s="7">
        <f t="shared" si="0"/>
        <v>6</v>
      </c>
      <c r="J10" s="7">
        <f t="shared" si="0"/>
        <v>7</v>
      </c>
      <c r="K10" s="7">
        <f>+J10+1</f>
        <v>8</v>
      </c>
      <c r="L10" s="7">
        <f>+K10+1</f>
        <v>9</v>
      </c>
      <c r="M10" s="7">
        <f>+L10+1</f>
        <v>10</v>
      </c>
      <c r="N10" s="7">
        <f>+M10+1</f>
        <v>11</v>
      </c>
      <c r="O10" s="7">
        <f t="shared" si="0"/>
        <v>12</v>
      </c>
      <c r="P10" s="7">
        <f t="shared" si="0"/>
        <v>13</v>
      </c>
      <c r="Q10" s="7">
        <f t="shared" si="0"/>
        <v>14</v>
      </c>
      <c r="R10" s="7">
        <f t="shared" si="0"/>
        <v>15</v>
      </c>
      <c r="S10" s="7">
        <f t="shared" si="0"/>
        <v>16</v>
      </c>
      <c r="T10" s="7">
        <f t="shared" ref="T10:Y10" si="1">+S10+1</f>
        <v>17</v>
      </c>
      <c r="U10" s="7">
        <f t="shared" si="1"/>
        <v>18</v>
      </c>
      <c r="V10" s="7">
        <f t="shared" si="1"/>
        <v>19</v>
      </c>
      <c r="W10" s="7">
        <f t="shared" si="1"/>
        <v>20</v>
      </c>
      <c r="X10" s="7">
        <f t="shared" si="1"/>
        <v>21</v>
      </c>
      <c r="Y10" s="7">
        <f t="shared" si="1"/>
        <v>22</v>
      </c>
      <c r="Z10" s="7">
        <f t="shared" ref="Z10:AH10" si="2">+Y10+1</f>
        <v>23</v>
      </c>
      <c r="AA10" s="7">
        <f t="shared" si="2"/>
        <v>24</v>
      </c>
      <c r="AB10" s="7">
        <f t="shared" si="2"/>
        <v>25</v>
      </c>
      <c r="AC10" s="7">
        <f t="shared" si="2"/>
        <v>26</v>
      </c>
      <c r="AD10" s="7">
        <f t="shared" si="2"/>
        <v>27</v>
      </c>
      <c r="AE10" s="7">
        <f t="shared" si="2"/>
        <v>28</v>
      </c>
      <c r="AF10" s="7">
        <f t="shared" si="2"/>
        <v>29</v>
      </c>
      <c r="AG10" s="30">
        <f t="shared" si="2"/>
        <v>30</v>
      </c>
      <c r="AH10" s="30">
        <f t="shared" si="2"/>
        <v>31</v>
      </c>
      <c r="AI10" s="31" t="s">
        <v>4</v>
      </c>
      <c r="AJ10" s="32" t="s">
        <v>5</v>
      </c>
      <c r="AK10" s="32" t="s">
        <v>6</v>
      </c>
      <c r="AN10" s="13"/>
      <c r="AO10" s="13"/>
      <c r="AP10" s="13"/>
    </row>
    <row r="11" spans="1:68" ht="33" customHeight="1" thickTop="1" thickBot="1">
      <c r="B11" s="33"/>
      <c r="C11" s="142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34"/>
      <c r="AH11" s="8"/>
      <c r="AI11" s="35"/>
      <c r="AJ11" s="36"/>
      <c r="AK11" s="36"/>
      <c r="AN11" s="20"/>
    </row>
    <row r="12" spans="1:68" ht="21.95" customHeight="1" thickTop="1">
      <c r="A12" s="2" t="s">
        <v>245</v>
      </c>
      <c r="B12" s="37">
        <v>183</v>
      </c>
      <c r="C12" s="16" t="s">
        <v>8</v>
      </c>
      <c r="D12" s="207">
        <v>96</v>
      </c>
      <c r="E12" s="207">
        <v>96</v>
      </c>
      <c r="F12" s="207">
        <v>96</v>
      </c>
      <c r="G12" s="207">
        <v>96</v>
      </c>
      <c r="H12" s="207">
        <v>96</v>
      </c>
      <c r="I12" s="207">
        <v>96</v>
      </c>
      <c r="J12" s="207">
        <v>96</v>
      </c>
      <c r="K12" s="207">
        <v>96</v>
      </c>
      <c r="L12" s="207">
        <v>96</v>
      </c>
      <c r="M12" s="207">
        <v>96</v>
      </c>
      <c r="N12" s="207">
        <v>96</v>
      </c>
      <c r="O12" s="207">
        <v>96</v>
      </c>
      <c r="P12" s="207">
        <v>96</v>
      </c>
      <c r="Q12" s="207">
        <v>96</v>
      </c>
      <c r="R12" s="207">
        <v>96</v>
      </c>
      <c r="S12" s="207">
        <v>96</v>
      </c>
      <c r="T12" s="207">
        <v>96</v>
      </c>
      <c r="U12" s="207">
        <v>96</v>
      </c>
      <c r="V12" s="207">
        <v>96</v>
      </c>
      <c r="W12" s="207">
        <v>96</v>
      </c>
      <c r="X12" s="207">
        <v>96</v>
      </c>
      <c r="Y12" s="207">
        <v>96</v>
      </c>
      <c r="Z12" s="207">
        <v>96</v>
      </c>
      <c r="AA12" s="207">
        <v>96</v>
      </c>
      <c r="AB12" s="207">
        <v>95</v>
      </c>
      <c r="AC12" s="207">
        <v>95</v>
      </c>
      <c r="AD12" s="207">
        <v>95</v>
      </c>
      <c r="AE12" s="207">
        <v>93</v>
      </c>
      <c r="AF12" s="207">
        <v>95</v>
      </c>
      <c r="AG12" s="207">
        <v>95</v>
      </c>
      <c r="AH12" s="207">
        <v>95</v>
      </c>
      <c r="AI12" s="160">
        <f>SUM(D12:AH12)</f>
        <v>2967</v>
      </c>
      <c r="AJ12" s="40">
        <f>AVERAGE(D12:AH12)</f>
        <v>95.709677419354833</v>
      </c>
      <c r="AK12" s="41">
        <f>INT(ROUND(INT(ROUND(AJ12,0))*86.4*31,0))</f>
        <v>257126</v>
      </c>
      <c r="AN12" s="5"/>
      <c r="AO12" s="5"/>
      <c r="AP12" s="5"/>
    </row>
    <row r="13" spans="1:68" ht="21.95" customHeight="1">
      <c r="B13" s="37">
        <v>184</v>
      </c>
      <c r="C13" s="16" t="s">
        <v>9</v>
      </c>
      <c r="D13" s="207">
        <v>110</v>
      </c>
      <c r="E13" s="207">
        <v>110</v>
      </c>
      <c r="F13" s="207">
        <v>110</v>
      </c>
      <c r="G13" s="207">
        <v>110</v>
      </c>
      <c r="H13" s="207">
        <v>110</v>
      </c>
      <c r="I13" s="207">
        <v>110</v>
      </c>
      <c r="J13" s="207">
        <v>110</v>
      </c>
      <c r="K13" s="207">
        <v>110</v>
      </c>
      <c r="L13" s="207">
        <v>110</v>
      </c>
      <c r="M13" s="207">
        <v>110</v>
      </c>
      <c r="N13" s="207">
        <v>110</v>
      </c>
      <c r="O13" s="207">
        <v>110</v>
      </c>
      <c r="P13" s="207">
        <v>110</v>
      </c>
      <c r="Q13" s="207">
        <v>110</v>
      </c>
      <c r="R13" s="207">
        <v>110</v>
      </c>
      <c r="S13" s="207">
        <v>110</v>
      </c>
      <c r="T13" s="207">
        <v>110</v>
      </c>
      <c r="U13" s="207">
        <v>110</v>
      </c>
      <c r="V13" s="207">
        <v>109</v>
      </c>
      <c r="W13" s="207">
        <v>109</v>
      </c>
      <c r="X13" s="207">
        <v>109</v>
      </c>
      <c r="Y13" s="207">
        <v>109</v>
      </c>
      <c r="Z13" s="207">
        <v>109</v>
      </c>
      <c r="AA13" s="207">
        <v>109</v>
      </c>
      <c r="AB13" s="207">
        <v>109</v>
      </c>
      <c r="AC13" s="207">
        <v>109</v>
      </c>
      <c r="AD13" s="207">
        <v>109</v>
      </c>
      <c r="AE13" s="207">
        <v>109</v>
      </c>
      <c r="AF13" s="207">
        <v>109</v>
      </c>
      <c r="AG13" s="207">
        <v>109</v>
      </c>
      <c r="AH13" s="207">
        <v>109</v>
      </c>
      <c r="AI13" s="160">
        <f>SUM(D13:AH13)</f>
        <v>3397</v>
      </c>
      <c r="AJ13" s="40">
        <f t="shared" ref="AJ13:AJ76" si="3">AVERAGE(D13:AH13)</f>
        <v>109.58064516129032</v>
      </c>
      <c r="AK13" s="41">
        <f>INT(ROUND(INT(ROUND(AJ13,0))*86.4*31,0))</f>
        <v>294624</v>
      </c>
      <c r="AN13" s="140"/>
    </row>
    <row r="14" spans="1:68" ht="21.95" customHeight="1">
      <c r="B14" s="37">
        <v>185</v>
      </c>
      <c r="C14" s="16" t="s">
        <v>10</v>
      </c>
      <c r="D14" s="207">
        <v>106</v>
      </c>
      <c r="E14" s="207">
        <v>106</v>
      </c>
      <c r="F14" s="207">
        <v>106</v>
      </c>
      <c r="G14" s="207">
        <v>106</v>
      </c>
      <c r="H14" s="207">
        <v>106</v>
      </c>
      <c r="I14" s="207">
        <v>105</v>
      </c>
      <c r="J14" s="207">
        <v>105</v>
      </c>
      <c r="K14" s="207">
        <v>105</v>
      </c>
      <c r="L14" s="207">
        <v>105</v>
      </c>
      <c r="M14" s="207">
        <v>105</v>
      </c>
      <c r="N14" s="207">
        <v>105</v>
      </c>
      <c r="O14" s="207">
        <v>105</v>
      </c>
      <c r="P14" s="207">
        <v>105</v>
      </c>
      <c r="Q14" s="207">
        <v>105</v>
      </c>
      <c r="R14" s="207">
        <v>105</v>
      </c>
      <c r="S14" s="207">
        <v>105</v>
      </c>
      <c r="T14" s="207">
        <v>105</v>
      </c>
      <c r="U14" s="207">
        <v>105</v>
      </c>
      <c r="V14" s="207">
        <v>105</v>
      </c>
      <c r="W14" s="207">
        <v>105</v>
      </c>
      <c r="X14" s="207">
        <v>105</v>
      </c>
      <c r="Y14" s="207">
        <v>105</v>
      </c>
      <c r="Z14" s="207">
        <v>105</v>
      </c>
      <c r="AA14" s="207">
        <v>105</v>
      </c>
      <c r="AB14" s="207">
        <v>105</v>
      </c>
      <c r="AC14" s="207">
        <v>105</v>
      </c>
      <c r="AD14" s="207">
        <v>105</v>
      </c>
      <c r="AE14" s="207">
        <v>105</v>
      </c>
      <c r="AF14" s="207">
        <v>105</v>
      </c>
      <c r="AG14" s="207">
        <v>105</v>
      </c>
      <c r="AH14" s="207">
        <v>105</v>
      </c>
      <c r="AI14" s="160">
        <f t="shared" ref="AI14:AI54" si="4">SUM(D14:AH14)</f>
        <v>3260</v>
      </c>
      <c r="AJ14" s="40">
        <f t="shared" si="3"/>
        <v>105.16129032258064</v>
      </c>
      <c r="AK14" s="41">
        <f t="shared" ref="AK14:AK34" si="5">INT(ROUND(INT(ROUND(AJ14,0))*86.4*31,0))</f>
        <v>281232</v>
      </c>
      <c r="AN14" s="140"/>
    </row>
    <row r="15" spans="1:68" ht="21.95" customHeight="1">
      <c r="A15" s="2" t="s">
        <v>245</v>
      </c>
      <c r="B15" s="37">
        <v>372</v>
      </c>
      <c r="C15" s="16" t="s">
        <v>234</v>
      </c>
      <c r="D15" s="207">
        <v>28</v>
      </c>
      <c r="E15" s="207">
        <v>28</v>
      </c>
      <c r="F15" s="207">
        <v>28</v>
      </c>
      <c r="G15" s="207">
        <v>28</v>
      </c>
      <c r="H15" s="207">
        <v>28</v>
      </c>
      <c r="I15" s="207">
        <v>28</v>
      </c>
      <c r="J15" s="207">
        <v>28</v>
      </c>
      <c r="K15" s="207">
        <v>28</v>
      </c>
      <c r="L15" s="207">
        <v>28</v>
      </c>
      <c r="M15" s="207">
        <v>28</v>
      </c>
      <c r="N15" s="207">
        <v>28</v>
      </c>
      <c r="O15" s="207">
        <v>28</v>
      </c>
      <c r="P15" s="207">
        <v>27</v>
      </c>
      <c r="Q15" s="207">
        <v>27</v>
      </c>
      <c r="R15" s="207">
        <v>27</v>
      </c>
      <c r="S15" s="207">
        <v>27</v>
      </c>
      <c r="T15" s="207">
        <v>27</v>
      </c>
      <c r="U15" s="207">
        <v>27</v>
      </c>
      <c r="V15" s="207">
        <v>27</v>
      </c>
      <c r="W15" s="207">
        <v>27</v>
      </c>
      <c r="X15" s="207">
        <v>27</v>
      </c>
      <c r="Y15" s="207">
        <v>27</v>
      </c>
      <c r="Z15" s="207">
        <v>27</v>
      </c>
      <c r="AA15" s="207">
        <v>27</v>
      </c>
      <c r="AB15" s="207">
        <v>27</v>
      </c>
      <c r="AC15" s="207">
        <v>27</v>
      </c>
      <c r="AD15" s="207">
        <v>27</v>
      </c>
      <c r="AE15" s="207">
        <v>27</v>
      </c>
      <c r="AF15" s="207">
        <v>27</v>
      </c>
      <c r="AG15" s="207">
        <v>27</v>
      </c>
      <c r="AH15" s="38">
        <v>27</v>
      </c>
      <c r="AI15" s="160">
        <f>SUM(D15:AH15)</f>
        <v>849</v>
      </c>
      <c r="AJ15" s="40">
        <f t="shared" si="3"/>
        <v>27.387096774193548</v>
      </c>
      <c r="AK15" s="41">
        <f t="shared" si="5"/>
        <v>72317</v>
      </c>
      <c r="AN15" s="38"/>
    </row>
    <row r="16" spans="1:68" ht="21.95" customHeight="1">
      <c r="B16" s="37">
        <v>196</v>
      </c>
      <c r="C16" s="16" t="s">
        <v>11</v>
      </c>
      <c r="D16" s="207">
        <v>70</v>
      </c>
      <c r="E16" s="207">
        <v>70</v>
      </c>
      <c r="F16" s="207">
        <v>70</v>
      </c>
      <c r="G16" s="207">
        <v>70</v>
      </c>
      <c r="H16" s="207">
        <v>70</v>
      </c>
      <c r="I16" s="207">
        <v>70</v>
      </c>
      <c r="J16" s="207">
        <v>70</v>
      </c>
      <c r="K16" s="207">
        <v>69</v>
      </c>
      <c r="L16" s="207">
        <v>69</v>
      </c>
      <c r="M16" s="207">
        <v>69</v>
      </c>
      <c r="N16" s="207">
        <v>69</v>
      </c>
      <c r="O16" s="207">
        <v>69</v>
      </c>
      <c r="P16" s="207">
        <v>69</v>
      </c>
      <c r="Q16" s="207">
        <v>69</v>
      </c>
      <c r="R16" s="207">
        <v>69</v>
      </c>
      <c r="S16" s="207">
        <v>69</v>
      </c>
      <c r="T16" s="207">
        <v>69</v>
      </c>
      <c r="U16" s="207">
        <v>69</v>
      </c>
      <c r="V16" s="207">
        <v>69</v>
      </c>
      <c r="W16" s="207">
        <v>69</v>
      </c>
      <c r="X16" s="207">
        <v>69</v>
      </c>
      <c r="Y16" s="207">
        <v>69</v>
      </c>
      <c r="Z16" s="207">
        <v>69</v>
      </c>
      <c r="AA16" s="207">
        <v>69</v>
      </c>
      <c r="AB16" s="207">
        <v>69</v>
      </c>
      <c r="AC16" s="207">
        <v>69</v>
      </c>
      <c r="AD16" s="207">
        <v>69</v>
      </c>
      <c r="AE16" s="207">
        <v>69</v>
      </c>
      <c r="AF16" s="207">
        <v>69</v>
      </c>
      <c r="AG16" s="207">
        <v>69</v>
      </c>
      <c r="AH16" s="207">
        <v>69</v>
      </c>
      <c r="AI16" s="160">
        <f t="shared" si="4"/>
        <v>2146</v>
      </c>
      <c r="AJ16" s="40">
        <f t="shared" si="3"/>
        <v>69.225806451612897</v>
      </c>
      <c r="AK16" s="41">
        <f t="shared" si="5"/>
        <v>184810</v>
      </c>
      <c r="AN16" s="38"/>
    </row>
    <row r="17" spans="1:40" ht="21.95" customHeight="1">
      <c r="B17" s="37">
        <v>187</v>
      </c>
      <c r="C17" s="16" t="s">
        <v>12</v>
      </c>
      <c r="D17" s="207">
        <v>96</v>
      </c>
      <c r="E17" s="207">
        <v>96</v>
      </c>
      <c r="F17" s="207">
        <v>96</v>
      </c>
      <c r="G17" s="207">
        <v>96</v>
      </c>
      <c r="H17" s="207">
        <v>96</v>
      </c>
      <c r="I17" s="207">
        <v>96</v>
      </c>
      <c r="J17" s="207">
        <v>96</v>
      </c>
      <c r="K17" s="207">
        <v>96</v>
      </c>
      <c r="L17" s="207">
        <v>96</v>
      </c>
      <c r="M17" s="207">
        <v>96</v>
      </c>
      <c r="N17" s="207">
        <v>96</v>
      </c>
      <c r="O17" s="207">
        <v>96</v>
      </c>
      <c r="P17" s="207">
        <v>96</v>
      </c>
      <c r="Q17" s="207">
        <v>96</v>
      </c>
      <c r="R17" s="207">
        <v>96</v>
      </c>
      <c r="S17" s="207">
        <v>96</v>
      </c>
      <c r="T17" s="207">
        <v>96</v>
      </c>
      <c r="U17" s="207">
        <v>96</v>
      </c>
      <c r="V17" s="207">
        <v>96</v>
      </c>
      <c r="W17" s="207">
        <v>96</v>
      </c>
      <c r="X17" s="207">
        <v>96</v>
      </c>
      <c r="Y17" s="207">
        <v>95</v>
      </c>
      <c r="Z17" s="207">
        <v>95</v>
      </c>
      <c r="AA17" s="207">
        <v>95</v>
      </c>
      <c r="AB17" s="207">
        <v>95</v>
      </c>
      <c r="AC17" s="207">
        <v>95</v>
      </c>
      <c r="AD17" s="207">
        <v>95</v>
      </c>
      <c r="AE17" s="207">
        <v>95</v>
      </c>
      <c r="AF17" s="207">
        <v>95</v>
      </c>
      <c r="AG17" s="207">
        <v>95</v>
      </c>
      <c r="AH17" s="207">
        <v>95</v>
      </c>
      <c r="AI17" s="160">
        <f t="shared" si="4"/>
        <v>2966</v>
      </c>
      <c r="AJ17" s="40">
        <f t="shared" si="3"/>
        <v>95.677419354838705</v>
      </c>
      <c r="AK17" s="41">
        <f t="shared" si="5"/>
        <v>257126</v>
      </c>
      <c r="AN17" s="38"/>
    </row>
    <row r="18" spans="1:40" ht="21.95" customHeight="1">
      <c r="A18" s="164" t="s">
        <v>244</v>
      </c>
      <c r="B18" s="37">
        <v>188</v>
      </c>
      <c r="C18" s="154" t="s">
        <v>13</v>
      </c>
      <c r="D18" s="207">
        <v>191</v>
      </c>
      <c r="E18" s="207">
        <v>190</v>
      </c>
      <c r="F18" s="207">
        <v>190</v>
      </c>
      <c r="G18" s="207">
        <v>190</v>
      </c>
      <c r="H18" s="207">
        <v>190</v>
      </c>
      <c r="I18" s="207">
        <v>190</v>
      </c>
      <c r="J18" s="207">
        <v>190</v>
      </c>
      <c r="K18" s="207">
        <v>190</v>
      </c>
      <c r="L18" s="207">
        <v>190</v>
      </c>
      <c r="M18" s="207">
        <v>190</v>
      </c>
      <c r="N18" s="207">
        <v>190</v>
      </c>
      <c r="O18" s="207">
        <v>190</v>
      </c>
      <c r="P18" s="207">
        <v>190</v>
      </c>
      <c r="Q18" s="207">
        <v>190</v>
      </c>
      <c r="R18" s="207">
        <v>190</v>
      </c>
      <c r="S18" s="207">
        <v>190</v>
      </c>
      <c r="T18" s="207">
        <v>190</v>
      </c>
      <c r="U18" s="207">
        <v>190</v>
      </c>
      <c r="V18" s="207">
        <v>190</v>
      </c>
      <c r="W18" s="207">
        <v>190</v>
      </c>
      <c r="X18" s="207">
        <v>190</v>
      </c>
      <c r="Y18" s="207">
        <v>190</v>
      </c>
      <c r="Z18" s="207">
        <v>190</v>
      </c>
      <c r="AA18" s="207">
        <v>190</v>
      </c>
      <c r="AB18" s="207">
        <v>190</v>
      </c>
      <c r="AC18" s="207">
        <v>190</v>
      </c>
      <c r="AD18" s="207">
        <v>190</v>
      </c>
      <c r="AE18" s="207">
        <v>190</v>
      </c>
      <c r="AF18" s="207">
        <v>190</v>
      </c>
      <c r="AG18" s="207">
        <v>190</v>
      </c>
      <c r="AH18" s="207">
        <v>190</v>
      </c>
      <c r="AI18" s="160">
        <f t="shared" si="4"/>
        <v>5891</v>
      </c>
      <c r="AJ18" s="40">
        <f t="shared" si="3"/>
        <v>190.03225806451613</v>
      </c>
      <c r="AK18" s="41">
        <f t="shared" si="5"/>
        <v>508896</v>
      </c>
      <c r="AN18" s="38"/>
    </row>
    <row r="19" spans="1:40" ht="21.75" customHeight="1">
      <c r="B19" s="37">
        <v>189</v>
      </c>
      <c r="C19" s="16" t="s">
        <v>14</v>
      </c>
      <c r="D19" s="207">
        <v>152</v>
      </c>
      <c r="E19" s="207">
        <v>152</v>
      </c>
      <c r="F19" s="207">
        <v>152</v>
      </c>
      <c r="G19" s="207">
        <v>152</v>
      </c>
      <c r="H19" s="207">
        <v>152</v>
      </c>
      <c r="I19" s="207">
        <v>152</v>
      </c>
      <c r="J19" s="207">
        <v>152</v>
      </c>
      <c r="K19" s="207">
        <v>152</v>
      </c>
      <c r="L19" s="207">
        <v>152</v>
      </c>
      <c r="M19" s="207">
        <v>152</v>
      </c>
      <c r="N19" s="207">
        <v>152</v>
      </c>
      <c r="O19" s="207">
        <v>152</v>
      </c>
      <c r="P19" s="207">
        <v>152</v>
      </c>
      <c r="Q19" s="207">
        <v>152</v>
      </c>
      <c r="R19" s="207">
        <v>152</v>
      </c>
      <c r="S19" s="207">
        <v>152</v>
      </c>
      <c r="T19" s="207">
        <v>152</v>
      </c>
      <c r="U19" s="207">
        <v>152</v>
      </c>
      <c r="V19" s="207">
        <v>152</v>
      </c>
      <c r="W19" s="207">
        <v>152</v>
      </c>
      <c r="X19" s="207">
        <v>152</v>
      </c>
      <c r="Y19" s="207">
        <v>152</v>
      </c>
      <c r="Z19" s="207">
        <v>152</v>
      </c>
      <c r="AA19" s="207">
        <v>152</v>
      </c>
      <c r="AB19" s="207">
        <v>152</v>
      </c>
      <c r="AC19" s="207">
        <v>152</v>
      </c>
      <c r="AD19" s="207">
        <v>152</v>
      </c>
      <c r="AE19" s="207">
        <v>152</v>
      </c>
      <c r="AF19" s="207">
        <v>152</v>
      </c>
      <c r="AG19" s="207">
        <v>152</v>
      </c>
      <c r="AH19" s="207">
        <v>151</v>
      </c>
      <c r="AI19" s="160">
        <f t="shared" si="4"/>
        <v>4711</v>
      </c>
      <c r="AJ19" s="40">
        <f t="shared" si="3"/>
        <v>151.96774193548387</v>
      </c>
      <c r="AK19" s="41">
        <f t="shared" si="5"/>
        <v>407117</v>
      </c>
      <c r="AN19" s="38"/>
    </row>
    <row r="20" spans="1:40" ht="21.95" customHeight="1">
      <c r="B20" s="37">
        <v>193</v>
      </c>
      <c r="C20" s="16" t="s">
        <v>15</v>
      </c>
      <c r="D20" s="207">
        <v>82</v>
      </c>
      <c r="E20" s="207">
        <v>82</v>
      </c>
      <c r="F20" s="207">
        <v>82</v>
      </c>
      <c r="G20" s="207">
        <v>82</v>
      </c>
      <c r="H20" s="207">
        <v>82</v>
      </c>
      <c r="I20" s="207">
        <v>82</v>
      </c>
      <c r="J20" s="207">
        <v>82</v>
      </c>
      <c r="K20" s="207">
        <v>82</v>
      </c>
      <c r="L20" s="207">
        <v>82</v>
      </c>
      <c r="M20" s="207">
        <v>82</v>
      </c>
      <c r="N20" s="207">
        <v>82</v>
      </c>
      <c r="O20" s="207">
        <v>82</v>
      </c>
      <c r="P20" s="207">
        <v>82</v>
      </c>
      <c r="Q20" s="207">
        <v>81</v>
      </c>
      <c r="R20" s="207">
        <v>81</v>
      </c>
      <c r="S20" s="207">
        <v>81</v>
      </c>
      <c r="T20" s="207">
        <v>81</v>
      </c>
      <c r="U20" s="207">
        <v>81</v>
      </c>
      <c r="V20" s="207">
        <v>81</v>
      </c>
      <c r="W20" s="207">
        <v>81</v>
      </c>
      <c r="X20" s="207">
        <v>81</v>
      </c>
      <c r="Y20" s="207">
        <v>81</v>
      </c>
      <c r="Z20" s="207">
        <v>81</v>
      </c>
      <c r="AA20" s="207">
        <v>81</v>
      </c>
      <c r="AB20" s="207">
        <v>81</v>
      </c>
      <c r="AC20" s="207">
        <v>81</v>
      </c>
      <c r="AD20" s="207">
        <v>81</v>
      </c>
      <c r="AE20" s="207">
        <v>81</v>
      </c>
      <c r="AF20" s="207">
        <v>81</v>
      </c>
      <c r="AG20" s="207">
        <v>81</v>
      </c>
      <c r="AH20" s="207">
        <v>81</v>
      </c>
      <c r="AI20" s="160">
        <f t="shared" si="4"/>
        <v>2524</v>
      </c>
      <c r="AJ20" s="40">
        <f t="shared" si="3"/>
        <v>81.41935483870968</v>
      </c>
      <c r="AK20" s="41">
        <f t="shared" si="5"/>
        <v>216950</v>
      </c>
      <c r="AN20" s="38"/>
    </row>
    <row r="21" spans="1:40" ht="21.95" customHeight="1">
      <c r="B21" s="37">
        <v>203</v>
      </c>
      <c r="C21" s="162" t="s">
        <v>16</v>
      </c>
      <c r="D21" s="207">
        <v>178</v>
      </c>
      <c r="E21" s="207">
        <v>186</v>
      </c>
      <c r="F21" s="207">
        <v>186</v>
      </c>
      <c r="G21" s="207">
        <v>186</v>
      </c>
      <c r="H21" s="207">
        <v>186</v>
      </c>
      <c r="I21" s="207">
        <v>186</v>
      </c>
      <c r="J21" s="207">
        <v>186</v>
      </c>
      <c r="K21" s="207">
        <v>186</v>
      </c>
      <c r="L21" s="207">
        <v>186</v>
      </c>
      <c r="M21" s="207">
        <v>182</v>
      </c>
      <c r="N21" s="207">
        <v>186</v>
      </c>
      <c r="O21" s="207">
        <v>186</v>
      </c>
      <c r="P21" s="207">
        <v>186</v>
      </c>
      <c r="Q21" s="207">
        <v>186</v>
      </c>
      <c r="R21" s="207">
        <v>186</v>
      </c>
      <c r="S21" s="207">
        <v>186</v>
      </c>
      <c r="T21" s="207">
        <v>186</v>
      </c>
      <c r="U21" s="207">
        <v>186</v>
      </c>
      <c r="V21" s="207">
        <v>186</v>
      </c>
      <c r="W21" s="207">
        <v>186</v>
      </c>
      <c r="X21" s="207">
        <v>186</v>
      </c>
      <c r="Y21" s="207">
        <v>186</v>
      </c>
      <c r="Z21" s="207">
        <v>186</v>
      </c>
      <c r="AA21" s="207">
        <v>186</v>
      </c>
      <c r="AB21" s="207">
        <v>186</v>
      </c>
      <c r="AC21" s="207">
        <v>186</v>
      </c>
      <c r="AD21" s="207">
        <v>186</v>
      </c>
      <c r="AE21" s="207">
        <v>186</v>
      </c>
      <c r="AF21" s="207">
        <v>186</v>
      </c>
      <c r="AG21" s="207">
        <v>186</v>
      </c>
      <c r="AH21" s="207">
        <v>186</v>
      </c>
      <c r="AI21" s="160">
        <f t="shared" si="4"/>
        <v>5754</v>
      </c>
      <c r="AJ21" s="40">
        <f t="shared" si="3"/>
        <v>185.61290322580646</v>
      </c>
      <c r="AK21" s="41">
        <f t="shared" si="5"/>
        <v>498182</v>
      </c>
      <c r="AN21" s="38"/>
    </row>
    <row r="22" spans="1:40" ht="21.75" customHeight="1">
      <c r="B22" s="37">
        <v>197</v>
      </c>
      <c r="C22" s="16" t="s">
        <v>17</v>
      </c>
      <c r="D22" s="207">
        <v>180</v>
      </c>
      <c r="E22" s="207">
        <v>180</v>
      </c>
      <c r="F22" s="207">
        <v>180</v>
      </c>
      <c r="G22" s="207">
        <v>180</v>
      </c>
      <c r="H22" s="207">
        <v>180</v>
      </c>
      <c r="I22" s="207">
        <v>180</v>
      </c>
      <c r="J22" s="207">
        <v>180</v>
      </c>
      <c r="K22" s="207">
        <v>180</v>
      </c>
      <c r="L22" s="207">
        <v>180</v>
      </c>
      <c r="M22" s="207">
        <v>180</v>
      </c>
      <c r="N22" s="207">
        <v>180</v>
      </c>
      <c r="O22" s="207">
        <v>180</v>
      </c>
      <c r="P22" s="207">
        <v>180</v>
      </c>
      <c r="Q22" s="207">
        <v>180</v>
      </c>
      <c r="R22" s="207">
        <v>180</v>
      </c>
      <c r="S22" s="207">
        <v>180</v>
      </c>
      <c r="T22" s="207">
        <v>180</v>
      </c>
      <c r="U22" s="207">
        <v>180</v>
      </c>
      <c r="V22" s="207">
        <v>180</v>
      </c>
      <c r="W22" s="207">
        <v>180</v>
      </c>
      <c r="X22" s="207">
        <v>179</v>
      </c>
      <c r="Y22" s="207">
        <v>179</v>
      </c>
      <c r="Z22" s="207">
        <v>179</v>
      </c>
      <c r="AA22" s="207">
        <v>179</v>
      </c>
      <c r="AB22" s="207">
        <v>179</v>
      </c>
      <c r="AC22" s="207">
        <v>179</v>
      </c>
      <c r="AD22" s="207">
        <v>179</v>
      </c>
      <c r="AE22" s="207">
        <v>179</v>
      </c>
      <c r="AF22" s="207">
        <v>179</v>
      </c>
      <c r="AG22" s="207">
        <v>179</v>
      </c>
      <c r="AH22" s="207">
        <v>179</v>
      </c>
      <c r="AI22" s="160">
        <f t="shared" si="4"/>
        <v>5569</v>
      </c>
      <c r="AJ22" s="40">
        <f t="shared" si="3"/>
        <v>179.64516129032259</v>
      </c>
      <c r="AK22" s="41">
        <f t="shared" si="5"/>
        <v>482112</v>
      </c>
      <c r="AN22" s="140"/>
    </row>
    <row r="23" spans="1:40" ht="21.95" customHeight="1">
      <c r="B23" s="37">
        <v>198</v>
      </c>
      <c r="C23" s="16" t="s">
        <v>18</v>
      </c>
      <c r="D23" s="207">
        <v>0</v>
      </c>
      <c r="E23" s="207">
        <v>0</v>
      </c>
      <c r="F23" s="207">
        <v>0</v>
      </c>
      <c r="G23" s="207">
        <v>0</v>
      </c>
      <c r="H23" s="207">
        <v>0</v>
      </c>
      <c r="I23" s="207">
        <v>0</v>
      </c>
      <c r="J23" s="207">
        <v>0</v>
      </c>
      <c r="K23" s="207">
        <v>0</v>
      </c>
      <c r="L23" s="207">
        <v>0</v>
      </c>
      <c r="M23" s="207">
        <v>0</v>
      </c>
      <c r="N23" s="207">
        <v>0</v>
      </c>
      <c r="O23" s="207">
        <v>0</v>
      </c>
      <c r="P23" s="207">
        <v>0</v>
      </c>
      <c r="Q23" s="207">
        <v>0</v>
      </c>
      <c r="R23" s="207">
        <v>0</v>
      </c>
      <c r="S23" s="207">
        <v>0</v>
      </c>
      <c r="T23" s="207">
        <v>0</v>
      </c>
      <c r="U23" s="207">
        <v>0</v>
      </c>
      <c r="V23" s="207">
        <v>0</v>
      </c>
      <c r="W23" s="207">
        <v>0</v>
      </c>
      <c r="X23" s="207">
        <v>0</v>
      </c>
      <c r="Y23" s="207">
        <v>0</v>
      </c>
      <c r="Z23" s="207">
        <v>0</v>
      </c>
      <c r="AA23" s="207">
        <v>0</v>
      </c>
      <c r="AB23" s="207">
        <v>0</v>
      </c>
      <c r="AC23" s="207">
        <v>0</v>
      </c>
      <c r="AD23" s="207">
        <v>0</v>
      </c>
      <c r="AE23" s="207">
        <v>0</v>
      </c>
      <c r="AF23" s="207">
        <v>0</v>
      </c>
      <c r="AG23" s="207">
        <v>0</v>
      </c>
      <c r="AH23" s="38">
        <v>0</v>
      </c>
      <c r="AI23" s="160">
        <f t="shared" si="4"/>
        <v>0</v>
      </c>
      <c r="AJ23" s="40">
        <f t="shared" si="3"/>
        <v>0</v>
      </c>
      <c r="AK23" s="41">
        <f t="shared" si="5"/>
        <v>0</v>
      </c>
      <c r="AN23" s="140"/>
    </row>
    <row r="24" spans="1:40" ht="21.95" customHeight="1">
      <c r="A24" s="164" t="s">
        <v>246</v>
      </c>
      <c r="B24" s="37">
        <v>199</v>
      </c>
      <c r="C24" s="154" t="s">
        <v>19</v>
      </c>
      <c r="D24" s="207">
        <v>217</v>
      </c>
      <c r="E24" s="207">
        <v>217</v>
      </c>
      <c r="F24" s="207">
        <v>217</v>
      </c>
      <c r="G24" s="207">
        <v>217</v>
      </c>
      <c r="H24" s="207">
        <v>217</v>
      </c>
      <c r="I24" s="207">
        <v>217</v>
      </c>
      <c r="J24" s="207">
        <v>217</v>
      </c>
      <c r="K24" s="207">
        <v>217</v>
      </c>
      <c r="L24" s="207">
        <v>217</v>
      </c>
      <c r="M24" s="207">
        <v>217</v>
      </c>
      <c r="N24" s="207">
        <v>217</v>
      </c>
      <c r="O24" s="207">
        <v>217</v>
      </c>
      <c r="P24" s="207">
        <v>217</v>
      </c>
      <c r="Q24" s="207">
        <v>217</v>
      </c>
      <c r="R24" s="207">
        <v>217</v>
      </c>
      <c r="S24" s="207">
        <v>217</v>
      </c>
      <c r="T24" s="207">
        <v>217</v>
      </c>
      <c r="U24" s="207">
        <v>217</v>
      </c>
      <c r="V24" s="207">
        <v>217</v>
      </c>
      <c r="W24" s="207">
        <v>217</v>
      </c>
      <c r="X24" s="207">
        <v>217</v>
      </c>
      <c r="Y24" s="207">
        <v>217</v>
      </c>
      <c r="Z24" s="207">
        <v>217</v>
      </c>
      <c r="AA24" s="207">
        <v>217</v>
      </c>
      <c r="AB24" s="207">
        <v>217</v>
      </c>
      <c r="AC24" s="207">
        <v>216</v>
      </c>
      <c r="AD24" s="207">
        <v>216</v>
      </c>
      <c r="AE24" s="207">
        <v>216</v>
      </c>
      <c r="AF24" s="207">
        <v>216</v>
      </c>
      <c r="AG24" s="207">
        <v>216</v>
      </c>
      <c r="AH24" s="207">
        <v>216</v>
      </c>
      <c r="AI24" s="160">
        <f t="shared" si="4"/>
        <v>6721</v>
      </c>
      <c r="AJ24" s="40">
        <f t="shared" si="3"/>
        <v>216.80645161290323</v>
      </c>
      <c r="AK24" s="41">
        <f t="shared" si="5"/>
        <v>581213</v>
      </c>
      <c r="AN24" s="38"/>
    </row>
    <row r="25" spans="1:40" ht="21.95" customHeight="1">
      <c r="B25" s="37">
        <v>201</v>
      </c>
      <c r="C25" s="16" t="s">
        <v>20</v>
      </c>
      <c r="D25" s="207">
        <v>134</v>
      </c>
      <c r="E25" s="207">
        <v>134</v>
      </c>
      <c r="F25" s="207">
        <v>133</v>
      </c>
      <c r="G25" s="207">
        <v>133</v>
      </c>
      <c r="H25" s="207">
        <v>133</v>
      </c>
      <c r="I25" s="207">
        <v>133</v>
      </c>
      <c r="J25" s="207">
        <v>133</v>
      </c>
      <c r="K25" s="207">
        <v>133</v>
      </c>
      <c r="L25" s="207">
        <v>133</v>
      </c>
      <c r="M25" s="207">
        <v>133</v>
      </c>
      <c r="N25" s="207">
        <v>133</v>
      </c>
      <c r="O25" s="207">
        <v>133</v>
      </c>
      <c r="P25" s="207">
        <v>133</v>
      </c>
      <c r="Q25" s="207">
        <v>133</v>
      </c>
      <c r="R25" s="207">
        <v>133</v>
      </c>
      <c r="S25" s="207">
        <v>133</v>
      </c>
      <c r="T25" s="207">
        <v>133</v>
      </c>
      <c r="U25" s="207">
        <v>133</v>
      </c>
      <c r="V25" s="207">
        <v>133</v>
      </c>
      <c r="W25" s="207">
        <v>133</v>
      </c>
      <c r="X25" s="207">
        <v>133</v>
      </c>
      <c r="Y25" s="207">
        <v>133</v>
      </c>
      <c r="Z25" s="207">
        <v>133</v>
      </c>
      <c r="AA25" s="207">
        <v>133</v>
      </c>
      <c r="AB25" s="207">
        <v>133</v>
      </c>
      <c r="AC25" s="207">
        <v>133</v>
      </c>
      <c r="AD25" s="207">
        <v>133</v>
      </c>
      <c r="AE25" s="207">
        <v>133</v>
      </c>
      <c r="AF25" s="207">
        <v>133</v>
      </c>
      <c r="AG25" s="207">
        <v>133</v>
      </c>
      <c r="AH25" s="207">
        <v>133</v>
      </c>
      <c r="AI25" s="160">
        <f t="shared" si="4"/>
        <v>4125</v>
      </c>
      <c r="AJ25" s="40">
        <f t="shared" si="3"/>
        <v>133.06451612903226</v>
      </c>
      <c r="AK25" s="41">
        <f t="shared" si="5"/>
        <v>356227</v>
      </c>
      <c r="AN25" s="140"/>
    </row>
    <row r="26" spans="1:40" ht="21.95" customHeight="1">
      <c r="B26" s="37"/>
      <c r="C26" s="16" t="s">
        <v>205</v>
      </c>
      <c r="D26" s="207">
        <v>0</v>
      </c>
      <c r="E26" s="207">
        <v>0</v>
      </c>
      <c r="F26" s="207">
        <v>0</v>
      </c>
      <c r="G26" s="207">
        <v>0</v>
      </c>
      <c r="H26" s="207">
        <v>0</v>
      </c>
      <c r="I26" s="207">
        <v>0</v>
      </c>
      <c r="J26" s="207">
        <v>0</v>
      </c>
      <c r="K26" s="207">
        <v>0</v>
      </c>
      <c r="L26" s="207">
        <v>0</v>
      </c>
      <c r="M26" s="207">
        <v>0</v>
      </c>
      <c r="N26" s="207">
        <v>0</v>
      </c>
      <c r="O26" s="207">
        <v>0</v>
      </c>
      <c r="P26" s="207">
        <v>0</v>
      </c>
      <c r="Q26" s="207">
        <v>0</v>
      </c>
      <c r="R26" s="207">
        <v>0</v>
      </c>
      <c r="S26" s="207">
        <v>0</v>
      </c>
      <c r="T26" s="207">
        <v>0</v>
      </c>
      <c r="U26" s="207">
        <v>0</v>
      </c>
      <c r="V26" s="207">
        <v>0</v>
      </c>
      <c r="W26" s="207">
        <v>0</v>
      </c>
      <c r="X26" s="207">
        <v>0</v>
      </c>
      <c r="Y26" s="207">
        <v>0</v>
      </c>
      <c r="Z26" s="207">
        <v>0</v>
      </c>
      <c r="AA26" s="207">
        <v>0</v>
      </c>
      <c r="AB26" s="207">
        <v>0</v>
      </c>
      <c r="AC26" s="207">
        <v>0</v>
      </c>
      <c r="AD26" s="207">
        <v>0</v>
      </c>
      <c r="AE26" s="207">
        <v>0</v>
      </c>
      <c r="AF26" s="207">
        <v>0</v>
      </c>
      <c r="AG26" s="207">
        <v>0</v>
      </c>
      <c r="AH26" s="38">
        <v>0</v>
      </c>
      <c r="AI26" s="160">
        <f t="shared" si="4"/>
        <v>0</v>
      </c>
      <c r="AJ26" s="40">
        <f t="shared" si="3"/>
        <v>0</v>
      </c>
      <c r="AK26" s="41">
        <f t="shared" si="5"/>
        <v>0</v>
      </c>
      <c r="AN26" s="38"/>
    </row>
    <row r="27" spans="1:40" ht="21.75" customHeight="1">
      <c r="B27" s="37">
        <v>398</v>
      </c>
      <c r="C27" s="16" t="s">
        <v>235</v>
      </c>
      <c r="D27" s="207">
        <v>31</v>
      </c>
      <c r="E27" s="207">
        <v>31</v>
      </c>
      <c r="F27" s="207">
        <v>30</v>
      </c>
      <c r="G27" s="207">
        <v>32</v>
      </c>
      <c r="H27" s="207">
        <v>31</v>
      </c>
      <c r="I27" s="207">
        <v>31</v>
      </c>
      <c r="J27" s="207">
        <v>32</v>
      </c>
      <c r="K27" s="207">
        <v>30</v>
      </c>
      <c r="L27" s="207">
        <v>30</v>
      </c>
      <c r="M27" s="207">
        <v>30</v>
      </c>
      <c r="N27" s="207">
        <v>31</v>
      </c>
      <c r="O27" s="207">
        <v>28</v>
      </c>
      <c r="P27" s="207">
        <v>31</v>
      </c>
      <c r="Q27" s="207">
        <v>28</v>
      </c>
      <c r="R27" s="207">
        <v>28</v>
      </c>
      <c r="S27" s="207">
        <v>30</v>
      </c>
      <c r="T27" s="207">
        <v>28</v>
      </c>
      <c r="U27" s="207">
        <v>30</v>
      </c>
      <c r="V27" s="207">
        <v>30</v>
      </c>
      <c r="W27" s="207">
        <v>32</v>
      </c>
      <c r="X27" s="207">
        <v>29</v>
      </c>
      <c r="Y27" s="207">
        <v>28</v>
      </c>
      <c r="Z27" s="207">
        <v>31</v>
      </c>
      <c r="AA27" s="207">
        <v>28</v>
      </c>
      <c r="AB27" s="207">
        <v>28</v>
      </c>
      <c r="AC27" s="207">
        <v>30</v>
      </c>
      <c r="AD27" s="207">
        <v>30</v>
      </c>
      <c r="AE27" s="207">
        <v>30</v>
      </c>
      <c r="AF27" s="207">
        <v>31</v>
      </c>
      <c r="AG27" s="207">
        <v>31</v>
      </c>
      <c r="AH27" s="38">
        <v>30</v>
      </c>
      <c r="AI27" s="160">
        <f t="shared" si="4"/>
        <v>930</v>
      </c>
      <c r="AJ27" s="40">
        <f t="shared" si="3"/>
        <v>30</v>
      </c>
      <c r="AK27" s="41">
        <f t="shared" si="5"/>
        <v>80352</v>
      </c>
      <c r="AN27" s="38"/>
    </row>
    <row r="28" spans="1:40" ht="21.95" customHeight="1">
      <c r="B28" s="37">
        <v>200</v>
      </c>
      <c r="C28" s="16" t="s">
        <v>21</v>
      </c>
      <c r="D28" s="207">
        <v>18</v>
      </c>
      <c r="E28" s="207">
        <v>18</v>
      </c>
      <c r="F28" s="207">
        <v>18</v>
      </c>
      <c r="G28" s="207">
        <v>18</v>
      </c>
      <c r="H28" s="207">
        <v>18</v>
      </c>
      <c r="I28" s="207">
        <v>17</v>
      </c>
      <c r="J28" s="207">
        <v>17</v>
      </c>
      <c r="K28" s="207">
        <v>17</v>
      </c>
      <c r="L28" s="207">
        <v>17</v>
      </c>
      <c r="M28" s="207">
        <v>17</v>
      </c>
      <c r="N28" s="207">
        <v>17</v>
      </c>
      <c r="O28" s="207">
        <v>17</v>
      </c>
      <c r="P28" s="207">
        <v>17</v>
      </c>
      <c r="Q28" s="207">
        <v>17</v>
      </c>
      <c r="R28" s="207">
        <v>17</v>
      </c>
      <c r="S28" s="207">
        <v>17</v>
      </c>
      <c r="T28" s="207">
        <v>17</v>
      </c>
      <c r="U28" s="207">
        <v>17</v>
      </c>
      <c r="V28" s="207">
        <v>17</v>
      </c>
      <c r="W28" s="207">
        <v>17</v>
      </c>
      <c r="X28" s="207">
        <v>17</v>
      </c>
      <c r="Y28" s="207">
        <v>17</v>
      </c>
      <c r="Z28" s="207">
        <v>17</v>
      </c>
      <c r="AA28" s="207">
        <v>17</v>
      </c>
      <c r="AB28" s="207">
        <v>17</v>
      </c>
      <c r="AC28" s="207">
        <v>17</v>
      </c>
      <c r="AD28" s="207">
        <v>17</v>
      </c>
      <c r="AE28" s="207">
        <v>17</v>
      </c>
      <c r="AF28" s="207">
        <v>17</v>
      </c>
      <c r="AG28" s="207">
        <v>17</v>
      </c>
      <c r="AH28" s="38">
        <v>17</v>
      </c>
      <c r="AI28" s="160">
        <f t="shared" si="4"/>
        <v>532</v>
      </c>
      <c r="AJ28" s="40">
        <f t="shared" si="3"/>
        <v>17.161290322580644</v>
      </c>
      <c r="AK28" s="41">
        <f t="shared" si="5"/>
        <v>45533</v>
      </c>
      <c r="AN28" s="38"/>
    </row>
    <row r="29" spans="1:40" ht="21.95" customHeight="1">
      <c r="B29" s="37">
        <v>186</v>
      </c>
      <c r="C29" s="16" t="s">
        <v>22</v>
      </c>
      <c r="D29" s="207">
        <v>60</v>
      </c>
      <c r="E29" s="207">
        <v>60</v>
      </c>
      <c r="F29" s="207">
        <v>60</v>
      </c>
      <c r="G29" s="207">
        <v>60</v>
      </c>
      <c r="H29" s="207">
        <v>60</v>
      </c>
      <c r="I29" s="207">
        <v>60</v>
      </c>
      <c r="J29" s="207">
        <v>60</v>
      </c>
      <c r="K29" s="207">
        <v>60</v>
      </c>
      <c r="L29" s="207">
        <v>60</v>
      </c>
      <c r="M29" s="207">
        <v>60</v>
      </c>
      <c r="N29" s="207">
        <v>60</v>
      </c>
      <c r="O29" s="207">
        <v>60</v>
      </c>
      <c r="P29" s="207">
        <v>60</v>
      </c>
      <c r="Q29" s="207">
        <v>60</v>
      </c>
      <c r="R29" s="207">
        <v>60</v>
      </c>
      <c r="S29" s="207">
        <v>60</v>
      </c>
      <c r="T29" s="207">
        <v>60</v>
      </c>
      <c r="U29" s="207">
        <v>60</v>
      </c>
      <c r="V29" s="207">
        <v>60</v>
      </c>
      <c r="W29" s="207">
        <v>60</v>
      </c>
      <c r="X29" s="207">
        <v>60</v>
      </c>
      <c r="Y29" s="207">
        <v>60</v>
      </c>
      <c r="Z29" s="207">
        <v>60</v>
      </c>
      <c r="AA29" s="207">
        <v>59</v>
      </c>
      <c r="AB29" s="207">
        <v>59</v>
      </c>
      <c r="AC29" s="207">
        <v>59</v>
      </c>
      <c r="AD29" s="207">
        <v>59</v>
      </c>
      <c r="AE29" s="207">
        <v>59</v>
      </c>
      <c r="AF29" s="207">
        <v>59</v>
      </c>
      <c r="AG29" s="207">
        <v>59</v>
      </c>
      <c r="AH29" s="38">
        <v>59</v>
      </c>
      <c r="AI29" s="160">
        <f t="shared" si="4"/>
        <v>1852</v>
      </c>
      <c r="AJ29" s="40">
        <f t="shared" si="3"/>
        <v>59.741935483870968</v>
      </c>
      <c r="AK29" s="41">
        <f t="shared" si="5"/>
        <v>160704</v>
      </c>
      <c r="AN29" s="38"/>
    </row>
    <row r="30" spans="1:40" ht="21.95" customHeight="1">
      <c r="B30" s="37">
        <v>190</v>
      </c>
      <c r="C30" s="16" t="s">
        <v>23</v>
      </c>
      <c r="D30" s="207">
        <v>0</v>
      </c>
      <c r="E30" s="207">
        <v>0</v>
      </c>
      <c r="F30" s="207">
        <v>0</v>
      </c>
      <c r="G30" s="207">
        <v>0</v>
      </c>
      <c r="H30" s="207">
        <v>0</v>
      </c>
      <c r="I30" s="207">
        <v>0</v>
      </c>
      <c r="J30" s="207">
        <v>0</v>
      </c>
      <c r="K30" s="207">
        <v>0</v>
      </c>
      <c r="L30" s="207">
        <v>0</v>
      </c>
      <c r="M30" s="207">
        <v>0</v>
      </c>
      <c r="N30" s="207">
        <v>0</v>
      </c>
      <c r="O30" s="207">
        <v>0</v>
      </c>
      <c r="P30" s="207">
        <v>0</v>
      </c>
      <c r="Q30" s="207">
        <v>0</v>
      </c>
      <c r="R30" s="207">
        <v>0</v>
      </c>
      <c r="S30" s="207">
        <v>0</v>
      </c>
      <c r="T30" s="207">
        <v>0</v>
      </c>
      <c r="U30" s="207">
        <v>0</v>
      </c>
      <c r="V30" s="207">
        <v>0</v>
      </c>
      <c r="W30" s="207">
        <v>0</v>
      </c>
      <c r="X30" s="207">
        <v>0</v>
      </c>
      <c r="Y30" s="207">
        <v>0</v>
      </c>
      <c r="Z30" s="207">
        <v>0</v>
      </c>
      <c r="AA30" s="207">
        <v>0</v>
      </c>
      <c r="AB30" s="207">
        <v>0</v>
      </c>
      <c r="AC30" s="207">
        <v>0</v>
      </c>
      <c r="AD30" s="207">
        <v>0</v>
      </c>
      <c r="AE30" s="207">
        <v>0</v>
      </c>
      <c r="AF30" s="207">
        <v>0</v>
      </c>
      <c r="AG30" s="207">
        <v>0</v>
      </c>
      <c r="AH30" s="38">
        <v>0</v>
      </c>
      <c r="AI30" s="160">
        <f t="shared" si="4"/>
        <v>0</v>
      </c>
      <c r="AJ30" s="40">
        <f t="shared" si="3"/>
        <v>0</v>
      </c>
      <c r="AK30" s="41">
        <f t="shared" si="5"/>
        <v>0</v>
      </c>
      <c r="AN30" s="38"/>
    </row>
    <row r="31" spans="1:40" ht="21.95" customHeight="1">
      <c r="B31" s="37">
        <v>202</v>
      </c>
      <c r="C31" s="162" t="s">
        <v>24</v>
      </c>
      <c r="D31" s="207">
        <v>34</v>
      </c>
      <c r="E31" s="207">
        <v>34</v>
      </c>
      <c r="F31" s="207">
        <v>34</v>
      </c>
      <c r="G31" s="207">
        <v>34</v>
      </c>
      <c r="H31" s="207">
        <v>34</v>
      </c>
      <c r="I31" s="207">
        <v>34</v>
      </c>
      <c r="J31" s="207">
        <v>34</v>
      </c>
      <c r="K31" s="207">
        <v>34</v>
      </c>
      <c r="L31" s="207">
        <v>34</v>
      </c>
      <c r="M31" s="207">
        <v>34</v>
      </c>
      <c r="N31" s="207">
        <v>34</v>
      </c>
      <c r="O31" s="207">
        <v>33</v>
      </c>
      <c r="P31" s="207">
        <v>33</v>
      </c>
      <c r="Q31" s="207">
        <v>33</v>
      </c>
      <c r="R31" s="207">
        <v>33</v>
      </c>
      <c r="S31" s="207">
        <v>33</v>
      </c>
      <c r="T31" s="207">
        <v>33</v>
      </c>
      <c r="U31" s="207">
        <v>33</v>
      </c>
      <c r="V31" s="207">
        <v>33</v>
      </c>
      <c r="W31" s="207">
        <v>33</v>
      </c>
      <c r="X31" s="207">
        <v>33</v>
      </c>
      <c r="Y31" s="207">
        <v>33</v>
      </c>
      <c r="Z31" s="207">
        <v>33</v>
      </c>
      <c r="AA31" s="207">
        <v>33</v>
      </c>
      <c r="AB31" s="207">
        <v>33</v>
      </c>
      <c r="AC31" s="207">
        <v>33</v>
      </c>
      <c r="AD31" s="207">
        <v>33</v>
      </c>
      <c r="AE31" s="207">
        <v>33</v>
      </c>
      <c r="AF31" s="207">
        <v>33</v>
      </c>
      <c r="AG31" s="207">
        <v>33</v>
      </c>
      <c r="AH31" s="207">
        <v>33</v>
      </c>
      <c r="AI31" s="160">
        <f t="shared" si="4"/>
        <v>1034</v>
      </c>
      <c r="AJ31" s="40">
        <f t="shared" si="3"/>
        <v>33.354838709677416</v>
      </c>
      <c r="AK31" s="41">
        <f t="shared" si="5"/>
        <v>88387</v>
      </c>
      <c r="AN31" s="38"/>
    </row>
    <row r="32" spans="1:40" ht="21.95" customHeight="1">
      <c r="B32" s="37">
        <v>195</v>
      </c>
      <c r="C32" s="16" t="s">
        <v>25</v>
      </c>
      <c r="D32" s="207">
        <v>17</v>
      </c>
      <c r="E32" s="207">
        <v>17</v>
      </c>
      <c r="F32" s="207">
        <v>17</v>
      </c>
      <c r="G32" s="207">
        <v>17</v>
      </c>
      <c r="H32" s="207">
        <v>17</v>
      </c>
      <c r="I32" s="207">
        <v>17</v>
      </c>
      <c r="J32" s="207">
        <v>17</v>
      </c>
      <c r="K32" s="207">
        <v>17</v>
      </c>
      <c r="L32" s="207">
        <v>17</v>
      </c>
      <c r="M32" s="207">
        <v>17</v>
      </c>
      <c r="N32" s="207">
        <v>17</v>
      </c>
      <c r="O32" s="207">
        <v>17</v>
      </c>
      <c r="P32" s="207">
        <v>17</v>
      </c>
      <c r="Q32" s="207">
        <v>17</v>
      </c>
      <c r="R32" s="207">
        <v>17</v>
      </c>
      <c r="S32" s="207">
        <v>17</v>
      </c>
      <c r="T32" s="207">
        <v>17</v>
      </c>
      <c r="U32" s="207">
        <v>17</v>
      </c>
      <c r="V32" s="207">
        <v>17</v>
      </c>
      <c r="W32" s="207">
        <v>17</v>
      </c>
      <c r="X32" s="207">
        <v>17</v>
      </c>
      <c r="Y32" s="207">
        <v>17</v>
      </c>
      <c r="Z32" s="207">
        <v>17</v>
      </c>
      <c r="AA32" s="207">
        <v>17</v>
      </c>
      <c r="AB32" s="207">
        <v>17</v>
      </c>
      <c r="AC32" s="207">
        <v>17</v>
      </c>
      <c r="AD32" s="207">
        <v>17</v>
      </c>
      <c r="AE32" s="207">
        <v>17</v>
      </c>
      <c r="AF32" s="207">
        <v>17</v>
      </c>
      <c r="AG32" s="207">
        <v>16</v>
      </c>
      <c r="AH32" s="38">
        <v>16</v>
      </c>
      <c r="AI32" s="160">
        <f t="shared" si="4"/>
        <v>525</v>
      </c>
      <c r="AJ32" s="40">
        <f t="shared" si="3"/>
        <v>16.93548387096774</v>
      </c>
      <c r="AK32" s="41">
        <f t="shared" si="5"/>
        <v>45533</v>
      </c>
      <c r="AN32" s="38"/>
    </row>
    <row r="33" spans="1:42" ht="21.95" customHeight="1" thickBot="1">
      <c r="B33" s="37">
        <v>868</v>
      </c>
      <c r="C33" s="16" t="s">
        <v>204</v>
      </c>
      <c r="D33" s="207">
        <v>218</v>
      </c>
      <c r="E33" s="207">
        <v>218</v>
      </c>
      <c r="F33" s="207">
        <v>218</v>
      </c>
      <c r="G33" s="207">
        <v>218</v>
      </c>
      <c r="H33" s="207">
        <v>218</v>
      </c>
      <c r="I33" s="207">
        <v>218</v>
      </c>
      <c r="J33" s="207">
        <v>218</v>
      </c>
      <c r="K33" s="207">
        <v>218</v>
      </c>
      <c r="L33" s="207">
        <v>218</v>
      </c>
      <c r="M33" s="207">
        <v>204</v>
      </c>
      <c r="N33" s="207">
        <v>218</v>
      </c>
      <c r="O33" s="207">
        <v>218</v>
      </c>
      <c r="P33" s="207">
        <v>218</v>
      </c>
      <c r="Q33" s="207">
        <v>218</v>
      </c>
      <c r="R33" s="207">
        <v>218</v>
      </c>
      <c r="S33" s="207">
        <v>218</v>
      </c>
      <c r="T33" s="207">
        <v>218</v>
      </c>
      <c r="U33" s="207">
        <v>218</v>
      </c>
      <c r="V33" s="207">
        <v>218</v>
      </c>
      <c r="W33" s="207">
        <v>218</v>
      </c>
      <c r="X33" s="207">
        <v>218</v>
      </c>
      <c r="Y33" s="207">
        <v>218</v>
      </c>
      <c r="Z33" s="207">
        <v>218</v>
      </c>
      <c r="AA33" s="207">
        <v>218</v>
      </c>
      <c r="AB33" s="207">
        <v>218</v>
      </c>
      <c r="AC33" s="207">
        <v>218</v>
      </c>
      <c r="AD33" s="207">
        <v>218</v>
      </c>
      <c r="AE33" s="207">
        <v>218</v>
      </c>
      <c r="AF33" s="207">
        <v>218</v>
      </c>
      <c r="AG33" s="207">
        <v>218</v>
      </c>
      <c r="AH33" s="207">
        <v>218</v>
      </c>
      <c r="AI33" s="160">
        <f t="shared" si="4"/>
        <v>6744</v>
      </c>
      <c r="AJ33" s="40">
        <f t="shared" si="3"/>
        <v>217.54838709677421</v>
      </c>
      <c r="AK33" s="41">
        <f t="shared" si="5"/>
        <v>583891</v>
      </c>
      <c r="AN33" s="38"/>
    </row>
    <row r="34" spans="1:42" ht="26.25" customHeight="1" thickTop="1" thickBot="1">
      <c r="A34" s="143"/>
      <c r="B34" s="227" t="s">
        <v>26</v>
      </c>
      <c r="C34" s="228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42"/>
      <c r="AJ34" s="43"/>
      <c r="AK34" s="159">
        <f t="shared" si="5"/>
        <v>0</v>
      </c>
      <c r="AN34" s="20"/>
    </row>
    <row r="35" spans="1:42" ht="23.25" customHeight="1" thickTop="1">
      <c r="B35" s="37">
        <v>616</v>
      </c>
      <c r="C35" s="16" t="s">
        <v>27</v>
      </c>
      <c r="D35" s="207">
        <v>76</v>
      </c>
      <c r="E35" s="207">
        <v>80</v>
      </c>
      <c r="F35" s="207">
        <v>80</v>
      </c>
      <c r="G35" s="207">
        <v>80</v>
      </c>
      <c r="H35" s="207">
        <v>80</v>
      </c>
      <c r="I35" s="207">
        <v>80</v>
      </c>
      <c r="J35" s="207">
        <v>75</v>
      </c>
      <c r="K35" s="207">
        <v>80</v>
      </c>
      <c r="L35" s="207">
        <v>80</v>
      </c>
      <c r="M35" s="207">
        <v>52</v>
      </c>
      <c r="N35" s="207">
        <v>80</v>
      </c>
      <c r="O35" s="207">
        <v>80</v>
      </c>
      <c r="P35" s="207">
        <v>80</v>
      </c>
      <c r="Q35" s="207">
        <v>80</v>
      </c>
      <c r="R35" s="207">
        <v>80</v>
      </c>
      <c r="S35" s="207">
        <v>52</v>
      </c>
      <c r="T35" s="207">
        <v>80</v>
      </c>
      <c r="U35" s="207">
        <v>80</v>
      </c>
      <c r="V35" s="207">
        <v>80</v>
      </c>
      <c r="W35" s="207">
        <v>80</v>
      </c>
      <c r="X35" s="207">
        <v>80</v>
      </c>
      <c r="Y35" s="207">
        <v>74</v>
      </c>
      <c r="Z35" s="207">
        <v>80</v>
      </c>
      <c r="AA35" s="207">
        <v>80</v>
      </c>
      <c r="AB35" s="207">
        <v>80</v>
      </c>
      <c r="AC35" s="207">
        <v>80</v>
      </c>
      <c r="AD35" s="207">
        <v>80</v>
      </c>
      <c r="AE35" s="207">
        <v>77</v>
      </c>
      <c r="AF35" s="207">
        <v>80</v>
      </c>
      <c r="AG35" s="207">
        <v>76</v>
      </c>
      <c r="AH35" s="38">
        <v>76</v>
      </c>
      <c r="AI35" s="160">
        <f t="shared" si="4"/>
        <v>2398</v>
      </c>
      <c r="AJ35" s="40">
        <f t="shared" si="3"/>
        <v>77.354838709677423</v>
      </c>
      <c r="AK35" s="41">
        <f>INT(ROUND(INT(ROUND(AJ35,0))*86.4*31,0))</f>
        <v>206237</v>
      </c>
      <c r="AN35" s="20"/>
    </row>
    <row r="36" spans="1:42" ht="21.75" customHeight="1">
      <c r="B36" s="37">
        <v>616</v>
      </c>
      <c r="C36" s="16" t="s">
        <v>203</v>
      </c>
      <c r="D36" s="207">
        <v>90</v>
      </c>
      <c r="E36" s="207">
        <v>91</v>
      </c>
      <c r="F36" s="207">
        <v>91</v>
      </c>
      <c r="G36" s="207">
        <v>91</v>
      </c>
      <c r="H36" s="207">
        <v>91</v>
      </c>
      <c r="I36" s="207">
        <v>91</v>
      </c>
      <c r="J36" s="207">
        <v>90</v>
      </c>
      <c r="K36" s="207">
        <v>91</v>
      </c>
      <c r="L36" s="207">
        <v>91</v>
      </c>
      <c r="M36" s="207">
        <v>74</v>
      </c>
      <c r="N36" s="207">
        <v>91</v>
      </c>
      <c r="O36" s="207">
        <v>91</v>
      </c>
      <c r="P36" s="207">
        <v>91</v>
      </c>
      <c r="Q36" s="207">
        <v>91</v>
      </c>
      <c r="R36" s="207">
        <v>91</v>
      </c>
      <c r="S36" s="207">
        <v>47</v>
      </c>
      <c r="T36" s="207">
        <v>91</v>
      </c>
      <c r="U36" s="207">
        <v>91</v>
      </c>
      <c r="V36" s="207">
        <v>91</v>
      </c>
      <c r="W36" s="207">
        <v>91</v>
      </c>
      <c r="X36" s="207">
        <v>91</v>
      </c>
      <c r="Y36" s="207">
        <v>90</v>
      </c>
      <c r="Z36" s="207">
        <v>91</v>
      </c>
      <c r="AA36" s="207">
        <v>91</v>
      </c>
      <c r="AB36" s="207">
        <v>91</v>
      </c>
      <c r="AC36" s="207">
        <v>91</v>
      </c>
      <c r="AD36" s="207">
        <v>91</v>
      </c>
      <c r="AE36" s="207">
        <v>91</v>
      </c>
      <c r="AF36" s="207">
        <v>91</v>
      </c>
      <c r="AG36" s="207">
        <v>90</v>
      </c>
      <c r="AH36" s="38">
        <v>90</v>
      </c>
      <c r="AI36" s="160">
        <f t="shared" si="4"/>
        <v>2755</v>
      </c>
      <c r="AJ36" s="40">
        <f t="shared" si="3"/>
        <v>88.870967741935488</v>
      </c>
      <c r="AK36" s="41">
        <f t="shared" ref="AK36:AK54" si="6">INT(ROUND(INT(ROUND(AJ36,0))*86.4*31,0))</f>
        <v>238378</v>
      </c>
      <c r="AN36" s="20"/>
    </row>
    <row r="37" spans="1:42" ht="19.5" customHeight="1">
      <c r="B37" s="37">
        <v>620</v>
      </c>
      <c r="C37" s="16" t="s">
        <v>28</v>
      </c>
      <c r="D37" s="207">
        <v>140</v>
      </c>
      <c r="E37" s="207">
        <v>141</v>
      </c>
      <c r="F37" s="207">
        <v>141</v>
      </c>
      <c r="G37" s="207">
        <v>140</v>
      </c>
      <c r="H37" s="207">
        <v>141</v>
      </c>
      <c r="I37" s="207">
        <v>141</v>
      </c>
      <c r="J37" s="207">
        <v>141</v>
      </c>
      <c r="K37" s="207">
        <v>141</v>
      </c>
      <c r="L37" s="207">
        <v>141</v>
      </c>
      <c r="M37" s="207">
        <v>141</v>
      </c>
      <c r="N37" s="207">
        <v>141</v>
      </c>
      <c r="O37" s="207">
        <v>141</v>
      </c>
      <c r="P37" s="207">
        <v>141</v>
      </c>
      <c r="Q37" s="207">
        <v>141</v>
      </c>
      <c r="R37" s="207">
        <v>141</v>
      </c>
      <c r="S37" s="207">
        <v>109</v>
      </c>
      <c r="T37" s="207">
        <v>141</v>
      </c>
      <c r="U37" s="207">
        <v>140</v>
      </c>
      <c r="V37" s="207">
        <v>140</v>
      </c>
      <c r="W37" s="207">
        <v>140</v>
      </c>
      <c r="X37" s="207">
        <v>140</v>
      </c>
      <c r="Y37" s="207">
        <v>139</v>
      </c>
      <c r="Z37" s="207">
        <v>140</v>
      </c>
      <c r="AA37" s="207">
        <v>140</v>
      </c>
      <c r="AB37" s="207">
        <v>140</v>
      </c>
      <c r="AC37" s="207">
        <v>141</v>
      </c>
      <c r="AD37" s="207">
        <v>140</v>
      </c>
      <c r="AE37" s="207">
        <v>141</v>
      </c>
      <c r="AF37" s="207">
        <v>141</v>
      </c>
      <c r="AG37" s="207">
        <v>141</v>
      </c>
      <c r="AH37" s="38">
        <v>140</v>
      </c>
      <c r="AI37" s="160">
        <f t="shared" si="4"/>
        <v>4326</v>
      </c>
      <c r="AJ37" s="40">
        <f t="shared" si="3"/>
        <v>139.54838709677421</v>
      </c>
      <c r="AK37" s="41">
        <f t="shared" si="6"/>
        <v>374976</v>
      </c>
      <c r="AN37" s="13"/>
      <c r="AO37" s="13"/>
      <c r="AP37" s="13"/>
    </row>
    <row r="38" spans="1:42" ht="21.95" customHeight="1">
      <c r="B38" s="37">
        <v>220</v>
      </c>
      <c r="C38" s="16" t="s">
        <v>29</v>
      </c>
      <c r="D38" s="207">
        <v>0</v>
      </c>
      <c r="E38" s="207">
        <v>0</v>
      </c>
      <c r="F38" s="207">
        <v>0</v>
      </c>
      <c r="G38" s="207">
        <v>0</v>
      </c>
      <c r="H38" s="207">
        <v>0</v>
      </c>
      <c r="I38" s="207">
        <v>0</v>
      </c>
      <c r="J38" s="207">
        <v>0</v>
      </c>
      <c r="K38" s="207">
        <v>0</v>
      </c>
      <c r="L38" s="207">
        <v>0</v>
      </c>
      <c r="M38" s="207">
        <v>0</v>
      </c>
      <c r="N38" s="207">
        <v>0</v>
      </c>
      <c r="O38" s="207">
        <v>0</v>
      </c>
      <c r="P38" s="207">
        <v>0</v>
      </c>
      <c r="Q38" s="207">
        <v>0</v>
      </c>
      <c r="R38" s="207">
        <v>0</v>
      </c>
      <c r="S38" s="207">
        <v>0</v>
      </c>
      <c r="T38" s="207">
        <v>0</v>
      </c>
      <c r="U38" s="207">
        <v>0</v>
      </c>
      <c r="V38" s="207">
        <v>0</v>
      </c>
      <c r="W38" s="207">
        <v>0</v>
      </c>
      <c r="X38" s="207">
        <v>0</v>
      </c>
      <c r="Y38" s="207">
        <v>0</v>
      </c>
      <c r="Z38" s="207">
        <v>0</v>
      </c>
      <c r="AA38" s="207">
        <v>0</v>
      </c>
      <c r="AB38" s="207">
        <v>0</v>
      </c>
      <c r="AC38" s="207">
        <v>0</v>
      </c>
      <c r="AD38" s="207">
        <v>0</v>
      </c>
      <c r="AE38" s="207">
        <v>0</v>
      </c>
      <c r="AF38" s="207">
        <v>0</v>
      </c>
      <c r="AG38" s="207">
        <v>0</v>
      </c>
      <c r="AH38" s="38">
        <v>0</v>
      </c>
      <c r="AI38" s="160">
        <f t="shared" si="4"/>
        <v>0</v>
      </c>
      <c r="AJ38" s="40">
        <f t="shared" si="3"/>
        <v>0</v>
      </c>
      <c r="AK38" s="41">
        <f t="shared" si="6"/>
        <v>0</v>
      </c>
      <c r="AN38" s="20"/>
    </row>
    <row r="39" spans="1:42" ht="21.95" customHeight="1">
      <c r="B39" s="37">
        <v>209</v>
      </c>
      <c r="C39" s="16" t="s">
        <v>30</v>
      </c>
      <c r="D39" s="207">
        <v>0</v>
      </c>
      <c r="E39" s="207">
        <v>0</v>
      </c>
      <c r="F39" s="207">
        <v>0</v>
      </c>
      <c r="G39" s="207">
        <v>0</v>
      </c>
      <c r="H39" s="207">
        <v>0</v>
      </c>
      <c r="I39" s="207">
        <v>0</v>
      </c>
      <c r="J39" s="207">
        <v>0</v>
      </c>
      <c r="K39" s="207">
        <v>0</v>
      </c>
      <c r="L39" s="207">
        <v>0</v>
      </c>
      <c r="M39" s="207">
        <v>0</v>
      </c>
      <c r="N39" s="207">
        <v>0</v>
      </c>
      <c r="O39" s="207">
        <v>0</v>
      </c>
      <c r="P39" s="207">
        <v>0</v>
      </c>
      <c r="Q39" s="207">
        <v>0</v>
      </c>
      <c r="R39" s="207">
        <v>0</v>
      </c>
      <c r="S39" s="207">
        <v>0</v>
      </c>
      <c r="T39" s="207">
        <v>0</v>
      </c>
      <c r="U39" s="207">
        <v>0</v>
      </c>
      <c r="V39" s="207">
        <v>0</v>
      </c>
      <c r="W39" s="207">
        <v>0</v>
      </c>
      <c r="X39" s="207">
        <v>0</v>
      </c>
      <c r="Y39" s="207">
        <v>0</v>
      </c>
      <c r="Z39" s="207">
        <v>0</v>
      </c>
      <c r="AA39" s="207">
        <v>0</v>
      </c>
      <c r="AB39" s="207">
        <v>0</v>
      </c>
      <c r="AC39" s="207">
        <v>0</v>
      </c>
      <c r="AD39" s="207">
        <v>0</v>
      </c>
      <c r="AE39" s="207">
        <v>0</v>
      </c>
      <c r="AF39" s="207">
        <v>0</v>
      </c>
      <c r="AG39" s="207">
        <v>0</v>
      </c>
      <c r="AH39" s="38">
        <v>0</v>
      </c>
      <c r="AI39" s="160">
        <f t="shared" si="4"/>
        <v>0</v>
      </c>
      <c r="AJ39" s="40">
        <f t="shared" si="3"/>
        <v>0</v>
      </c>
      <c r="AK39" s="41">
        <f t="shared" si="6"/>
        <v>0</v>
      </c>
      <c r="AN39" s="13"/>
      <c r="AO39" s="13"/>
      <c r="AP39" s="13"/>
    </row>
    <row r="40" spans="1:42" ht="21.75" customHeight="1">
      <c r="A40" s="2">
        <v>140</v>
      </c>
      <c r="B40" s="37">
        <v>373</v>
      </c>
      <c r="C40" s="16" t="s">
        <v>31</v>
      </c>
      <c r="D40" s="207">
        <v>137</v>
      </c>
      <c r="E40" s="207">
        <v>137</v>
      </c>
      <c r="F40" s="207">
        <v>137</v>
      </c>
      <c r="G40" s="207">
        <v>137</v>
      </c>
      <c r="H40" s="207">
        <v>137</v>
      </c>
      <c r="I40" s="207">
        <v>137</v>
      </c>
      <c r="J40" s="207">
        <v>137</v>
      </c>
      <c r="K40" s="207">
        <v>137</v>
      </c>
      <c r="L40" s="207">
        <v>137</v>
      </c>
      <c r="M40" s="207">
        <v>137</v>
      </c>
      <c r="N40" s="207">
        <v>137</v>
      </c>
      <c r="O40" s="207">
        <v>137</v>
      </c>
      <c r="P40" s="207">
        <v>137</v>
      </c>
      <c r="Q40" s="207">
        <v>137</v>
      </c>
      <c r="R40" s="207">
        <v>137</v>
      </c>
      <c r="S40" s="207">
        <v>77</v>
      </c>
      <c r="T40" s="207">
        <v>137</v>
      </c>
      <c r="U40" s="207">
        <v>137</v>
      </c>
      <c r="V40" s="207">
        <v>137</v>
      </c>
      <c r="W40" s="207">
        <v>137</v>
      </c>
      <c r="X40" s="207">
        <v>137</v>
      </c>
      <c r="Y40" s="207">
        <v>138</v>
      </c>
      <c r="Z40" s="207">
        <v>138</v>
      </c>
      <c r="AA40" s="207">
        <v>138</v>
      </c>
      <c r="AB40" s="207">
        <v>138</v>
      </c>
      <c r="AC40" s="207">
        <v>138</v>
      </c>
      <c r="AD40" s="207">
        <v>138</v>
      </c>
      <c r="AE40" s="207">
        <v>127</v>
      </c>
      <c r="AF40" s="207">
        <v>138</v>
      </c>
      <c r="AG40" s="207">
        <v>138</v>
      </c>
      <c r="AH40" s="207">
        <v>138</v>
      </c>
      <c r="AI40" s="160">
        <f t="shared" si="4"/>
        <v>4186</v>
      </c>
      <c r="AJ40" s="40">
        <f t="shared" si="3"/>
        <v>135.03225806451613</v>
      </c>
      <c r="AK40" s="41">
        <f t="shared" si="6"/>
        <v>361584</v>
      </c>
      <c r="AN40" s="20"/>
    </row>
    <row r="41" spans="1:42" ht="21.95" customHeight="1">
      <c r="B41" s="37">
        <v>213</v>
      </c>
      <c r="C41" s="16" t="s">
        <v>32</v>
      </c>
      <c r="D41" s="207">
        <v>188</v>
      </c>
      <c r="E41" s="207">
        <v>190</v>
      </c>
      <c r="F41" s="207">
        <v>190</v>
      </c>
      <c r="G41" s="207">
        <v>187</v>
      </c>
      <c r="H41" s="207">
        <v>190</v>
      </c>
      <c r="I41" s="207">
        <v>190</v>
      </c>
      <c r="J41" s="207">
        <v>190</v>
      </c>
      <c r="K41" s="207">
        <v>190</v>
      </c>
      <c r="L41" s="207">
        <v>190</v>
      </c>
      <c r="M41" s="207">
        <v>190</v>
      </c>
      <c r="N41" s="207">
        <v>190</v>
      </c>
      <c r="O41" s="207">
        <v>190</v>
      </c>
      <c r="P41" s="207">
        <v>190</v>
      </c>
      <c r="Q41" s="207">
        <v>190</v>
      </c>
      <c r="R41" s="207">
        <v>190</v>
      </c>
      <c r="S41" s="207">
        <v>190</v>
      </c>
      <c r="T41" s="207">
        <v>190</v>
      </c>
      <c r="U41" s="207">
        <v>187</v>
      </c>
      <c r="V41" s="207">
        <v>187</v>
      </c>
      <c r="W41" s="207">
        <v>187</v>
      </c>
      <c r="X41" s="207">
        <v>187</v>
      </c>
      <c r="Y41" s="207">
        <v>186</v>
      </c>
      <c r="Z41" s="207">
        <v>186</v>
      </c>
      <c r="AA41" s="207">
        <v>186</v>
      </c>
      <c r="AB41" s="207">
        <v>186</v>
      </c>
      <c r="AC41" s="207">
        <v>190</v>
      </c>
      <c r="AD41" s="207">
        <v>189</v>
      </c>
      <c r="AE41" s="207">
        <v>190</v>
      </c>
      <c r="AF41" s="207">
        <v>186</v>
      </c>
      <c r="AG41" s="207">
        <v>186</v>
      </c>
      <c r="AH41" s="207">
        <v>186</v>
      </c>
      <c r="AI41" s="160">
        <f t="shared" si="4"/>
        <v>5844</v>
      </c>
      <c r="AJ41" s="40">
        <f t="shared" si="3"/>
        <v>188.51612903225808</v>
      </c>
      <c r="AK41" s="41">
        <f t="shared" si="6"/>
        <v>506218</v>
      </c>
      <c r="AN41" s="20"/>
    </row>
    <row r="42" spans="1:42" ht="21.95" customHeight="1">
      <c r="A42" s="2">
        <v>1811</v>
      </c>
      <c r="B42" s="37">
        <v>214</v>
      </c>
      <c r="C42" s="16" t="s">
        <v>33</v>
      </c>
      <c r="D42" s="207">
        <v>204</v>
      </c>
      <c r="E42" s="207">
        <v>204</v>
      </c>
      <c r="F42" s="207">
        <v>204</v>
      </c>
      <c r="G42" s="207">
        <v>204</v>
      </c>
      <c r="H42" s="207">
        <v>204</v>
      </c>
      <c r="I42" s="207">
        <v>204</v>
      </c>
      <c r="J42" s="207">
        <v>204</v>
      </c>
      <c r="K42" s="207">
        <v>204</v>
      </c>
      <c r="L42" s="207">
        <v>183</v>
      </c>
      <c r="M42" s="207">
        <v>152</v>
      </c>
      <c r="N42" s="207">
        <v>204</v>
      </c>
      <c r="O42" s="207">
        <v>204</v>
      </c>
      <c r="P42" s="207">
        <v>204</v>
      </c>
      <c r="Q42" s="207">
        <v>204</v>
      </c>
      <c r="R42" s="207">
        <v>204</v>
      </c>
      <c r="S42" s="207">
        <v>125</v>
      </c>
      <c r="T42" s="207">
        <v>204</v>
      </c>
      <c r="U42" s="207">
        <v>204</v>
      </c>
      <c r="V42" s="207">
        <v>204</v>
      </c>
      <c r="W42" s="207">
        <v>204</v>
      </c>
      <c r="X42" s="207">
        <v>204</v>
      </c>
      <c r="Y42" s="207">
        <v>203</v>
      </c>
      <c r="Z42" s="207">
        <v>204</v>
      </c>
      <c r="AA42" s="207">
        <v>204</v>
      </c>
      <c r="AB42" s="207">
        <v>204</v>
      </c>
      <c r="AC42" s="207">
        <v>204</v>
      </c>
      <c r="AD42" s="207">
        <v>204</v>
      </c>
      <c r="AE42" s="207">
        <v>202</v>
      </c>
      <c r="AF42" s="207">
        <v>204</v>
      </c>
      <c r="AG42" s="207">
        <v>203</v>
      </c>
      <c r="AH42" s="38">
        <v>203</v>
      </c>
      <c r="AI42" s="160">
        <f t="shared" si="4"/>
        <v>6167</v>
      </c>
      <c r="AJ42" s="40">
        <f t="shared" si="3"/>
        <v>198.93548387096774</v>
      </c>
      <c r="AK42" s="41">
        <f t="shared" si="6"/>
        <v>533002</v>
      </c>
      <c r="AN42" s="20"/>
    </row>
    <row r="43" spans="1:42" ht="21.95" customHeight="1">
      <c r="B43" s="37">
        <v>219</v>
      </c>
      <c r="C43" s="16" t="s">
        <v>34</v>
      </c>
      <c r="D43" s="207">
        <v>0</v>
      </c>
      <c r="E43" s="207">
        <v>0</v>
      </c>
      <c r="F43" s="207">
        <v>0</v>
      </c>
      <c r="G43" s="207">
        <v>0</v>
      </c>
      <c r="H43" s="207">
        <v>0</v>
      </c>
      <c r="I43" s="207">
        <v>0</v>
      </c>
      <c r="J43" s="207">
        <v>0</v>
      </c>
      <c r="K43" s="207">
        <v>0</v>
      </c>
      <c r="L43" s="207">
        <v>0</v>
      </c>
      <c r="M43" s="207">
        <v>0</v>
      </c>
      <c r="N43" s="207">
        <v>0</v>
      </c>
      <c r="O43" s="207">
        <v>0</v>
      </c>
      <c r="P43" s="207">
        <v>0</v>
      </c>
      <c r="Q43" s="207">
        <v>0</v>
      </c>
      <c r="R43" s="207">
        <v>0</v>
      </c>
      <c r="S43" s="207">
        <v>0</v>
      </c>
      <c r="T43" s="207">
        <v>0</v>
      </c>
      <c r="U43" s="207">
        <v>0</v>
      </c>
      <c r="V43" s="207">
        <v>0</v>
      </c>
      <c r="W43" s="207">
        <v>0</v>
      </c>
      <c r="X43" s="207">
        <v>0</v>
      </c>
      <c r="Y43" s="207">
        <v>0</v>
      </c>
      <c r="Z43" s="207">
        <v>0</v>
      </c>
      <c r="AA43" s="207">
        <v>0</v>
      </c>
      <c r="AB43" s="207">
        <v>0</v>
      </c>
      <c r="AC43" s="207">
        <v>0</v>
      </c>
      <c r="AD43" s="207">
        <v>0</v>
      </c>
      <c r="AE43" s="207">
        <v>0</v>
      </c>
      <c r="AF43" s="207">
        <v>0</v>
      </c>
      <c r="AG43" s="207">
        <v>0</v>
      </c>
      <c r="AH43" s="38">
        <v>0</v>
      </c>
      <c r="AI43" s="160">
        <f t="shared" si="4"/>
        <v>0</v>
      </c>
      <c r="AJ43" s="40">
        <f t="shared" si="3"/>
        <v>0</v>
      </c>
      <c r="AK43" s="41">
        <f t="shared" si="6"/>
        <v>0</v>
      </c>
      <c r="AN43" s="20"/>
    </row>
    <row r="44" spans="1:42" ht="21.75" customHeight="1">
      <c r="B44" s="37">
        <v>222</v>
      </c>
      <c r="C44" s="16" t="s">
        <v>35</v>
      </c>
      <c r="D44" s="207">
        <v>172</v>
      </c>
      <c r="E44" s="207">
        <v>172</v>
      </c>
      <c r="F44" s="207">
        <v>172</v>
      </c>
      <c r="G44" s="207">
        <v>172</v>
      </c>
      <c r="H44" s="207">
        <v>172</v>
      </c>
      <c r="I44" s="207">
        <v>172</v>
      </c>
      <c r="J44" s="207">
        <v>172</v>
      </c>
      <c r="K44" s="207">
        <v>172</v>
      </c>
      <c r="L44" s="207">
        <v>172</v>
      </c>
      <c r="M44" s="207">
        <v>172</v>
      </c>
      <c r="N44" s="207">
        <v>172</v>
      </c>
      <c r="O44" s="207">
        <v>172</v>
      </c>
      <c r="P44" s="207">
        <v>172</v>
      </c>
      <c r="Q44" s="207">
        <v>172</v>
      </c>
      <c r="R44" s="207">
        <v>172</v>
      </c>
      <c r="S44" s="207">
        <v>106</v>
      </c>
      <c r="T44" s="207">
        <v>172</v>
      </c>
      <c r="U44" s="207">
        <v>104</v>
      </c>
      <c r="V44" s="207">
        <v>0</v>
      </c>
      <c r="W44" s="207">
        <v>0</v>
      </c>
      <c r="X44" s="207">
        <v>0</v>
      </c>
      <c r="Y44" s="207">
        <v>0</v>
      </c>
      <c r="Z44" s="207">
        <v>0</v>
      </c>
      <c r="AA44" s="207">
        <v>0</v>
      </c>
      <c r="AB44" s="207">
        <v>33</v>
      </c>
      <c r="AC44" s="207">
        <v>172</v>
      </c>
      <c r="AD44" s="207">
        <v>172</v>
      </c>
      <c r="AE44" s="207">
        <v>112</v>
      </c>
      <c r="AF44" s="207">
        <v>0</v>
      </c>
      <c r="AG44" s="207">
        <v>0</v>
      </c>
      <c r="AH44" s="38">
        <v>0</v>
      </c>
      <c r="AI44" s="160">
        <f t="shared" si="4"/>
        <v>3451</v>
      </c>
      <c r="AJ44" s="40">
        <f t="shared" si="3"/>
        <v>111.3225806451613</v>
      </c>
      <c r="AK44" s="41">
        <f t="shared" si="6"/>
        <v>297302</v>
      </c>
      <c r="AN44" s="20"/>
    </row>
    <row r="45" spans="1:42" ht="21.95" customHeight="1">
      <c r="B45" s="37">
        <v>223</v>
      </c>
      <c r="C45" s="16" t="s">
        <v>36</v>
      </c>
      <c r="D45" s="207">
        <v>0</v>
      </c>
      <c r="E45" s="207">
        <v>0</v>
      </c>
      <c r="F45" s="207">
        <v>0</v>
      </c>
      <c r="G45" s="207">
        <v>0</v>
      </c>
      <c r="H45" s="207">
        <v>0</v>
      </c>
      <c r="I45" s="207">
        <v>0</v>
      </c>
      <c r="J45" s="207">
        <v>0</v>
      </c>
      <c r="K45" s="207">
        <v>0</v>
      </c>
      <c r="L45" s="207">
        <v>0</v>
      </c>
      <c r="M45" s="207">
        <v>0</v>
      </c>
      <c r="N45" s="207">
        <v>0</v>
      </c>
      <c r="O45" s="207">
        <v>0</v>
      </c>
      <c r="P45" s="207">
        <v>0</v>
      </c>
      <c r="Q45" s="207">
        <v>0</v>
      </c>
      <c r="R45" s="207">
        <v>0</v>
      </c>
      <c r="S45" s="207">
        <v>0</v>
      </c>
      <c r="T45" s="207">
        <v>0</v>
      </c>
      <c r="U45" s="207">
        <v>0</v>
      </c>
      <c r="V45" s="207">
        <v>0</v>
      </c>
      <c r="W45" s="207">
        <v>0</v>
      </c>
      <c r="X45" s="207">
        <v>0</v>
      </c>
      <c r="Y45" s="207">
        <v>0</v>
      </c>
      <c r="Z45" s="207">
        <v>0</v>
      </c>
      <c r="AA45" s="207">
        <v>0</v>
      </c>
      <c r="AB45" s="207">
        <v>0</v>
      </c>
      <c r="AC45" s="207">
        <v>0</v>
      </c>
      <c r="AD45" s="207">
        <v>0</v>
      </c>
      <c r="AE45" s="207">
        <v>0</v>
      </c>
      <c r="AF45" s="207">
        <v>0</v>
      </c>
      <c r="AG45" s="207">
        <v>0</v>
      </c>
      <c r="AH45" s="38">
        <v>0</v>
      </c>
      <c r="AI45" s="160">
        <f t="shared" si="4"/>
        <v>0</v>
      </c>
      <c r="AJ45" s="40">
        <f t="shared" si="3"/>
        <v>0</v>
      </c>
      <c r="AK45" s="41">
        <f t="shared" si="6"/>
        <v>0</v>
      </c>
      <c r="AN45" s="20"/>
    </row>
    <row r="46" spans="1:42" ht="21.95" customHeight="1">
      <c r="B46" s="37">
        <v>224</v>
      </c>
      <c r="C46" s="16" t="s">
        <v>37</v>
      </c>
      <c r="D46" s="207">
        <v>0</v>
      </c>
      <c r="E46" s="207">
        <v>0</v>
      </c>
      <c r="F46" s="207">
        <v>0</v>
      </c>
      <c r="G46" s="207">
        <v>0</v>
      </c>
      <c r="H46" s="207">
        <v>0</v>
      </c>
      <c r="I46" s="207">
        <v>0</v>
      </c>
      <c r="J46" s="207">
        <v>0</v>
      </c>
      <c r="K46" s="207">
        <v>0</v>
      </c>
      <c r="L46" s="207">
        <v>0</v>
      </c>
      <c r="M46" s="207">
        <v>0</v>
      </c>
      <c r="N46" s="207">
        <v>0</v>
      </c>
      <c r="O46" s="207">
        <v>0</v>
      </c>
      <c r="P46" s="207">
        <v>0</v>
      </c>
      <c r="Q46" s="207">
        <v>0</v>
      </c>
      <c r="R46" s="207">
        <v>0</v>
      </c>
      <c r="S46" s="207">
        <v>0</v>
      </c>
      <c r="T46" s="207">
        <v>0</v>
      </c>
      <c r="U46" s="207">
        <v>0</v>
      </c>
      <c r="V46" s="207">
        <v>0</v>
      </c>
      <c r="W46" s="207">
        <v>0</v>
      </c>
      <c r="X46" s="207">
        <v>0</v>
      </c>
      <c r="Y46" s="207">
        <v>0</v>
      </c>
      <c r="Z46" s="207">
        <v>0</v>
      </c>
      <c r="AA46" s="207">
        <v>0</v>
      </c>
      <c r="AB46" s="207">
        <v>0</v>
      </c>
      <c r="AC46" s="207">
        <v>0</v>
      </c>
      <c r="AD46" s="207">
        <v>0</v>
      </c>
      <c r="AE46" s="207">
        <v>0</v>
      </c>
      <c r="AF46" s="207">
        <v>0</v>
      </c>
      <c r="AG46" s="207">
        <v>0</v>
      </c>
      <c r="AH46" s="38">
        <v>0</v>
      </c>
      <c r="AI46" s="160">
        <f t="shared" si="4"/>
        <v>0</v>
      </c>
      <c r="AJ46" s="40">
        <f t="shared" si="3"/>
        <v>0</v>
      </c>
      <c r="AK46" s="41">
        <f t="shared" si="6"/>
        <v>0</v>
      </c>
      <c r="AN46" s="20"/>
    </row>
    <row r="47" spans="1:42" ht="21.75" customHeight="1">
      <c r="B47" s="37">
        <v>217</v>
      </c>
      <c r="C47" s="16" t="s">
        <v>38</v>
      </c>
      <c r="D47" s="207">
        <v>2</v>
      </c>
      <c r="E47" s="207">
        <v>0</v>
      </c>
      <c r="F47" s="207">
        <v>0</v>
      </c>
      <c r="G47" s="207">
        <v>0</v>
      </c>
      <c r="H47" s="207">
        <v>0</v>
      </c>
      <c r="I47" s="207">
        <v>0</v>
      </c>
      <c r="J47" s="207">
        <v>0</v>
      </c>
      <c r="K47" s="207">
        <v>0</v>
      </c>
      <c r="L47" s="207">
        <v>0</v>
      </c>
      <c r="M47" s="207">
        <v>0</v>
      </c>
      <c r="N47" s="207">
        <v>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7">
        <v>0</v>
      </c>
      <c r="V47" s="207">
        <v>0</v>
      </c>
      <c r="W47" s="207">
        <v>0</v>
      </c>
      <c r="X47" s="207">
        <v>0</v>
      </c>
      <c r="Y47" s="207">
        <v>0</v>
      </c>
      <c r="Z47" s="207">
        <v>0</v>
      </c>
      <c r="AA47" s="207">
        <v>0</v>
      </c>
      <c r="AB47" s="207">
        <v>0</v>
      </c>
      <c r="AC47" s="207">
        <v>0</v>
      </c>
      <c r="AD47" s="207">
        <v>0</v>
      </c>
      <c r="AE47" s="207">
        <v>0</v>
      </c>
      <c r="AF47" s="207">
        <v>0</v>
      </c>
      <c r="AG47" s="207">
        <v>0</v>
      </c>
      <c r="AH47" s="38">
        <v>0</v>
      </c>
      <c r="AI47" s="160">
        <f t="shared" si="4"/>
        <v>2</v>
      </c>
      <c r="AJ47" s="40">
        <f t="shared" si="3"/>
        <v>6.4516129032258063E-2</v>
      </c>
      <c r="AK47" s="41">
        <f t="shared" si="6"/>
        <v>0</v>
      </c>
      <c r="AN47" s="20"/>
    </row>
    <row r="48" spans="1:42" ht="21.95" customHeight="1">
      <c r="B48" s="37">
        <v>225</v>
      </c>
      <c r="C48" s="16" t="s">
        <v>39</v>
      </c>
      <c r="D48" s="207">
        <v>0</v>
      </c>
      <c r="E48" s="207">
        <v>0</v>
      </c>
      <c r="F48" s="207">
        <v>0</v>
      </c>
      <c r="G48" s="207">
        <v>0</v>
      </c>
      <c r="H48" s="207">
        <v>0</v>
      </c>
      <c r="I48" s="207">
        <v>0</v>
      </c>
      <c r="J48" s="207">
        <v>0</v>
      </c>
      <c r="K48" s="207">
        <v>0</v>
      </c>
      <c r="L48" s="207">
        <v>0</v>
      </c>
      <c r="M48" s="207">
        <v>0</v>
      </c>
      <c r="N48" s="207">
        <v>0</v>
      </c>
      <c r="O48" s="207">
        <v>0</v>
      </c>
      <c r="P48" s="207">
        <v>0</v>
      </c>
      <c r="Q48" s="207">
        <v>0</v>
      </c>
      <c r="R48" s="207">
        <v>0</v>
      </c>
      <c r="S48" s="207">
        <v>0</v>
      </c>
      <c r="T48" s="207">
        <v>0</v>
      </c>
      <c r="U48" s="207">
        <v>0</v>
      </c>
      <c r="V48" s="207">
        <v>0</v>
      </c>
      <c r="W48" s="207">
        <v>0</v>
      </c>
      <c r="X48" s="207">
        <v>0</v>
      </c>
      <c r="Y48" s="207">
        <v>0</v>
      </c>
      <c r="Z48" s="207">
        <v>0</v>
      </c>
      <c r="AA48" s="207">
        <v>0</v>
      </c>
      <c r="AB48" s="207">
        <v>0</v>
      </c>
      <c r="AC48" s="207">
        <v>0</v>
      </c>
      <c r="AD48" s="207">
        <v>0</v>
      </c>
      <c r="AE48" s="207">
        <v>0</v>
      </c>
      <c r="AF48" s="207">
        <v>0</v>
      </c>
      <c r="AG48" s="207">
        <v>0</v>
      </c>
      <c r="AH48" s="38">
        <v>0</v>
      </c>
      <c r="AI48" s="160">
        <f t="shared" si="4"/>
        <v>0</v>
      </c>
      <c r="AJ48" s="40">
        <f t="shared" si="3"/>
        <v>0</v>
      </c>
      <c r="AK48" s="41">
        <f t="shared" si="6"/>
        <v>0</v>
      </c>
      <c r="AN48" s="20"/>
    </row>
    <row r="49" spans="1:40" ht="21.95" customHeight="1">
      <c r="B49" s="37">
        <v>212</v>
      </c>
      <c r="C49" s="16" t="s">
        <v>40</v>
      </c>
      <c r="D49" s="207">
        <v>0</v>
      </c>
      <c r="E49" s="207">
        <v>0</v>
      </c>
      <c r="F49" s="207">
        <v>0</v>
      </c>
      <c r="G49" s="207">
        <v>0</v>
      </c>
      <c r="H49" s="207">
        <v>0</v>
      </c>
      <c r="I49" s="207">
        <v>0</v>
      </c>
      <c r="J49" s="207">
        <v>0</v>
      </c>
      <c r="K49" s="207">
        <v>0</v>
      </c>
      <c r="L49" s="207">
        <v>0</v>
      </c>
      <c r="M49" s="207">
        <v>0</v>
      </c>
      <c r="N49" s="207">
        <v>0</v>
      </c>
      <c r="O49" s="207">
        <v>0</v>
      </c>
      <c r="P49" s="207">
        <v>0</v>
      </c>
      <c r="Q49" s="207">
        <v>0</v>
      </c>
      <c r="R49" s="207">
        <v>0</v>
      </c>
      <c r="S49" s="207">
        <v>0</v>
      </c>
      <c r="T49" s="207">
        <v>0</v>
      </c>
      <c r="U49" s="207">
        <v>0</v>
      </c>
      <c r="V49" s="207">
        <v>0</v>
      </c>
      <c r="W49" s="207">
        <v>0</v>
      </c>
      <c r="X49" s="207">
        <v>0</v>
      </c>
      <c r="Y49" s="207">
        <v>0</v>
      </c>
      <c r="Z49" s="207">
        <v>0</v>
      </c>
      <c r="AA49" s="207">
        <v>0</v>
      </c>
      <c r="AB49" s="207">
        <v>0</v>
      </c>
      <c r="AC49" s="207">
        <v>0</v>
      </c>
      <c r="AD49" s="207">
        <v>0</v>
      </c>
      <c r="AE49" s="207">
        <v>0</v>
      </c>
      <c r="AF49" s="207">
        <v>0</v>
      </c>
      <c r="AG49" s="207">
        <v>0</v>
      </c>
      <c r="AH49" s="38">
        <v>0</v>
      </c>
      <c r="AI49" s="160">
        <f t="shared" si="4"/>
        <v>0</v>
      </c>
      <c r="AJ49" s="40">
        <f t="shared" si="3"/>
        <v>0</v>
      </c>
      <c r="AK49" s="41">
        <f t="shared" si="6"/>
        <v>0</v>
      </c>
      <c r="AN49" s="20"/>
    </row>
    <row r="50" spans="1:40" ht="21.95" customHeight="1">
      <c r="B50" s="37">
        <v>215</v>
      </c>
      <c r="C50" s="16" t="s">
        <v>41</v>
      </c>
      <c r="D50" s="207">
        <v>0</v>
      </c>
      <c r="E50" s="207">
        <v>0</v>
      </c>
      <c r="F50" s="207">
        <v>0</v>
      </c>
      <c r="G50" s="207">
        <v>0</v>
      </c>
      <c r="H50" s="207">
        <v>0</v>
      </c>
      <c r="I50" s="207">
        <v>0</v>
      </c>
      <c r="J50" s="207">
        <v>0</v>
      </c>
      <c r="K50" s="207">
        <v>0</v>
      </c>
      <c r="L50" s="207">
        <v>0</v>
      </c>
      <c r="M50" s="207">
        <v>0</v>
      </c>
      <c r="N50" s="207">
        <v>0</v>
      </c>
      <c r="O50" s="207">
        <v>0</v>
      </c>
      <c r="P50" s="207">
        <v>0</v>
      </c>
      <c r="Q50" s="207">
        <v>0</v>
      </c>
      <c r="R50" s="207">
        <v>0</v>
      </c>
      <c r="S50" s="207">
        <v>0</v>
      </c>
      <c r="T50" s="207">
        <v>0</v>
      </c>
      <c r="U50" s="207">
        <v>0</v>
      </c>
      <c r="V50" s="207">
        <v>0</v>
      </c>
      <c r="W50" s="207">
        <v>0</v>
      </c>
      <c r="X50" s="207">
        <v>0</v>
      </c>
      <c r="Y50" s="207">
        <v>0</v>
      </c>
      <c r="Z50" s="207">
        <v>0</v>
      </c>
      <c r="AA50" s="207">
        <v>0</v>
      </c>
      <c r="AB50" s="207">
        <v>0</v>
      </c>
      <c r="AC50" s="207">
        <v>0</v>
      </c>
      <c r="AD50" s="207">
        <v>0</v>
      </c>
      <c r="AE50" s="207">
        <v>0</v>
      </c>
      <c r="AF50" s="207">
        <v>0</v>
      </c>
      <c r="AG50" s="207">
        <v>0</v>
      </c>
      <c r="AH50" s="38">
        <v>0</v>
      </c>
      <c r="AI50" s="160">
        <f t="shared" si="4"/>
        <v>0</v>
      </c>
      <c r="AJ50" s="40">
        <f t="shared" si="3"/>
        <v>0</v>
      </c>
      <c r="AK50" s="41">
        <f t="shared" si="6"/>
        <v>0</v>
      </c>
      <c r="AN50" s="20"/>
    </row>
    <row r="51" spans="1:40" ht="21.95" customHeight="1">
      <c r="B51" s="37">
        <v>218</v>
      </c>
      <c r="C51" s="16" t="s">
        <v>42</v>
      </c>
      <c r="D51" s="207">
        <v>110</v>
      </c>
      <c r="E51" s="207">
        <v>118</v>
      </c>
      <c r="F51" s="207">
        <v>118</v>
      </c>
      <c r="G51" s="207">
        <v>110</v>
      </c>
      <c r="H51" s="207">
        <v>118</v>
      </c>
      <c r="I51" s="207">
        <v>118</v>
      </c>
      <c r="J51" s="207">
        <v>118</v>
      </c>
      <c r="K51" s="207">
        <v>118</v>
      </c>
      <c r="L51" s="207">
        <v>118</v>
      </c>
      <c r="M51" s="207">
        <v>118</v>
      </c>
      <c r="N51" s="207">
        <v>118</v>
      </c>
      <c r="O51" s="207">
        <v>118</v>
      </c>
      <c r="P51" s="207">
        <v>118</v>
      </c>
      <c r="Q51" s="207">
        <v>118</v>
      </c>
      <c r="R51" s="207">
        <v>118</v>
      </c>
      <c r="S51" s="207">
        <v>118</v>
      </c>
      <c r="T51" s="207">
        <v>118</v>
      </c>
      <c r="U51" s="207">
        <v>115</v>
      </c>
      <c r="V51" s="207">
        <v>40</v>
      </c>
      <c r="W51" s="207">
        <v>118</v>
      </c>
      <c r="X51" s="207">
        <v>117</v>
      </c>
      <c r="Y51" s="207">
        <v>117</v>
      </c>
      <c r="Z51" s="207">
        <v>117</v>
      </c>
      <c r="AA51" s="207">
        <v>117</v>
      </c>
      <c r="AB51" s="207">
        <v>117</v>
      </c>
      <c r="AC51" s="207">
        <v>117</v>
      </c>
      <c r="AD51" s="207">
        <v>113</v>
      </c>
      <c r="AE51" s="207">
        <v>117</v>
      </c>
      <c r="AF51" s="207">
        <v>117</v>
      </c>
      <c r="AG51" s="207">
        <v>117</v>
      </c>
      <c r="AH51" s="38">
        <v>114</v>
      </c>
      <c r="AI51" s="160">
        <f t="shared" si="4"/>
        <v>3543</v>
      </c>
      <c r="AJ51" s="40">
        <f t="shared" si="3"/>
        <v>114.29032258064517</v>
      </c>
      <c r="AK51" s="41">
        <f t="shared" si="6"/>
        <v>305338</v>
      </c>
      <c r="AN51" s="20"/>
    </row>
    <row r="52" spans="1:40" ht="21.95" customHeight="1">
      <c r="B52" s="37">
        <v>221</v>
      </c>
      <c r="C52" s="16" t="s">
        <v>43</v>
      </c>
      <c r="D52" s="207">
        <v>2</v>
      </c>
      <c r="E52" s="207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0</v>
      </c>
      <c r="U52" s="207">
        <v>0</v>
      </c>
      <c r="V52" s="207">
        <v>0</v>
      </c>
      <c r="W52" s="207">
        <v>0</v>
      </c>
      <c r="X52" s="207">
        <v>0</v>
      </c>
      <c r="Y52" s="207">
        <v>0</v>
      </c>
      <c r="Z52" s="207">
        <v>0</v>
      </c>
      <c r="AA52" s="207">
        <v>0</v>
      </c>
      <c r="AB52" s="207">
        <v>0</v>
      </c>
      <c r="AC52" s="207">
        <v>0</v>
      </c>
      <c r="AD52" s="207">
        <v>0</v>
      </c>
      <c r="AE52" s="207">
        <v>0</v>
      </c>
      <c r="AF52" s="207">
        <v>0</v>
      </c>
      <c r="AG52" s="207">
        <v>0</v>
      </c>
      <c r="AH52" s="38">
        <v>0</v>
      </c>
      <c r="AI52" s="160">
        <f t="shared" si="4"/>
        <v>2</v>
      </c>
      <c r="AJ52" s="40">
        <f t="shared" si="3"/>
        <v>6.4516129032258063E-2</v>
      </c>
      <c r="AK52" s="41">
        <f t="shared" si="6"/>
        <v>0</v>
      </c>
      <c r="AN52" s="20"/>
    </row>
    <row r="53" spans="1:40" ht="21.95" customHeight="1">
      <c r="B53" s="37">
        <v>229</v>
      </c>
      <c r="C53" s="16" t="s">
        <v>44</v>
      </c>
      <c r="D53" s="207">
        <v>57</v>
      </c>
      <c r="E53" s="207">
        <v>57</v>
      </c>
      <c r="F53" s="207">
        <v>57</v>
      </c>
      <c r="G53" s="207">
        <v>57</v>
      </c>
      <c r="H53" s="207">
        <v>57</v>
      </c>
      <c r="I53" s="207">
        <v>57</v>
      </c>
      <c r="J53" s="207">
        <v>55</v>
      </c>
      <c r="K53" s="207">
        <v>57</v>
      </c>
      <c r="L53" s="207">
        <v>57</v>
      </c>
      <c r="M53" s="207">
        <v>50</v>
      </c>
      <c r="N53" s="207">
        <v>57</v>
      </c>
      <c r="O53" s="207">
        <v>57</v>
      </c>
      <c r="P53" s="207">
        <v>57</v>
      </c>
      <c r="Q53" s="207">
        <v>57</v>
      </c>
      <c r="R53" s="207">
        <v>57</v>
      </c>
      <c r="S53" s="207">
        <v>49</v>
      </c>
      <c r="T53" s="207">
        <v>57</v>
      </c>
      <c r="U53" s="207">
        <v>57</v>
      </c>
      <c r="V53" s="207">
        <v>57</v>
      </c>
      <c r="W53" s="207">
        <v>57</v>
      </c>
      <c r="X53" s="207">
        <v>57</v>
      </c>
      <c r="Y53" s="207">
        <v>55</v>
      </c>
      <c r="Z53" s="207">
        <v>57</v>
      </c>
      <c r="AA53" s="207">
        <v>57</v>
      </c>
      <c r="AB53" s="207">
        <v>57</v>
      </c>
      <c r="AC53" s="207">
        <v>57</v>
      </c>
      <c r="AD53" s="207">
        <v>57</v>
      </c>
      <c r="AE53" s="207">
        <v>55</v>
      </c>
      <c r="AF53" s="207">
        <v>57</v>
      </c>
      <c r="AG53" s="207">
        <v>55</v>
      </c>
      <c r="AH53" s="38">
        <v>56</v>
      </c>
      <c r="AI53" s="160">
        <f t="shared" si="4"/>
        <v>1743</v>
      </c>
      <c r="AJ53" s="40">
        <f t="shared" si="3"/>
        <v>56.225806451612904</v>
      </c>
      <c r="AK53" s="41">
        <f t="shared" si="6"/>
        <v>149990</v>
      </c>
      <c r="AN53" s="20"/>
    </row>
    <row r="54" spans="1:40" ht="21.95" customHeight="1" thickBot="1">
      <c r="B54" s="44"/>
      <c r="C54" s="45" t="s">
        <v>237</v>
      </c>
      <c r="D54" s="207">
        <f t="shared" ref="D54:AF54" si="7">SUM(D35:D53)</f>
        <v>1178</v>
      </c>
      <c r="E54" s="38">
        <f t="shared" si="7"/>
        <v>1190</v>
      </c>
      <c r="F54" s="207">
        <f t="shared" si="7"/>
        <v>1190</v>
      </c>
      <c r="G54" s="38">
        <f t="shared" si="7"/>
        <v>1178</v>
      </c>
      <c r="H54" s="207">
        <f t="shared" si="7"/>
        <v>1190</v>
      </c>
      <c r="I54" s="38">
        <f t="shared" si="7"/>
        <v>1190</v>
      </c>
      <c r="J54" s="38">
        <f t="shared" si="7"/>
        <v>1182</v>
      </c>
      <c r="K54" s="38">
        <f t="shared" si="7"/>
        <v>1190</v>
      </c>
      <c r="L54" s="38">
        <f t="shared" si="7"/>
        <v>1169</v>
      </c>
      <c r="M54" s="38">
        <f t="shared" si="7"/>
        <v>1086</v>
      </c>
      <c r="N54" s="38">
        <f t="shared" si="7"/>
        <v>1190</v>
      </c>
      <c r="O54" s="38">
        <f t="shared" si="7"/>
        <v>1190</v>
      </c>
      <c r="P54" s="38">
        <f t="shared" si="7"/>
        <v>1190</v>
      </c>
      <c r="Q54" s="38">
        <f t="shared" si="7"/>
        <v>1190</v>
      </c>
      <c r="R54" s="38">
        <f t="shared" si="7"/>
        <v>1190</v>
      </c>
      <c r="S54" s="38">
        <f t="shared" si="7"/>
        <v>873</v>
      </c>
      <c r="T54" s="38">
        <f t="shared" si="7"/>
        <v>1190</v>
      </c>
      <c r="U54" s="38">
        <f t="shared" si="7"/>
        <v>1115</v>
      </c>
      <c r="V54" s="38">
        <f t="shared" si="7"/>
        <v>936</v>
      </c>
      <c r="W54" s="38">
        <f t="shared" si="7"/>
        <v>1014</v>
      </c>
      <c r="X54" s="38">
        <f t="shared" si="7"/>
        <v>1013</v>
      </c>
      <c r="Y54" s="38">
        <f t="shared" si="7"/>
        <v>1002</v>
      </c>
      <c r="Z54" s="38">
        <f t="shared" si="7"/>
        <v>1013</v>
      </c>
      <c r="AA54" s="38">
        <f t="shared" si="7"/>
        <v>1013</v>
      </c>
      <c r="AB54" s="38">
        <f t="shared" si="7"/>
        <v>1046</v>
      </c>
      <c r="AC54" s="38">
        <f t="shared" si="7"/>
        <v>1190</v>
      </c>
      <c r="AD54" s="38">
        <f t="shared" si="7"/>
        <v>1184</v>
      </c>
      <c r="AE54" s="38">
        <f t="shared" si="7"/>
        <v>1112</v>
      </c>
      <c r="AF54" s="38">
        <f t="shared" si="7"/>
        <v>1014</v>
      </c>
      <c r="AG54" s="38">
        <f>SUM(AG35:AG53)</f>
        <v>1006</v>
      </c>
      <c r="AH54" s="38">
        <f>SUM(AH35:AH53)</f>
        <v>1003</v>
      </c>
      <c r="AI54" s="169">
        <f t="shared" si="4"/>
        <v>34417</v>
      </c>
      <c r="AJ54" s="40">
        <f t="shared" si="3"/>
        <v>1110.2258064516129</v>
      </c>
      <c r="AK54" s="41">
        <f t="shared" si="6"/>
        <v>2973024</v>
      </c>
      <c r="AN54" s="20"/>
    </row>
    <row r="55" spans="1:40" ht="21" customHeight="1" thickTop="1" thickBot="1">
      <c r="A55" s="144"/>
      <c r="B55" s="46"/>
      <c r="C55" s="50" t="s">
        <v>45</v>
      </c>
      <c r="D55" s="206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42"/>
      <c r="AJ55" s="43"/>
      <c r="AK55" s="159"/>
      <c r="AN55" s="20"/>
    </row>
    <row r="56" spans="1:40" ht="20.25" customHeight="1" thickTop="1">
      <c r="B56" s="37">
        <v>822</v>
      </c>
      <c r="C56" s="16" t="s">
        <v>46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38">
        <v>0</v>
      </c>
      <c r="AH56" s="38">
        <v>0</v>
      </c>
      <c r="AI56" s="39">
        <f t="shared" ref="AI56:AI62" si="8">SUM(D56:AF56)</f>
        <v>0</v>
      </c>
      <c r="AJ56" s="40">
        <f t="shared" si="3"/>
        <v>0</v>
      </c>
      <c r="AK56" s="41">
        <f t="shared" ref="AK56:AK62" si="9">INT(ROUND(INT(ROUND(AJ56,0))*86.4*28,0))</f>
        <v>0</v>
      </c>
      <c r="AN56" s="20"/>
    </row>
    <row r="57" spans="1:40" ht="21.95" customHeight="1">
      <c r="B57" s="37">
        <v>23</v>
      </c>
      <c r="C57" s="16" t="s">
        <v>47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48">
        <v>0</v>
      </c>
      <c r="AI57" s="39">
        <f t="shared" si="8"/>
        <v>0</v>
      </c>
      <c r="AJ57" s="40">
        <f t="shared" si="3"/>
        <v>0</v>
      </c>
      <c r="AK57" s="41">
        <f t="shared" si="9"/>
        <v>0</v>
      </c>
      <c r="AN57" s="20"/>
    </row>
    <row r="58" spans="1:40" ht="21.95" customHeight="1">
      <c r="B58" s="37">
        <v>24</v>
      </c>
      <c r="C58" s="16" t="s">
        <v>48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  <c r="AH58" s="48">
        <v>0</v>
      </c>
      <c r="AI58" s="39">
        <f t="shared" si="8"/>
        <v>0</v>
      </c>
      <c r="AJ58" s="40">
        <f t="shared" si="3"/>
        <v>0</v>
      </c>
      <c r="AK58" s="41">
        <f t="shared" si="9"/>
        <v>0</v>
      </c>
      <c r="AN58" s="20"/>
    </row>
    <row r="59" spans="1:40" ht="21.95" customHeight="1">
      <c r="B59" s="37">
        <v>25</v>
      </c>
      <c r="C59" s="16" t="s">
        <v>49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48">
        <v>0</v>
      </c>
      <c r="AI59" s="39">
        <f t="shared" si="8"/>
        <v>0</v>
      </c>
      <c r="AJ59" s="40">
        <f t="shared" si="3"/>
        <v>0</v>
      </c>
      <c r="AK59" s="41">
        <f t="shared" si="9"/>
        <v>0</v>
      </c>
      <c r="AN59" s="20"/>
    </row>
    <row r="60" spans="1:40" ht="21.95" customHeight="1">
      <c r="B60" s="37">
        <v>823</v>
      </c>
      <c r="C60" s="16" t="s">
        <v>50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48">
        <v>0</v>
      </c>
      <c r="AI60" s="39">
        <f t="shared" si="8"/>
        <v>0</v>
      </c>
      <c r="AJ60" s="40">
        <f t="shared" si="3"/>
        <v>0</v>
      </c>
      <c r="AK60" s="41">
        <f t="shared" si="9"/>
        <v>0</v>
      </c>
      <c r="AN60" s="20"/>
    </row>
    <row r="61" spans="1:40" ht="21.95" customHeight="1">
      <c r="B61" s="37">
        <v>29</v>
      </c>
      <c r="C61" s="16" t="s">
        <v>51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H61" s="48">
        <v>0</v>
      </c>
      <c r="AI61" s="39">
        <f t="shared" si="8"/>
        <v>0</v>
      </c>
      <c r="AJ61" s="40">
        <f t="shared" si="3"/>
        <v>0</v>
      </c>
      <c r="AK61" s="41">
        <f t="shared" si="9"/>
        <v>0</v>
      </c>
      <c r="AN61" s="20"/>
    </row>
    <row r="62" spans="1:40" ht="21.95" customHeight="1" thickBot="1">
      <c r="B62" s="37">
        <v>31</v>
      </c>
      <c r="C62" s="16" t="s">
        <v>52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>
        <v>0</v>
      </c>
      <c r="AG62" s="38">
        <v>0</v>
      </c>
      <c r="AH62" s="48">
        <v>0</v>
      </c>
      <c r="AI62" s="39">
        <f t="shared" si="8"/>
        <v>0</v>
      </c>
      <c r="AJ62" s="40">
        <f t="shared" si="3"/>
        <v>0</v>
      </c>
      <c r="AK62" s="41">
        <f t="shared" si="9"/>
        <v>0</v>
      </c>
      <c r="AN62" s="20"/>
    </row>
    <row r="63" spans="1:40" ht="30" customHeight="1" thickTop="1" thickBot="1">
      <c r="B63" s="49"/>
      <c r="C63" s="50" t="s">
        <v>239</v>
      </c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47"/>
      <c r="AI63" s="42"/>
      <c r="AJ63" s="43"/>
      <c r="AK63" s="159"/>
      <c r="AN63" s="20"/>
    </row>
    <row r="64" spans="1:40" ht="21.95" customHeight="1" thickTop="1">
      <c r="B64" s="37">
        <v>32</v>
      </c>
      <c r="C64" s="16" t="s">
        <v>53</v>
      </c>
      <c r="D64" s="38">
        <v>15</v>
      </c>
      <c r="E64" s="38">
        <v>15</v>
      </c>
      <c r="F64" s="38">
        <v>15</v>
      </c>
      <c r="G64" s="38">
        <v>15</v>
      </c>
      <c r="H64" s="38">
        <v>15</v>
      </c>
      <c r="I64" s="38">
        <v>15</v>
      </c>
      <c r="J64" s="38">
        <v>15</v>
      </c>
      <c r="K64" s="38">
        <v>15</v>
      </c>
      <c r="L64" s="38">
        <v>15</v>
      </c>
      <c r="M64" s="38">
        <v>15</v>
      </c>
      <c r="N64" s="38">
        <v>15</v>
      </c>
      <c r="O64" s="38">
        <v>15</v>
      </c>
      <c r="P64" s="38">
        <v>15</v>
      </c>
      <c r="Q64" s="38">
        <v>15</v>
      </c>
      <c r="R64" s="38">
        <v>15</v>
      </c>
      <c r="S64" s="38">
        <v>15</v>
      </c>
      <c r="T64" s="38">
        <v>15</v>
      </c>
      <c r="U64" s="38">
        <v>15</v>
      </c>
      <c r="V64" s="38">
        <v>15</v>
      </c>
      <c r="W64" s="38">
        <v>15</v>
      </c>
      <c r="X64" s="38">
        <v>15</v>
      </c>
      <c r="Y64" s="38">
        <v>15</v>
      </c>
      <c r="Z64" s="38">
        <v>15</v>
      </c>
      <c r="AA64" s="38">
        <v>15</v>
      </c>
      <c r="AB64" s="38">
        <v>15</v>
      </c>
      <c r="AC64" s="38">
        <v>15</v>
      </c>
      <c r="AD64" s="38">
        <v>15</v>
      </c>
      <c r="AE64" s="38">
        <v>15</v>
      </c>
      <c r="AF64" s="38">
        <v>15</v>
      </c>
      <c r="AG64" s="38">
        <v>15</v>
      </c>
      <c r="AH64" s="38">
        <v>15</v>
      </c>
      <c r="AI64" s="160">
        <f t="shared" ref="AI64:AI127" si="10">SUM(D64:AH64)</f>
        <v>465</v>
      </c>
      <c r="AJ64" s="40">
        <f t="shared" si="3"/>
        <v>15</v>
      </c>
      <c r="AK64" s="41">
        <f>INT(ROUND(INT(ROUND(AJ64,0))*86.4*28,0))</f>
        <v>36288</v>
      </c>
      <c r="AN64" s="20"/>
    </row>
    <row r="65" spans="2:68" ht="21.75" hidden="1" customHeight="1">
      <c r="B65" s="37">
        <v>33</v>
      </c>
      <c r="C65" s="16" t="s">
        <v>54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160">
        <f t="shared" si="10"/>
        <v>0</v>
      </c>
      <c r="AJ65" s="40">
        <f t="shared" si="3"/>
        <v>0</v>
      </c>
      <c r="AK65" s="41">
        <f t="shared" ref="AK65:AK128" si="11">INT(ROUND(INT(ROUND(AJ65,0))*86.4*28,0))</f>
        <v>0</v>
      </c>
      <c r="AN65" s="20"/>
    </row>
    <row r="66" spans="2:68" ht="21.95" hidden="1" customHeight="1">
      <c r="B66" s="37">
        <v>39</v>
      </c>
      <c r="C66" s="16" t="s">
        <v>55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160">
        <f t="shared" si="10"/>
        <v>0</v>
      </c>
      <c r="AJ66" s="40">
        <f t="shared" si="3"/>
        <v>0</v>
      </c>
      <c r="AK66" s="41">
        <f t="shared" si="11"/>
        <v>0</v>
      </c>
      <c r="AN66" s="20"/>
    </row>
    <row r="67" spans="2:68" ht="21.95" hidden="1" customHeight="1">
      <c r="B67" s="37">
        <v>41</v>
      </c>
      <c r="C67" s="16" t="s">
        <v>56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38">
        <v>0</v>
      </c>
      <c r="AH67" s="38">
        <v>0</v>
      </c>
      <c r="AI67" s="160">
        <f t="shared" si="10"/>
        <v>0</v>
      </c>
      <c r="AJ67" s="40">
        <f t="shared" si="3"/>
        <v>0</v>
      </c>
      <c r="AK67" s="41">
        <f t="shared" si="11"/>
        <v>0</v>
      </c>
      <c r="AN67" s="20"/>
    </row>
    <row r="68" spans="2:68" ht="21.95" hidden="1" customHeight="1">
      <c r="B68" s="37">
        <v>54</v>
      </c>
      <c r="C68" s="16" t="s">
        <v>57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>
        <v>0</v>
      </c>
      <c r="AH68" s="38">
        <v>0</v>
      </c>
      <c r="AI68" s="160">
        <f t="shared" si="10"/>
        <v>0</v>
      </c>
      <c r="AJ68" s="40">
        <f t="shared" si="3"/>
        <v>0</v>
      </c>
      <c r="AK68" s="41">
        <f t="shared" si="11"/>
        <v>0</v>
      </c>
      <c r="AN68" s="20"/>
    </row>
    <row r="69" spans="2:68" s="138" customFormat="1" ht="21.95" hidden="1" customHeight="1">
      <c r="B69" s="135">
        <v>48</v>
      </c>
      <c r="C69" s="16" t="s">
        <v>58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0</v>
      </c>
      <c r="AI69" s="160">
        <f t="shared" si="10"/>
        <v>0</v>
      </c>
      <c r="AJ69" s="40">
        <f t="shared" si="3"/>
        <v>0</v>
      </c>
      <c r="AK69" s="41">
        <f t="shared" si="11"/>
        <v>0</v>
      </c>
      <c r="AL69" s="136"/>
      <c r="AM69" s="136"/>
      <c r="AN69" s="137"/>
      <c r="AO69" s="137"/>
      <c r="AP69" s="137"/>
      <c r="AQ69" s="136"/>
      <c r="AR69" s="136"/>
      <c r="AS69" s="136"/>
      <c r="AT69" s="136"/>
      <c r="AU69" s="136"/>
      <c r="AV69" s="136"/>
      <c r="AW69" s="136"/>
      <c r="AX69" s="136"/>
      <c r="AY69" s="137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</row>
    <row r="70" spans="2:68" ht="21.75" hidden="1" customHeight="1">
      <c r="B70" s="37">
        <v>57</v>
      </c>
      <c r="C70" s="16" t="s">
        <v>59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>
        <v>0</v>
      </c>
      <c r="AG70" s="38">
        <v>0</v>
      </c>
      <c r="AH70" s="38">
        <v>0</v>
      </c>
      <c r="AI70" s="160">
        <f t="shared" si="10"/>
        <v>0</v>
      </c>
      <c r="AJ70" s="40">
        <f t="shared" si="3"/>
        <v>0</v>
      </c>
      <c r="AK70" s="41">
        <f t="shared" si="11"/>
        <v>0</v>
      </c>
      <c r="AN70" s="20"/>
    </row>
    <row r="71" spans="2:68" ht="21.75" customHeight="1">
      <c r="B71" s="37">
        <v>58</v>
      </c>
      <c r="C71" s="16" t="s">
        <v>60</v>
      </c>
      <c r="D71" s="38">
        <v>9</v>
      </c>
      <c r="E71" s="38">
        <v>9</v>
      </c>
      <c r="F71" s="38">
        <v>9</v>
      </c>
      <c r="G71" s="38">
        <v>9</v>
      </c>
      <c r="H71" s="38">
        <v>9</v>
      </c>
      <c r="I71" s="38">
        <v>9</v>
      </c>
      <c r="J71" s="38">
        <v>9</v>
      </c>
      <c r="K71" s="38">
        <v>9</v>
      </c>
      <c r="L71" s="38">
        <v>9</v>
      </c>
      <c r="M71" s="38">
        <v>9</v>
      </c>
      <c r="N71" s="38">
        <v>9</v>
      </c>
      <c r="O71" s="38">
        <v>9</v>
      </c>
      <c r="P71" s="38">
        <v>9</v>
      </c>
      <c r="Q71" s="38">
        <v>9</v>
      </c>
      <c r="R71" s="38">
        <v>9</v>
      </c>
      <c r="S71" s="38">
        <v>9</v>
      </c>
      <c r="T71" s="38">
        <v>9</v>
      </c>
      <c r="U71" s="38">
        <v>9</v>
      </c>
      <c r="V71" s="38">
        <v>9</v>
      </c>
      <c r="W71" s="38">
        <v>9</v>
      </c>
      <c r="X71" s="38">
        <v>9</v>
      </c>
      <c r="Y71" s="38">
        <v>9</v>
      </c>
      <c r="Z71" s="38">
        <v>9</v>
      </c>
      <c r="AA71" s="38">
        <v>9</v>
      </c>
      <c r="AB71" s="38">
        <v>9</v>
      </c>
      <c r="AC71" s="38">
        <v>9</v>
      </c>
      <c r="AD71" s="38">
        <v>9</v>
      </c>
      <c r="AE71" s="38">
        <v>9</v>
      </c>
      <c r="AF71" s="38">
        <v>9</v>
      </c>
      <c r="AG71" s="38">
        <v>9</v>
      </c>
      <c r="AH71" s="38">
        <v>9</v>
      </c>
      <c r="AI71" s="160">
        <f t="shared" si="10"/>
        <v>279</v>
      </c>
      <c r="AJ71" s="40">
        <f t="shared" si="3"/>
        <v>9</v>
      </c>
      <c r="AK71" s="41">
        <f t="shared" si="11"/>
        <v>21773</v>
      </c>
      <c r="AN71" s="20"/>
    </row>
    <row r="72" spans="2:68" s="138" customFormat="1" ht="21.95" hidden="1" customHeight="1">
      <c r="B72" s="135">
        <v>64</v>
      </c>
      <c r="C72" s="16" t="s">
        <v>61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  <c r="AF72" s="38">
        <v>0</v>
      </c>
      <c r="AG72" s="38">
        <v>0</v>
      </c>
      <c r="AH72" s="38">
        <v>0</v>
      </c>
      <c r="AI72" s="160">
        <f t="shared" si="10"/>
        <v>0</v>
      </c>
      <c r="AJ72" s="40">
        <f t="shared" si="3"/>
        <v>0</v>
      </c>
      <c r="AK72" s="41">
        <f t="shared" si="11"/>
        <v>0</v>
      </c>
      <c r="AL72" s="136"/>
      <c r="AM72" s="136"/>
      <c r="AN72" s="137"/>
      <c r="AO72" s="137"/>
      <c r="AP72" s="137"/>
      <c r="AQ72" s="136"/>
      <c r="AR72" s="136"/>
      <c r="AS72" s="136"/>
      <c r="AT72" s="136"/>
      <c r="AU72" s="136"/>
      <c r="AV72" s="136"/>
      <c r="AW72" s="136"/>
      <c r="AX72" s="136"/>
      <c r="AY72" s="137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</row>
    <row r="73" spans="2:68" s="138" customFormat="1" ht="21.95" hidden="1" customHeight="1">
      <c r="B73" s="135">
        <v>69</v>
      </c>
      <c r="C73" s="16" t="s">
        <v>62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  <c r="AH73" s="38">
        <v>0</v>
      </c>
      <c r="AI73" s="160">
        <f t="shared" si="10"/>
        <v>0</v>
      </c>
      <c r="AJ73" s="40">
        <f t="shared" si="3"/>
        <v>0</v>
      </c>
      <c r="AK73" s="41">
        <f t="shared" si="11"/>
        <v>0</v>
      </c>
      <c r="AL73" s="136"/>
      <c r="AM73" s="136"/>
      <c r="AN73" s="137"/>
      <c r="AO73" s="137"/>
      <c r="AP73" s="137"/>
      <c r="AQ73" s="136"/>
      <c r="AR73" s="136"/>
      <c r="AS73" s="136"/>
      <c r="AT73" s="136"/>
      <c r="AU73" s="136"/>
      <c r="AV73" s="136"/>
      <c r="AW73" s="136"/>
      <c r="AX73" s="136"/>
      <c r="AY73" s="137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</row>
    <row r="74" spans="2:68" s="138" customFormat="1" ht="21.95" hidden="1" customHeight="1">
      <c r="B74" s="135">
        <v>40</v>
      </c>
      <c r="C74" s="16" t="s">
        <v>63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160">
        <f t="shared" si="10"/>
        <v>0</v>
      </c>
      <c r="AJ74" s="40">
        <f t="shared" si="3"/>
        <v>0</v>
      </c>
      <c r="AK74" s="41">
        <f t="shared" si="11"/>
        <v>0</v>
      </c>
      <c r="AL74" s="136"/>
      <c r="AM74" s="136"/>
      <c r="AN74" s="137"/>
      <c r="AO74" s="137"/>
      <c r="AP74" s="137"/>
      <c r="AQ74" s="136"/>
      <c r="AR74" s="136"/>
      <c r="AS74" s="136"/>
      <c r="AT74" s="136"/>
      <c r="AU74" s="136"/>
      <c r="AV74" s="136"/>
      <c r="AW74" s="136"/>
      <c r="AX74" s="136"/>
      <c r="AY74" s="137"/>
      <c r="AZ74" s="136"/>
      <c r="BA74" s="136"/>
      <c r="BB74" s="136"/>
      <c r="BC74" s="136"/>
      <c r="BD74" s="136"/>
      <c r="BE74" s="136"/>
      <c r="BF74" s="136"/>
      <c r="BG74" s="136"/>
      <c r="BH74" s="136"/>
      <c r="BI74" s="136"/>
      <c r="BJ74" s="136"/>
      <c r="BK74" s="136"/>
      <c r="BL74" s="136"/>
      <c r="BM74" s="136"/>
      <c r="BN74" s="136"/>
      <c r="BO74" s="136"/>
      <c r="BP74" s="136"/>
    </row>
    <row r="75" spans="2:68" s="138" customFormat="1" ht="21.95" hidden="1" customHeight="1">
      <c r="B75" s="135">
        <v>98</v>
      </c>
      <c r="C75" s="16" t="s">
        <v>64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  <c r="AF75" s="38">
        <v>0</v>
      </c>
      <c r="AG75" s="38">
        <v>0</v>
      </c>
      <c r="AH75" s="38">
        <v>0</v>
      </c>
      <c r="AI75" s="160">
        <f t="shared" si="10"/>
        <v>0</v>
      </c>
      <c r="AJ75" s="40">
        <f t="shared" si="3"/>
        <v>0</v>
      </c>
      <c r="AK75" s="41">
        <f t="shared" si="11"/>
        <v>0</v>
      </c>
      <c r="AL75" s="136"/>
      <c r="AM75" s="136"/>
      <c r="AN75" s="137"/>
      <c r="AO75" s="137"/>
      <c r="AP75" s="137"/>
      <c r="AQ75" s="136"/>
      <c r="AR75" s="136"/>
      <c r="AS75" s="136"/>
      <c r="AT75" s="136"/>
      <c r="AU75" s="136"/>
      <c r="AV75" s="136"/>
      <c r="AW75" s="136"/>
      <c r="AX75" s="136"/>
      <c r="AY75" s="137"/>
      <c r="AZ75" s="136"/>
      <c r="BA75" s="136"/>
      <c r="BB75" s="136"/>
      <c r="BC75" s="136"/>
      <c r="BD75" s="136"/>
      <c r="BE75" s="136"/>
      <c r="BF75" s="136"/>
      <c r="BG75" s="136"/>
      <c r="BH75" s="136"/>
      <c r="BI75" s="136"/>
      <c r="BJ75" s="136"/>
      <c r="BK75" s="136"/>
      <c r="BL75" s="136"/>
      <c r="BM75" s="136"/>
      <c r="BN75" s="136"/>
      <c r="BO75" s="136"/>
      <c r="BP75" s="136"/>
    </row>
    <row r="76" spans="2:68" s="138" customFormat="1" ht="21.95" hidden="1" customHeight="1">
      <c r="B76" s="135">
        <v>71</v>
      </c>
      <c r="C76" s="16" t="s">
        <v>65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  <c r="AF76" s="38">
        <v>0</v>
      </c>
      <c r="AG76" s="38">
        <v>0</v>
      </c>
      <c r="AH76" s="38">
        <v>0</v>
      </c>
      <c r="AI76" s="160">
        <f t="shared" si="10"/>
        <v>0</v>
      </c>
      <c r="AJ76" s="40">
        <f t="shared" si="3"/>
        <v>0</v>
      </c>
      <c r="AK76" s="41">
        <f t="shared" si="11"/>
        <v>0</v>
      </c>
      <c r="AL76" s="136"/>
      <c r="AM76" s="136"/>
      <c r="AN76" s="137"/>
      <c r="AO76" s="137"/>
      <c r="AP76" s="137"/>
      <c r="AQ76" s="136"/>
      <c r="AR76" s="136"/>
      <c r="AS76" s="136"/>
      <c r="AT76" s="136"/>
      <c r="AU76" s="136"/>
      <c r="AV76" s="136"/>
      <c r="AW76" s="136"/>
      <c r="AX76" s="136"/>
      <c r="AY76" s="137"/>
      <c r="AZ76" s="136"/>
      <c r="BA76" s="136"/>
      <c r="BB76" s="136"/>
      <c r="BC76" s="136"/>
      <c r="BD76" s="136"/>
      <c r="BE76" s="136"/>
      <c r="BF76" s="136"/>
      <c r="BG76" s="136"/>
      <c r="BH76" s="136"/>
      <c r="BI76" s="136"/>
      <c r="BJ76" s="136"/>
      <c r="BK76" s="136"/>
      <c r="BL76" s="136"/>
      <c r="BM76" s="136"/>
      <c r="BN76" s="136"/>
      <c r="BO76" s="136"/>
      <c r="BP76" s="136"/>
    </row>
    <row r="77" spans="2:68" s="138" customFormat="1" ht="21.95" hidden="1" customHeight="1">
      <c r="B77" s="135">
        <v>99</v>
      </c>
      <c r="C77" s="16" t="s">
        <v>66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  <c r="AH77" s="38">
        <v>0</v>
      </c>
      <c r="AI77" s="160">
        <f t="shared" si="10"/>
        <v>0</v>
      </c>
      <c r="AJ77" s="40">
        <f t="shared" ref="AJ77:AJ134" si="12">AVERAGE(D77:AH77)</f>
        <v>0</v>
      </c>
      <c r="AK77" s="41">
        <f t="shared" si="11"/>
        <v>0</v>
      </c>
      <c r="AL77" s="136"/>
      <c r="AM77" s="136"/>
      <c r="AN77" s="137"/>
      <c r="AO77" s="137"/>
      <c r="AP77" s="137"/>
      <c r="AQ77" s="136"/>
      <c r="AR77" s="136"/>
      <c r="AS77" s="136"/>
      <c r="AT77" s="136"/>
      <c r="AU77" s="136"/>
      <c r="AV77" s="136"/>
      <c r="AW77" s="136"/>
      <c r="AX77" s="136"/>
      <c r="AY77" s="137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</row>
    <row r="78" spans="2:68" s="138" customFormat="1" ht="21.95" hidden="1" customHeight="1">
      <c r="B78" s="135">
        <v>102</v>
      </c>
      <c r="C78" s="16" t="s">
        <v>67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0</v>
      </c>
      <c r="AI78" s="160">
        <f t="shared" si="10"/>
        <v>0</v>
      </c>
      <c r="AJ78" s="40">
        <f t="shared" si="12"/>
        <v>0</v>
      </c>
      <c r="AK78" s="41">
        <f t="shared" si="11"/>
        <v>0</v>
      </c>
      <c r="AL78" s="136"/>
      <c r="AM78" s="136"/>
      <c r="AN78" s="137"/>
      <c r="AO78" s="137"/>
      <c r="AP78" s="137"/>
      <c r="AQ78" s="136"/>
      <c r="AR78" s="136"/>
      <c r="AS78" s="136"/>
      <c r="AT78" s="136"/>
      <c r="AU78" s="136"/>
      <c r="AV78" s="136"/>
      <c r="AW78" s="136"/>
      <c r="AX78" s="136"/>
      <c r="AY78" s="137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</row>
    <row r="79" spans="2:68" s="138" customFormat="1" ht="21.95" hidden="1" customHeight="1">
      <c r="B79" s="135">
        <v>75</v>
      </c>
      <c r="C79" s="16" t="s">
        <v>68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  <c r="AH79" s="38">
        <v>0</v>
      </c>
      <c r="AI79" s="160">
        <f t="shared" si="10"/>
        <v>0</v>
      </c>
      <c r="AJ79" s="40">
        <f t="shared" si="12"/>
        <v>0</v>
      </c>
      <c r="AK79" s="41">
        <f t="shared" si="11"/>
        <v>0</v>
      </c>
      <c r="AL79" s="136"/>
      <c r="AM79" s="136"/>
      <c r="AN79" s="137"/>
      <c r="AO79" s="137"/>
      <c r="AP79" s="137"/>
      <c r="AQ79" s="136"/>
      <c r="AR79" s="136"/>
      <c r="AS79" s="136"/>
      <c r="AT79" s="136"/>
      <c r="AU79" s="136"/>
      <c r="AV79" s="136"/>
      <c r="AW79" s="136"/>
      <c r="AX79" s="136"/>
      <c r="AY79" s="137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</row>
    <row r="80" spans="2:68" s="138" customFormat="1" ht="21.95" hidden="1" customHeight="1">
      <c r="B80" s="135">
        <v>157</v>
      </c>
      <c r="C80" s="16" t="s">
        <v>69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  <c r="AH80" s="38">
        <v>0</v>
      </c>
      <c r="AI80" s="160">
        <f t="shared" si="10"/>
        <v>0</v>
      </c>
      <c r="AJ80" s="40">
        <f t="shared" si="12"/>
        <v>0</v>
      </c>
      <c r="AK80" s="41">
        <f t="shared" si="11"/>
        <v>0</v>
      </c>
      <c r="AL80" s="136"/>
      <c r="AM80" s="136"/>
      <c r="AN80" s="137"/>
      <c r="AO80" s="137"/>
      <c r="AP80" s="137"/>
      <c r="AQ80" s="136"/>
      <c r="AR80" s="136"/>
      <c r="AS80" s="136"/>
      <c r="AT80" s="136"/>
      <c r="AU80" s="136"/>
      <c r="AV80" s="136"/>
      <c r="AW80" s="136"/>
      <c r="AX80" s="136"/>
      <c r="AY80" s="137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</row>
    <row r="81" spans="1:68" s="138" customFormat="1" ht="21.95" hidden="1" customHeight="1">
      <c r="B81" s="135">
        <v>158</v>
      </c>
      <c r="C81" s="16" t="s">
        <v>70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160">
        <f t="shared" si="10"/>
        <v>0</v>
      </c>
      <c r="AJ81" s="40">
        <f t="shared" si="12"/>
        <v>0</v>
      </c>
      <c r="AK81" s="41">
        <f t="shared" si="11"/>
        <v>0</v>
      </c>
      <c r="AL81" s="136"/>
      <c r="AM81" s="136"/>
      <c r="AN81" s="137"/>
      <c r="AO81" s="137"/>
      <c r="AP81" s="137"/>
      <c r="AQ81" s="136"/>
      <c r="AR81" s="136"/>
      <c r="AS81" s="136"/>
      <c r="AT81" s="136"/>
      <c r="AU81" s="136"/>
      <c r="AV81" s="136"/>
      <c r="AW81" s="136"/>
      <c r="AX81" s="136"/>
      <c r="AY81" s="137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</row>
    <row r="82" spans="1:68" ht="21.95" hidden="1" customHeight="1">
      <c r="B82" s="37">
        <v>163</v>
      </c>
      <c r="C82" s="16" t="s">
        <v>71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160">
        <f t="shared" si="10"/>
        <v>0</v>
      </c>
      <c r="AJ82" s="40">
        <f t="shared" si="12"/>
        <v>0</v>
      </c>
      <c r="AK82" s="41">
        <f t="shared" si="11"/>
        <v>0</v>
      </c>
      <c r="AN82" s="20"/>
    </row>
    <row r="83" spans="1:68" ht="21.95" hidden="1" customHeight="1">
      <c r="B83" s="37">
        <v>160</v>
      </c>
      <c r="C83" s="16" t="s">
        <v>72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38">
        <v>0</v>
      </c>
      <c r="AH83" s="38">
        <v>0</v>
      </c>
      <c r="AI83" s="160">
        <f t="shared" si="10"/>
        <v>0</v>
      </c>
      <c r="AJ83" s="40">
        <f t="shared" si="12"/>
        <v>0</v>
      </c>
      <c r="AK83" s="41">
        <f t="shared" si="11"/>
        <v>0</v>
      </c>
      <c r="AN83" s="20"/>
    </row>
    <row r="84" spans="1:68" ht="21.95" customHeight="1">
      <c r="B84" s="37">
        <v>161</v>
      </c>
      <c r="C84" s="16" t="s">
        <v>73</v>
      </c>
      <c r="D84" s="38">
        <v>65</v>
      </c>
      <c r="E84" s="38">
        <v>65</v>
      </c>
      <c r="F84" s="38">
        <v>65</v>
      </c>
      <c r="G84" s="38">
        <v>65</v>
      </c>
      <c r="H84" s="38">
        <v>65</v>
      </c>
      <c r="I84" s="38">
        <v>65</v>
      </c>
      <c r="J84" s="38">
        <v>65</v>
      </c>
      <c r="K84" s="38">
        <v>65</v>
      </c>
      <c r="L84" s="38">
        <v>65</v>
      </c>
      <c r="M84" s="38">
        <v>65</v>
      </c>
      <c r="N84" s="38">
        <v>65</v>
      </c>
      <c r="O84" s="38">
        <v>65</v>
      </c>
      <c r="P84" s="38">
        <v>65</v>
      </c>
      <c r="Q84" s="38">
        <v>65</v>
      </c>
      <c r="R84" s="38">
        <v>65</v>
      </c>
      <c r="S84" s="38">
        <v>65</v>
      </c>
      <c r="T84" s="38">
        <v>65</v>
      </c>
      <c r="U84" s="38">
        <v>65</v>
      </c>
      <c r="V84" s="38">
        <v>65</v>
      </c>
      <c r="W84" s="38">
        <v>65</v>
      </c>
      <c r="X84" s="38">
        <v>65</v>
      </c>
      <c r="Y84" s="38">
        <v>65</v>
      </c>
      <c r="Z84" s="38">
        <v>65</v>
      </c>
      <c r="AA84" s="38">
        <v>65</v>
      </c>
      <c r="AB84" s="38">
        <v>65</v>
      </c>
      <c r="AC84" s="38">
        <v>65</v>
      </c>
      <c r="AD84" s="38">
        <v>65</v>
      </c>
      <c r="AE84" s="38">
        <v>65</v>
      </c>
      <c r="AF84" s="38">
        <v>65</v>
      </c>
      <c r="AG84" s="38">
        <v>65</v>
      </c>
      <c r="AH84" s="38">
        <v>65</v>
      </c>
      <c r="AI84" s="160">
        <f t="shared" si="10"/>
        <v>2015</v>
      </c>
      <c r="AJ84" s="40">
        <f t="shared" si="12"/>
        <v>65</v>
      </c>
      <c r="AK84" s="41">
        <f t="shared" si="11"/>
        <v>157248</v>
      </c>
      <c r="AN84" s="20"/>
    </row>
    <row r="85" spans="1:68" ht="21.95" hidden="1" customHeight="1">
      <c r="B85" s="37">
        <v>162</v>
      </c>
      <c r="C85" s="16" t="s">
        <v>74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  <c r="AH85" s="38">
        <v>0</v>
      </c>
      <c r="AI85" s="160">
        <f t="shared" si="10"/>
        <v>0</v>
      </c>
      <c r="AJ85" s="40">
        <f t="shared" si="12"/>
        <v>0</v>
      </c>
      <c r="AK85" s="41">
        <f t="shared" si="11"/>
        <v>0</v>
      </c>
      <c r="AN85" s="20"/>
    </row>
    <row r="86" spans="1:68" ht="21.95" customHeight="1">
      <c r="B86" s="37">
        <v>166</v>
      </c>
      <c r="C86" s="16" t="s">
        <v>75</v>
      </c>
      <c r="D86" s="38">
        <v>22</v>
      </c>
      <c r="E86" s="38">
        <v>22</v>
      </c>
      <c r="F86" s="38">
        <v>22</v>
      </c>
      <c r="G86" s="38">
        <v>22</v>
      </c>
      <c r="H86" s="38">
        <v>22</v>
      </c>
      <c r="I86" s="38">
        <v>22</v>
      </c>
      <c r="J86" s="38">
        <v>22</v>
      </c>
      <c r="K86" s="38">
        <v>22</v>
      </c>
      <c r="L86" s="38">
        <v>22</v>
      </c>
      <c r="M86" s="38">
        <v>22</v>
      </c>
      <c r="N86" s="38">
        <v>22</v>
      </c>
      <c r="O86" s="38">
        <v>22</v>
      </c>
      <c r="P86" s="38">
        <v>22</v>
      </c>
      <c r="Q86" s="38">
        <v>22</v>
      </c>
      <c r="R86" s="38">
        <v>22</v>
      </c>
      <c r="S86" s="38">
        <v>22</v>
      </c>
      <c r="T86" s="38">
        <v>22</v>
      </c>
      <c r="U86" s="38">
        <v>22</v>
      </c>
      <c r="V86" s="38">
        <v>22</v>
      </c>
      <c r="W86" s="38">
        <v>22</v>
      </c>
      <c r="X86" s="38">
        <v>22</v>
      </c>
      <c r="Y86" s="38">
        <v>22</v>
      </c>
      <c r="Z86" s="38">
        <v>22</v>
      </c>
      <c r="AA86" s="38">
        <v>22</v>
      </c>
      <c r="AB86" s="38">
        <v>22</v>
      </c>
      <c r="AC86" s="38">
        <v>22</v>
      </c>
      <c r="AD86" s="38">
        <v>22</v>
      </c>
      <c r="AE86" s="38">
        <v>22</v>
      </c>
      <c r="AF86" s="38">
        <v>22</v>
      </c>
      <c r="AG86" s="38">
        <v>22</v>
      </c>
      <c r="AH86" s="38">
        <v>22</v>
      </c>
      <c r="AI86" s="160">
        <f t="shared" si="10"/>
        <v>682</v>
      </c>
      <c r="AJ86" s="40">
        <f t="shared" si="12"/>
        <v>22</v>
      </c>
      <c r="AK86" s="41">
        <f t="shared" si="11"/>
        <v>53222</v>
      </c>
      <c r="AN86" s="20"/>
    </row>
    <row r="87" spans="1:68" ht="21.95" hidden="1" customHeight="1">
      <c r="B87" s="37">
        <v>2</v>
      </c>
      <c r="C87" s="16" t="s">
        <v>76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  <c r="AF87" s="38">
        <v>0</v>
      </c>
      <c r="AG87" s="38">
        <v>0</v>
      </c>
      <c r="AH87" s="38">
        <v>0</v>
      </c>
      <c r="AI87" s="160">
        <f t="shared" si="10"/>
        <v>0</v>
      </c>
      <c r="AJ87" s="40">
        <f t="shared" si="12"/>
        <v>0</v>
      </c>
      <c r="AK87" s="41">
        <f t="shared" si="11"/>
        <v>0</v>
      </c>
      <c r="AN87" s="20"/>
    </row>
    <row r="88" spans="1:68" s="138" customFormat="1" ht="21.95" hidden="1" customHeight="1">
      <c r="B88" s="135">
        <v>2</v>
      </c>
      <c r="C88" s="16" t="s">
        <v>77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38">
        <v>0</v>
      </c>
      <c r="AH88" s="38">
        <v>0</v>
      </c>
      <c r="AI88" s="160">
        <f t="shared" si="10"/>
        <v>0</v>
      </c>
      <c r="AJ88" s="40">
        <f t="shared" si="12"/>
        <v>0</v>
      </c>
      <c r="AK88" s="41">
        <f t="shared" si="11"/>
        <v>0</v>
      </c>
      <c r="AL88" s="136"/>
      <c r="AM88" s="136"/>
      <c r="AN88" s="137"/>
      <c r="AO88" s="137"/>
      <c r="AP88" s="137"/>
      <c r="AQ88" s="136"/>
      <c r="AR88" s="136"/>
      <c r="AS88" s="136"/>
      <c r="AT88" s="136"/>
      <c r="AU88" s="136"/>
      <c r="AV88" s="136"/>
      <c r="AW88" s="136"/>
      <c r="AX88" s="136"/>
      <c r="AY88" s="137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</row>
    <row r="89" spans="1:68" s="138" customFormat="1" ht="21.95" hidden="1" customHeight="1">
      <c r="B89" s="135">
        <v>3</v>
      </c>
      <c r="C89" s="16" t="s">
        <v>78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>
        <v>0</v>
      </c>
      <c r="AG89" s="38">
        <v>0</v>
      </c>
      <c r="AH89" s="38">
        <v>0</v>
      </c>
      <c r="AI89" s="160">
        <f t="shared" si="10"/>
        <v>0</v>
      </c>
      <c r="AJ89" s="40">
        <f t="shared" si="12"/>
        <v>0</v>
      </c>
      <c r="AK89" s="41">
        <f t="shared" si="11"/>
        <v>0</v>
      </c>
      <c r="AL89" s="136"/>
      <c r="AM89" s="136"/>
      <c r="AN89" s="137"/>
      <c r="AO89" s="137"/>
      <c r="AP89" s="137"/>
      <c r="AQ89" s="136"/>
      <c r="AR89" s="136"/>
      <c r="AS89" s="136"/>
      <c r="AT89" s="136"/>
      <c r="AU89" s="136"/>
      <c r="AV89" s="136"/>
      <c r="AW89" s="136"/>
      <c r="AX89" s="136"/>
      <c r="AY89" s="137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</row>
    <row r="90" spans="1:68" ht="21.95" hidden="1" customHeight="1">
      <c r="B90" s="37">
        <v>30</v>
      </c>
      <c r="C90" s="16" t="s">
        <v>79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F90" s="38">
        <v>0</v>
      </c>
      <c r="AG90" s="38">
        <v>0</v>
      </c>
      <c r="AH90" s="38">
        <v>0</v>
      </c>
      <c r="AI90" s="160">
        <f t="shared" si="10"/>
        <v>0</v>
      </c>
      <c r="AJ90" s="40">
        <f t="shared" si="12"/>
        <v>0</v>
      </c>
      <c r="AK90" s="41">
        <f t="shared" si="11"/>
        <v>0</v>
      </c>
      <c r="AN90" s="20"/>
    </row>
    <row r="91" spans="1:68" s="138" customFormat="1" ht="21.95" hidden="1" customHeight="1">
      <c r="B91" s="135">
        <v>164</v>
      </c>
      <c r="C91" s="16" t="s">
        <v>80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160">
        <f t="shared" si="10"/>
        <v>0</v>
      </c>
      <c r="AJ91" s="40">
        <f t="shared" si="12"/>
        <v>0</v>
      </c>
      <c r="AK91" s="41">
        <f t="shared" si="11"/>
        <v>0</v>
      </c>
      <c r="AL91" s="136"/>
      <c r="AM91" s="136"/>
      <c r="AN91" s="137"/>
      <c r="AO91" s="137"/>
      <c r="AP91" s="137"/>
      <c r="AQ91" s="136"/>
      <c r="AR91" s="136"/>
      <c r="AS91" s="136"/>
      <c r="AT91" s="136"/>
      <c r="AU91" s="136"/>
      <c r="AV91" s="136"/>
      <c r="AW91" s="136"/>
      <c r="AX91" s="136"/>
      <c r="AY91" s="137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</row>
    <row r="92" spans="1:68" ht="21.95" hidden="1" customHeight="1">
      <c r="B92" s="37">
        <v>32</v>
      </c>
      <c r="C92" s="16" t="s">
        <v>81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  <c r="AG92" s="38">
        <v>0</v>
      </c>
      <c r="AH92" s="38">
        <v>0</v>
      </c>
      <c r="AI92" s="160">
        <f t="shared" si="10"/>
        <v>0</v>
      </c>
      <c r="AJ92" s="40">
        <f t="shared" si="12"/>
        <v>0</v>
      </c>
      <c r="AK92" s="41">
        <f t="shared" si="11"/>
        <v>0</v>
      </c>
      <c r="AN92" s="20"/>
    </row>
    <row r="93" spans="1:68" ht="21.95" hidden="1" customHeight="1">
      <c r="A93" s="2">
        <v>57</v>
      </c>
      <c r="B93" s="37">
        <v>167</v>
      </c>
      <c r="C93" s="16" t="s">
        <v>82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  <c r="AG93" s="38">
        <v>0</v>
      </c>
      <c r="AH93" s="38">
        <v>0</v>
      </c>
      <c r="AI93" s="160">
        <f t="shared" si="10"/>
        <v>0</v>
      </c>
      <c r="AJ93" s="40">
        <f t="shared" si="12"/>
        <v>0</v>
      </c>
      <c r="AK93" s="41">
        <f t="shared" si="11"/>
        <v>0</v>
      </c>
      <c r="AN93" s="20"/>
    </row>
    <row r="94" spans="1:68" s="138" customFormat="1" ht="21.95" hidden="1" customHeight="1">
      <c r="B94" s="135">
        <v>63</v>
      </c>
      <c r="C94" s="16" t="s">
        <v>83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38">
        <v>0</v>
      </c>
      <c r="AH94" s="38">
        <v>0</v>
      </c>
      <c r="AI94" s="160">
        <f t="shared" si="10"/>
        <v>0</v>
      </c>
      <c r="AJ94" s="40">
        <f t="shared" si="12"/>
        <v>0</v>
      </c>
      <c r="AK94" s="41">
        <f t="shared" si="11"/>
        <v>0</v>
      </c>
      <c r="AL94" s="136"/>
      <c r="AM94" s="136"/>
      <c r="AN94" s="137"/>
      <c r="AO94" s="137"/>
      <c r="AP94" s="137"/>
      <c r="AQ94" s="136"/>
      <c r="AR94" s="136"/>
      <c r="AS94" s="136"/>
      <c r="AT94" s="136"/>
      <c r="AU94" s="136"/>
      <c r="AV94" s="136"/>
      <c r="AW94" s="136"/>
      <c r="AX94" s="136"/>
      <c r="AY94" s="137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</row>
    <row r="95" spans="1:68" ht="21.95" hidden="1" customHeight="1">
      <c r="B95" s="37">
        <v>49</v>
      </c>
      <c r="C95" s="16" t="s">
        <v>84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F95" s="38">
        <v>0</v>
      </c>
      <c r="AG95" s="38">
        <v>0</v>
      </c>
      <c r="AH95" s="38">
        <v>0</v>
      </c>
      <c r="AI95" s="160">
        <f t="shared" si="10"/>
        <v>0</v>
      </c>
      <c r="AJ95" s="40">
        <f t="shared" si="12"/>
        <v>0</v>
      </c>
      <c r="AK95" s="41">
        <f t="shared" si="11"/>
        <v>0</v>
      </c>
      <c r="AN95" s="20"/>
    </row>
    <row r="96" spans="1:68" ht="21.95" hidden="1" customHeight="1">
      <c r="B96" s="37">
        <v>22</v>
      </c>
      <c r="C96" s="16" t="s">
        <v>85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  <c r="AG96" s="38">
        <v>0</v>
      </c>
      <c r="AH96" s="38">
        <v>0</v>
      </c>
      <c r="AI96" s="160">
        <f t="shared" si="10"/>
        <v>0</v>
      </c>
      <c r="AJ96" s="40">
        <f t="shared" si="12"/>
        <v>0</v>
      </c>
      <c r="AK96" s="41">
        <f t="shared" si="11"/>
        <v>0</v>
      </c>
      <c r="AN96" s="20"/>
    </row>
    <row r="97" spans="1:68" ht="21.95" customHeight="1">
      <c r="B97" s="37">
        <v>122</v>
      </c>
      <c r="C97" s="16" t="s">
        <v>86</v>
      </c>
      <c r="D97" s="38">
        <v>32</v>
      </c>
      <c r="E97" s="38">
        <v>32</v>
      </c>
      <c r="F97" s="38">
        <v>32</v>
      </c>
      <c r="G97" s="38">
        <v>32</v>
      </c>
      <c r="H97" s="38">
        <v>32</v>
      </c>
      <c r="I97" s="38">
        <v>32</v>
      </c>
      <c r="J97" s="38">
        <v>32</v>
      </c>
      <c r="K97" s="38">
        <v>32</v>
      </c>
      <c r="L97" s="38">
        <v>32</v>
      </c>
      <c r="M97" s="38">
        <v>32</v>
      </c>
      <c r="N97" s="38">
        <v>32</v>
      </c>
      <c r="O97" s="38">
        <v>32</v>
      </c>
      <c r="P97" s="38">
        <v>32</v>
      </c>
      <c r="Q97" s="38">
        <v>32</v>
      </c>
      <c r="R97" s="38">
        <v>32</v>
      </c>
      <c r="S97" s="38">
        <v>32</v>
      </c>
      <c r="T97" s="38">
        <v>32</v>
      </c>
      <c r="U97" s="38">
        <v>32</v>
      </c>
      <c r="V97" s="38">
        <v>32</v>
      </c>
      <c r="W97" s="38">
        <v>32</v>
      </c>
      <c r="X97" s="38">
        <v>32</v>
      </c>
      <c r="Y97" s="38">
        <v>32</v>
      </c>
      <c r="Z97" s="38">
        <v>32</v>
      </c>
      <c r="AA97" s="38">
        <v>32</v>
      </c>
      <c r="AB97" s="38">
        <v>32</v>
      </c>
      <c r="AC97" s="38">
        <v>32</v>
      </c>
      <c r="AD97" s="38">
        <v>32</v>
      </c>
      <c r="AE97" s="38">
        <v>32</v>
      </c>
      <c r="AF97" s="38">
        <v>32</v>
      </c>
      <c r="AG97" s="38">
        <v>32</v>
      </c>
      <c r="AH97" s="38">
        <v>32</v>
      </c>
      <c r="AI97" s="160">
        <f t="shared" si="10"/>
        <v>992</v>
      </c>
      <c r="AJ97" s="40">
        <f t="shared" si="12"/>
        <v>32</v>
      </c>
      <c r="AK97" s="41">
        <f t="shared" si="11"/>
        <v>77414</v>
      </c>
      <c r="AN97" s="20"/>
    </row>
    <row r="98" spans="1:68" s="138" customFormat="1" ht="21.95" hidden="1" customHeight="1">
      <c r="B98" s="135">
        <v>106</v>
      </c>
      <c r="C98" s="16" t="s">
        <v>87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160">
        <f t="shared" si="10"/>
        <v>0</v>
      </c>
      <c r="AJ98" s="40">
        <f t="shared" si="12"/>
        <v>0</v>
      </c>
      <c r="AK98" s="41">
        <f t="shared" si="11"/>
        <v>0</v>
      </c>
      <c r="AL98" s="136"/>
      <c r="AM98" s="136"/>
      <c r="AN98" s="137"/>
      <c r="AO98" s="137"/>
      <c r="AP98" s="137"/>
      <c r="AQ98" s="136"/>
      <c r="AR98" s="136"/>
      <c r="AS98" s="136"/>
      <c r="AT98" s="136"/>
      <c r="AU98" s="136"/>
      <c r="AV98" s="136"/>
      <c r="AW98" s="136"/>
      <c r="AX98" s="136"/>
      <c r="AY98" s="137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  <c r="BO98" s="136"/>
      <c r="BP98" s="136"/>
    </row>
    <row r="99" spans="1:68" ht="21.95" hidden="1" customHeight="1">
      <c r="B99" s="37">
        <v>155</v>
      </c>
      <c r="C99" s="16" t="s">
        <v>88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160">
        <f t="shared" si="10"/>
        <v>0</v>
      </c>
      <c r="AJ99" s="40">
        <f t="shared" si="12"/>
        <v>0</v>
      </c>
      <c r="AK99" s="41">
        <f t="shared" si="11"/>
        <v>0</v>
      </c>
      <c r="AN99" s="20"/>
    </row>
    <row r="100" spans="1:68" s="138" customFormat="1" ht="21.95" hidden="1" customHeight="1">
      <c r="B100" s="135">
        <v>108</v>
      </c>
      <c r="C100" s="16" t="s">
        <v>89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8">
        <v>0</v>
      </c>
      <c r="AH100" s="38">
        <v>0</v>
      </c>
      <c r="AI100" s="160">
        <f t="shared" si="10"/>
        <v>0</v>
      </c>
      <c r="AJ100" s="40">
        <f t="shared" si="12"/>
        <v>0</v>
      </c>
      <c r="AK100" s="41">
        <f t="shared" si="11"/>
        <v>0</v>
      </c>
      <c r="AL100" s="136"/>
      <c r="AM100" s="136"/>
      <c r="AN100" s="137"/>
      <c r="AO100" s="137"/>
      <c r="AP100" s="137"/>
      <c r="AQ100" s="136"/>
      <c r="AR100" s="136"/>
      <c r="AS100" s="136"/>
      <c r="AT100" s="136"/>
      <c r="AU100" s="136"/>
      <c r="AV100" s="136"/>
      <c r="AW100" s="136"/>
      <c r="AX100" s="136"/>
      <c r="AY100" s="137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</row>
    <row r="101" spans="1:68" s="138" customFormat="1" ht="21.95" hidden="1" customHeight="1">
      <c r="B101" s="135">
        <v>150</v>
      </c>
      <c r="C101" s="16" t="s">
        <v>90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38">
        <v>0</v>
      </c>
      <c r="AH101" s="38">
        <v>0</v>
      </c>
      <c r="AI101" s="160">
        <f t="shared" si="10"/>
        <v>0</v>
      </c>
      <c r="AJ101" s="40">
        <f t="shared" si="12"/>
        <v>0</v>
      </c>
      <c r="AK101" s="41">
        <f t="shared" si="11"/>
        <v>0</v>
      </c>
      <c r="AL101" s="136"/>
      <c r="AM101" s="136"/>
      <c r="AN101" s="137"/>
      <c r="AO101" s="137"/>
      <c r="AP101" s="137"/>
      <c r="AQ101" s="136"/>
      <c r="AR101" s="136"/>
      <c r="AS101" s="136"/>
      <c r="AT101" s="136"/>
      <c r="AU101" s="136"/>
      <c r="AV101" s="136"/>
      <c r="AW101" s="136"/>
      <c r="AX101" s="136"/>
      <c r="AY101" s="137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</row>
    <row r="102" spans="1:68" ht="21.95" customHeight="1">
      <c r="B102" s="37">
        <v>121</v>
      </c>
      <c r="C102" s="16" t="s">
        <v>91</v>
      </c>
      <c r="D102" s="38">
        <v>28</v>
      </c>
      <c r="E102" s="38">
        <v>28</v>
      </c>
      <c r="F102" s="38">
        <v>28</v>
      </c>
      <c r="G102" s="38">
        <v>28</v>
      </c>
      <c r="H102" s="38">
        <v>28</v>
      </c>
      <c r="I102" s="38">
        <v>28</v>
      </c>
      <c r="J102" s="38">
        <v>28</v>
      </c>
      <c r="K102" s="38">
        <v>28</v>
      </c>
      <c r="L102" s="38">
        <v>28</v>
      </c>
      <c r="M102" s="38">
        <v>28</v>
      </c>
      <c r="N102" s="38">
        <v>28</v>
      </c>
      <c r="O102" s="38">
        <v>28</v>
      </c>
      <c r="P102" s="38">
        <v>28</v>
      </c>
      <c r="Q102" s="38">
        <v>28</v>
      </c>
      <c r="R102" s="38">
        <v>28</v>
      </c>
      <c r="S102" s="38">
        <v>28</v>
      </c>
      <c r="T102" s="38">
        <v>28</v>
      </c>
      <c r="U102" s="38">
        <v>28</v>
      </c>
      <c r="V102" s="38">
        <v>28</v>
      </c>
      <c r="W102" s="38">
        <v>28</v>
      </c>
      <c r="X102" s="38">
        <v>28</v>
      </c>
      <c r="Y102" s="38">
        <v>28</v>
      </c>
      <c r="Z102" s="38">
        <v>28</v>
      </c>
      <c r="AA102" s="38">
        <v>28</v>
      </c>
      <c r="AB102" s="38">
        <v>28</v>
      </c>
      <c r="AC102" s="38">
        <v>28</v>
      </c>
      <c r="AD102" s="38">
        <v>28</v>
      </c>
      <c r="AE102" s="38">
        <v>28</v>
      </c>
      <c r="AF102" s="38">
        <v>28</v>
      </c>
      <c r="AG102" s="38">
        <v>28</v>
      </c>
      <c r="AH102" s="38">
        <v>28</v>
      </c>
      <c r="AI102" s="160">
        <f t="shared" si="10"/>
        <v>868</v>
      </c>
      <c r="AJ102" s="40">
        <f t="shared" si="12"/>
        <v>28</v>
      </c>
      <c r="AK102" s="41">
        <f t="shared" si="11"/>
        <v>67738</v>
      </c>
      <c r="AN102" s="20"/>
    </row>
    <row r="103" spans="1:68" ht="21.95" hidden="1" customHeight="1">
      <c r="B103" s="37">
        <v>113</v>
      </c>
      <c r="C103" s="16" t="s">
        <v>92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38">
        <v>0</v>
      </c>
      <c r="AH103" s="38">
        <v>0</v>
      </c>
      <c r="AI103" s="160">
        <f t="shared" si="10"/>
        <v>0</v>
      </c>
      <c r="AJ103" s="40">
        <f t="shared" si="12"/>
        <v>0</v>
      </c>
      <c r="AK103" s="41">
        <f t="shared" si="11"/>
        <v>0</v>
      </c>
      <c r="AN103" s="20"/>
    </row>
    <row r="104" spans="1:68" s="138" customFormat="1" ht="21.95" hidden="1" customHeight="1">
      <c r="B104" s="135">
        <v>151</v>
      </c>
      <c r="C104" s="16" t="s">
        <v>93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38">
        <v>0</v>
      </c>
      <c r="AH104" s="38">
        <v>0</v>
      </c>
      <c r="AI104" s="160">
        <f t="shared" si="10"/>
        <v>0</v>
      </c>
      <c r="AJ104" s="40">
        <f t="shared" si="12"/>
        <v>0</v>
      </c>
      <c r="AK104" s="41">
        <f t="shared" si="11"/>
        <v>0</v>
      </c>
      <c r="AL104" s="136"/>
      <c r="AM104" s="136"/>
      <c r="AN104" s="137"/>
      <c r="AO104" s="137"/>
      <c r="AP104" s="137"/>
      <c r="AQ104" s="136"/>
      <c r="AR104" s="136"/>
      <c r="AS104" s="136"/>
      <c r="AT104" s="136"/>
      <c r="AU104" s="136"/>
      <c r="AV104" s="136"/>
      <c r="AW104" s="136"/>
      <c r="AX104" s="136"/>
      <c r="AY104" s="137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</row>
    <row r="105" spans="1:68" ht="21.95" hidden="1" customHeight="1">
      <c r="A105" s="2">
        <v>4</v>
      </c>
      <c r="B105" s="37">
        <v>141</v>
      </c>
      <c r="C105" s="16" t="s">
        <v>94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160">
        <f t="shared" si="10"/>
        <v>0</v>
      </c>
      <c r="AJ105" s="40">
        <f t="shared" si="12"/>
        <v>0</v>
      </c>
      <c r="AK105" s="41">
        <f t="shared" si="11"/>
        <v>0</v>
      </c>
      <c r="AN105" s="20"/>
    </row>
    <row r="106" spans="1:68" ht="21.95" hidden="1" customHeight="1">
      <c r="B106" s="37">
        <v>124</v>
      </c>
      <c r="C106" s="16" t="s">
        <v>95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0</v>
      </c>
      <c r="AH106" s="38">
        <v>0</v>
      </c>
      <c r="AI106" s="160">
        <f t="shared" si="10"/>
        <v>0</v>
      </c>
      <c r="AJ106" s="40">
        <f t="shared" si="12"/>
        <v>0</v>
      </c>
      <c r="AK106" s="41">
        <f t="shared" si="11"/>
        <v>0</v>
      </c>
      <c r="AN106" s="20"/>
    </row>
    <row r="107" spans="1:68" s="138" customFormat="1" ht="21.95" hidden="1" customHeight="1">
      <c r="B107" s="135">
        <v>125</v>
      </c>
      <c r="C107" s="16" t="s">
        <v>96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160">
        <f t="shared" si="10"/>
        <v>0</v>
      </c>
      <c r="AJ107" s="40">
        <f t="shared" si="12"/>
        <v>0</v>
      </c>
      <c r="AK107" s="41">
        <f t="shared" si="11"/>
        <v>0</v>
      </c>
      <c r="AL107" s="136"/>
      <c r="AM107" s="136"/>
      <c r="AN107" s="139" t="s">
        <v>0</v>
      </c>
      <c r="AO107" s="139"/>
      <c r="AP107" s="139"/>
      <c r="AQ107" s="136"/>
      <c r="AR107" s="136"/>
      <c r="AS107" s="136"/>
      <c r="AT107" s="136"/>
      <c r="AU107" s="136"/>
      <c r="AV107" s="136"/>
      <c r="AW107" s="136"/>
      <c r="AX107" s="136"/>
      <c r="AY107" s="137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</row>
    <row r="108" spans="1:68" s="138" customFormat="1" ht="21.95" hidden="1" customHeight="1">
      <c r="B108" s="135">
        <v>128</v>
      </c>
      <c r="C108" s="16" t="s">
        <v>97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0</v>
      </c>
      <c r="AH108" s="38">
        <v>0</v>
      </c>
      <c r="AI108" s="160">
        <f t="shared" si="10"/>
        <v>0</v>
      </c>
      <c r="AJ108" s="40">
        <f t="shared" si="12"/>
        <v>0</v>
      </c>
      <c r="AK108" s="41">
        <f t="shared" si="11"/>
        <v>0</v>
      </c>
      <c r="AL108" s="136"/>
      <c r="AM108" s="136"/>
      <c r="AN108" s="137"/>
      <c r="AO108" s="137"/>
      <c r="AP108" s="137"/>
      <c r="AQ108" s="136"/>
      <c r="AR108" s="136"/>
      <c r="AS108" s="136"/>
      <c r="AT108" s="136"/>
      <c r="AU108" s="136"/>
      <c r="AV108" s="136"/>
      <c r="AW108" s="136"/>
      <c r="AX108" s="136"/>
      <c r="AY108" s="137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  <c r="BO108" s="136"/>
      <c r="BP108" s="136"/>
    </row>
    <row r="109" spans="1:68" s="138" customFormat="1" ht="21.95" hidden="1" customHeight="1">
      <c r="B109" s="135">
        <v>138</v>
      </c>
      <c r="C109" s="16" t="s">
        <v>98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  <c r="AH109" s="38">
        <v>0</v>
      </c>
      <c r="AI109" s="160">
        <f t="shared" si="10"/>
        <v>0</v>
      </c>
      <c r="AJ109" s="40">
        <f t="shared" si="12"/>
        <v>0</v>
      </c>
      <c r="AK109" s="41">
        <f t="shared" si="11"/>
        <v>0</v>
      </c>
      <c r="AL109" s="136"/>
      <c r="AM109" s="136"/>
      <c r="AN109" s="137"/>
      <c r="AO109" s="137"/>
      <c r="AP109" s="137"/>
      <c r="AQ109" s="136"/>
      <c r="AR109" s="136"/>
      <c r="AS109" s="136"/>
      <c r="AT109" s="136"/>
      <c r="AU109" s="136"/>
      <c r="AV109" s="136"/>
      <c r="AW109" s="136"/>
      <c r="AX109" s="136"/>
      <c r="AY109" s="137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36"/>
      <c r="BJ109" s="136"/>
      <c r="BK109" s="136"/>
      <c r="BL109" s="136"/>
      <c r="BM109" s="136"/>
      <c r="BN109" s="136"/>
      <c r="BO109" s="136"/>
      <c r="BP109" s="136"/>
    </row>
    <row r="110" spans="1:68" ht="21.95" hidden="1" customHeight="1">
      <c r="B110" s="37">
        <v>109</v>
      </c>
      <c r="C110" s="16" t="s">
        <v>99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0</v>
      </c>
      <c r="AH110" s="38">
        <v>0</v>
      </c>
      <c r="AI110" s="160">
        <f t="shared" si="10"/>
        <v>0</v>
      </c>
      <c r="AJ110" s="40">
        <f t="shared" si="12"/>
        <v>0</v>
      </c>
      <c r="AK110" s="41">
        <f t="shared" si="11"/>
        <v>0</v>
      </c>
      <c r="AN110" s="20"/>
    </row>
    <row r="111" spans="1:68" ht="21.95" hidden="1" customHeight="1">
      <c r="B111" s="37">
        <v>95</v>
      </c>
      <c r="C111" s="16" t="s">
        <v>100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160">
        <f t="shared" si="10"/>
        <v>0</v>
      </c>
      <c r="AJ111" s="40">
        <f t="shared" si="12"/>
        <v>0</v>
      </c>
      <c r="AK111" s="41">
        <f t="shared" si="11"/>
        <v>0</v>
      </c>
      <c r="AN111" s="20"/>
    </row>
    <row r="112" spans="1:68" s="138" customFormat="1" ht="21.95" hidden="1" customHeight="1">
      <c r="B112" s="135">
        <v>60</v>
      </c>
      <c r="C112" s="16" t="s">
        <v>101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160">
        <f t="shared" si="10"/>
        <v>0</v>
      </c>
      <c r="AJ112" s="40">
        <f t="shared" si="12"/>
        <v>0</v>
      </c>
      <c r="AK112" s="41">
        <f t="shared" si="11"/>
        <v>0</v>
      </c>
      <c r="AL112" s="136"/>
      <c r="AM112" s="136"/>
      <c r="AN112" s="137"/>
      <c r="AO112" s="137"/>
      <c r="AP112" s="137"/>
      <c r="AQ112" s="136"/>
      <c r="AR112" s="136"/>
      <c r="AS112" s="136"/>
      <c r="AT112" s="136"/>
      <c r="AU112" s="136"/>
      <c r="AV112" s="136"/>
      <c r="AW112" s="136"/>
      <c r="AX112" s="136"/>
      <c r="AY112" s="137"/>
      <c r="AZ112" s="136"/>
      <c r="BA112" s="136"/>
      <c r="BB112" s="136"/>
      <c r="BC112" s="136"/>
      <c r="BD112" s="136"/>
      <c r="BE112" s="136"/>
      <c r="BF112" s="136"/>
      <c r="BG112" s="136"/>
      <c r="BH112" s="136"/>
      <c r="BI112" s="136"/>
      <c r="BJ112" s="136"/>
      <c r="BK112" s="136"/>
      <c r="BL112" s="136"/>
      <c r="BM112" s="136"/>
      <c r="BN112" s="136"/>
      <c r="BO112" s="136"/>
      <c r="BP112" s="136"/>
    </row>
    <row r="113" spans="2:68" ht="21.95" hidden="1" customHeight="1">
      <c r="B113" s="37">
        <v>139</v>
      </c>
      <c r="C113" s="16" t="s">
        <v>102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0</v>
      </c>
      <c r="AI113" s="160">
        <f t="shared" si="10"/>
        <v>0</v>
      </c>
      <c r="AJ113" s="40">
        <f t="shared" si="12"/>
        <v>0</v>
      </c>
      <c r="AK113" s="41">
        <f t="shared" si="11"/>
        <v>0</v>
      </c>
      <c r="AN113" s="20"/>
    </row>
    <row r="114" spans="2:68" ht="21.95" hidden="1" customHeight="1">
      <c r="B114" s="37">
        <v>140</v>
      </c>
      <c r="C114" s="16" t="s">
        <v>201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0</v>
      </c>
      <c r="AH114" s="38">
        <v>0</v>
      </c>
      <c r="AI114" s="160">
        <f t="shared" si="10"/>
        <v>0</v>
      </c>
      <c r="AJ114" s="40">
        <f t="shared" si="12"/>
        <v>0</v>
      </c>
      <c r="AK114" s="41">
        <f t="shared" si="11"/>
        <v>0</v>
      </c>
      <c r="AN114" s="20"/>
    </row>
    <row r="115" spans="2:68" ht="21.75" customHeight="1">
      <c r="B115" s="37">
        <v>117</v>
      </c>
      <c r="C115" s="16" t="s">
        <v>103</v>
      </c>
      <c r="D115" s="38">
        <v>21</v>
      </c>
      <c r="E115" s="38">
        <v>21</v>
      </c>
      <c r="F115" s="38">
        <v>21</v>
      </c>
      <c r="G115" s="38">
        <v>21</v>
      </c>
      <c r="H115" s="38">
        <v>21</v>
      </c>
      <c r="I115" s="38">
        <v>21</v>
      </c>
      <c r="J115" s="38">
        <v>21</v>
      </c>
      <c r="K115" s="38">
        <v>21</v>
      </c>
      <c r="L115" s="38">
        <v>21</v>
      </c>
      <c r="M115" s="38">
        <v>21</v>
      </c>
      <c r="N115" s="38">
        <v>21</v>
      </c>
      <c r="O115" s="38">
        <v>21</v>
      </c>
      <c r="P115" s="38">
        <v>21</v>
      </c>
      <c r="Q115" s="38">
        <v>21</v>
      </c>
      <c r="R115" s="38">
        <v>21</v>
      </c>
      <c r="S115" s="38">
        <v>21</v>
      </c>
      <c r="T115" s="38">
        <v>21</v>
      </c>
      <c r="U115" s="38">
        <v>21</v>
      </c>
      <c r="V115" s="38">
        <v>21</v>
      </c>
      <c r="W115" s="38">
        <v>21</v>
      </c>
      <c r="X115" s="38">
        <v>21</v>
      </c>
      <c r="Y115" s="38">
        <v>21</v>
      </c>
      <c r="Z115" s="38">
        <v>21</v>
      </c>
      <c r="AA115" s="38">
        <v>21</v>
      </c>
      <c r="AB115" s="38">
        <v>21</v>
      </c>
      <c r="AC115" s="38">
        <v>21</v>
      </c>
      <c r="AD115" s="38">
        <v>21</v>
      </c>
      <c r="AE115" s="38">
        <v>21</v>
      </c>
      <c r="AF115" s="38">
        <v>21</v>
      </c>
      <c r="AG115" s="38">
        <v>21</v>
      </c>
      <c r="AH115" s="38">
        <v>21</v>
      </c>
      <c r="AI115" s="160">
        <f t="shared" si="10"/>
        <v>651</v>
      </c>
      <c r="AJ115" s="40">
        <f t="shared" si="12"/>
        <v>21</v>
      </c>
      <c r="AK115" s="41">
        <f t="shared" si="11"/>
        <v>50803</v>
      </c>
      <c r="AN115" s="20"/>
    </row>
    <row r="116" spans="2:68" ht="21.95" hidden="1" customHeight="1">
      <c r="B116" s="37">
        <v>120</v>
      </c>
      <c r="C116" s="16" t="s">
        <v>104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160">
        <f t="shared" si="10"/>
        <v>0</v>
      </c>
      <c r="AJ116" s="40">
        <f t="shared" si="12"/>
        <v>0</v>
      </c>
      <c r="AK116" s="41">
        <f t="shared" si="11"/>
        <v>0</v>
      </c>
      <c r="AN116" s="20"/>
    </row>
    <row r="117" spans="2:68" ht="21.95" customHeight="1">
      <c r="B117" s="37">
        <v>623</v>
      </c>
      <c r="C117" s="16" t="s">
        <v>105</v>
      </c>
      <c r="D117" s="38">
        <v>54</v>
      </c>
      <c r="E117" s="38">
        <v>54</v>
      </c>
      <c r="F117" s="38">
        <v>54</v>
      </c>
      <c r="G117" s="38">
        <v>54</v>
      </c>
      <c r="H117" s="38">
        <v>54</v>
      </c>
      <c r="I117" s="38">
        <v>54</v>
      </c>
      <c r="J117" s="38">
        <v>54</v>
      </c>
      <c r="K117" s="38">
        <v>54</v>
      </c>
      <c r="L117" s="38">
        <v>54</v>
      </c>
      <c r="M117" s="38">
        <v>54</v>
      </c>
      <c r="N117" s="38">
        <v>54</v>
      </c>
      <c r="O117" s="38">
        <v>54</v>
      </c>
      <c r="P117" s="38">
        <v>54</v>
      </c>
      <c r="Q117" s="38">
        <v>54</v>
      </c>
      <c r="R117" s="38">
        <v>54</v>
      </c>
      <c r="S117" s="38">
        <v>54</v>
      </c>
      <c r="T117" s="38">
        <v>54</v>
      </c>
      <c r="U117" s="38">
        <v>54</v>
      </c>
      <c r="V117" s="38">
        <v>54</v>
      </c>
      <c r="W117" s="38">
        <v>54</v>
      </c>
      <c r="X117" s="38">
        <v>54</v>
      </c>
      <c r="Y117" s="38">
        <v>54</v>
      </c>
      <c r="Z117" s="38">
        <v>54</v>
      </c>
      <c r="AA117" s="38">
        <v>54</v>
      </c>
      <c r="AB117" s="38">
        <v>54</v>
      </c>
      <c r="AC117" s="38">
        <v>54</v>
      </c>
      <c r="AD117" s="38">
        <v>54</v>
      </c>
      <c r="AE117" s="38">
        <v>54</v>
      </c>
      <c r="AF117" s="38">
        <v>54</v>
      </c>
      <c r="AG117" s="38">
        <v>54</v>
      </c>
      <c r="AH117" s="38">
        <v>54</v>
      </c>
      <c r="AI117" s="160">
        <f t="shared" si="10"/>
        <v>1674</v>
      </c>
      <c r="AJ117" s="40">
        <f t="shared" si="12"/>
        <v>54</v>
      </c>
      <c r="AK117" s="41">
        <f t="shared" si="11"/>
        <v>130637</v>
      </c>
      <c r="AN117" s="20"/>
    </row>
    <row r="118" spans="2:68" ht="21.95" hidden="1" customHeight="1">
      <c r="B118" s="37">
        <v>824</v>
      </c>
      <c r="C118" s="16" t="s">
        <v>106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0</v>
      </c>
      <c r="AH118" s="38">
        <v>0</v>
      </c>
      <c r="AI118" s="160">
        <f t="shared" si="10"/>
        <v>0</v>
      </c>
      <c r="AJ118" s="40">
        <f t="shared" si="12"/>
        <v>0</v>
      </c>
      <c r="AK118" s="41">
        <f t="shared" si="11"/>
        <v>0</v>
      </c>
      <c r="AN118" s="20"/>
    </row>
    <row r="119" spans="2:68" ht="21.95" hidden="1" customHeight="1">
      <c r="B119" s="37">
        <v>825</v>
      </c>
      <c r="C119" s="16" t="s">
        <v>107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0</v>
      </c>
      <c r="AH119" s="38">
        <v>0</v>
      </c>
      <c r="AI119" s="160">
        <f t="shared" si="10"/>
        <v>0</v>
      </c>
      <c r="AJ119" s="40">
        <f t="shared" si="12"/>
        <v>0</v>
      </c>
      <c r="AK119" s="41">
        <f t="shared" si="11"/>
        <v>0</v>
      </c>
      <c r="AN119" s="20"/>
    </row>
    <row r="120" spans="2:68" s="138" customFormat="1" ht="21.95" hidden="1" customHeight="1">
      <c r="B120" s="135">
        <v>152</v>
      </c>
      <c r="C120" s="16" t="s">
        <v>108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38">
        <v>0</v>
      </c>
      <c r="AH120" s="38">
        <v>0</v>
      </c>
      <c r="AI120" s="160">
        <f t="shared" si="10"/>
        <v>0</v>
      </c>
      <c r="AJ120" s="40">
        <f t="shared" si="12"/>
        <v>0</v>
      </c>
      <c r="AK120" s="41">
        <f t="shared" si="11"/>
        <v>0</v>
      </c>
      <c r="AL120" s="136"/>
      <c r="AM120" s="136"/>
      <c r="AN120" s="137"/>
      <c r="AO120" s="137"/>
      <c r="AP120" s="137"/>
      <c r="AQ120" s="136"/>
      <c r="AR120" s="136"/>
      <c r="AS120" s="136"/>
      <c r="AT120" s="136"/>
      <c r="AU120" s="136"/>
      <c r="AV120" s="136"/>
      <c r="AW120" s="136"/>
      <c r="AX120" s="136"/>
      <c r="AY120" s="137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136"/>
      <c r="BL120" s="136"/>
      <c r="BM120" s="136"/>
      <c r="BN120" s="136"/>
      <c r="BO120" s="136"/>
      <c r="BP120" s="136"/>
    </row>
    <row r="121" spans="2:68" ht="21.95" customHeight="1">
      <c r="B121" s="37">
        <v>118</v>
      </c>
      <c r="C121" s="16" t="s">
        <v>109</v>
      </c>
      <c r="D121" s="38">
        <v>32</v>
      </c>
      <c r="E121" s="38">
        <v>32</v>
      </c>
      <c r="F121" s="38">
        <v>32</v>
      </c>
      <c r="G121" s="38">
        <v>32</v>
      </c>
      <c r="H121" s="38">
        <v>32</v>
      </c>
      <c r="I121" s="38">
        <v>32</v>
      </c>
      <c r="J121" s="38">
        <v>32</v>
      </c>
      <c r="K121" s="38">
        <v>32</v>
      </c>
      <c r="L121" s="38">
        <v>32</v>
      </c>
      <c r="M121" s="38">
        <v>32</v>
      </c>
      <c r="N121" s="38">
        <v>32</v>
      </c>
      <c r="O121" s="38">
        <v>32</v>
      </c>
      <c r="P121" s="38">
        <v>32</v>
      </c>
      <c r="Q121" s="38">
        <v>32</v>
      </c>
      <c r="R121" s="38">
        <v>32</v>
      </c>
      <c r="S121" s="38">
        <v>32</v>
      </c>
      <c r="T121" s="38">
        <v>32</v>
      </c>
      <c r="U121" s="38">
        <v>32</v>
      </c>
      <c r="V121" s="38">
        <v>32</v>
      </c>
      <c r="W121" s="38">
        <v>32</v>
      </c>
      <c r="X121" s="38">
        <v>32</v>
      </c>
      <c r="Y121" s="38">
        <v>32</v>
      </c>
      <c r="Z121" s="38">
        <v>32</v>
      </c>
      <c r="AA121" s="38">
        <v>32</v>
      </c>
      <c r="AB121" s="38">
        <v>32</v>
      </c>
      <c r="AC121" s="38">
        <v>32</v>
      </c>
      <c r="AD121" s="38">
        <v>32</v>
      </c>
      <c r="AE121" s="38">
        <v>32</v>
      </c>
      <c r="AF121" s="38">
        <v>32</v>
      </c>
      <c r="AG121" s="38">
        <v>32</v>
      </c>
      <c r="AH121" s="38">
        <v>32</v>
      </c>
      <c r="AI121" s="160">
        <f t="shared" si="10"/>
        <v>992</v>
      </c>
      <c r="AJ121" s="40">
        <f t="shared" si="12"/>
        <v>32</v>
      </c>
      <c r="AK121" s="41">
        <f t="shared" si="11"/>
        <v>77414</v>
      </c>
      <c r="AN121" s="20"/>
    </row>
    <row r="122" spans="2:68" s="138" customFormat="1" ht="21.95" hidden="1" customHeight="1">
      <c r="B122" s="135">
        <v>101</v>
      </c>
      <c r="C122" s="16" t="s">
        <v>110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38">
        <v>0</v>
      </c>
      <c r="AH122" s="38">
        <v>0</v>
      </c>
      <c r="AI122" s="160">
        <f t="shared" si="10"/>
        <v>0</v>
      </c>
      <c r="AJ122" s="40">
        <f t="shared" si="12"/>
        <v>0</v>
      </c>
      <c r="AK122" s="41">
        <f t="shared" si="11"/>
        <v>0</v>
      </c>
      <c r="AL122" s="136"/>
      <c r="AM122" s="136"/>
      <c r="AN122" s="137"/>
      <c r="AO122" s="137"/>
      <c r="AP122" s="137"/>
      <c r="AQ122" s="136"/>
      <c r="AR122" s="136"/>
      <c r="AS122" s="136"/>
      <c r="AT122" s="136"/>
      <c r="AU122" s="136"/>
      <c r="AV122" s="136"/>
      <c r="AW122" s="136"/>
      <c r="AX122" s="136"/>
      <c r="AY122" s="137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136"/>
      <c r="BL122" s="136"/>
      <c r="BM122" s="136"/>
      <c r="BN122" s="136"/>
      <c r="BO122" s="136"/>
      <c r="BP122" s="136"/>
    </row>
    <row r="123" spans="2:68" ht="21.95" hidden="1" customHeight="1">
      <c r="B123" s="37">
        <v>116</v>
      </c>
      <c r="C123" s="16" t="s">
        <v>111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160">
        <f t="shared" si="10"/>
        <v>0</v>
      </c>
      <c r="AJ123" s="40">
        <f t="shared" si="12"/>
        <v>0</v>
      </c>
      <c r="AK123" s="41">
        <f t="shared" si="11"/>
        <v>0</v>
      </c>
      <c r="AN123" s="20"/>
    </row>
    <row r="124" spans="2:68" ht="21.95" customHeight="1">
      <c r="B124" s="37"/>
      <c r="C124" s="16" t="s">
        <v>191</v>
      </c>
      <c r="D124" s="38">
        <v>35</v>
      </c>
      <c r="E124" s="38">
        <v>35</v>
      </c>
      <c r="F124" s="38">
        <v>35</v>
      </c>
      <c r="G124" s="38">
        <v>35</v>
      </c>
      <c r="H124" s="38">
        <v>35</v>
      </c>
      <c r="I124" s="38">
        <v>35</v>
      </c>
      <c r="J124" s="38">
        <v>35</v>
      </c>
      <c r="K124" s="38">
        <v>35</v>
      </c>
      <c r="L124" s="38">
        <v>35</v>
      </c>
      <c r="M124" s="38">
        <v>35</v>
      </c>
      <c r="N124" s="38">
        <v>35</v>
      </c>
      <c r="O124" s="38">
        <v>35</v>
      </c>
      <c r="P124" s="38">
        <v>35</v>
      </c>
      <c r="Q124" s="38">
        <v>35</v>
      </c>
      <c r="R124" s="38">
        <v>35</v>
      </c>
      <c r="S124" s="38">
        <v>35</v>
      </c>
      <c r="T124" s="38">
        <v>35</v>
      </c>
      <c r="U124" s="38">
        <v>35</v>
      </c>
      <c r="V124" s="38">
        <v>35</v>
      </c>
      <c r="W124" s="38">
        <v>35</v>
      </c>
      <c r="X124" s="38">
        <v>35</v>
      </c>
      <c r="Y124" s="38">
        <v>35</v>
      </c>
      <c r="Z124" s="38">
        <v>35</v>
      </c>
      <c r="AA124" s="38">
        <v>35</v>
      </c>
      <c r="AB124" s="38">
        <v>35</v>
      </c>
      <c r="AC124" s="38">
        <v>35</v>
      </c>
      <c r="AD124" s="38">
        <v>35</v>
      </c>
      <c r="AE124" s="38">
        <v>35</v>
      </c>
      <c r="AF124" s="38">
        <v>35</v>
      </c>
      <c r="AG124" s="38">
        <v>35</v>
      </c>
      <c r="AH124" s="38">
        <v>35</v>
      </c>
      <c r="AI124" s="160">
        <f t="shared" si="10"/>
        <v>1085</v>
      </c>
      <c r="AJ124" s="40">
        <f t="shared" si="12"/>
        <v>35</v>
      </c>
      <c r="AK124" s="41">
        <f t="shared" si="11"/>
        <v>84672</v>
      </c>
      <c r="AN124" s="20"/>
    </row>
    <row r="125" spans="2:68" ht="21.95" hidden="1" customHeight="1">
      <c r="B125" s="37">
        <v>826</v>
      </c>
      <c r="C125" s="16" t="s">
        <v>190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38">
        <v>0</v>
      </c>
      <c r="AH125" s="38">
        <v>0</v>
      </c>
      <c r="AI125" s="160">
        <f t="shared" si="10"/>
        <v>0</v>
      </c>
      <c r="AJ125" s="40">
        <f t="shared" si="12"/>
        <v>0</v>
      </c>
      <c r="AK125" s="41">
        <f t="shared" si="11"/>
        <v>0</v>
      </c>
      <c r="AN125" s="20"/>
    </row>
    <row r="126" spans="2:68" ht="18.75" hidden="1" customHeight="1">
      <c r="B126" s="37">
        <v>860</v>
      </c>
      <c r="C126" s="16" t="s">
        <v>112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0</v>
      </c>
      <c r="AH126" s="38">
        <v>0</v>
      </c>
      <c r="AI126" s="160">
        <f t="shared" si="10"/>
        <v>0</v>
      </c>
      <c r="AJ126" s="40">
        <f t="shared" si="12"/>
        <v>0</v>
      </c>
      <c r="AK126" s="41">
        <f t="shared" si="11"/>
        <v>0</v>
      </c>
      <c r="AN126" s="20"/>
    </row>
    <row r="127" spans="2:68" s="138" customFormat="1" ht="21.95" hidden="1" customHeight="1">
      <c r="B127" s="135">
        <v>862</v>
      </c>
      <c r="C127" s="16" t="s">
        <v>247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160">
        <f t="shared" si="10"/>
        <v>0</v>
      </c>
      <c r="AJ127" s="40">
        <f t="shared" si="12"/>
        <v>0</v>
      </c>
      <c r="AK127" s="41">
        <f t="shared" si="11"/>
        <v>0</v>
      </c>
      <c r="AL127" s="136"/>
      <c r="AM127" s="136"/>
      <c r="AN127" s="137"/>
      <c r="AO127" s="137"/>
      <c r="AP127" s="137"/>
      <c r="AQ127" s="136"/>
      <c r="AR127" s="136"/>
      <c r="AS127" s="136"/>
      <c r="AT127" s="136"/>
      <c r="AU127" s="136"/>
      <c r="AV127" s="136"/>
      <c r="AW127" s="136"/>
      <c r="AX127" s="136"/>
      <c r="AY127" s="137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  <c r="BO127" s="136"/>
      <c r="BP127" s="136"/>
    </row>
    <row r="128" spans="2:68" s="138" customFormat="1" ht="21.95" hidden="1" customHeight="1">
      <c r="B128" s="135">
        <v>864</v>
      </c>
      <c r="C128" s="16" t="s">
        <v>113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160">
        <f t="shared" ref="AI128:AI134" si="13">SUM(D128:AH128)</f>
        <v>0</v>
      </c>
      <c r="AJ128" s="40">
        <f t="shared" si="12"/>
        <v>0</v>
      </c>
      <c r="AK128" s="41">
        <f t="shared" si="11"/>
        <v>0</v>
      </c>
      <c r="AL128" s="136"/>
      <c r="AM128" s="136"/>
      <c r="AN128" s="137"/>
      <c r="AO128" s="137"/>
      <c r="AP128" s="137"/>
      <c r="AQ128" s="136"/>
      <c r="AR128" s="136"/>
      <c r="AS128" s="136"/>
      <c r="AT128" s="136"/>
      <c r="AU128" s="136"/>
      <c r="AV128" s="136"/>
      <c r="AW128" s="136"/>
      <c r="AX128" s="136"/>
      <c r="AY128" s="137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  <c r="BO128" s="136"/>
      <c r="BP128" s="136"/>
    </row>
    <row r="129" spans="1:40" ht="21.95" customHeight="1">
      <c r="B129" s="37">
        <v>858</v>
      </c>
      <c r="C129" s="16" t="s">
        <v>236</v>
      </c>
      <c r="D129" s="38">
        <v>54</v>
      </c>
      <c r="E129" s="38">
        <v>54</v>
      </c>
      <c r="F129" s="38">
        <v>54</v>
      </c>
      <c r="G129" s="38">
        <v>54</v>
      </c>
      <c r="H129" s="38">
        <v>54</v>
      </c>
      <c r="I129" s="38">
        <v>54</v>
      </c>
      <c r="J129" s="38">
        <v>54</v>
      </c>
      <c r="K129" s="38">
        <v>54</v>
      </c>
      <c r="L129" s="38">
        <v>54</v>
      </c>
      <c r="M129" s="38">
        <v>54</v>
      </c>
      <c r="N129" s="38">
        <v>54</v>
      </c>
      <c r="O129" s="38">
        <v>54</v>
      </c>
      <c r="P129" s="38">
        <v>54</v>
      </c>
      <c r="Q129" s="38">
        <v>54</v>
      </c>
      <c r="R129" s="38">
        <v>54</v>
      </c>
      <c r="S129" s="38">
        <v>54</v>
      </c>
      <c r="T129" s="38">
        <v>54</v>
      </c>
      <c r="U129" s="38">
        <v>54</v>
      </c>
      <c r="V129" s="38">
        <v>54</v>
      </c>
      <c r="W129" s="38">
        <v>54</v>
      </c>
      <c r="X129" s="38">
        <v>54</v>
      </c>
      <c r="Y129" s="38">
        <v>54</v>
      </c>
      <c r="Z129" s="38">
        <v>54</v>
      </c>
      <c r="AA129" s="38">
        <v>54</v>
      </c>
      <c r="AB129" s="38">
        <v>54</v>
      </c>
      <c r="AC129" s="38">
        <v>54</v>
      </c>
      <c r="AD129" s="38">
        <v>54</v>
      </c>
      <c r="AE129" s="38">
        <v>54</v>
      </c>
      <c r="AF129" s="38">
        <v>54</v>
      </c>
      <c r="AG129" s="38">
        <v>54</v>
      </c>
      <c r="AH129" s="38">
        <v>54</v>
      </c>
      <c r="AI129" s="160">
        <f t="shared" si="13"/>
        <v>1674</v>
      </c>
      <c r="AJ129" s="40">
        <f t="shared" si="12"/>
        <v>54</v>
      </c>
      <c r="AK129" s="41">
        <f t="shared" ref="AK129:AK134" si="14">INT(ROUND(INT(ROUND(AJ129,0))*86.4*28,0))</f>
        <v>130637</v>
      </c>
      <c r="AN129" s="20"/>
    </row>
    <row r="130" spans="1:40" ht="21.95" hidden="1" customHeight="1">
      <c r="B130" s="37">
        <v>859</v>
      </c>
      <c r="C130" s="16" t="s">
        <v>114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160">
        <f t="shared" si="13"/>
        <v>0</v>
      </c>
      <c r="AJ130" s="40">
        <f t="shared" si="12"/>
        <v>0</v>
      </c>
      <c r="AK130" s="41">
        <f t="shared" si="14"/>
        <v>0</v>
      </c>
      <c r="AN130" s="20"/>
    </row>
    <row r="131" spans="1:40" ht="21.95" customHeight="1">
      <c r="B131" s="37">
        <v>865</v>
      </c>
      <c r="C131" s="16" t="s">
        <v>115</v>
      </c>
      <c r="D131" s="38">
        <v>38</v>
      </c>
      <c r="E131" s="38">
        <v>38</v>
      </c>
      <c r="F131" s="38">
        <v>38</v>
      </c>
      <c r="G131" s="38">
        <v>38</v>
      </c>
      <c r="H131" s="38">
        <v>38</v>
      </c>
      <c r="I131" s="38">
        <v>38</v>
      </c>
      <c r="J131" s="38">
        <v>38</v>
      </c>
      <c r="K131" s="38">
        <v>38</v>
      </c>
      <c r="L131" s="38">
        <v>38</v>
      </c>
      <c r="M131" s="38">
        <v>38</v>
      </c>
      <c r="N131" s="38">
        <v>38</v>
      </c>
      <c r="O131" s="38">
        <v>38</v>
      </c>
      <c r="P131" s="38">
        <v>38</v>
      </c>
      <c r="Q131" s="38">
        <v>38</v>
      </c>
      <c r="R131" s="38">
        <v>38</v>
      </c>
      <c r="S131" s="38">
        <v>38</v>
      </c>
      <c r="T131" s="38">
        <v>38</v>
      </c>
      <c r="U131" s="38">
        <v>38</v>
      </c>
      <c r="V131" s="38">
        <v>38</v>
      </c>
      <c r="W131" s="38">
        <v>38</v>
      </c>
      <c r="X131" s="38">
        <v>38</v>
      </c>
      <c r="Y131" s="38">
        <v>38</v>
      </c>
      <c r="Z131" s="38">
        <v>38</v>
      </c>
      <c r="AA131" s="38">
        <v>38</v>
      </c>
      <c r="AB131" s="38">
        <v>38</v>
      </c>
      <c r="AC131" s="38">
        <v>38</v>
      </c>
      <c r="AD131" s="38">
        <v>38</v>
      </c>
      <c r="AE131" s="38">
        <v>38</v>
      </c>
      <c r="AF131" s="38">
        <v>38</v>
      </c>
      <c r="AG131" s="38">
        <v>38</v>
      </c>
      <c r="AH131" s="38">
        <v>38</v>
      </c>
      <c r="AI131" s="160">
        <f t="shared" si="13"/>
        <v>1178</v>
      </c>
      <c r="AJ131" s="40">
        <f t="shared" si="12"/>
        <v>38</v>
      </c>
      <c r="AK131" s="41">
        <f t="shared" si="14"/>
        <v>91930</v>
      </c>
      <c r="AN131" s="20"/>
    </row>
    <row r="132" spans="1:40" ht="21.95" hidden="1" customHeight="1">
      <c r="B132" s="37">
        <v>863</v>
      </c>
      <c r="C132" s="16" t="s">
        <v>116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</v>
      </c>
      <c r="O132" s="48">
        <v>0</v>
      </c>
      <c r="P132" s="48">
        <v>0</v>
      </c>
      <c r="Q132" s="48">
        <v>0</v>
      </c>
      <c r="R132" s="48">
        <v>0</v>
      </c>
      <c r="S132" s="48">
        <v>0</v>
      </c>
      <c r="T132" s="48">
        <v>0</v>
      </c>
      <c r="U132" s="48">
        <v>0</v>
      </c>
      <c r="V132" s="48">
        <v>0</v>
      </c>
      <c r="W132" s="48">
        <v>0</v>
      </c>
      <c r="X132" s="48">
        <v>0</v>
      </c>
      <c r="Y132" s="48">
        <v>0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0</v>
      </c>
      <c r="AF132" s="48">
        <v>0</v>
      </c>
      <c r="AG132" s="48">
        <v>0</v>
      </c>
      <c r="AH132" s="48">
        <v>0</v>
      </c>
      <c r="AI132" s="160">
        <f t="shared" si="13"/>
        <v>0</v>
      </c>
      <c r="AJ132" s="40">
        <f t="shared" si="12"/>
        <v>0</v>
      </c>
      <c r="AK132" s="41">
        <f t="shared" si="14"/>
        <v>0</v>
      </c>
      <c r="AN132" s="20"/>
    </row>
    <row r="133" spans="1:40" ht="21.95" hidden="1" customHeight="1">
      <c r="B133" s="37">
        <v>861</v>
      </c>
      <c r="C133" s="16" t="s">
        <v>117</v>
      </c>
      <c r="D133" s="48">
        <v>0</v>
      </c>
      <c r="E133" s="48">
        <v>0</v>
      </c>
      <c r="F133" s="48">
        <v>0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  <c r="T133" s="48">
        <v>0</v>
      </c>
      <c r="U133" s="48">
        <v>0</v>
      </c>
      <c r="V133" s="48">
        <v>0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</v>
      </c>
      <c r="AC133" s="48">
        <v>0</v>
      </c>
      <c r="AD133" s="48">
        <v>0</v>
      </c>
      <c r="AE133" s="48">
        <v>0</v>
      </c>
      <c r="AF133" s="48">
        <v>0</v>
      </c>
      <c r="AG133" s="48">
        <v>0</v>
      </c>
      <c r="AH133" s="48">
        <v>0</v>
      </c>
      <c r="AI133" s="160">
        <f t="shared" si="13"/>
        <v>0</v>
      </c>
      <c r="AJ133" s="40">
        <f t="shared" si="12"/>
        <v>0</v>
      </c>
      <c r="AK133" s="41">
        <f t="shared" si="14"/>
        <v>0</v>
      </c>
      <c r="AN133" s="20"/>
    </row>
    <row r="134" spans="1:40" ht="21.95" customHeight="1" thickBot="1">
      <c r="A134" s="2">
        <v>35</v>
      </c>
      <c r="B134" s="37">
        <v>827</v>
      </c>
      <c r="C134" s="16" t="s">
        <v>238</v>
      </c>
      <c r="D134" s="48">
        <v>35</v>
      </c>
      <c r="E134" s="48">
        <v>35</v>
      </c>
      <c r="F134" s="48">
        <v>35</v>
      </c>
      <c r="G134" s="48">
        <v>35</v>
      </c>
      <c r="H134" s="48">
        <v>35</v>
      </c>
      <c r="I134" s="48">
        <v>35</v>
      </c>
      <c r="J134" s="48">
        <v>35</v>
      </c>
      <c r="K134" s="48">
        <v>35</v>
      </c>
      <c r="L134" s="48">
        <v>35</v>
      </c>
      <c r="M134" s="48">
        <v>35</v>
      </c>
      <c r="N134" s="48">
        <v>35</v>
      </c>
      <c r="O134" s="48">
        <v>35</v>
      </c>
      <c r="P134" s="48">
        <v>35</v>
      </c>
      <c r="Q134" s="48">
        <v>35</v>
      </c>
      <c r="R134" s="48">
        <v>35</v>
      </c>
      <c r="S134" s="48">
        <v>35</v>
      </c>
      <c r="T134" s="48">
        <v>35</v>
      </c>
      <c r="U134" s="48">
        <v>35</v>
      </c>
      <c r="V134" s="48">
        <v>35</v>
      </c>
      <c r="W134" s="48">
        <v>35</v>
      </c>
      <c r="X134" s="48">
        <v>35</v>
      </c>
      <c r="Y134" s="48">
        <v>35</v>
      </c>
      <c r="Z134" s="48">
        <v>35</v>
      </c>
      <c r="AA134" s="48">
        <v>35</v>
      </c>
      <c r="AB134" s="48">
        <v>35</v>
      </c>
      <c r="AC134" s="48">
        <v>35</v>
      </c>
      <c r="AD134" s="48">
        <v>35</v>
      </c>
      <c r="AE134" s="48">
        <v>35</v>
      </c>
      <c r="AF134" s="48">
        <v>35</v>
      </c>
      <c r="AG134" s="48">
        <v>35</v>
      </c>
      <c r="AH134" s="48">
        <v>35</v>
      </c>
      <c r="AI134" s="160">
        <f t="shared" si="13"/>
        <v>1085</v>
      </c>
      <c r="AJ134" s="40">
        <f t="shared" si="12"/>
        <v>35</v>
      </c>
      <c r="AK134" s="41">
        <f t="shared" si="14"/>
        <v>84672</v>
      </c>
      <c r="AN134" s="20"/>
    </row>
    <row r="135" spans="1:40" ht="24" hidden="1" customHeight="1" thickTop="1" thickBot="1">
      <c r="B135" s="229" t="s">
        <v>206</v>
      </c>
      <c r="C135" s="229"/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0</v>
      </c>
      <c r="AH135" s="38">
        <v>0</v>
      </c>
      <c r="AI135" s="39">
        <f t="shared" ref="AI135:AI140" si="15">SUM(D135:AF135)</f>
        <v>0</v>
      </c>
      <c r="AJ135" s="40">
        <f t="shared" ref="AJ135:AJ140" si="16">AVERAGE(D135:AE135)</f>
        <v>0</v>
      </c>
      <c r="AK135" s="41">
        <f t="shared" ref="AK135:AK141" si="17">INT(ROUND(INT(ROUND(AJ135,0))*86.4*29,0))</f>
        <v>0</v>
      </c>
      <c r="AN135" s="20"/>
    </row>
    <row r="136" spans="1:40" ht="24" hidden="1" customHeight="1" thickTop="1">
      <c r="B136" s="51"/>
      <c r="C136" s="52"/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9">
        <f t="shared" si="15"/>
        <v>0</v>
      </c>
      <c r="AJ136" s="40">
        <f t="shared" si="16"/>
        <v>0</v>
      </c>
      <c r="AK136" s="41">
        <f t="shared" si="17"/>
        <v>0</v>
      </c>
      <c r="AN136" s="20"/>
    </row>
    <row r="137" spans="1:40" ht="24" hidden="1" customHeight="1">
      <c r="B137" s="37">
        <v>84</v>
      </c>
      <c r="C137" s="16" t="s">
        <v>118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9">
        <f t="shared" si="15"/>
        <v>0</v>
      </c>
      <c r="AJ137" s="40">
        <f t="shared" si="16"/>
        <v>0</v>
      </c>
      <c r="AK137" s="41">
        <f t="shared" si="17"/>
        <v>0</v>
      </c>
      <c r="AN137" s="20"/>
    </row>
    <row r="138" spans="1:40" ht="21" hidden="1" customHeight="1">
      <c r="B138" s="37">
        <v>17</v>
      </c>
      <c r="C138" s="16" t="s">
        <v>212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9">
        <f t="shared" si="15"/>
        <v>0</v>
      </c>
      <c r="AJ138" s="40">
        <f t="shared" si="16"/>
        <v>0</v>
      </c>
      <c r="AK138" s="41">
        <f t="shared" si="17"/>
        <v>0</v>
      </c>
      <c r="AN138" s="20"/>
    </row>
    <row r="139" spans="1:40" ht="21" hidden="1" customHeight="1">
      <c r="B139" s="37"/>
      <c r="C139" s="53" t="s">
        <v>207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0</v>
      </c>
      <c r="AH139" s="38">
        <v>0</v>
      </c>
      <c r="AI139" s="39">
        <f t="shared" si="15"/>
        <v>0</v>
      </c>
      <c r="AJ139" s="40">
        <f t="shared" si="16"/>
        <v>0</v>
      </c>
      <c r="AK139" s="41">
        <f t="shared" si="17"/>
        <v>0</v>
      </c>
      <c r="AN139" s="20"/>
    </row>
    <row r="140" spans="1:40" ht="22.5" hidden="1" customHeight="1">
      <c r="B140" s="37">
        <v>21</v>
      </c>
      <c r="C140" s="16" t="s">
        <v>213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  <c r="AG140" s="38">
        <v>0</v>
      </c>
      <c r="AH140" s="38">
        <v>0</v>
      </c>
      <c r="AI140" s="39">
        <f t="shared" si="15"/>
        <v>0</v>
      </c>
      <c r="AJ140" s="40">
        <f t="shared" si="16"/>
        <v>0</v>
      </c>
      <c r="AK140" s="41">
        <f t="shared" si="17"/>
        <v>0</v>
      </c>
      <c r="AN140" s="20"/>
    </row>
    <row r="141" spans="1:40" ht="21" hidden="1" customHeight="1">
      <c r="B141" s="37">
        <v>13</v>
      </c>
      <c r="C141" s="16" t="s">
        <v>119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8">
        <v>0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8">
        <v>0</v>
      </c>
      <c r="U141" s="38">
        <v>0</v>
      </c>
      <c r="V141" s="38">
        <v>0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0</v>
      </c>
      <c r="AH141" s="38">
        <v>0</v>
      </c>
      <c r="AI141" s="39">
        <f>SUM(D141:AF141)</f>
        <v>0</v>
      </c>
      <c r="AJ141" s="40">
        <f t="shared" ref="AJ141:AJ155" si="18">AVERAGE(D141:AE141)</f>
        <v>0</v>
      </c>
      <c r="AK141" s="41">
        <f t="shared" si="17"/>
        <v>0</v>
      </c>
      <c r="AN141" s="20"/>
    </row>
    <row r="142" spans="1:40" ht="18" hidden="1" customHeight="1">
      <c r="B142" s="37">
        <v>14</v>
      </c>
      <c r="C142" s="16" t="s">
        <v>120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  <c r="AH142" s="38">
        <v>0</v>
      </c>
      <c r="AI142" s="39">
        <f>SUM(D142:AF142)</f>
        <v>0</v>
      </c>
      <c r="AJ142" s="40">
        <f t="shared" si="18"/>
        <v>0</v>
      </c>
      <c r="AK142" s="41">
        <f>INT(ROUND(INT(ROUND(AJ142,0))*86.4*29,0))</f>
        <v>0</v>
      </c>
      <c r="AN142" s="20"/>
    </row>
    <row r="143" spans="1:40" ht="20.25" hidden="1" customHeight="1">
      <c r="B143" s="37">
        <v>76</v>
      </c>
      <c r="C143" s="16" t="s">
        <v>121</v>
      </c>
      <c r="D143" s="38">
        <v>0</v>
      </c>
      <c r="E143" s="38">
        <v>0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0</v>
      </c>
      <c r="AH143" s="38">
        <v>0</v>
      </c>
      <c r="AI143" s="39">
        <f>SUM(D143:AF143)</f>
        <v>0</v>
      </c>
      <c r="AJ143" s="40">
        <f t="shared" si="18"/>
        <v>0</v>
      </c>
      <c r="AK143" s="41">
        <f>INT(ROUND(INT(ROUND(AJ143,0))*86.4*29,0))</f>
        <v>0</v>
      </c>
      <c r="AN143" s="20"/>
    </row>
    <row r="144" spans="1:40" ht="20.25" hidden="1" customHeight="1" thickBot="1">
      <c r="B144" s="37">
        <v>8</v>
      </c>
      <c r="C144" s="16" t="s">
        <v>122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0</v>
      </c>
      <c r="AF144" s="38">
        <v>0</v>
      </c>
      <c r="AG144" s="38">
        <v>0</v>
      </c>
      <c r="AH144" s="38">
        <v>0</v>
      </c>
      <c r="AI144" s="39">
        <f>SUM(D144:AF144)</f>
        <v>0</v>
      </c>
      <c r="AJ144" s="40">
        <f t="shared" si="18"/>
        <v>0</v>
      </c>
      <c r="AK144" s="41">
        <f>INT(ROUND(INT(ROUND(AJ144,0))*86.4*29,0))</f>
        <v>0</v>
      </c>
      <c r="AN144" s="20"/>
    </row>
    <row r="145" spans="1:40" ht="21" thickTop="1" thickBot="1">
      <c r="A145" s="143"/>
      <c r="B145" s="230" t="s">
        <v>242</v>
      </c>
      <c r="C145" s="231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42"/>
      <c r="AJ145" s="43"/>
      <c r="AK145" s="159"/>
      <c r="AN145" s="20"/>
    </row>
    <row r="146" spans="1:40" ht="21.95" customHeight="1" thickTop="1">
      <c r="A146" s="2">
        <v>119</v>
      </c>
      <c r="B146" s="37">
        <v>173</v>
      </c>
      <c r="C146" s="16" t="s">
        <v>214</v>
      </c>
      <c r="D146" s="48">
        <v>80</v>
      </c>
      <c r="E146" s="48">
        <v>80</v>
      </c>
      <c r="F146" s="48">
        <v>80</v>
      </c>
      <c r="G146" s="48">
        <v>80</v>
      </c>
      <c r="H146" s="48">
        <v>80</v>
      </c>
      <c r="I146" s="48">
        <v>80</v>
      </c>
      <c r="J146" s="48">
        <v>80</v>
      </c>
      <c r="K146" s="48">
        <v>80</v>
      </c>
      <c r="L146" s="48">
        <v>80</v>
      </c>
      <c r="M146" s="48">
        <v>80</v>
      </c>
      <c r="N146" s="48">
        <v>80</v>
      </c>
      <c r="O146" s="48">
        <v>80</v>
      </c>
      <c r="P146" s="48">
        <v>80</v>
      </c>
      <c r="Q146" s="48">
        <v>80</v>
      </c>
      <c r="R146" s="48">
        <v>80</v>
      </c>
      <c r="S146" s="48">
        <v>80</v>
      </c>
      <c r="T146" s="48">
        <v>80</v>
      </c>
      <c r="U146" s="48">
        <v>80</v>
      </c>
      <c r="V146" s="48">
        <v>80</v>
      </c>
      <c r="W146" s="48">
        <v>80</v>
      </c>
      <c r="X146" s="48">
        <v>80</v>
      </c>
      <c r="Y146" s="48">
        <v>80</v>
      </c>
      <c r="Z146" s="48">
        <v>80</v>
      </c>
      <c r="AA146" s="48">
        <v>80</v>
      </c>
      <c r="AB146" s="48">
        <v>80</v>
      </c>
      <c r="AC146" s="48">
        <v>80</v>
      </c>
      <c r="AD146" s="48">
        <v>80</v>
      </c>
      <c r="AE146" s="48">
        <v>80</v>
      </c>
      <c r="AF146" s="48">
        <v>80</v>
      </c>
      <c r="AG146" s="48">
        <v>80</v>
      </c>
      <c r="AH146" s="48">
        <v>80</v>
      </c>
      <c r="AI146" s="160">
        <f t="shared" ref="AI146:AI152" si="19">SUM(D146:AH146)</f>
        <v>2480</v>
      </c>
      <c r="AJ146" s="40">
        <f t="shared" si="18"/>
        <v>80</v>
      </c>
      <c r="AK146" s="41">
        <f>INT(ROUND(INT(ROUND(AJ146,0))*86.4*28,0))</f>
        <v>193536</v>
      </c>
      <c r="AN146" s="20"/>
    </row>
    <row r="147" spans="1:40" ht="21.95" customHeight="1">
      <c r="B147" s="37">
        <v>175</v>
      </c>
      <c r="C147" s="16" t="s">
        <v>215</v>
      </c>
      <c r="D147" s="48">
        <v>85</v>
      </c>
      <c r="E147" s="48">
        <v>85</v>
      </c>
      <c r="F147" s="48">
        <v>85</v>
      </c>
      <c r="G147" s="48">
        <v>85</v>
      </c>
      <c r="H147" s="48">
        <v>85</v>
      </c>
      <c r="I147" s="48">
        <v>85</v>
      </c>
      <c r="J147" s="48">
        <v>85</v>
      </c>
      <c r="K147" s="48">
        <v>85</v>
      </c>
      <c r="L147" s="48">
        <v>85</v>
      </c>
      <c r="M147" s="48">
        <v>85</v>
      </c>
      <c r="N147" s="48">
        <v>85</v>
      </c>
      <c r="O147" s="48">
        <v>85</v>
      </c>
      <c r="P147" s="48">
        <v>85</v>
      </c>
      <c r="Q147" s="48">
        <v>85</v>
      </c>
      <c r="R147" s="48">
        <v>85</v>
      </c>
      <c r="S147" s="48">
        <v>85</v>
      </c>
      <c r="T147" s="48">
        <v>85</v>
      </c>
      <c r="U147" s="48">
        <v>85</v>
      </c>
      <c r="V147" s="48">
        <v>85</v>
      </c>
      <c r="W147" s="48">
        <v>85</v>
      </c>
      <c r="X147" s="48">
        <v>71</v>
      </c>
      <c r="Y147" s="48">
        <v>42</v>
      </c>
      <c r="Z147" s="48">
        <v>85</v>
      </c>
      <c r="AA147" s="48">
        <v>85</v>
      </c>
      <c r="AB147" s="48">
        <v>85</v>
      </c>
      <c r="AC147" s="48">
        <v>85</v>
      </c>
      <c r="AD147" s="48">
        <v>85</v>
      </c>
      <c r="AE147" s="48">
        <v>85</v>
      </c>
      <c r="AF147" s="48">
        <v>85</v>
      </c>
      <c r="AG147" s="48">
        <v>85</v>
      </c>
      <c r="AH147" s="48">
        <v>85</v>
      </c>
      <c r="AI147" s="160">
        <f t="shared" si="19"/>
        <v>2578</v>
      </c>
      <c r="AJ147" s="40">
        <f>AVERAGE(D147:AH147)</f>
        <v>83.161290322580641</v>
      </c>
      <c r="AK147" s="41">
        <f t="shared" ref="AK147:AK152" si="20">INT(ROUND(INT(ROUND(AJ147,0))*86.4*28,0))</f>
        <v>200794</v>
      </c>
      <c r="AN147" s="20"/>
    </row>
    <row r="148" spans="1:40" ht="21.95" customHeight="1">
      <c r="A148" s="2">
        <v>46</v>
      </c>
      <c r="B148" s="37">
        <v>177</v>
      </c>
      <c r="C148" s="16" t="s">
        <v>216</v>
      </c>
      <c r="D148" s="48">
        <v>32</v>
      </c>
      <c r="E148" s="48">
        <v>32</v>
      </c>
      <c r="F148" s="48">
        <v>32</v>
      </c>
      <c r="G148" s="48">
        <v>32</v>
      </c>
      <c r="H148" s="48">
        <v>32</v>
      </c>
      <c r="I148" s="48">
        <v>32</v>
      </c>
      <c r="J148" s="48">
        <v>32</v>
      </c>
      <c r="K148" s="48">
        <v>32</v>
      </c>
      <c r="L148" s="48">
        <v>32</v>
      </c>
      <c r="M148" s="48">
        <v>32</v>
      </c>
      <c r="N148" s="48">
        <v>32</v>
      </c>
      <c r="O148" s="48">
        <v>32</v>
      </c>
      <c r="P148" s="48">
        <v>32</v>
      </c>
      <c r="Q148" s="48">
        <v>32</v>
      </c>
      <c r="R148" s="48">
        <v>32</v>
      </c>
      <c r="S148" s="48">
        <v>32</v>
      </c>
      <c r="T148" s="48">
        <v>32</v>
      </c>
      <c r="U148" s="48">
        <v>32</v>
      </c>
      <c r="V148" s="48">
        <v>32</v>
      </c>
      <c r="W148" s="48">
        <v>32</v>
      </c>
      <c r="X148" s="48">
        <v>32</v>
      </c>
      <c r="Y148" s="48">
        <v>32</v>
      </c>
      <c r="Z148" s="48">
        <v>32</v>
      </c>
      <c r="AA148" s="48">
        <v>32</v>
      </c>
      <c r="AB148" s="48">
        <v>32</v>
      </c>
      <c r="AC148" s="48">
        <v>32</v>
      </c>
      <c r="AD148" s="48">
        <v>32</v>
      </c>
      <c r="AE148" s="48">
        <v>32</v>
      </c>
      <c r="AF148" s="48">
        <v>32</v>
      </c>
      <c r="AG148" s="48">
        <v>32</v>
      </c>
      <c r="AH148" s="48">
        <v>32</v>
      </c>
      <c r="AI148" s="160">
        <f t="shared" si="19"/>
        <v>992</v>
      </c>
      <c r="AJ148" s="40">
        <f>AVERAGE(D148:AH148)</f>
        <v>32</v>
      </c>
      <c r="AK148" s="41">
        <f t="shared" si="20"/>
        <v>77414</v>
      </c>
      <c r="AN148" s="20"/>
    </row>
    <row r="149" spans="1:40" ht="21.95" hidden="1" customHeight="1">
      <c r="B149" s="37">
        <v>176</v>
      </c>
      <c r="C149" s="16" t="s">
        <v>123</v>
      </c>
      <c r="D149" s="48">
        <v>0</v>
      </c>
      <c r="E149" s="48">
        <v>0</v>
      </c>
      <c r="F149" s="48">
        <v>0</v>
      </c>
      <c r="G149" s="48">
        <v>0</v>
      </c>
      <c r="H149" s="48">
        <v>0</v>
      </c>
      <c r="I149" s="48">
        <v>0</v>
      </c>
      <c r="J149" s="48">
        <v>0</v>
      </c>
      <c r="K149" s="48">
        <v>0</v>
      </c>
      <c r="L149" s="48">
        <v>0</v>
      </c>
      <c r="M149" s="48">
        <v>0</v>
      </c>
      <c r="N149" s="48">
        <v>0</v>
      </c>
      <c r="O149" s="48">
        <v>0</v>
      </c>
      <c r="P149" s="48">
        <v>0</v>
      </c>
      <c r="Q149" s="48">
        <v>0</v>
      </c>
      <c r="R149" s="48">
        <v>0</v>
      </c>
      <c r="S149" s="48">
        <v>0</v>
      </c>
      <c r="T149" s="48">
        <v>0</v>
      </c>
      <c r="U149" s="48">
        <v>0</v>
      </c>
      <c r="V149" s="48">
        <v>0</v>
      </c>
      <c r="W149" s="48">
        <v>0</v>
      </c>
      <c r="X149" s="48">
        <v>0</v>
      </c>
      <c r="Y149" s="48">
        <v>0</v>
      </c>
      <c r="Z149" s="48">
        <v>0</v>
      </c>
      <c r="AA149" s="48">
        <v>0</v>
      </c>
      <c r="AB149" s="48">
        <v>0</v>
      </c>
      <c r="AC149" s="48">
        <v>0</v>
      </c>
      <c r="AD149" s="48">
        <v>0</v>
      </c>
      <c r="AE149" s="48">
        <v>0</v>
      </c>
      <c r="AF149" s="48">
        <v>0</v>
      </c>
      <c r="AG149" s="48">
        <v>0</v>
      </c>
      <c r="AH149" s="48">
        <v>0</v>
      </c>
      <c r="AI149" s="160">
        <f t="shared" si="19"/>
        <v>0</v>
      </c>
      <c r="AJ149" s="40">
        <f>AVERAGE(D149:AH149)</f>
        <v>0</v>
      </c>
      <c r="AK149" s="41">
        <f t="shared" si="20"/>
        <v>0</v>
      </c>
      <c r="AN149" s="20"/>
    </row>
    <row r="150" spans="1:40" ht="21.75" hidden="1" customHeight="1">
      <c r="B150" s="37">
        <v>169</v>
      </c>
      <c r="C150" s="16" t="s">
        <v>217</v>
      </c>
      <c r="D150" s="48">
        <v>0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8">
        <v>0</v>
      </c>
      <c r="K150" s="48">
        <v>0</v>
      </c>
      <c r="L150" s="48">
        <v>0</v>
      </c>
      <c r="M150" s="48">
        <v>0</v>
      </c>
      <c r="N150" s="48">
        <v>0</v>
      </c>
      <c r="O150" s="48">
        <v>0</v>
      </c>
      <c r="P150" s="48">
        <v>0</v>
      </c>
      <c r="Q150" s="48">
        <v>0</v>
      </c>
      <c r="R150" s="48">
        <v>0</v>
      </c>
      <c r="S150" s="48">
        <v>0</v>
      </c>
      <c r="T150" s="48">
        <v>0</v>
      </c>
      <c r="U150" s="48">
        <v>0</v>
      </c>
      <c r="V150" s="48">
        <v>0</v>
      </c>
      <c r="W150" s="48">
        <v>0</v>
      </c>
      <c r="X150" s="48">
        <v>0</v>
      </c>
      <c r="Y150" s="48">
        <v>0</v>
      </c>
      <c r="Z150" s="48">
        <v>0</v>
      </c>
      <c r="AA150" s="48">
        <v>0</v>
      </c>
      <c r="AB150" s="48">
        <v>0</v>
      </c>
      <c r="AC150" s="48">
        <v>0</v>
      </c>
      <c r="AD150" s="48">
        <v>0</v>
      </c>
      <c r="AE150" s="48">
        <v>0</v>
      </c>
      <c r="AF150" s="48">
        <v>0</v>
      </c>
      <c r="AG150" s="48">
        <v>0</v>
      </c>
      <c r="AH150" s="48">
        <v>0</v>
      </c>
      <c r="AI150" s="160">
        <f t="shared" si="19"/>
        <v>0</v>
      </c>
      <c r="AJ150" s="40">
        <f>AVERAGE(D150:AH150)</f>
        <v>0</v>
      </c>
      <c r="AK150" s="41">
        <f t="shared" si="20"/>
        <v>0</v>
      </c>
      <c r="AN150" s="20"/>
    </row>
    <row r="151" spans="1:40" ht="21.95" customHeight="1" thickBot="1">
      <c r="B151" s="37">
        <v>178</v>
      </c>
      <c r="C151" s="16" t="s">
        <v>218</v>
      </c>
      <c r="D151" s="48">
        <v>30</v>
      </c>
      <c r="E151" s="48">
        <v>30</v>
      </c>
      <c r="F151" s="48">
        <v>30</v>
      </c>
      <c r="G151" s="48">
        <v>30</v>
      </c>
      <c r="H151" s="48">
        <v>30</v>
      </c>
      <c r="I151" s="48">
        <v>30</v>
      </c>
      <c r="J151" s="48">
        <v>30</v>
      </c>
      <c r="K151" s="48">
        <v>30</v>
      </c>
      <c r="L151" s="48">
        <v>30</v>
      </c>
      <c r="M151" s="48">
        <v>30</v>
      </c>
      <c r="N151" s="48">
        <v>30</v>
      </c>
      <c r="O151" s="48">
        <v>30</v>
      </c>
      <c r="P151" s="48">
        <v>30</v>
      </c>
      <c r="Q151" s="48">
        <v>30</v>
      </c>
      <c r="R151" s="48">
        <v>30</v>
      </c>
      <c r="S151" s="48">
        <v>30</v>
      </c>
      <c r="T151" s="48">
        <v>30</v>
      </c>
      <c r="U151" s="48">
        <v>30</v>
      </c>
      <c r="V151" s="48">
        <v>30</v>
      </c>
      <c r="W151" s="48">
        <v>30</v>
      </c>
      <c r="X151" s="48">
        <v>30</v>
      </c>
      <c r="Y151" s="48">
        <v>30</v>
      </c>
      <c r="Z151" s="48">
        <v>30</v>
      </c>
      <c r="AA151" s="48">
        <v>30</v>
      </c>
      <c r="AB151" s="48">
        <v>30</v>
      </c>
      <c r="AC151" s="48">
        <v>30</v>
      </c>
      <c r="AD151" s="48">
        <v>30</v>
      </c>
      <c r="AE151" s="48">
        <v>30</v>
      </c>
      <c r="AF151" s="48">
        <v>30</v>
      </c>
      <c r="AG151" s="48">
        <v>30</v>
      </c>
      <c r="AH151" s="48">
        <v>30</v>
      </c>
      <c r="AI151" s="160">
        <f t="shared" si="19"/>
        <v>930</v>
      </c>
      <c r="AJ151" s="40">
        <f>AVERAGE(D151:AH151)</f>
        <v>30</v>
      </c>
      <c r="AK151" s="41">
        <f t="shared" si="20"/>
        <v>72576</v>
      </c>
      <c r="AN151" s="20"/>
    </row>
    <row r="152" spans="1:40" ht="21.95" hidden="1" customHeight="1" thickBot="1">
      <c r="B152" s="37">
        <v>174</v>
      </c>
      <c r="C152" s="16" t="s">
        <v>219</v>
      </c>
      <c r="D152" s="48">
        <v>0</v>
      </c>
      <c r="E152" s="48">
        <v>0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48">
        <v>0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8">
        <v>0</v>
      </c>
      <c r="V152" s="48">
        <v>0</v>
      </c>
      <c r="W152" s="48">
        <v>0</v>
      </c>
      <c r="X152" s="48">
        <v>0</v>
      </c>
      <c r="Y152" s="48">
        <v>0</v>
      </c>
      <c r="Z152" s="48">
        <v>0</v>
      </c>
      <c r="AA152" s="48">
        <v>0</v>
      </c>
      <c r="AB152" s="48">
        <v>0</v>
      </c>
      <c r="AC152" s="48">
        <v>0</v>
      </c>
      <c r="AD152" s="48">
        <v>0</v>
      </c>
      <c r="AE152" s="48">
        <v>0</v>
      </c>
      <c r="AF152" s="48">
        <v>0</v>
      </c>
      <c r="AG152" s="48">
        <v>0</v>
      </c>
      <c r="AH152" s="48">
        <v>0</v>
      </c>
      <c r="AI152" s="160">
        <f t="shared" si="19"/>
        <v>0</v>
      </c>
      <c r="AJ152" s="40">
        <f t="shared" si="18"/>
        <v>0</v>
      </c>
      <c r="AK152" s="41">
        <f t="shared" si="20"/>
        <v>0</v>
      </c>
      <c r="AN152" s="20"/>
    </row>
    <row r="153" spans="1:40" ht="19.5" customHeight="1" thickTop="1" thickBot="1">
      <c r="A153" s="145"/>
      <c r="B153" s="46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7"/>
      <c r="AI153" s="42"/>
      <c r="AJ153" s="43"/>
      <c r="AK153" s="159"/>
      <c r="AN153" s="20"/>
    </row>
    <row r="154" spans="1:40" ht="21.95" hidden="1" customHeight="1" thickTop="1">
      <c r="B154" s="37">
        <v>375</v>
      </c>
      <c r="C154" s="16" t="s">
        <v>124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48">
        <v>0</v>
      </c>
      <c r="O154" s="48">
        <v>0</v>
      </c>
      <c r="P154" s="48">
        <v>0</v>
      </c>
      <c r="Q154" s="48">
        <v>0</v>
      </c>
      <c r="R154" s="48">
        <v>0</v>
      </c>
      <c r="S154" s="48">
        <v>0</v>
      </c>
      <c r="T154" s="48">
        <v>0</v>
      </c>
      <c r="U154" s="48">
        <v>0</v>
      </c>
      <c r="V154" s="48">
        <v>0</v>
      </c>
      <c r="W154" s="48">
        <v>0</v>
      </c>
      <c r="X154" s="48">
        <v>0</v>
      </c>
      <c r="Y154" s="48">
        <v>0</v>
      </c>
      <c r="Z154" s="48">
        <v>0</v>
      </c>
      <c r="AA154" s="48">
        <v>0</v>
      </c>
      <c r="AB154" s="48">
        <v>0</v>
      </c>
      <c r="AC154" s="48">
        <v>0</v>
      </c>
      <c r="AD154" s="48">
        <v>0</v>
      </c>
      <c r="AE154" s="48">
        <v>0</v>
      </c>
      <c r="AF154" s="48">
        <v>0</v>
      </c>
      <c r="AG154" s="48">
        <v>0</v>
      </c>
      <c r="AH154" s="48">
        <v>0</v>
      </c>
      <c r="AI154" s="39">
        <f>SUM(D154:AF154)</f>
        <v>0</v>
      </c>
      <c r="AJ154" s="40">
        <f t="shared" si="18"/>
        <v>0</v>
      </c>
      <c r="AK154" s="41">
        <f>INT(ROUND(INT(ROUND(AJ154,0))*86.4*29,0))</f>
        <v>0</v>
      </c>
      <c r="AN154" s="20"/>
    </row>
    <row r="155" spans="1:40" ht="21.95" hidden="1" customHeight="1">
      <c r="B155" s="37">
        <v>374</v>
      </c>
      <c r="C155" s="16" t="s">
        <v>125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8">
        <v>0</v>
      </c>
      <c r="J155" s="48">
        <v>0</v>
      </c>
      <c r="K155" s="48">
        <v>0</v>
      </c>
      <c r="L155" s="48">
        <v>0</v>
      </c>
      <c r="M155" s="48">
        <v>0</v>
      </c>
      <c r="N155" s="48">
        <v>0</v>
      </c>
      <c r="O155" s="48">
        <v>0</v>
      </c>
      <c r="P155" s="48">
        <v>0</v>
      </c>
      <c r="Q155" s="48">
        <v>0</v>
      </c>
      <c r="R155" s="48">
        <v>0</v>
      </c>
      <c r="S155" s="48">
        <v>0</v>
      </c>
      <c r="T155" s="48">
        <v>0</v>
      </c>
      <c r="U155" s="48">
        <v>0</v>
      </c>
      <c r="V155" s="48">
        <v>0</v>
      </c>
      <c r="W155" s="48">
        <v>0</v>
      </c>
      <c r="X155" s="48">
        <v>0</v>
      </c>
      <c r="Y155" s="48">
        <v>0</v>
      </c>
      <c r="Z155" s="48">
        <v>0</v>
      </c>
      <c r="AA155" s="48">
        <v>0</v>
      </c>
      <c r="AB155" s="48">
        <v>0</v>
      </c>
      <c r="AC155" s="48">
        <v>0</v>
      </c>
      <c r="AD155" s="48">
        <v>0</v>
      </c>
      <c r="AE155" s="48">
        <v>0</v>
      </c>
      <c r="AF155" s="48">
        <v>0</v>
      </c>
      <c r="AG155" s="48">
        <v>0</v>
      </c>
      <c r="AH155" s="48">
        <v>0</v>
      </c>
      <c r="AI155" s="39">
        <f>SUM(D155:AF155)</f>
        <v>0</v>
      </c>
      <c r="AJ155" s="40">
        <f t="shared" si="18"/>
        <v>0</v>
      </c>
      <c r="AK155" s="41">
        <f>INT(ROUND(INT(ROUND(AJ155,0))*86.4*29,0))</f>
        <v>0</v>
      </c>
      <c r="AN155" s="20"/>
    </row>
    <row r="156" spans="1:40" ht="21.95" customHeight="1" thickTop="1">
      <c r="B156" s="37"/>
      <c r="C156" s="16" t="s">
        <v>126</v>
      </c>
      <c r="D156" s="48">
        <v>3725</v>
      </c>
      <c r="E156" s="48">
        <v>3768</v>
      </c>
      <c r="F156" s="48">
        <v>3368</v>
      </c>
      <c r="G156" s="48">
        <v>3378</v>
      </c>
      <c r="H156" s="48">
        <v>3685</v>
      </c>
      <c r="I156" s="48">
        <v>3624</v>
      </c>
      <c r="J156" s="48">
        <v>2991</v>
      </c>
      <c r="K156" s="48">
        <v>2856</v>
      </c>
      <c r="L156" s="48">
        <v>3295</v>
      </c>
      <c r="M156" s="48">
        <v>3496</v>
      </c>
      <c r="N156" s="48">
        <v>3629</v>
      </c>
      <c r="O156" s="48">
        <v>3637</v>
      </c>
      <c r="P156" s="48">
        <v>4112</v>
      </c>
      <c r="Q156" s="48">
        <v>3508</v>
      </c>
      <c r="R156" s="48">
        <v>3264</v>
      </c>
      <c r="S156" s="48">
        <v>2004</v>
      </c>
      <c r="T156" s="48">
        <v>2993</v>
      </c>
      <c r="U156" s="48">
        <v>2848</v>
      </c>
      <c r="V156" s="48">
        <v>3334</v>
      </c>
      <c r="W156" s="48">
        <v>3428</v>
      </c>
      <c r="X156" s="48">
        <v>2251</v>
      </c>
      <c r="Y156" s="48">
        <v>3491</v>
      </c>
      <c r="Z156" s="48">
        <v>2873</v>
      </c>
      <c r="AA156" s="48">
        <v>2352</v>
      </c>
      <c r="AB156" s="48">
        <v>3492</v>
      </c>
      <c r="AC156" s="48">
        <v>3582</v>
      </c>
      <c r="AD156" s="48">
        <v>4009</v>
      </c>
      <c r="AE156" s="48">
        <v>4138</v>
      </c>
      <c r="AF156" s="48">
        <v>2010</v>
      </c>
      <c r="AG156" s="48">
        <v>3322</v>
      </c>
      <c r="AH156" s="48">
        <v>3580</v>
      </c>
      <c r="AI156" s="160">
        <f>SUM(D156:AH156)</f>
        <v>102043</v>
      </c>
      <c r="AJ156" s="40">
        <f t="shared" ref="AJ156:AJ183" si="21">AVERAGE(D156:AH156)</f>
        <v>3291.7096774193546</v>
      </c>
      <c r="AK156" s="41">
        <f>INT(ROUND(INT(ROUND(AJ156,0))*86.4*28,0))</f>
        <v>7964006</v>
      </c>
      <c r="AN156" s="20"/>
    </row>
    <row r="157" spans="1:40" ht="21.95" hidden="1" customHeight="1">
      <c r="B157" s="37"/>
      <c r="C157" s="16" t="s">
        <v>208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160">
        <f>SUM(D157:AH157)</f>
        <v>0</v>
      </c>
      <c r="AJ157" s="40">
        <f t="shared" si="21"/>
        <v>0</v>
      </c>
      <c r="AK157" s="41">
        <f>INT(ROUND(INT(ROUND(AJ157,0))*86.4*28,0))</f>
        <v>0</v>
      </c>
      <c r="AN157" s="20"/>
    </row>
    <row r="158" spans="1:40" ht="21.95" hidden="1" customHeight="1">
      <c r="B158" s="37"/>
      <c r="C158" s="16" t="s">
        <v>127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38">
        <v>0</v>
      </c>
      <c r="AG158" s="38">
        <v>0</v>
      </c>
      <c r="AH158" s="38">
        <v>0</v>
      </c>
      <c r="AI158" s="160">
        <f>SUM(D158:AH158)</f>
        <v>0</v>
      </c>
      <c r="AJ158" s="40">
        <f t="shared" si="21"/>
        <v>0</v>
      </c>
      <c r="AK158" s="41">
        <f>INT(ROUND(INT(ROUND(AJ158,0))*86.4*28,0))</f>
        <v>0</v>
      </c>
      <c r="AN158" s="20"/>
    </row>
    <row r="159" spans="1:40" ht="21.75" customHeight="1">
      <c r="B159" s="37"/>
      <c r="C159" s="16" t="s">
        <v>128</v>
      </c>
      <c r="D159" s="38">
        <v>957</v>
      </c>
      <c r="E159" s="38">
        <v>958</v>
      </c>
      <c r="F159" s="38">
        <v>921</v>
      </c>
      <c r="G159" s="38">
        <v>952</v>
      </c>
      <c r="H159" s="38">
        <v>946</v>
      </c>
      <c r="I159" s="38">
        <v>957</v>
      </c>
      <c r="J159" s="38">
        <f>945</f>
        <v>945</v>
      </c>
      <c r="K159" s="38">
        <v>967</v>
      </c>
      <c r="L159" s="38">
        <v>940</v>
      </c>
      <c r="M159" s="38">
        <v>975</v>
      </c>
      <c r="N159" s="38">
        <v>951</v>
      </c>
      <c r="O159" s="38">
        <v>957</v>
      </c>
      <c r="P159" s="38">
        <v>966</v>
      </c>
      <c r="Q159" s="38">
        <v>963</v>
      </c>
      <c r="R159" s="38">
        <v>956</v>
      </c>
      <c r="S159" s="38">
        <v>1016</v>
      </c>
      <c r="T159" s="38">
        <v>951</v>
      </c>
      <c r="U159" s="38">
        <v>945</v>
      </c>
      <c r="V159" s="38">
        <v>965</v>
      </c>
      <c r="W159" s="38">
        <v>960</v>
      </c>
      <c r="X159" s="38">
        <v>1010</v>
      </c>
      <c r="Y159" s="38">
        <v>1167</v>
      </c>
      <c r="Z159" s="38">
        <v>967</v>
      </c>
      <c r="AA159" s="38">
        <v>995</v>
      </c>
      <c r="AB159" s="38">
        <v>946</v>
      </c>
      <c r="AC159" s="38">
        <v>985</v>
      </c>
      <c r="AD159" s="38">
        <v>984</v>
      </c>
      <c r="AE159" s="38">
        <v>1012</v>
      </c>
      <c r="AF159" s="38">
        <v>1019</v>
      </c>
      <c r="AG159" s="38">
        <v>999</v>
      </c>
      <c r="AH159" s="38">
        <v>1004</v>
      </c>
      <c r="AI159" s="160">
        <f>SUM(D159:AH159)</f>
        <v>30236</v>
      </c>
      <c r="AJ159" s="40">
        <f t="shared" si="21"/>
        <v>975.35483870967744</v>
      </c>
      <c r="AK159" s="41">
        <f>INT(ROUND(INT(ROUND(AJ159,0))*86.4*28,0))</f>
        <v>2358720</v>
      </c>
      <c r="AN159" s="20"/>
    </row>
    <row r="160" spans="1:40" ht="21.95" customHeight="1" thickBot="1">
      <c r="B160" s="37"/>
      <c r="C160" s="16" t="s">
        <v>211</v>
      </c>
      <c r="D160" s="38">
        <v>2538</v>
      </c>
      <c r="E160" s="38">
        <v>2538</v>
      </c>
      <c r="F160" s="38">
        <v>2767</v>
      </c>
      <c r="G160" s="38">
        <v>2521</v>
      </c>
      <c r="H160" s="38">
        <v>2489</v>
      </c>
      <c r="I160" s="38">
        <v>2558</v>
      </c>
      <c r="J160" s="38">
        <v>2484</v>
      </c>
      <c r="K160" s="38">
        <v>2525</v>
      </c>
      <c r="L160" s="38">
        <v>2461</v>
      </c>
      <c r="M160" s="38">
        <v>2554</v>
      </c>
      <c r="N160" s="38">
        <v>2479</v>
      </c>
      <c r="O160" s="38">
        <v>2471</v>
      </c>
      <c r="P160" s="38">
        <v>2497</v>
      </c>
      <c r="Q160" s="38">
        <v>2472</v>
      </c>
      <c r="R160" s="38">
        <v>2405</v>
      </c>
      <c r="S160" s="38">
        <v>2590</v>
      </c>
      <c r="T160" s="38">
        <v>2449</v>
      </c>
      <c r="U160" s="38">
        <v>2404</v>
      </c>
      <c r="V160" s="38">
        <v>2447</v>
      </c>
      <c r="W160" s="38">
        <v>2398</v>
      </c>
      <c r="X160" s="38">
        <v>2516</v>
      </c>
      <c r="Y160" s="38">
        <v>2970</v>
      </c>
      <c r="Z160" s="38">
        <v>2505</v>
      </c>
      <c r="AA160" s="38">
        <v>2521</v>
      </c>
      <c r="AB160" s="38">
        <v>2376</v>
      </c>
      <c r="AC160" s="38">
        <v>2439</v>
      </c>
      <c r="AD160" s="38">
        <v>2397</v>
      </c>
      <c r="AE160" s="38">
        <v>2459</v>
      </c>
      <c r="AF160" s="38">
        <v>2522</v>
      </c>
      <c r="AG160" s="38">
        <v>2440</v>
      </c>
      <c r="AH160" s="38">
        <v>2393</v>
      </c>
      <c r="AI160" s="160">
        <f>SUM(D160:AH160)</f>
        <v>77585</v>
      </c>
      <c r="AJ160" s="40">
        <f t="shared" si="21"/>
        <v>2502.7419354838707</v>
      </c>
      <c r="AK160" s="41">
        <f>INT(ROUND(INT(ROUND(AJ160,0))*86.4*28,0))</f>
        <v>6055258</v>
      </c>
      <c r="AN160" s="20"/>
    </row>
    <row r="161" spans="1:251" ht="21" thickTop="1" thickBot="1">
      <c r="A161" s="143"/>
      <c r="B161" s="232" t="s">
        <v>129</v>
      </c>
      <c r="C161" s="233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8"/>
      <c r="AI161" s="163"/>
      <c r="AJ161" s="43"/>
      <c r="AK161" s="159"/>
      <c r="AN161" s="20"/>
      <c r="IQ161" s="2" t="s">
        <v>202</v>
      </c>
    </row>
    <row r="162" spans="1:251" ht="21.95" customHeight="1" thickTop="1">
      <c r="B162" s="37">
        <v>378</v>
      </c>
      <c r="C162" s="16" t="s">
        <v>130</v>
      </c>
      <c r="D162" s="38">
        <v>392</v>
      </c>
      <c r="E162" s="38">
        <v>397</v>
      </c>
      <c r="F162" s="38">
        <v>380</v>
      </c>
      <c r="G162" s="38">
        <v>373</v>
      </c>
      <c r="H162" s="38">
        <v>373</v>
      </c>
      <c r="I162" s="38">
        <v>372</v>
      </c>
      <c r="J162" s="38">
        <v>345</v>
      </c>
      <c r="K162" s="38">
        <v>343</v>
      </c>
      <c r="L162" s="38">
        <v>331</v>
      </c>
      <c r="M162" s="38">
        <v>320</v>
      </c>
      <c r="N162" s="38">
        <v>314</v>
      </c>
      <c r="O162" s="38">
        <v>306</v>
      </c>
      <c r="P162" s="38">
        <v>298</v>
      </c>
      <c r="Q162" s="38">
        <v>291</v>
      </c>
      <c r="R162" s="38">
        <v>285</v>
      </c>
      <c r="S162" s="38">
        <v>267</v>
      </c>
      <c r="T162" s="38">
        <v>276</v>
      </c>
      <c r="U162" s="38">
        <v>276</v>
      </c>
      <c r="V162" s="38">
        <v>266</v>
      </c>
      <c r="W162" s="38">
        <v>265</v>
      </c>
      <c r="X162" s="38">
        <v>260</v>
      </c>
      <c r="Y162" s="38">
        <v>255</v>
      </c>
      <c r="Z162" s="38">
        <v>256</v>
      </c>
      <c r="AA162" s="38">
        <v>259</v>
      </c>
      <c r="AB162" s="38">
        <v>248</v>
      </c>
      <c r="AC162" s="38">
        <v>254</v>
      </c>
      <c r="AD162" s="38">
        <v>264</v>
      </c>
      <c r="AE162" s="38">
        <v>252</v>
      </c>
      <c r="AF162" s="38">
        <v>253</v>
      </c>
      <c r="AG162" s="38">
        <v>246</v>
      </c>
      <c r="AH162" s="38">
        <v>241</v>
      </c>
      <c r="AI162" s="160">
        <f t="shared" ref="AI162:AI167" si="22">SUM(D162:AH162)</f>
        <v>9258</v>
      </c>
      <c r="AJ162" s="40">
        <f t="shared" si="21"/>
        <v>298.64516129032256</v>
      </c>
      <c r="AK162" s="41">
        <f>INT(ROUND(INT(ROUND(AJ162,0))*86.4*28,0))</f>
        <v>723341</v>
      </c>
      <c r="AN162" s="20"/>
    </row>
    <row r="163" spans="1:251" ht="21.75" customHeight="1">
      <c r="B163" s="37">
        <v>379</v>
      </c>
      <c r="C163" s="16" t="s">
        <v>131</v>
      </c>
      <c r="D163" s="38">
        <v>562</v>
      </c>
      <c r="E163" s="38">
        <v>553</v>
      </c>
      <c r="F163" s="38">
        <v>478</v>
      </c>
      <c r="G163" s="38">
        <v>489</v>
      </c>
      <c r="H163" s="38">
        <v>484</v>
      </c>
      <c r="I163" s="38">
        <v>470</v>
      </c>
      <c r="J163" s="38">
        <v>450</v>
      </c>
      <c r="K163" s="38">
        <v>450</v>
      </c>
      <c r="L163" s="38">
        <v>435</v>
      </c>
      <c r="M163" s="38">
        <v>435</v>
      </c>
      <c r="N163" s="38">
        <v>423</v>
      </c>
      <c r="O163" s="38">
        <v>420</v>
      </c>
      <c r="P163" s="38">
        <v>412</v>
      </c>
      <c r="Q163" s="38">
        <v>411</v>
      </c>
      <c r="R163" s="38">
        <v>407</v>
      </c>
      <c r="S163" s="38">
        <v>390</v>
      </c>
      <c r="T163" s="38">
        <v>406</v>
      </c>
      <c r="U163" s="38">
        <v>398</v>
      </c>
      <c r="V163" s="38">
        <v>395</v>
      </c>
      <c r="W163" s="38">
        <v>399</v>
      </c>
      <c r="X163" s="38">
        <v>397</v>
      </c>
      <c r="Y163" s="38">
        <v>374</v>
      </c>
      <c r="Z163" s="38">
        <v>392</v>
      </c>
      <c r="AA163" s="38">
        <v>397</v>
      </c>
      <c r="AB163" s="38">
        <v>381</v>
      </c>
      <c r="AC163" s="38">
        <v>385</v>
      </c>
      <c r="AD163" s="38">
        <v>392</v>
      </c>
      <c r="AE163" s="38">
        <v>374</v>
      </c>
      <c r="AF163" s="38">
        <v>378</v>
      </c>
      <c r="AG163" s="38">
        <v>387</v>
      </c>
      <c r="AH163" s="38">
        <v>385</v>
      </c>
      <c r="AI163" s="160">
        <f t="shared" si="22"/>
        <v>13109</v>
      </c>
      <c r="AJ163" s="40">
        <f t="shared" si="21"/>
        <v>422.87096774193549</v>
      </c>
      <c r="AK163" s="41">
        <f t="shared" ref="AK163:AK182" si="23">INT(ROUND(INT(ROUND(AJ163,0))*86.4*28,0))</f>
        <v>1023322</v>
      </c>
      <c r="AN163" s="20"/>
    </row>
    <row r="164" spans="1:251" ht="21.95" customHeight="1">
      <c r="B164" s="37">
        <v>233</v>
      </c>
      <c r="C164" s="16" t="s">
        <v>132</v>
      </c>
      <c r="D164" s="38">
        <f>1077-D166</f>
        <v>836</v>
      </c>
      <c r="E164" s="38">
        <f>1061-E166</f>
        <v>820</v>
      </c>
      <c r="F164" s="38">
        <f>1050-F166</f>
        <v>809</v>
      </c>
      <c r="G164" s="38">
        <f>1059-G166</f>
        <v>818</v>
      </c>
      <c r="H164" s="38">
        <f>1049-H166</f>
        <v>808</v>
      </c>
      <c r="I164" s="38">
        <f>1069-I166</f>
        <v>828</v>
      </c>
      <c r="J164" s="38">
        <f>1049-J166</f>
        <v>808</v>
      </c>
      <c r="K164" s="38">
        <f>1061-K166</f>
        <v>820</v>
      </c>
      <c r="L164" s="38">
        <f>1067-L166</f>
        <v>826</v>
      </c>
      <c r="M164" s="38">
        <f>1041-M166</f>
        <v>800</v>
      </c>
      <c r="N164" s="38">
        <f>1043-N166</f>
        <v>802</v>
      </c>
      <c r="O164" s="38">
        <f>1049-O166</f>
        <v>808</v>
      </c>
      <c r="P164" s="38">
        <f>1037-P166</f>
        <v>796</v>
      </c>
      <c r="Q164" s="38">
        <f>1033-Q166</f>
        <v>792</v>
      </c>
      <c r="R164" s="38">
        <f>1038-R166</f>
        <v>797</v>
      </c>
      <c r="S164" s="38">
        <f>1040-S166</f>
        <v>799</v>
      </c>
      <c r="T164" s="38">
        <f>1033-T166</f>
        <v>792</v>
      </c>
      <c r="U164" s="38">
        <f>1025-U166</f>
        <v>784</v>
      </c>
      <c r="V164" s="38">
        <f>1014-V166</f>
        <v>773</v>
      </c>
      <c r="W164" s="38">
        <f>1010-W166</f>
        <v>769</v>
      </c>
      <c r="X164" s="38">
        <f>1004-X166</f>
        <v>763</v>
      </c>
      <c r="Y164" s="38">
        <f>1014-Y166</f>
        <v>773</v>
      </c>
      <c r="Z164" s="38">
        <f>1021-Z166</f>
        <v>780</v>
      </c>
      <c r="AA164" s="38">
        <f>1007-AA166</f>
        <v>766</v>
      </c>
      <c r="AB164" s="38">
        <f>988-AB166</f>
        <v>747</v>
      </c>
      <c r="AC164" s="38">
        <f>1007-AC166</f>
        <v>766</v>
      </c>
      <c r="AD164" s="38">
        <f>986-AD166</f>
        <v>745</v>
      </c>
      <c r="AE164" s="38">
        <f>991-AE166</f>
        <v>750</v>
      </c>
      <c r="AF164" s="38">
        <f>984-AF166</f>
        <v>743</v>
      </c>
      <c r="AG164" s="38">
        <f>978-AG166</f>
        <v>737</v>
      </c>
      <c r="AH164" s="38">
        <f>962-AH166</f>
        <v>721</v>
      </c>
      <c r="AI164" s="160">
        <f t="shared" si="22"/>
        <v>24376</v>
      </c>
      <c r="AJ164" s="40">
        <f t="shared" si="21"/>
        <v>786.32258064516134</v>
      </c>
      <c r="AK164" s="41">
        <f t="shared" si="23"/>
        <v>1901491</v>
      </c>
      <c r="AN164" s="20"/>
    </row>
    <row r="165" spans="1:251" ht="21.95" customHeight="1">
      <c r="B165" s="37">
        <v>380</v>
      </c>
      <c r="C165" s="16" t="s">
        <v>133</v>
      </c>
      <c r="D165" s="38">
        <v>30</v>
      </c>
      <c r="E165" s="38">
        <v>464</v>
      </c>
      <c r="F165" s="38">
        <v>457</v>
      </c>
      <c r="G165" s="38">
        <v>463</v>
      </c>
      <c r="H165" s="38">
        <v>456</v>
      </c>
      <c r="I165" s="38">
        <v>520</v>
      </c>
      <c r="J165" s="38">
        <v>543</v>
      </c>
      <c r="K165" s="38">
        <v>459</v>
      </c>
      <c r="L165" s="38">
        <v>453</v>
      </c>
      <c r="M165" s="38">
        <v>450</v>
      </c>
      <c r="N165" s="38">
        <v>460</v>
      </c>
      <c r="O165" s="38">
        <v>428</v>
      </c>
      <c r="P165" s="38">
        <v>520</v>
      </c>
      <c r="Q165" s="38">
        <v>513</v>
      </c>
      <c r="R165" s="38">
        <v>463</v>
      </c>
      <c r="S165" s="38">
        <v>487</v>
      </c>
      <c r="T165" s="38">
        <v>486</v>
      </c>
      <c r="U165" s="38">
        <v>487</v>
      </c>
      <c r="V165" s="38">
        <v>488</v>
      </c>
      <c r="W165" s="38">
        <v>552</v>
      </c>
      <c r="X165" s="38">
        <v>569</v>
      </c>
      <c r="Y165" s="38">
        <v>482</v>
      </c>
      <c r="Z165" s="38">
        <v>473</v>
      </c>
      <c r="AA165" s="38">
        <v>484</v>
      </c>
      <c r="AB165" s="38">
        <v>480</v>
      </c>
      <c r="AC165" s="38">
        <v>478</v>
      </c>
      <c r="AD165" s="38">
        <v>567</v>
      </c>
      <c r="AE165" s="38">
        <v>570</v>
      </c>
      <c r="AF165" s="38">
        <v>431</v>
      </c>
      <c r="AG165" s="38">
        <v>423</v>
      </c>
      <c r="AH165" s="38">
        <v>394</v>
      </c>
      <c r="AI165" s="160">
        <f t="shared" si="22"/>
        <v>14530</v>
      </c>
      <c r="AJ165" s="40">
        <f t="shared" si="21"/>
        <v>468.70967741935482</v>
      </c>
      <c r="AK165" s="41">
        <f t="shared" si="23"/>
        <v>1134605</v>
      </c>
      <c r="AN165" s="20"/>
    </row>
    <row r="166" spans="1:251" ht="21.95" customHeight="1">
      <c r="B166" s="37"/>
      <c r="C166" s="16" t="s">
        <v>134</v>
      </c>
      <c r="D166" s="38">
        <v>241</v>
      </c>
      <c r="E166" s="38">
        <v>241</v>
      </c>
      <c r="F166" s="38">
        <v>241</v>
      </c>
      <c r="G166" s="38">
        <v>241</v>
      </c>
      <c r="H166" s="38">
        <v>241</v>
      </c>
      <c r="I166" s="38">
        <v>241</v>
      </c>
      <c r="J166" s="38">
        <v>241</v>
      </c>
      <c r="K166" s="38">
        <v>241</v>
      </c>
      <c r="L166" s="38">
        <v>241</v>
      </c>
      <c r="M166" s="38">
        <v>241</v>
      </c>
      <c r="N166" s="38">
        <v>241</v>
      </c>
      <c r="O166" s="38">
        <v>241</v>
      </c>
      <c r="P166" s="38">
        <v>241</v>
      </c>
      <c r="Q166" s="38">
        <v>241</v>
      </c>
      <c r="R166" s="38">
        <v>241</v>
      </c>
      <c r="S166" s="38">
        <v>241</v>
      </c>
      <c r="T166" s="38">
        <v>241</v>
      </c>
      <c r="U166" s="38">
        <v>241</v>
      </c>
      <c r="V166" s="38">
        <v>241</v>
      </c>
      <c r="W166" s="38">
        <v>241</v>
      </c>
      <c r="X166" s="38">
        <v>241</v>
      </c>
      <c r="Y166" s="38">
        <v>241</v>
      </c>
      <c r="Z166" s="38">
        <v>241</v>
      </c>
      <c r="AA166" s="38">
        <v>241</v>
      </c>
      <c r="AB166" s="38">
        <v>241</v>
      </c>
      <c r="AC166" s="38">
        <v>241</v>
      </c>
      <c r="AD166" s="38">
        <v>241</v>
      </c>
      <c r="AE166" s="38">
        <v>241</v>
      </c>
      <c r="AF166" s="38">
        <v>241</v>
      </c>
      <c r="AG166" s="38">
        <v>241</v>
      </c>
      <c r="AH166" s="38">
        <v>241</v>
      </c>
      <c r="AI166" s="160">
        <f t="shared" si="22"/>
        <v>7471</v>
      </c>
      <c r="AJ166" s="40">
        <f t="shared" si="21"/>
        <v>241</v>
      </c>
      <c r="AK166" s="41">
        <f t="shared" si="23"/>
        <v>583027</v>
      </c>
      <c r="AN166" s="20"/>
    </row>
    <row r="167" spans="1:251" s="1" customFormat="1" ht="21.95" customHeight="1" thickBot="1">
      <c r="B167" s="44">
        <v>370</v>
      </c>
      <c r="C167" s="45" t="s">
        <v>135</v>
      </c>
      <c r="D167" s="38">
        <v>275</v>
      </c>
      <c r="E167" s="38">
        <v>176</v>
      </c>
      <c r="F167" s="38">
        <v>329</v>
      </c>
      <c r="G167" s="38">
        <v>328</v>
      </c>
      <c r="H167" s="38">
        <v>337</v>
      </c>
      <c r="I167" s="38">
        <v>333</v>
      </c>
      <c r="J167" s="38">
        <v>334</v>
      </c>
      <c r="K167" s="38">
        <v>340</v>
      </c>
      <c r="L167" s="38">
        <v>338</v>
      </c>
      <c r="M167" s="38">
        <v>336</v>
      </c>
      <c r="N167" s="38">
        <v>319</v>
      </c>
      <c r="O167" s="38">
        <v>300</v>
      </c>
      <c r="P167" s="38">
        <v>286</v>
      </c>
      <c r="Q167" s="38">
        <v>276</v>
      </c>
      <c r="R167" s="38">
        <v>259</v>
      </c>
      <c r="S167" s="38">
        <v>239</v>
      </c>
      <c r="T167" s="38">
        <v>229</v>
      </c>
      <c r="U167" s="38">
        <v>207</v>
      </c>
      <c r="V167" s="38">
        <v>219</v>
      </c>
      <c r="W167" s="38">
        <v>221</v>
      </c>
      <c r="X167" s="38">
        <v>295</v>
      </c>
      <c r="Y167" s="38">
        <v>333</v>
      </c>
      <c r="Z167" s="38">
        <v>337</v>
      </c>
      <c r="AA167" s="38">
        <v>333</v>
      </c>
      <c r="AB167" s="38">
        <v>336</v>
      </c>
      <c r="AC167" s="38">
        <v>316</v>
      </c>
      <c r="AD167" s="38">
        <v>291</v>
      </c>
      <c r="AE167" s="38">
        <v>270</v>
      </c>
      <c r="AF167" s="38">
        <v>256</v>
      </c>
      <c r="AG167" s="38">
        <v>231</v>
      </c>
      <c r="AH167" s="38">
        <v>223</v>
      </c>
      <c r="AI167" s="160">
        <f t="shared" si="22"/>
        <v>8902</v>
      </c>
      <c r="AJ167" s="40">
        <f t="shared" si="21"/>
        <v>287.16129032258067</v>
      </c>
      <c r="AK167" s="41">
        <f t="shared" si="23"/>
        <v>694310</v>
      </c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IO167" s="3"/>
      <c r="IP167" s="3"/>
      <c r="IQ167" s="3"/>
    </row>
    <row r="168" spans="1:251" ht="12.75" hidden="1" customHeight="1" thickTop="1" thickBot="1">
      <c r="B168" s="44"/>
      <c r="C168" s="45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5"/>
      <c r="AJ168" s="40" t="e">
        <f t="shared" si="21"/>
        <v>#DIV/0!</v>
      </c>
      <c r="AK168" s="41" t="e">
        <f t="shared" si="23"/>
        <v>#DIV/0!</v>
      </c>
      <c r="AN168" s="20"/>
    </row>
    <row r="169" spans="1:251" ht="12.75" hidden="1" customHeight="1" thickTop="1" thickBot="1">
      <c r="B169" s="37"/>
      <c r="C169" s="56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5"/>
      <c r="AJ169" s="40" t="e">
        <f t="shared" si="21"/>
        <v>#DIV/0!</v>
      </c>
      <c r="AK169" s="41" t="e">
        <f t="shared" si="23"/>
        <v>#DIV/0!</v>
      </c>
      <c r="AN169" s="20"/>
    </row>
    <row r="170" spans="1:251" ht="21.95" customHeight="1" thickTop="1">
      <c r="B170" s="37"/>
      <c r="C170" s="57" t="s">
        <v>136</v>
      </c>
      <c r="D170" s="146">
        <f t="shared" ref="D170:AE170" si="24">D156</f>
        <v>3725</v>
      </c>
      <c r="E170" s="146">
        <f t="shared" si="24"/>
        <v>3768</v>
      </c>
      <c r="F170" s="146">
        <f t="shared" si="24"/>
        <v>3368</v>
      </c>
      <c r="G170" s="146">
        <f t="shared" si="24"/>
        <v>3378</v>
      </c>
      <c r="H170" s="146">
        <f t="shared" si="24"/>
        <v>3685</v>
      </c>
      <c r="I170" s="146">
        <f t="shared" si="24"/>
        <v>3624</v>
      </c>
      <c r="J170" s="146">
        <f t="shared" si="24"/>
        <v>2991</v>
      </c>
      <c r="K170" s="146">
        <f t="shared" si="24"/>
        <v>2856</v>
      </c>
      <c r="L170" s="146">
        <f t="shared" si="24"/>
        <v>3295</v>
      </c>
      <c r="M170" s="146">
        <f t="shared" si="24"/>
        <v>3496</v>
      </c>
      <c r="N170" s="146">
        <f t="shared" si="24"/>
        <v>3629</v>
      </c>
      <c r="O170" s="146">
        <f t="shared" si="24"/>
        <v>3637</v>
      </c>
      <c r="P170" s="146">
        <f t="shared" si="24"/>
        <v>4112</v>
      </c>
      <c r="Q170" s="146">
        <f t="shared" si="24"/>
        <v>3508</v>
      </c>
      <c r="R170" s="146">
        <f t="shared" si="24"/>
        <v>3264</v>
      </c>
      <c r="S170" s="146">
        <f t="shared" si="24"/>
        <v>2004</v>
      </c>
      <c r="T170" s="146">
        <f t="shared" si="24"/>
        <v>2993</v>
      </c>
      <c r="U170" s="146">
        <f t="shared" si="24"/>
        <v>2848</v>
      </c>
      <c r="V170" s="146">
        <f t="shared" si="24"/>
        <v>3334</v>
      </c>
      <c r="W170" s="146">
        <f t="shared" si="24"/>
        <v>3428</v>
      </c>
      <c r="X170" s="146">
        <f t="shared" si="24"/>
        <v>2251</v>
      </c>
      <c r="Y170" s="146">
        <f t="shared" si="24"/>
        <v>3491</v>
      </c>
      <c r="Z170" s="146">
        <f t="shared" si="24"/>
        <v>2873</v>
      </c>
      <c r="AA170" s="146">
        <f t="shared" si="24"/>
        <v>2352</v>
      </c>
      <c r="AB170" s="146">
        <f t="shared" si="24"/>
        <v>3492</v>
      </c>
      <c r="AC170" s="146">
        <f t="shared" si="24"/>
        <v>3582</v>
      </c>
      <c r="AD170" s="146">
        <f t="shared" si="24"/>
        <v>4009</v>
      </c>
      <c r="AE170" s="146">
        <f t="shared" si="24"/>
        <v>4138</v>
      </c>
      <c r="AF170" s="146">
        <f>AF156</f>
        <v>2010</v>
      </c>
      <c r="AG170" s="146">
        <f>AG156</f>
        <v>3322</v>
      </c>
      <c r="AH170" s="146">
        <f>AH156</f>
        <v>3580</v>
      </c>
      <c r="AI170" s="58">
        <f>SUM(D170:AH170)</f>
        <v>102043</v>
      </c>
      <c r="AJ170" s="40">
        <f t="shared" si="21"/>
        <v>3291.7096774193546</v>
      </c>
      <c r="AK170" s="41">
        <f t="shared" si="23"/>
        <v>7964006</v>
      </c>
      <c r="AN170" s="20"/>
    </row>
    <row r="171" spans="1:251" ht="21.95" customHeight="1">
      <c r="B171" s="37"/>
      <c r="C171" s="16" t="s">
        <v>137</v>
      </c>
      <c r="D171" s="60">
        <f t="shared" ref="D171:AE171" si="25">SUM(D12:D33)</f>
        <v>2018</v>
      </c>
      <c r="E171" s="60">
        <f t="shared" si="25"/>
        <v>2025</v>
      </c>
      <c r="F171" s="60">
        <f t="shared" si="25"/>
        <v>2023</v>
      </c>
      <c r="G171" s="60">
        <f t="shared" si="25"/>
        <v>2025</v>
      </c>
      <c r="H171" s="60">
        <f t="shared" si="25"/>
        <v>2024</v>
      </c>
      <c r="I171" s="60">
        <f t="shared" si="25"/>
        <v>2022</v>
      </c>
      <c r="J171" s="60">
        <f t="shared" si="25"/>
        <v>2023</v>
      </c>
      <c r="K171" s="60">
        <f t="shared" si="25"/>
        <v>2020</v>
      </c>
      <c r="L171" s="60">
        <f t="shared" si="25"/>
        <v>2020</v>
      </c>
      <c r="M171" s="60">
        <f t="shared" si="25"/>
        <v>2002</v>
      </c>
      <c r="N171" s="60">
        <f t="shared" si="25"/>
        <v>2021</v>
      </c>
      <c r="O171" s="60">
        <f t="shared" si="25"/>
        <v>2017</v>
      </c>
      <c r="P171" s="60">
        <f t="shared" si="25"/>
        <v>2019</v>
      </c>
      <c r="Q171" s="60">
        <f t="shared" si="25"/>
        <v>2015</v>
      </c>
      <c r="R171" s="60">
        <f t="shared" si="25"/>
        <v>2015</v>
      </c>
      <c r="S171" s="60">
        <f t="shared" si="25"/>
        <v>2017</v>
      </c>
      <c r="T171" s="60">
        <f t="shared" si="25"/>
        <v>2015</v>
      </c>
      <c r="U171" s="60">
        <f t="shared" si="25"/>
        <v>2017</v>
      </c>
      <c r="V171" s="60">
        <f t="shared" si="25"/>
        <v>2016</v>
      </c>
      <c r="W171" s="60">
        <f t="shared" si="25"/>
        <v>2018</v>
      </c>
      <c r="X171" s="60">
        <f t="shared" si="25"/>
        <v>2014</v>
      </c>
      <c r="Y171" s="60">
        <f t="shared" si="25"/>
        <v>2012</v>
      </c>
      <c r="Z171" s="60">
        <f t="shared" si="25"/>
        <v>2015</v>
      </c>
      <c r="AA171" s="60">
        <f t="shared" si="25"/>
        <v>2011</v>
      </c>
      <c r="AB171" s="60">
        <f t="shared" si="25"/>
        <v>2010</v>
      </c>
      <c r="AC171" s="60">
        <f t="shared" si="25"/>
        <v>2011</v>
      </c>
      <c r="AD171" s="60">
        <f t="shared" si="25"/>
        <v>2011</v>
      </c>
      <c r="AE171" s="60">
        <f t="shared" si="25"/>
        <v>2009</v>
      </c>
      <c r="AF171" s="60">
        <f>SUM(AF12:AF33)</f>
        <v>2012</v>
      </c>
      <c r="AG171" s="60">
        <f>SUM(AG12:AG33)</f>
        <v>2011</v>
      </c>
      <c r="AH171" s="60">
        <f>SUM(AH12:AH33)</f>
        <v>2009</v>
      </c>
      <c r="AI171" s="160">
        <f>SUM(D171:AG171)</f>
        <v>60488</v>
      </c>
      <c r="AJ171" s="40">
        <f t="shared" si="21"/>
        <v>2016.0322580645161</v>
      </c>
      <c r="AK171" s="41">
        <f t="shared" si="23"/>
        <v>4877107</v>
      </c>
      <c r="AN171" s="20"/>
    </row>
    <row r="172" spans="1:251" ht="21.95" customHeight="1">
      <c r="B172" s="37"/>
      <c r="C172" s="16" t="s">
        <v>138</v>
      </c>
      <c r="D172" s="60">
        <f t="shared" ref="D172:AE172" si="26">SUM(D35:D53)</f>
        <v>1178</v>
      </c>
      <c r="E172" s="60">
        <f t="shared" si="26"/>
        <v>1190</v>
      </c>
      <c r="F172" s="60">
        <f t="shared" si="26"/>
        <v>1190</v>
      </c>
      <c r="G172" s="60">
        <f t="shared" si="26"/>
        <v>1178</v>
      </c>
      <c r="H172" s="60">
        <f t="shared" si="26"/>
        <v>1190</v>
      </c>
      <c r="I172" s="60">
        <f t="shared" si="26"/>
        <v>1190</v>
      </c>
      <c r="J172" s="60">
        <f t="shared" si="26"/>
        <v>1182</v>
      </c>
      <c r="K172" s="60">
        <f t="shared" si="26"/>
        <v>1190</v>
      </c>
      <c r="L172" s="60">
        <f t="shared" si="26"/>
        <v>1169</v>
      </c>
      <c r="M172" s="60">
        <f t="shared" si="26"/>
        <v>1086</v>
      </c>
      <c r="N172" s="60">
        <f t="shared" si="26"/>
        <v>1190</v>
      </c>
      <c r="O172" s="60">
        <f t="shared" si="26"/>
        <v>1190</v>
      </c>
      <c r="P172" s="60">
        <f t="shared" si="26"/>
        <v>1190</v>
      </c>
      <c r="Q172" s="60">
        <f t="shared" si="26"/>
        <v>1190</v>
      </c>
      <c r="R172" s="60">
        <f t="shared" si="26"/>
        <v>1190</v>
      </c>
      <c r="S172" s="60">
        <f t="shared" si="26"/>
        <v>873</v>
      </c>
      <c r="T172" s="60">
        <f t="shared" si="26"/>
        <v>1190</v>
      </c>
      <c r="U172" s="60">
        <f t="shared" si="26"/>
        <v>1115</v>
      </c>
      <c r="V172" s="60">
        <f t="shared" si="26"/>
        <v>936</v>
      </c>
      <c r="W172" s="60">
        <f t="shared" si="26"/>
        <v>1014</v>
      </c>
      <c r="X172" s="60">
        <f t="shared" si="26"/>
        <v>1013</v>
      </c>
      <c r="Y172" s="60">
        <f t="shared" si="26"/>
        <v>1002</v>
      </c>
      <c r="Z172" s="60">
        <f t="shared" si="26"/>
        <v>1013</v>
      </c>
      <c r="AA172" s="60">
        <f t="shared" si="26"/>
        <v>1013</v>
      </c>
      <c r="AB172" s="60">
        <f t="shared" si="26"/>
        <v>1046</v>
      </c>
      <c r="AC172" s="60">
        <f t="shared" si="26"/>
        <v>1190</v>
      </c>
      <c r="AD172" s="60">
        <f t="shared" si="26"/>
        <v>1184</v>
      </c>
      <c r="AE172" s="60">
        <f t="shared" si="26"/>
        <v>1112</v>
      </c>
      <c r="AF172" s="60">
        <f>SUM(AF35:AF53)</f>
        <v>1014</v>
      </c>
      <c r="AG172" s="60">
        <f>SUM(AG35:AG53)</f>
        <v>1006</v>
      </c>
      <c r="AH172" s="60">
        <f>SUM(AH35:AH53)</f>
        <v>1003</v>
      </c>
      <c r="AI172" s="160">
        <f t="shared" ref="AI172:AI182" si="27">SUM(D172:AG172)</f>
        <v>33414</v>
      </c>
      <c r="AJ172" s="40">
        <f t="shared" si="21"/>
        <v>1110.2258064516129</v>
      </c>
      <c r="AK172" s="41">
        <f t="shared" si="23"/>
        <v>2685312</v>
      </c>
      <c r="AN172" s="20"/>
    </row>
    <row r="173" spans="1:251" ht="21.95" customHeight="1">
      <c r="B173" s="37"/>
      <c r="C173" s="16" t="s">
        <v>139</v>
      </c>
      <c r="D173" s="60">
        <f>SUM(D56:D62)</f>
        <v>0</v>
      </c>
      <c r="E173" s="60">
        <f t="shared" ref="E173:AH173" si="28">SUM(E56:E62)</f>
        <v>0</v>
      </c>
      <c r="F173" s="60">
        <f t="shared" si="28"/>
        <v>0</v>
      </c>
      <c r="G173" s="60">
        <f t="shared" si="28"/>
        <v>0</v>
      </c>
      <c r="H173" s="60">
        <f t="shared" si="28"/>
        <v>0</v>
      </c>
      <c r="I173" s="60">
        <f t="shared" si="28"/>
        <v>0</v>
      </c>
      <c r="J173" s="60">
        <f t="shared" si="28"/>
        <v>0</v>
      </c>
      <c r="K173" s="60">
        <f t="shared" si="28"/>
        <v>0</v>
      </c>
      <c r="L173" s="60">
        <f t="shared" si="28"/>
        <v>0</v>
      </c>
      <c r="M173" s="60">
        <f t="shared" si="28"/>
        <v>0</v>
      </c>
      <c r="N173" s="60">
        <f t="shared" si="28"/>
        <v>0</v>
      </c>
      <c r="O173" s="60">
        <f t="shared" si="28"/>
        <v>0</v>
      </c>
      <c r="P173" s="60">
        <f t="shared" si="28"/>
        <v>0</v>
      </c>
      <c r="Q173" s="60">
        <f t="shared" si="28"/>
        <v>0</v>
      </c>
      <c r="R173" s="60">
        <f t="shared" si="28"/>
        <v>0</v>
      </c>
      <c r="S173" s="60">
        <f t="shared" si="28"/>
        <v>0</v>
      </c>
      <c r="T173" s="60">
        <f t="shared" si="28"/>
        <v>0</v>
      </c>
      <c r="U173" s="60">
        <f t="shared" si="28"/>
        <v>0</v>
      </c>
      <c r="V173" s="60">
        <f t="shared" si="28"/>
        <v>0</v>
      </c>
      <c r="W173" s="60">
        <f t="shared" si="28"/>
        <v>0</v>
      </c>
      <c r="X173" s="60">
        <f t="shared" si="28"/>
        <v>0</v>
      </c>
      <c r="Y173" s="60">
        <f t="shared" si="28"/>
        <v>0</v>
      </c>
      <c r="Z173" s="60">
        <f t="shared" si="28"/>
        <v>0</v>
      </c>
      <c r="AA173" s="60">
        <f t="shared" si="28"/>
        <v>0</v>
      </c>
      <c r="AB173" s="60">
        <f t="shared" si="28"/>
        <v>0</v>
      </c>
      <c r="AC173" s="60">
        <f t="shared" si="28"/>
        <v>0</v>
      </c>
      <c r="AD173" s="60">
        <f t="shared" si="28"/>
        <v>0</v>
      </c>
      <c r="AE173" s="60">
        <f t="shared" si="28"/>
        <v>0</v>
      </c>
      <c r="AF173" s="60">
        <f t="shared" si="28"/>
        <v>0</v>
      </c>
      <c r="AG173" s="60">
        <f t="shared" si="28"/>
        <v>0</v>
      </c>
      <c r="AH173" s="60">
        <f t="shared" si="28"/>
        <v>0</v>
      </c>
      <c r="AI173" s="160">
        <f t="shared" si="27"/>
        <v>0</v>
      </c>
      <c r="AJ173" s="40">
        <f t="shared" si="21"/>
        <v>0</v>
      </c>
      <c r="AK173" s="41">
        <f t="shared" si="23"/>
        <v>0</v>
      </c>
      <c r="AN173" s="20"/>
    </row>
    <row r="174" spans="1:251" ht="21.95" customHeight="1">
      <c r="B174" s="37"/>
      <c r="C174" s="16" t="s">
        <v>140</v>
      </c>
      <c r="D174" s="60">
        <f>SUM(D64:D134)</f>
        <v>440</v>
      </c>
      <c r="E174" s="60">
        <f t="shared" ref="E174:AH174" si="29">SUM(E64:E134)</f>
        <v>440</v>
      </c>
      <c r="F174" s="60">
        <f t="shared" si="29"/>
        <v>440</v>
      </c>
      <c r="G174" s="60">
        <f t="shared" si="29"/>
        <v>440</v>
      </c>
      <c r="H174" s="60">
        <f t="shared" si="29"/>
        <v>440</v>
      </c>
      <c r="I174" s="60">
        <f t="shared" si="29"/>
        <v>440</v>
      </c>
      <c r="J174" s="60">
        <f t="shared" si="29"/>
        <v>440</v>
      </c>
      <c r="K174" s="60">
        <f t="shared" si="29"/>
        <v>440</v>
      </c>
      <c r="L174" s="60">
        <f t="shared" si="29"/>
        <v>440</v>
      </c>
      <c r="M174" s="60">
        <f t="shared" si="29"/>
        <v>440</v>
      </c>
      <c r="N174" s="60">
        <f t="shared" si="29"/>
        <v>440</v>
      </c>
      <c r="O174" s="60">
        <f t="shared" si="29"/>
        <v>440</v>
      </c>
      <c r="P174" s="60">
        <f t="shared" si="29"/>
        <v>440</v>
      </c>
      <c r="Q174" s="60">
        <f t="shared" si="29"/>
        <v>440</v>
      </c>
      <c r="R174" s="60">
        <f t="shared" si="29"/>
        <v>440</v>
      </c>
      <c r="S174" s="60">
        <f t="shared" si="29"/>
        <v>440</v>
      </c>
      <c r="T174" s="60">
        <f t="shared" si="29"/>
        <v>440</v>
      </c>
      <c r="U174" s="60">
        <f t="shared" si="29"/>
        <v>440</v>
      </c>
      <c r="V174" s="60">
        <f t="shared" si="29"/>
        <v>440</v>
      </c>
      <c r="W174" s="60">
        <f t="shared" si="29"/>
        <v>440</v>
      </c>
      <c r="X174" s="60">
        <f t="shared" si="29"/>
        <v>440</v>
      </c>
      <c r="Y174" s="60">
        <f t="shared" si="29"/>
        <v>440</v>
      </c>
      <c r="Z174" s="60">
        <f t="shared" si="29"/>
        <v>440</v>
      </c>
      <c r="AA174" s="60">
        <f t="shared" si="29"/>
        <v>440</v>
      </c>
      <c r="AB174" s="60">
        <f t="shared" si="29"/>
        <v>440</v>
      </c>
      <c r="AC174" s="60">
        <f t="shared" si="29"/>
        <v>440</v>
      </c>
      <c r="AD174" s="60">
        <f t="shared" si="29"/>
        <v>440</v>
      </c>
      <c r="AE174" s="60">
        <f t="shared" si="29"/>
        <v>440</v>
      </c>
      <c r="AF174" s="60">
        <f t="shared" si="29"/>
        <v>440</v>
      </c>
      <c r="AG174" s="60">
        <f t="shared" si="29"/>
        <v>440</v>
      </c>
      <c r="AH174" s="60">
        <f t="shared" si="29"/>
        <v>440</v>
      </c>
      <c r="AI174" s="160">
        <f t="shared" si="27"/>
        <v>13200</v>
      </c>
      <c r="AJ174" s="40">
        <f t="shared" si="21"/>
        <v>440</v>
      </c>
      <c r="AK174" s="41">
        <f t="shared" si="23"/>
        <v>1064448</v>
      </c>
      <c r="AN174" s="20"/>
    </row>
    <row r="175" spans="1:251" ht="21.95" hidden="1" customHeight="1">
      <c r="B175" s="37"/>
      <c r="C175" s="16" t="s">
        <v>232</v>
      </c>
      <c r="D175" s="60">
        <f t="shared" ref="D175:AE175" si="30">SUM(D26:D26)</f>
        <v>0</v>
      </c>
      <c r="E175" s="60">
        <f t="shared" si="30"/>
        <v>0</v>
      </c>
      <c r="F175" s="60">
        <f t="shared" si="30"/>
        <v>0</v>
      </c>
      <c r="G175" s="60">
        <f t="shared" si="30"/>
        <v>0</v>
      </c>
      <c r="H175" s="60">
        <f t="shared" si="30"/>
        <v>0</v>
      </c>
      <c r="I175" s="60">
        <f t="shared" si="30"/>
        <v>0</v>
      </c>
      <c r="J175" s="60">
        <f t="shared" si="30"/>
        <v>0</v>
      </c>
      <c r="K175" s="60">
        <f t="shared" si="30"/>
        <v>0</v>
      </c>
      <c r="L175" s="60">
        <f t="shared" si="30"/>
        <v>0</v>
      </c>
      <c r="M175" s="60">
        <f t="shared" si="30"/>
        <v>0</v>
      </c>
      <c r="N175" s="60">
        <f t="shared" si="30"/>
        <v>0</v>
      </c>
      <c r="O175" s="60">
        <f t="shared" si="30"/>
        <v>0</v>
      </c>
      <c r="P175" s="60">
        <f t="shared" si="30"/>
        <v>0</v>
      </c>
      <c r="Q175" s="60">
        <f t="shared" si="30"/>
        <v>0</v>
      </c>
      <c r="R175" s="60">
        <f t="shared" si="30"/>
        <v>0</v>
      </c>
      <c r="S175" s="60">
        <f t="shared" si="30"/>
        <v>0</v>
      </c>
      <c r="T175" s="60">
        <f t="shared" si="30"/>
        <v>0</v>
      </c>
      <c r="U175" s="60">
        <f t="shared" si="30"/>
        <v>0</v>
      </c>
      <c r="V175" s="60">
        <f t="shared" si="30"/>
        <v>0</v>
      </c>
      <c r="W175" s="60">
        <f t="shared" si="30"/>
        <v>0</v>
      </c>
      <c r="X175" s="60">
        <f t="shared" si="30"/>
        <v>0</v>
      </c>
      <c r="Y175" s="60">
        <f t="shared" si="30"/>
        <v>0</v>
      </c>
      <c r="Z175" s="60">
        <f t="shared" si="30"/>
        <v>0</v>
      </c>
      <c r="AA175" s="60">
        <f t="shared" si="30"/>
        <v>0</v>
      </c>
      <c r="AB175" s="60">
        <f t="shared" si="30"/>
        <v>0</v>
      </c>
      <c r="AC175" s="60">
        <f t="shared" si="30"/>
        <v>0</v>
      </c>
      <c r="AD175" s="60">
        <f t="shared" si="30"/>
        <v>0</v>
      </c>
      <c r="AE175" s="60">
        <f t="shared" si="30"/>
        <v>0</v>
      </c>
      <c r="AF175" s="60">
        <f>SUM(AF26:AF26)</f>
        <v>0</v>
      </c>
      <c r="AG175" s="60">
        <f>SUM(AG26:AG26)</f>
        <v>0</v>
      </c>
      <c r="AH175" s="60">
        <f>SUM(AH26:AH26)</f>
        <v>0</v>
      </c>
      <c r="AI175" s="160">
        <f t="shared" si="27"/>
        <v>0</v>
      </c>
      <c r="AJ175" s="40">
        <f t="shared" si="21"/>
        <v>0</v>
      </c>
      <c r="AK175" s="41">
        <f t="shared" si="23"/>
        <v>0</v>
      </c>
      <c r="AN175" s="20"/>
    </row>
    <row r="176" spans="1:251" ht="21.95" customHeight="1">
      <c r="B176" s="37"/>
      <c r="C176" s="16" t="s">
        <v>141</v>
      </c>
      <c r="D176" s="60">
        <f t="shared" ref="D176:AE176" si="31">SUM(D146:D152)</f>
        <v>227</v>
      </c>
      <c r="E176" s="60">
        <f t="shared" si="31"/>
        <v>227</v>
      </c>
      <c r="F176" s="60">
        <f t="shared" si="31"/>
        <v>227</v>
      </c>
      <c r="G176" s="60">
        <f t="shared" si="31"/>
        <v>227</v>
      </c>
      <c r="H176" s="60">
        <f t="shared" si="31"/>
        <v>227</v>
      </c>
      <c r="I176" s="60">
        <f t="shared" si="31"/>
        <v>227</v>
      </c>
      <c r="J176" s="60">
        <f t="shared" si="31"/>
        <v>227</v>
      </c>
      <c r="K176" s="60">
        <f t="shared" si="31"/>
        <v>227</v>
      </c>
      <c r="L176" s="60">
        <f t="shared" si="31"/>
        <v>227</v>
      </c>
      <c r="M176" s="60">
        <f t="shared" si="31"/>
        <v>227</v>
      </c>
      <c r="N176" s="60">
        <f t="shared" si="31"/>
        <v>227</v>
      </c>
      <c r="O176" s="60">
        <f t="shared" si="31"/>
        <v>227</v>
      </c>
      <c r="P176" s="60">
        <f t="shared" si="31"/>
        <v>227</v>
      </c>
      <c r="Q176" s="60">
        <f t="shared" si="31"/>
        <v>227</v>
      </c>
      <c r="R176" s="60">
        <f t="shared" si="31"/>
        <v>227</v>
      </c>
      <c r="S176" s="60">
        <f t="shared" si="31"/>
        <v>227</v>
      </c>
      <c r="T176" s="60">
        <f t="shared" si="31"/>
        <v>227</v>
      </c>
      <c r="U176" s="60">
        <f t="shared" si="31"/>
        <v>227</v>
      </c>
      <c r="V176" s="60">
        <f t="shared" si="31"/>
        <v>227</v>
      </c>
      <c r="W176" s="60">
        <f t="shared" si="31"/>
        <v>227</v>
      </c>
      <c r="X176" s="60">
        <f t="shared" si="31"/>
        <v>213</v>
      </c>
      <c r="Y176" s="60">
        <f t="shared" si="31"/>
        <v>184</v>
      </c>
      <c r="Z176" s="60">
        <f t="shared" si="31"/>
        <v>227</v>
      </c>
      <c r="AA176" s="60">
        <f t="shared" si="31"/>
        <v>227</v>
      </c>
      <c r="AB176" s="60">
        <f t="shared" si="31"/>
        <v>227</v>
      </c>
      <c r="AC176" s="60">
        <f t="shared" si="31"/>
        <v>227</v>
      </c>
      <c r="AD176" s="60">
        <f t="shared" si="31"/>
        <v>227</v>
      </c>
      <c r="AE176" s="60">
        <f t="shared" si="31"/>
        <v>227</v>
      </c>
      <c r="AF176" s="60">
        <f>SUM(AF146:AF152)</f>
        <v>227</v>
      </c>
      <c r="AG176" s="60">
        <f>SUM(AG146:AG152)</f>
        <v>227</v>
      </c>
      <c r="AH176" s="60">
        <f>SUM(AH146:AH152)</f>
        <v>227</v>
      </c>
      <c r="AI176" s="160">
        <f t="shared" si="27"/>
        <v>6753</v>
      </c>
      <c r="AJ176" s="40">
        <f t="shared" si="21"/>
        <v>225.16129032258064</v>
      </c>
      <c r="AK176" s="41">
        <f t="shared" si="23"/>
        <v>544320</v>
      </c>
      <c r="AN176" s="20"/>
    </row>
    <row r="177" spans="2:251" ht="21.95" customHeight="1">
      <c r="B177" s="37"/>
      <c r="C177" s="16" t="s">
        <v>142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160">
        <f t="shared" si="27"/>
        <v>0</v>
      </c>
      <c r="AJ177" s="40">
        <f t="shared" si="21"/>
        <v>0</v>
      </c>
      <c r="AK177" s="41">
        <f t="shared" si="23"/>
        <v>0</v>
      </c>
      <c r="AN177" s="20"/>
    </row>
    <row r="178" spans="2:251" ht="21.95" customHeight="1">
      <c r="B178" s="37"/>
      <c r="C178" s="16" t="s">
        <v>143</v>
      </c>
      <c r="D178" s="60">
        <f t="shared" ref="D178:AE178" si="32">D159</f>
        <v>957</v>
      </c>
      <c r="E178" s="60">
        <f t="shared" si="32"/>
        <v>958</v>
      </c>
      <c r="F178" s="60">
        <f t="shared" si="32"/>
        <v>921</v>
      </c>
      <c r="G178" s="60">
        <f t="shared" si="32"/>
        <v>952</v>
      </c>
      <c r="H178" s="60">
        <f t="shared" si="32"/>
        <v>946</v>
      </c>
      <c r="I178" s="60">
        <f t="shared" si="32"/>
        <v>957</v>
      </c>
      <c r="J178" s="60">
        <f t="shared" si="32"/>
        <v>945</v>
      </c>
      <c r="K178" s="60">
        <f t="shared" si="32"/>
        <v>967</v>
      </c>
      <c r="L178" s="60">
        <f t="shared" si="32"/>
        <v>940</v>
      </c>
      <c r="M178" s="60">
        <f t="shared" si="32"/>
        <v>975</v>
      </c>
      <c r="N178" s="60">
        <f t="shared" si="32"/>
        <v>951</v>
      </c>
      <c r="O178" s="60">
        <f t="shared" si="32"/>
        <v>957</v>
      </c>
      <c r="P178" s="60">
        <f t="shared" si="32"/>
        <v>966</v>
      </c>
      <c r="Q178" s="60">
        <f t="shared" si="32"/>
        <v>963</v>
      </c>
      <c r="R178" s="60">
        <f t="shared" si="32"/>
        <v>956</v>
      </c>
      <c r="S178" s="60">
        <f t="shared" si="32"/>
        <v>1016</v>
      </c>
      <c r="T178" s="60">
        <f t="shared" si="32"/>
        <v>951</v>
      </c>
      <c r="U178" s="60">
        <f t="shared" si="32"/>
        <v>945</v>
      </c>
      <c r="V178" s="60">
        <f t="shared" si="32"/>
        <v>965</v>
      </c>
      <c r="W178" s="60">
        <f t="shared" si="32"/>
        <v>960</v>
      </c>
      <c r="X178" s="60">
        <f t="shared" si="32"/>
        <v>1010</v>
      </c>
      <c r="Y178" s="60">
        <f t="shared" si="32"/>
        <v>1167</v>
      </c>
      <c r="Z178" s="60">
        <f t="shared" si="32"/>
        <v>967</v>
      </c>
      <c r="AA178" s="60">
        <f t="shared" si="32"/>
        <v>995</v>
      </c>
      <c r="AB178" s="60">
        <f t="shared" si="32"/>
        <v>946</v>
      </c>
      <c r="AC178" s="60">
        <f t="shared" si="32"/>
        <v>985</v>
      </c>
      <c r="AD178" s="60">
        <f t="shared" si="32"/>
        <v>984</v>
      </c>
      <c r="AE178" s="60">
        <f t="shared" si="32"/>
        <v>1012</v>
      </c>
      <c r="AF178" s="60">
        <f t="shared" ref="AF178:AH179" si="33">AF159</f>
        <v>1019</v>
      </c>
      <c r="AG178" s="60">
        <f t="shared" si="33"/>
        <v>999</v>
      </c>
      <c r="AH178" s="60">
        <f t="shared" si="33"/>
        <v>1004</v>
      </c>
      <c r="AI178" s="160">
        <f t="shared" si="27"/>
        <v>29232</v>
      </c>
      <c r="AJ178" s="40">
        <f t="shared" si="21"/>
        <v>975.35483870967744</v>
      </c>
      <c r="AK178" s="41">
        <f t="shared" si="23"/>
        <v>2358720</v>
      </c>
      <c r="AN178" s="20"/>
    </row>
    <row r="179" spans="2:251" ht="21.95" customHeight="1">
      <c r="B179" s="37"/>
      <c r="C179" s="16" t="s">
        <v>144</v>
      </c>
      <c r="D179" s="60">
        <f t="shared" ref="D179:AE179" si="34">D160</f>
        <v>2538</v>
      </c>
      <c r="E179" s="60">
        <f t="shared" si="34"/>
        <v>2538</v>
      </c>
      <c r="F179" s="60">
        <f t="shared" si="34"/>
        <v>2767</v>
      </c>
      <c r="G179" s="60">
        <f t="shared" si="34"/>
        <v>2521</v>
      </c>
      <c r="H179" s="60">
        <f t="shared" si="34"/>
        <v>2489</v>
      </c>
      <c r="I179" s="60">
        <f t="shared" si="34"/>
        <v>2558</v>
      </c>
      <c r="J179" s="60">
        <f t="shared" si="34"/>
        <v>2484</v>
      </c>
      <c r="K179" s="60">
        <f t="shared" si="34"/>
        <v>2525</v>
      </c>
      <c r="L179" s="60">
        <f t="shared" si="34"/>
        <v>2461</v>
      </c>
      <c r="M179" s="60">
        <f t="shared" si="34"/>
        <v>2554</v>
      </c>
      <c r="N179" s="60">
        <f t="shared" si="34"/>
        <v>2479</v>
      </c>
      <c r="O179" s="60">
        <f t="shared" si="34"/>
        <v>2471</v>
      </c>
      <c r="P179" s="60">
        <f t="shared" si="34"/>
        <v>2497</v>
      </c>
      <c r="Q179" s="60">
        <f t="shared" si="34"/>
        <v>2472</v>
      </c>
      <c r="R179" s="60">
        <f t="shared" si="34"/>
        <v>2405</v>
      </c>
      <c r="S179" s="60">
        <f t="shared" si="34"/>
        <v>2590</v>
      </c>
      <c r="T179" s="60">
        <f t="shared" si="34"/>
        <v>2449</v>
      </c>
      <c r="U179" s="60">
        <f t="shared" si="34"/>
        <v>2404</v>
      </c>
      <c r="V179" s="60">
        <f t="shared" si="34"/>
        <v>2447</v>
      </c>
      <c r="W179" s="60">
        <f t="shared" si="34"/>
        <v>2398</v>
      </c>
      <c r="X179" s="60">
        <f t="shared" si="34"/>
        <v>2516</v>
      </c>
      <c r="Y179" s="60">
        <f t="shared" si="34"/>
        <v>2970</v>
      </c>
      <c r="Z179" s="60">
        <f t="shared" si="34"/>
        <v>2505</v>
      </c>
      <c r="AA179" s="60">
        <f t="shared" si="34"/>
        <v>2521</v>
      </c>
      <c r="AB179" s="60">
        <f t="shared" si="34"/>
        <v>2376</v>
      </c>
      <c r="AC179" s="60">
        <f t="shared" si="34"/>
        <v>2439</v>
      </c>
      <c r="AD179" s="60">
        <f t="shared" si="34"/>
        <v>2397</v>
      </c>
      <c r="AE179" s="60">
        <f t="shared" si="34"/>
        <v>2459</v>
      </c>
      <c r="AF179" s="60">
        <f t="shared" si="33"/>
        <v>2522</v>
      </c>
      <c r="AG179" s="60">
        <f t="shared" si="33"/>
        <v>2440</v>
      </c>
      <c r="AH179" s="60">
        <f t="shared" si="33"/>
        <v>2393</v>
      </c>
      <c r="AI179" s="160">
        <f t="shared" si="27"/>
        <v>75192</v>
      </c>
      <c r="AJ179" s="40">
        <f t="shared" si="21"/>
        <v>2502.7419354838707</v>
      </c>
      <c r="AK179" s="41">
        <f t="shared" si="23"/>
        <v>6055258</v>
      </c>
      <c r="AN179" s="20"/>
    </row>
    <row r="180" spans="2:251" ht="21.95" customHeight="1">
      <c r="B180" s="37"/>
      <c r="C180" s="16" t="s">
        <v>145</v>
      </c>
      <c r="D180" s="60">
        <f t="shared" ref="D180:AE180" si="35">SUM(D162:D167)</f>
        <v>2336</v>
      </c>
      <c r="E180" s="60">
        <f t="shared" si="35"/>
        <v>2651</v>
      </c>
      <c r="F180" s="60">
        <f t="shared" si="35"/>
        <v>2694</v>
      </c>
      <c r="G180" s="60">
        <f t="shared" si="35"/>
        <v>2712</v>
      </c>
      <c r="H180" s="60">
        <f t="shared" si="35"/>
        <v>2699</v>
      </c>
      <c r="I180" s="60">
        <f t="shared" si="35"/>
        <v>2764</v>
      </c>
      <c r="J180" s="60">
        <f t="shared" si="35"/>
        <v>2721</v>
      </c>
      <c r="K180" s="60">
        <f t="shared" si="35"/>
        <v>2653</v>
      </c>
      <c r="L180" s="60">
        <f t="shared" si="35"/>
        <v>2624</v>
      </c>
      <c r="M180" s="60">
        <f t="shared" si="35"/>
        <v>2582</v>
      </c>
      <c r="N180" s="60">
        <f t="shared" si="35"/>
        <v>2559</v>
      </c>
      <c r="O180" s="60">
        <f t="shared" si="35"/>
        <v>2503</v>
      </c>
      <c r="P180" s="60">
        <f t="shared" si="35"/>
        <v>2553</v>
      </c>
      <c r="Q180" s="60">
        <f t="shared" si="35"/>
        <v>2524</v>
      </c>
      <c r="R180" s="60">
        <f t="shared" si="35"/>
        <v>2452</v>
      </c>
      <c r="S180" s="60">
        <f t="shared" si="35"/>
        <v>2423</v>
      </c>
      <c r="T180" s="60">
        <f t="shared" si="35"/>
        <v>2430</v>
      </c>
      <c r="U180" s="60">
        <f t="shared" si="35"/>
        <v>2393</v>
      </c>
      <c r="V180" s="60">
        <f t="shared" si="35"/>
        <v>2382</v>
      </c>
      <c r="W180" s="60">
        <f t="shared" si="35"/>
        <v>2447</v>
      </c>
      <c r="X180" s="60">
        <f t="shared" si="35"/>
        <v>2525</v>
      </c>
      <c r="Y180" s="60">
        <f t="shared" si="35"/>
        <v>2458</v>
      </c>
      <c r="Z180" s="60">
        <f t="shared" si="35"/>
        <v>2479</v>
      </c>
      <c r="AA180" s="60">
        <f t="shared" si="35"/>
        <v>2480</v>
      </c>
      <c r="AB180" s="60">
        <f t="shared" si="35"/>
        <v>2433</v>
      </c>
      <c r="AC180" s="60">
        <f t="shared" si="35"/>
        <v>2440</v>
      </c>
      <c r="AD180" s="60">
        <f t="shared" si="35"/>
        <v>2500</v>
      </c>
      <c r="AE180" s="60">
        <f t="shared" si="35"/>
        <v>2457</v>
      </c>
      <c r="AF180" s="60">
        <f>SUM(AF162:AF167)</f>
        <v>2302</v>
      </c>
      <c r="AG180" s="60">
        <f>SUM(AG162:AG167)</f>
        <v>2265</v>
      </c>
      <c r="AH180" s="60">
        <f>SUM(AH162:AH167)</f>
        <v>2205</v>
      </c>
      <c r="AI180" s="160">
        <f t="shared" si="27"/>
        <v>75441</v>
      </c>
      <c r="AJ180" s="40">
        <f t="shared" si="21"/>
        <v>2504.7096774193546</v>
      </c>
      <c r="AK180" s="41">
        <f t="shared" si="23"/>
        <v>6060096</v>
      </c>
      <c r="AN180" s="20"/>
    </row>
    <row r="181" spans="2:251" ht="21.95" customHeight="1">
      <c r="B181" s="37"/>
      <c r="C181" s="62" t="s">
        <v>146</v>
      </c>
      <c r="D181" s="60">
        <f t="shared" ref="D181:AH181" si="36">D54-D194</f>
        <v>895</v>
      </c>
      <c r="E181" s="60">
        <f t="shared" si="36"/>
        <v>907</v>
      </c>
      <c r="F181" s="60">
        <f t="shared" si="36"/>
        <v>907</v>
      </c>
      <c r="G181" s="60">
        <f t="shared" si="36"/>
        <v>895</v>
      </c>
      <c r="H181" s="60">
        <f t="shared" si="36"/>
        <v>907</v>
      </c>
      <c r="I181" s="60">
        <f t="shared" si="36"/>
        <v>907</v>
      </c>
      <c r="J181" s="60">
        <f t="shared" si="36"/>
        <v>899</v>
      </c>
      <c r="K181" s="60">
        <f t="shared" si="36"/>
        <v>907</v>
      </c>
      <c r="L181" s="60">
        <f t="shared" si="36"/>
        <v>886</v>
      </c>
      <c r="M181" s="60">
        <f t="shared" si="36"/>
        <v>803</v>
      </c>
      <c r="N181" s="60">
        <f t="shared" si="36"/>
        <v>907</v>
      </c>
      <c r="O181" s="60">
        <f t="shared" si="36"/>
        <v>907</v>
      </c>
      <c r="P181" s="60">
        <f t="shared" si="36"/>
        <v>907</v>
      </c>
      <c r="Q181" s="60">
        <f t="shared" si="36"/>
        <v>907</v>
      </c>
      <c r="R181" s="60">
        <f t="shared" si="36"/>
        <v>907</v>
      </c>
      <c r="S181" s="60">
        <f t="shared" si="36"/>
        <v>590</v>
      </c>
      <c r="T181" s="60">
        <f t="shared" si="36"/>
        <v>907</v>
      </c>
      <c r="U181" s="60">
        <f t="shared" si="36"/>
        <v>832</v>
      </c>
      <c r="V181" s="60">
        <f t="shared" si="36"/>
        <v>653</v>
      </c>
      <c r="W181" s="60">
        <f t="shared" si="36"/>
        <v>731</v>
      </c>
      <c r="X181" s="60">
        <f t="shared" si="36"/>
        <v>730</v>
      </c>
      <c r="Y181" s="60">
        <f t="shared" si="36"/>
        <v>719</v>
      </c>
      <c r="Z181" s="60">
        <f t="shared" si="36"/>
        <v>730</v>
      </c>
      <c r="AA181" s="60">
        <f t="shared" si="36"/>
        <v>730</v>
      </c>
      <c r="AB181" s="60">
        <f t="shared" si="36"/>
        <v>763</v>
      </c>
      <c r="AC181" s="60">
        <f t="shared" si="36"/>
        <v>907</v>
      </c>
      <c r="AD181" s="60">
        <f t="shared" si="36"/>
        <v>901</v>
      </c>
      <c r="AE181" s="60">
        <f t="shared" si="36"/>
        <v>829</v>
      </c>
      <c r="AF181" s="60">
        <f t="shared" si="36"/>
        <v>731</v>
      </c>
      <c r="AG181" s="60">
        <f t="shared" si="36"/>
        <v>723</v>
      </c>
      <c r="AH181" s="60">
        <f t="shared" si="36"/>
        <v>720</v>
      </c>
      <c r="AI181" s="160">
        <f t="shared" si="27"/>
        <v>24924</v>
      </c>
      <c r="AJ181" s="40">
        <f t="shared" si="21"/>
        <v>827.22580645161293</v>
      </c>
      <c r="AK181" s="41">
        <f t="shared" si="23"/>
        <v>2000678</v>
      </c>
      <c r="AN181" s="20"/>
    </row>
    <row r="182" spans="2:251" ht="21.95" customHeight="1">
      <c r="B182" s="37"/>
      <c r="C182" s="16" t="s">
        <v>241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0</v>
      </c>
      <c r="AF182" s="38">
        <v>0</v>
      </c>
      <c r="AG182" s="38">
        <v>0</v>
      </c>
      <c r="AH182" s="60">
        <v>0</v>
      </c>
      <c r="AI182" s="160">
        <f t="shared" si="27"/>
        <v>0</v>
      </c>
      <c r="AJ182" s="40">
        <f t="shared" si="21"/>
        <v>0</v>
      </c>
      <c r="AK182" s="41">
        <f t="shared" si="23"/>
        <v>0</v>
      </c>
      <c r="AN182" s="20"/>
    </row>
    <row r="183" spans="2:251" s="1" customFormat="1" ht="24.75" customHeight="1" thickBot="1">
      <c r="B183" s="44"/>
      <c r="C183" s="9" t="s">
        <v>149</v>
      </c>
      <c r="D183" s="10">
        <f t="shared" ref="D183:N183" si="37">SUM(D170:D180)+D182</f>
        <v>13419</v>
      </c>
      <c r="E183" s="10">
        <f t="shared" si="37"/>
        <v>13797</v>
      </c>
      <c r="F183" s="10">
        <f>SUM(F170:F180)+F182</f>
        <v>13630</v>
      </c>
      <c r="G183" s="10">
        <f>SUM(G170:G180)+G182</f>
        <v>13433</v>
      </c>
      <c r="H183" s="10">
        <f>SUM(H170:H180)+H182</f>
        <v>13700</v>
      </c>
      <c r="I183" s="10">
        <f>SUM(I170:I180)+I182</f>
        <v>13782</v>
      </c>
      <c r="J183" s="10">
        <f>SUM(J170:J180)+J182</f>
        <v>13013</v>
      </c>
      <c r="K183" s="10">
        <f t="shared" si="37"/>
        <v>12878</v>
      </c>
      <c r="L183" s="10">
        <f>SUM(L170:L180)+L182</f>
        <v>13176</v>
      </c>
      <c r="M183" s="10">
        <f t="shared" si="37"/>
        <v>13362</v>
      </c>
      <c r="N183" s="10">
        <f t="shared" si="37"/>
        <v>13496</v>
      </c>
      <c r="O183" s="10">
        <f t="shared" ref="O183:T183" si="38">SUM(O170:O180)+O182</f>
        <v>13442</v>
      </c>
      <c r="P183" s="10">
        <f t="shared" si="38"/>
        <v>14004</v>
      </c>
      <c r="Q183" s="10">
        <f t="shared" si="38"/>
        <v>13339</v>
      </c>
      <c r="R183" s="10">
        <f t="shared" si="38"/>
        <v>12949</v>
      </c>
      <c r="S183" s="10">
        <f t="shared" si="38"/>
        <v>11590</v>
      </c>
      <c r="T183" s="10">
        <f t="shared" si="38"/>
        <v>12695</v>
      </c>
      <c r="U183" s="10">
        <f t="shared" ref="U183:AB183" si="39">SUM(U170:U180)+U182</f>
        <v>12389</v>
      </c>
      <c r="V183" s="10">
        <f t="shared" si="39"/>
        <v>12747</v>
      </c>
      <c r="W183" s="10">
        <f t="shared" si="39"/>
        <v>12932</v>
      </c>
      <c r="X183" s="10">
        <f t="shared" si="39"/>
        <v>11982</v>
      </c>
      <c r="Y183" s="10">
        <f t="shared" si="39"/>
        <v>13724</v>
      </c>
      <c r="Z183" s="10">
        <f t="shared" si="39"/>
        <v>12519</v>
      </c>
      <c r="AA183" s="10">
        <f t="shared" si="39"/>
        <v>12039</v>
      </c>
      <c r="AB183" s="10">
        <f t="shared" si="39"/>
        <v>12970</v>
      </c>
      <c r="AC183" s="10">
        <f t="shared" ref="AC183:AH183" si="40">SUM(AC170:AC180)+AC182</f>
        <v>13314</v>
      </c>
      <c r="AD183" s="10">
        <f t="shared" si="40"/>
        <v>13752</v>
      </c>
      <c r="AE183" s="10">
        <f>SUM(AE170:AE180)+AE182</f>
        <v>13854</v>
      </c>
      <c r="AF183" s="10">
        <f t="shared" si="40"/>
        <v>11546</v>
      </c>
      <c r="AG183" s="10">
        <f t="shared" si="40"/>
        <v>12710</v>
      </c>
      <c r="AH183" s="10">
        <f t="shared" si="40"/>
        <v>12861</v>
      </c>
      <c r="AI183" s="63">
        <f>SUM(D183:AG183)</f>
        <v>392183</v>
      </c>
      <c r="AJ183" s="64">
        <f t="shared" si="21"/>
        <v>13065.935483870968</v>
      </c>
      <c r="AK183" s="65">
        <f>INT(ROUND(INT(ROUND(AJ183,0))*86.4*28,0))</f>
        <v>31609267</v>
      </c>
      <c r="AN183" s="20"/>
      <c r="BO183" s="20"/>
      <c r="BP183" s="20"/>
      <c r="IQ183" s="3"/>
    </row>
    <row r="184" spans="2:251" s="1" customFormat="1" ht="23.25" customHeight="1" thickTop="1">
      <c r="B184" s="66"/>
      <c r="C184" s="66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8"/>
      <c r="AJ184" s="69"/>
      <c r="AK184" s="69"/>
      <c r="AN184" s="20"/>
      <c r="BO184" s="20"/>
      <c r="BP184" s="20"/>
    </row>
    <row r="185" spans="2:251" ht="24.75" customHeight="1" thickBot="1">
      <c r="B185" s="70" t="s">
        <v>187</v>
      </c>
      <c r="C185" s="66" t="s">
        <v>195</v>
      </c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8"/>
      <c r="AJ185" s="69"/>
      <c r="AK185" s="69"/>
      <c r="AN185" s="20"/>
    </row>
    <row r="186" spans="2:251" ht="21.75" customHeight="1" thickTop="1">
      <c r="B186" s="73" t="s">
        <v>187</v>
      </c>
      <c r="C186" s="57" t="s">
        <v>188</v>
      </c>
      <c r="D186" s="74">
        <v>6</v>
      </c>
      <c r="E186" s="74">
        <v>6</v>
      </c>
      <c r="F186" s="74">
        <v>6</v>
      </c>
      <c r="G186" s="74">
        <v>6</v>
      </c>
      <c r="H186" s="74">
        <v>6</v>
      </c>
      <c r="I186" s="74">
        <v>6</v>
      </c>
      <c r="J186" s="74">
        <v>6</v>
      </c>
      <c r="K186" s="74">
        <v>6</v>
      </c>
      <c r="L186" s="74">
        <v>6</v>
      </c>
      <c r="M186" s="74">
        <v>6</v>
      </c>
      <c r="N186" s="74">
        <v>6</v>
      </c>
      <c r="O186" s="74">
        <v>6</v>
      </c>
      <c r="P186" s="74">
        <v>6</v>
      </c>
      <c r="Q186" s="74">
        <v>6</v>
      </c>
      <c r="R186" s="74">
        <v>6</v>
      </c>
      <c r="S186" s="74">
        <v>6</v>
      </c>
      <c r="T186" s="74">
        <v>6</v>
      </c>
      <c r="U186" s="74">
        <v>6</v>
      </c>
      <c r="V186" s="74">
        <v>6</v>
      </c>
      <c r="W186" s="74">
        <v>6</v>
      </c>
      <c r="X186" s="74">
        <v>6</v>
      </c>
      <c r="Y186" s="74">
        <v>6</v>
      </c>
      <c r="Z186" s="74">
        <v>6</v>
      </c>
      <c r="AA186" s="74">
        <v>6</v>
      </c>
      <c r="AB186" s="74">
        <v>6</v>
      </c>
      <c r="AC186" s="74">
        <v>6</v>
      </c>
      <c r="AD186" s="74">
        <v>6</v>
      </c>
      <c r="AE186" s="74">
        <v>6</v>
      </c>
      <c r="AF186" s="74">
        <v>6</v>
      </c>
      <c r="AG186" s="74">
        <v>6</v>
      </c>
      <c r="AH186" s="74">
        <v>6</v>
      </c>
      <c r="AI186" s="75">
        <f t="shared" ref="AI186:AI201" si="41">SUM(D186:AH186)</f>
        <v>186</v>
      </c>
      <c r="AJ186" s="59">
        <f>AVERAGE(D186:AH186)</f>
        <v>6</v>
      </c>
      <c r="AK186" s="69"/>
      <c r="AN186" s="20"/>
      <c r="BQ186" s="4"/>
      <c r="BR186" s="4"/>
    </row>
    <row r="187" spans="2:251" ht="21.95" customHeight="1">
      <c r="B187" s="16" t="s">
        <v>187</v>
      </c>
      <c r="C187" s="16" t="s">
        <v>193</v>
      </c>
      <c r="D187" s="83">
        <v>1</v>
      </c>
      <c r="E187" s="83">
        <v>1</v>
      </c>
      <c r="F187" s="83">
        <v>1</v>
      </c>
      <c r="G187" s="83">
        <v>1</v>
      </c>
      <c r="H187" s="83">
        <v>1</v>
      </c>
      <c r="I187" s="83">
        <v>1</v>
      </c>
      <c r="J187" s="83">
        <v>1</v>
      </c>
      <c r="K187" s="83">
        <v>1</v>
      </c>
      <c r="L187" s="83">
        <v>1</v>
      </c>
      <c r="M187" s="83">
        <v>1</v>
      </c>
      <c r="N187" s="83">
        <v>1</v>
      </c>
      <c r="O187" s="83">
        <v>1</v>
      </c>
      <c r="P187" s="83">
        <v>1</v>
      </c>
      <c r="Q187" s="83">
        <v>1</v>
      </c>
      <c r="R187" s="83">
        <v>1</v>
      </c>
      <c r="S187" s="83">
        <v>1</v>
      </c>
      <c r="T187" s="83">
        <v>1</v>
      </c>
      <c r="U187" s="83">
        <v>1</v>
      </c>
      <c r="V187" s="83">
        <v>1</v>
      </c>
      <c r="W187" s="83">
        <v>1</v>
      </c>
      <c r="X187" s="83">
        <v>1</v>
      </c>
      <c r="Y187" s="83">
        <v>1</v>
      </c>
      <c r="Z187" s="83">
        <v>1</v>
      </c>
      <c r="AA187" s="83">
        <v>1</v>
      </c>
      <c r="AB187" s="83">
        <v>1</v>
      </c>
      <c r="AC187" s="83">
        <v>1</v>
      </c>
      <c r="AD187" s="83">
        <v>1</v>
      </c>
      <c r="AE187" s="83">
        <v>1</v>
      </c>
      <c r="AF187" s="83">
        <v>1</v>
      </c>
      <c r="AG187" s="83">
        <v>1</v>
      </c>
      <c r="AH187" s="83">
        <v>1</v>
      </c>
      <c r="AI187" s="84">
        <f t="shared" si="41"/>
        <v>31</v>
      </c>
      <c r="AJ187" s="40">
        <f t="shared" ref="AJ187:AJ207" si="42">AVERAGE(D187:AH187)</f>
        <v>1</v>
      </c>
      <c r="AK187" s="69"/>
      <c r="AN187" s="20"/>
      <c r="BQ187" s="4"/>
      <c r="BR187" s="4"/>
    </row>
    <row r="188" spans="2:251" ht="21.95" hidden="1" customHeight="1">
      <c r="B188" s="37" t="s">
        <v>187</v>
      </c>
      <c r="C188" s="16" t="s">
        <v>194</v>
      </c>
      <c r="D188" s="83">
        <v>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83">
        <v>0</v>
      </c>
      <c r="AH188" s="83">
        <v>0</v>
      </c>
      <c r="AI188" s="84">
        <f t="shared" si="41"/>
        <v>0</v>
      </c>
      <c r="AJ188" s="40">
        <f t="shared" si="42"/>
        <v>0</v>
      </c>
      <c r="AK188" s="69"/>
      <c r="AN188" s="20"/>
      <c r="BQ188" s="4"/>
      <c r="BR188" s="4"/>
    </row>
    <row r="189" spans="2:251" ht="21.95" customHeight="1">
      <c r="B189" s="37" t="s">
        <v>187</v>
      </c>
      <c r="C189" s="16" t="s">
        <v>189</v>
      </c>
      <c r="D189" s="83">
        <v>7</v>
      </c>
      <c r="E189" s="83">
        <v>7</v>
      </c>
      <c r="F189" s="83">
        <v>7</v>
      </c>
      <c r="G189" s="83">
        <v>7</v>
      </c>
      <c r="H189" s="83">
        <v>7</v>
      </c>
      <c r="I189" s="83">
        <v>7</v>
      </c>
      <c r="J189" s="83">
        <v>7</v>
      </c>
      <c r="K189" s="83">
        <v>7</v>
      </c>
      <c r="L189" s="83">
        <v>7</v>
      </c>
      <c r="M189" s="83">
        <v>7</v>
      </c>
      <c r="N189" s="83">
        <v>7</v>
      </c>
      <c r="O189" s="83">
        <v>7</v>
      </c>
      <c r="P189" s="83">
        <v>7</v>
      </c>
      <c r="Q189" s="83">
        <v>7</v>
      </c>
      <c r="R189" s="83">
        <v>7</v>
      </c>
      <c r="S189" s="83">
        <v>7</v>
      </c>
      <c r="T189" s="83">
        <v>7</v>
      </c>
      <c r="U189" s="83">
        <v>7</v>
      </c>
      <c r="V189" s="83">
        <v>7</v>
      </c>
      <c r="W189" s="83">
        <v>7</v>
      </c>
      <c r="X189" s="83">
        <v>7</v>
      </c>
      <c r="Y189" s="83">
        <v>7</v>
      </c>
      <c r="Z189" s="83">
        <v>7</v>
      </c>
      <c r="AA189" s="83">
        <v>7</v>
      </c>
      <c r="AB189" s="83">
        <v>7</v>
      </c>
      <c r="AC189" s="83">
        <v>7</v>
      </c>
      <c r="AD189" s="83">
        <v>7</v>
      </c>
      <c r="AE189" s="83">
        <v>7</v>
      </c>
      <c r="AF189" s="83">
        <v>7</v>
      </c>
      <c r="AG189" s="83">
        <v>7</v>
      </c>
      <c r="AH189" s="83">
        <v>7</v>
      </c>
      <c r="AI189" s="84">
        <f t="shared" si="41"/>
        <v>217</v>
      </c>
      <c r="AJ189" s="40">
        <f t="shared" si="42"/>
        <v>7</v>
      </c>
      <c r="AK189" s="69"/>
      <c r="AN189" s="20"/>
      <c r="BQ189" s="4"/>
      <c r="BR189" s="4"/>
    </row>
    <row r="190" spans="2:251" ht="21.95" customHeight="1">
      <c r="B190" s="37" t="s">
        <v>187</v>
      </c>
      <c r="C190" s="16" t="s">
        <v>192</v>
      </c>
      <c r="D190" s="83">
        <v>2</v>
      </c>
      <c r="E190" s="83">
        <v>2</v>
      </c>
      <c r="F190" s="83">
        <v>2</v>
      </c>
      <c r="G190" s="83">
        <v>2</v>
      </c>
      <c r="H190" s="83">
        <v>2</v>
      </c>
      <c r="I190" s="83">
        <v>2</v>
      </c>
      <c r="J190" s="83">
        <v>2</v>
      </c>
      <c r="K190" s="83">
        <v>2</v>
      </c>
      <c r="L190" s="83">
        <v>2</v>
      </c>
      <c r="M190" s="83">
        <v>2</v>
      </c>
      <c r="N190" s="83">
        <v>2</v>
      </c>
      <c r="O190" s="83">
        <v>2</v>
      </c>
      <c r="P190" s="83">
        <v>2</v>
      </c>
      <c r="Q190" s="83">
        <v>2</v>
      </c>
      <c r="R190" s="83">
        <v>2</v>
      </c>
      <c r="S190" s="83">
        <v>2</v>
      </c>
      <c r="T190" s="83">
        <v>2</v>
      </c>
      <c r="U190" s="83">
        <v>2</v>
      </c>
      <c r="V190" s="83">
        <v>2</v>
      </c>
      <c r="W190" s="83">
        <v>2</v>
      </c>
      <c r="X190" s="83">
        <v>2</v>
      </c>
      <c r="Y190" s="83">
        <v>2</v>
      </c>
      <c r="Z190" s="83">
        <v>2</v>
      </c>
      <c r="AA190" s="83">
        <v>2</v>
      </c>
      <c r="AB190" s="83">
        <v>2</v>
      </c>
      <c r="AC190" s="83">
        <v>2</v>
      </c>
      <c r="AD190" s="83">
        <v>2</v>
      </c>
      <c r="AE190" s="83">
        <v>2</v>
      </c>
      <c r="AF190" s="83">
        <v>2</v>
      </c>
      <c r="AG190" s="83">
        <v>2</v>
      </c>
      <c r="AH190" s="83">
        <v>2</v>
      </c>
      <c r="AI190" s="84">
        <f t="shared" si="41"/>
        <v>62</v>
      </c>
      <c r="AJ190" s="40">
        <f t="shared" si="42"/>
        <v>2</v>
      </c>
      <c r="AK190" s="69"/>
      <c r="AN190" s="20"/>
      <c r="BQ190" s="4"/>
      <c r="BR190" s="4"/>
    </row>
    <row r="191" spans="2:251" ht="21.95" customHeight="1">
      <c r="B191" s="37" t="s">
        <v>187</v>
      </c>
      <c r="C191" s="16" t="s">
        <v>262</v>
      </c>
      <c r="D191" s="83">
        <v>4</v>
      </c>
      <c r="E191" s="83">
        <v>4</v>
      </c>
      <c r="F191" s="83">
        <v>4</v>
      </c>
      <c r="G191" s="83">
        <v>4</v>
      </c>
      <c r="H191" s="83">
        <v>4</v>
      </c>
      <c r="I191" s="83">
        <v>4</v>
      </c>
      <c r="J191" s="83">
        <v>4</v>
      </c>
      <c r="K191" s="83">
        <v>4</v>
      </c>
      <c r="L191" s="83">
        <v>4</v>
      </c>
      <c r="M191" s="83">
        <v>4</v>
      </c>
      <c r="N191" s="83">
        <v>4</v>
      </c>
      <c r="O191" s="83">
        <v>4</v>
      </c>
      <c r="P191" s="83">
        <v>4</v>
      </c>
      <c r="Q191" s="83">
        <v>4</v>
      </c>
      <c r="R191" s="83">
        <v>4</v>
      </c>
      <c r="S191" s="83">
        <v>4</v>
      </c>
      <c r="T191" s="83">
        <v>4</v>
      </c>
      <c r="U191" s="83">
        <v>4</v>
      </c>
      <c r="V191" s="83">
        <v>4</v>
      </c>
      <c r="W191" s="83">
        <v>4</v>
      </c>
      <c r="X191" s="83">
        <v>4</v>
      </c>
      <c r="Y191" s="83">
        <v>4</v>
      </c>
      <c r="Z191" s="83">
        <v>4</v>
      </c>
      <c r="AA191" s="83">
        <v>4</v>
      </c>
      <c r="AB191" s="83">
        <v>4</v>
      </c>
      <c r="AC191" s="83">
        <v>4</v>
      </c>
      <c r="AD191" s="83">
        <v>4</v>
      </c>
      <c r="AE191" s="83">
        <v>4</v>
      </c>
      <c r="AF191" s="83">
        <v>4</v>
      </c>
      <c r="AG191" s="83">
        <v>4</v>
      </c>
      <c r="AH191" s="83">
        <v>4</v>
      </c>
      <c r="AI191" s="84">
        <f t="shared" si="41"/>
        <v>124</v>
      </c>
      <c r="AJ191" s="40">
        <f t="shared" si="42"/>
        <v>4</v>
      </c>
      <c r="AK191" s="69"/>
      <c r="AN191" s="20"/>
      <c r="BQ191" s="4"/>
      <c r="BR191" s="4"/>
    </row>
    <row r="192" spans="2:251" ht="21.95" customHeight="1">
      <c r="B192" s="37" t="s">
        <v>187</v>
      </c>
      <c r="C192" s="16" t="s">
        <v>186</v>
      </c>
      <c r="D192" s="83">
        <v>10</v>
      </c>
      <c r="E192" s="83">
        <v>10</v>
      </c>
      <c r="F192" s="83">
        <v>10</v>
      </c>
      <c r="G192" s="83">
        <v>10</v>
      </c>
      <c r="H192" s="83">
        <v>10</v>
      </c>
      <c r="I192" s="83">
        <v>10</v>
      </c>
      <c r="J192" s="83">
        <v>10</v>
      </c>
      <c r="K192" s="83">
        <v>10</v>
      </c>
      <c r="L192" s="83">
        <v>10</v>
      </c>
      <c r="M192" s="83">
        <v>10</v>
      </c>
      <c r="N192" s="83">
        <v>10</v>
      </c>
      <c r="O192" s="83">
        <v>10</v>
      </c>
      <c r="P192" s="83">
        <v>10</v>
      </c>
      <c r="Q192" s="83">
        <v>10</v>
      </c>
      <c r="R192" s="83">
        <v>10</v>
      </c>
      <c r="S192" s="83">
        <v>10</v>
      </c>
      <c r="T192" s="83">
        <v>10</v>
      </c>
      <c r="U192" s="83">
        <v>10</v>
      </c>
      <c r="V192" s="83">
        <v>10</v>
      </c>
      <c r="W192" s="83">
        <v>10</v>
      </c>
      <c r="X192" s="83">
        <v>10</v>
      </c>
      <c r="Y192" s="83">
        <v>10</v>
      </c>
      <c r="Z192" s="83">
        <v>10</v>
      </c>
      <c r="AA192" s="83">
        <v>10</v>
      </c>
      <c r="AB192" s="83">
        <v>10</v>
      </c>
      <c r="AC192" s="83">
        <v>10</v>
      </c>
      <c r="AD192" s="83">
        <v>10</v>
      </c>
      <c r="AE192" s="83">
        <v>10</v>
      </c>
      <c r="AF192" s="83">
        <v>10</v>
      </c>
      <c r="AG192" s="83">
        <v>10</v>
      </c>
      <c r="AH192" s="83">
        <v>10</v>
      </c>
      <c r="AI192" s="84">
        <f t="shared" si="41"/>
        <v>310</v>
      </c>
      <c r="AJ192" s="40">
        <f t="shared" si="42"/>
        <v>10</v>
      </c>
      <c r="AK192" s="69"/>
      <c r="AN192" s="20"/>
      <c r="BQ192" s="4"/>
      <c r="BR192" s="4"/>
    </row>
    <row r="193" spans="2:70" ht="21.95" customHeight="1" thickBot="1">
      <c r="B193" s="37" t="s">
        <v>187</v>
      </c>
      <c r="C193" s="16" t="s">
        <v>267</v>
      </c>
      <c r="D193" s="83">
        <v>1</v>
      </c>
      <c r="E193" s="83">
        <v>1</v>
      </c>
      <c r="F193" s="83">
        <v>1</v>
      </c>
      <c r="G193" s="83">
        <v>1</v>
      </c>
      <c r="H193" s="83">
        <v>1</v>
      </c>
      <c r="I193" s="83">
        <v>1</v>
      </c>
      <c r="J193" s="83">
        <v>1</v>
      </c>
      <c r="K193" s="83">
        <v>1</v>
      </c>
      <c r="L193" s="83">
        <v>1</v>
      </c>
      <c r="M193" s="83">
        <v>1</v>
      </c>
      <c r="N193" s="83">
        <v>1</v>
      </c>
      <c r="O193" s="83">
        <v>1</v>
      </c>
      <c r="P193" s="83">
        <v>1</v>
      </c>
      <c r="Q193" s="83">
        <v>1</v>
      </c>
      <c r="R193" s="83">
        <v>1</v>
      </c>
      <c r="S193" s="83">
        <v>1</v>
      </c>
      <c r="T193" s="83">
        <v>1</v>
      </c>
      <c r="U193" s="83">
        <v>1</v>
      </c>
      <c r="V193" s="83">
        <v>1</v>
      </c>
      <c r="W193" s="83">
        <v>1</v>
      </c>
      <c r="X193" s="83">
        <v>1</v>
      </c>
      <c r="Y193" s="83">
        <v>1</v>
      </c>
      <c r="Z193" s="83">
        <v>1</v>
      </c>
      <c r="AA193" s="83">
        <v>1</v>
      </c>
      <c r="AB193" s="83">
        <v>1</v>
      </c>
      <c r="AC193" s="83">
        <v>1</v>
      </c>
      <c r="AD193" s="83">
        <v>1</v>
      </c>
      <c r="AE193" s="83">
        <v>1</v>
      </c>
      <c r="AF193" s="83">
        <v>1</v>
      </c>
      <c r="AG193" s="83">
        <v>1</v>
      </c>
      <c r="AH193" s="83">
        <v>1</v>
      </c>
      <c r="AI193" s="84">
        <f t="shared" si="41"/>
        <v>31</v>
      </c>
      <c r="AJ193" s="40">
        <f t="shared" si="42"/>
        <v>1</v>
      </c>
      <c r="AK193" s="69"/>
      <c r="AN193" s="20"/>
      <c r="BQ193" s="4"/>
      <c r="BR193" s="4"/>
    </row>
    <row r="194" spans="2:70" ht="21.95" customHeight="1" thickTop="1">
      <c r="B194" s="73"/>
      <c r="C194" s="57" t="s">
        <v>221</v>
      </c>
      <c r="D194" s="119">
        <v>283</v>
      </c>
      <c r="E194" s="119">
        <v>283</v>
      </c>
      <c r="F194" s="119">
        <v>283</v>
      </c>
      <c r="G194" s="119">
        <v>283</v>
      </c>
      <c r="H194" s="119">
        <v>283</v>
      </c>
      <c r="I194" s="119">
        <v>283</v>
      </c>
      <c r="J194" s="119">
        <v>283</v>
      </c>
      <c r="K194" s="119">
        <v>283</v>
      </c>
      <c r="L194" s="119">
        <v>283</v>
      </c>
      <c r="M194" s="119">
        <v>283</v>
      </c>
      <c r="N194" s="119">
        <v>283</v>
      </c>
      <c r="O194" s="119">
        <v>283</v>
      </c>
      <c r="P194" s="119">
        <v>283</v>
      </c>
      <c r="Q194" s="119">
        <v>283</v>
      </c>
      <c r="R194" s="119">
        <v>283</v>
      </c>
      <c r="S194" s="119">
        <v>283</v>
      </c>
      <c r="T194" s="119">
        <v>283</v>
      </c>
      <c r="U194" s="119">
        <v>283</v>
      </c>
      <c r="V194" s="119">
        <v>283</v>
      </c>
      <c r="W194" s="119">
        <v>283</v>
      </c>
      <c r="X194" s="119">
        <v>283</v>
      </c>
      <c r="Y194" s="119">
        <v>283</v>
      </c>
      <c r="Z194" s="119">
        <v>283</v>
      </c>
      <c r="AA194" s="119">
        <v>283</v>
      </c>
      <c r="AB194" s="119">
        <v>283</v>
      </c>
      <c r="AC194" s="119">
        <v>283</v>
      </c>
      <c r="AD194" s="119">
        <v>283</v>
      </c>
      <c r="AE194" s="119">
        <v>283</v>
      </c>
      <c r="AF194" s="119">
        <v>283</v>
      </c>
      <c r="AG194" s="119">
        <v>283</v>
      </c>
      <c r="AH194" s="119">
        <v>283</v>
      </c>
      <c r="AI194" s="75">
        <f t="shared" si="41"/>
        <v>8773</v>
      </c>
      <c r="AJ194" s="59">
        <f t="shared" si="42"/>
        <v>283</v>
      </c>
      <c r="AK194" s="69"/>
      <c r="AN194" s="20"/>
      <c r="BQ194" s="4"/>
      <c r="BR194" s="4"/>
    </row>
    <row r="195" spans="2:70" ht="21.95" customHeight="1">
      <c r="B195" s="16"/>
      <c r="C195" s="16" t="s">
        <v>196</v>
      </c>
      <c r="D195" s="120">
        <v>85</v>
      </c>
      <c r="E195" s="120">
        <v>85</v>
      </c>
      <c r="F195" s="120">
        <v>85</v>
      </c>
      <c r="G195" s="120">
        <v>85</v>
      </c>
      <c r="H195" s="120">
        <v>85</v>
      </c>
      <c r="I195" s="120">
        <v>85</v>
      </c>
      <c r="J195" s="120">
        <v>85</v>
      </c>
      <c r="K195" s="120">
        <v>85</v>
      </c>
      <c r="L195" s="120">
        <v>85</v>
      </c>
      <c r="M195" s="120">
        <v>85</v>
      </c>
      <c r="N195" s="120">
        <v>85</v>
      </c>
      <c r="O195" s="120">
        <v>85</v>
      </c>
      <c r="P195" s="120">
        <v>85</v>
      </c>
      <c r="Q195" s="120">
        <v>85</v>
      </c>
      <c r="R195" s="120">
        <v>85</v>
      </c>
      <c r="S195" s="120">
        <v>85</v>
      </c>
      <c r="T195" s="120">
        <v>85</v>
      </c>
      <c r="U195" s="120">
        <v>85</v>
      </c>
      <c r="V195" s="120">
        <v>85</v>
      </c>
      <c r="W195" s="120">
        <v>85</v>
      </c>
      <c r="X195" s="120">
        <v>85</v>
      </c>
      <c r="Y195" s="120">
        <v>85</v>
      </c>
      <c r="Z195" s="120">
        <v>85</v>
      </c>
      <c r="AA195" s="120">
        <v>85</v>
      </c>
      <c r="AB195" s="120">
        <v>85</v>
      </c>
      <c r="AC195" s="120">
        <v>85</v>
      </c>
      <c r="AD195" s="120">
        <v>85</v>
      </c>
      <c r="AE195" s="120">
        <v>85</v>
      </c>
      <c r="AF195" s="120">
        <v>85</v>
      </c>
      <c r="AG195" s="120">
        <v>85</v>
      </c>
      <c r="AH195" s="120">
        <v>85</v>
      </c>
      <c r="AI195" s="84">
        <f t="shared" si="41"/>
        <v>2635</v>
      </c>
      <c r="AJ195" s="40">
        <f t="shared" si="42"/>
        <v>85</v>
      </c>
      <c r="AK195" s="69"/>
      <c r="AN195" s="20"/>
      <c r="BQ195" s="4"/>
      <c r="BR195" s="4"/>
    </row>
    <row r="196" spans="2:70" ht="21.95" customHeight="1">
      <c r="B196" s="37"/>
      <c r="C196" s="16" t="s">
        <v>233</v>
      </c>
      <c r="D196" s="120">
        <v>91</v>
      </c>
      <c r="E196" s="120">
        <v>91</v>
      </c>
      <c r="F196" s="120">
        <v>91</v>
      </c>
      <c r="G196" s="120">
        <v>91</v>
      </c>
      <c r="H196" s="120">
        <v>91</v>
      </c>
      <c r="I196" s="120">
        <v>91</v>
      </c>
      <c r="J196" s="120">
        <v>91</v>
      </c>
      <c r="K196" s="120">
        <v>91</v>
      </c>
      <c r="L196" s="120">
        <v>91</v>
      </c>
      <c r="M196" s="120">
        <v>91</v>
      </c>
      <c r="N196" s="120">
        <v>91</v>
      </c>
      <c r="O196" s="120">
        <v>91</v>
      </c>
      <c r="P196" s="120">
        <v>91</v>
      </c>
      <c r="Q196" s="120">
        <v>91</v>
      </c>
      <c r="R196" s="120">
        <v>91</v>
      </c>
      <c r="S196" s="120">
        <v>91</v>
      </c>
      <c r="T196" s="120">
        <v>91</v>
      </c>
      <c r="U196" s="120">
        <v>91</v>
      </c>
      <c r="V196" s="120">
        <v>91</v>
      </c>
      <c r="W196" s="120">
        <v>91</v>
      </c>
      <c r="X196" s="120">
        <v>91</v>
      </c>
      <c r="Y196" s="120">
        <v>91</v>
      </c>
      <c r="Z196" s="120">
        <v>91</v>
      </c>
      <c r="AA196" s="120">
        <v>91</v>
      </c>
      <c r="AB196" s="120">
        <v>91</v>
      </c>
      <c r="AC196" s="120">
        <v>91</v>
      </c>
      <c r="AD196" s="120">
        <v>91</v>
      </c>
      <c r="AE196" s="120">
        <v>91</v>
      </c>
      <c r="AF196" s="120">
        <v>91</v>
      </c>
      <c r="AG196" s="120">
        <v>91</v>
      </c>
      <c r="AH196" s="120">
        <v>91</v>
      </c>
      <c r="AI196" s="84">
        <f t="shared" si="41"/>
        <v>2821</v>
      </c>
      <c r="AJ196" s="40">
        <f t="shared" si="42"/>
        <v>91</v>
      </c>
      <c r="AK196" s="69"/>
      <c r="AN196" s="20"/>
      <c r="BQ196" s="4"/>
      <c r="BR196" s="4"/>
    </row>
    <row r="197" spans="2:70" ht="21.95" customHeight="1">
      <c r="B197" s="37"/>
      <c r="C197" s="16" t="s">
        <v>240</v>
      </c>
      <c r="D197" s="120">
        <f>192+7</f>
        <v>199</v>
      </c>
      <c r="E197" s="120">
        <f>218+8</f>
        <v>226</v>
      </c>
      <c r="F197" s="120">
        <f>187+8</f>
        <v>195</v>
      </c>
      <c r="G197" s="120">
        <f>176+8</f>
        <v>184</v>
      </c>
      <c r="H197" s="120">
        <f>214+8</f>
        <v>222</v>
      </c>
      <c r="I197" s="120">
        <f>191+9</f>
        <v>200</v>
      </c>
      <c r="J197" s="120">
        <f>191+7</f>
        <v>198</v>
      </c>
      <c r="K197" s="120">
        <f>183+8</f>
        <v>191</v>
      </c>
      <c r="L197" s="120">
        <f>194+8</f>
        <v>202</v>
      </c>
      <c r="M197" s="120">
        <f>169+8</f>
        <v>177</v>
      </c>
      <c r="N197" s="120">
        <f>206+9</f>
        <v>215</v>
      </c>
      <c r="O197" s="120">
        <f>210+9</f>
        <v>219</v>
      </c>
      <c r="P197" s="120">
        <f>182+9</f>
        <v>191</v>
      </c>
      <c r="Q197" s="120">
        <f>211+9</f>
        <v>220</v>
      </c>
      <c r="R197" s="120">
        <f>204+8</f>
        <v>212</v>
      </c>
      <c r="S197" s="120">
        <f>175+8</f>
        <v>183</v>
      </c>
      <c r="T197" s="120">
        <f>178+9</f>
        <v>187</v>
      </c>
      <c r="U197" s="120">
        <f>212+8</f>
        <v>220</v>
      </c>
      <c r="V197" s="120">
        <f>185+8</f>
        <v>193</v>
      </c>
      <c r="W197" s="120">
        <f>174+8</f>
        <v>182</v>
      </c>
      <c r="X197" s="120">
        <f>173+7</f>
        <v>180</v>
      </c>
      <c r="Y197" s="120">
        <f>187+8</f>
        <v>195</v>
      </c>
      <c r="Z197" s="120">
        <f>150+7</f>
        <v>157</v>
      </c>
      <c r="AA197" s="120">
        <f>203+7</f>
        <v>210</v>
      </c>
      <c r="AB197" s="120">
        <f>186+9</f>
        <v>195</v>
      </c>
      <c r="AC197" s="120">
        <f>183+8</f>
        <v>191</v>
      </c>
      <c r="AD197" s="120">
        <f>217+9</f>
        <v>226</v>
      </c>
      <c r="AE197" s="120">
        <f>195+9</f>
        <v>204</v>
      </c>
      <c r="AF197" s="120">
        <f>183+9</f>
        <v>192</v>
      </c>
      <c r="AG197" s="120">
        <f>179+9</f>
        <v>188</v>
      </c>
      <c r="AH197" s="120">
        <f>177+9</f>
        <v>186</v>
      </c>
      <c r="AI197" s="84">
        <f t="shared" si="41"/>
        <v>6140</v>
      </c>
      <c r="AJ197" s="40">
        <f t="shared" si="42"/>
        <v>198.06451612903226</v>
      </c>
      <c r="AK197" s="69"/>
      <c r="AN197" s="20"/>
      <c r="BQ197" s="4"/>
      <c r="BR197" s="4"/>
    </row>
    <row r="198" spans="2:70" ht="21.95" customHeight="1">
      <c r="B198" s="141"/>
      <c r="C198" s="16" t="s">
        <v>185</v>
      </c>
      <c r="D198" s="120">
        <v>145</v>
      </c>
      <c r="E198" s="120">
        <v>145</v>
      </c>
      <c r="F198" s="120">
        <v>145</v>
      </c>
      <c r="G198" s="120">
        <v>145</v>
      </c>
      <c r="H198" s="120">
        <v>145</v>
      </c>
      <c r="I198" s="120">
        <v>145</v>
      </c>
      <c r="J198" s="120">
        <v>145</v>
      </c>
      <c r="K198" s="120">
        <v>145</v>
      </c>
      <c r="L198" s="120">
        <v>145</v>
      </c>
      <c r="M198" s="120">
        <v>145</v>
      </c>
      <c r="N198" s="120">
        <v>145</v>
      </c>
      <c r="O198" s="120">
        <v>145</v>
      </c>
      <c r="P198" s="120">
        <v>145</v>
      </c>
      <c r="Q198" s="120">
        <v>145</v>
      </c>
      <c r="R198" s="120">
        <v>145</v>
      </c>
      <c r="S198" s="120">
        <v>145</v>
      </c>
      <c r="T198" s="120">
        <v>145</v>
      </c>
      <c r="U198" s="120">
        <v>145</v>
      </c>
      <c r="V198" s="120">
        <v>145</v>
      </c>
      <c r="W198" s="120">
        <v>145</v>
      </c>
      <c r="X198" s="120">
        <v>145</v>
      </c>
      <c r="Y198" s="120">
        <v>145</v>
      </c>
      <c r="Z198" s="120">
        <v>145</v>
      </c>
      <c r="AA198" s="120">
        <v>145</v>
      </c>
      <c r="AB198" s="120">
        <v>145</v>
      </c>
      <c r="AC198" s="120">
        <v>145</v>
      </c>
      <c r="AD198" s="120">
        <v>145</v>
      </c>
      <c r="AE198" s="120">
        <v>145</v>
      </c>
      <c r="AF198" s="120">
        <v>145</v>
      </c>
      <c r="AG198" s="120">
        <v>145</v>
      </c>
      <c r="AH198" s="120">
        <v>145</v>
      </c>
      <c r="AI198" s="84">
        <f t="shared" si="41"/>
        <v>4495</v>
      </c>
      <c r="AJ198" s="40">
        <f t="shared" si="42"/>
        <v>145</v>
      </c>
      <c r="AK198" s="69"/>
      <c r="AN198" s="20"/>
      <c r="BQ198" s="4"/>
      <c r="BR198" s="4"/>
    </row>
    <row r="199" spans="2:70" ht="21.95" customHeight="1">
      <c r="B199" s="37"/>
      <c r="C199" s="16" t="s">
        <v>231</v>
      </c>
      <c r="D199" s="120">
        <v>0</v>
      </c>
      <c r="E199" s="120">
        <v>0</v>
      </c>
      <c r="F199" s="120">
        <v>0</v>
      </c>
      <c r="G199" s="120">
        <v>0</v>
      </c>
      <c r="H199" s="120">
        <v>0</v>
      </c>
      <c r="I199" s="120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20">
        <v>0</v>
      </c>
      <c r="AH199" s="120">
        <v>0</v>
      </c>
      <c r="AI199" s="84">
        <f t="shared" si="41"/>
        <v>0</v>
      </c>
      <c r="AJ199" s="40">
        <f t="shared" si="42"/>
        <v>0</v>
      </c>
      <c r="AK199" s="69"/>
      <c r="AN199" s="20"/>
      <c r="BQ199" s="4"/>
      <c r="BR199" s="4"/>
    </row>
    <row r="200" spans="2:70" ht="21.95" customHeight="1">
      <c r="B200" s="37"/>
      <c r="C200" s="16" t="s">
        <v>229</v>
      </c>
      <c r="D200" s="120">
        <v>0</v>
      </c>
      <c r="E200" s="120">
        <v>0</v>
      </c>
      <c r="F200" s="120">
        <v>0</v>
      </c>
      <c r="G200" s="120">
        <v>0</v>
      </c>
      <c r="H200" s="120">
        <v>0</v>
      </c>
      <c r="I200" s="120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20">
        <v>0</v>
      </c>
      <c r="AH200" s="120">
        <v>0</v>
      </c>
      <c r="AI200" s="84">
        <f t="shared" si="41"/>
        <v>0</v>
      </c>
      <c r="AJ200" s="40">
        <f t="shared" si="42"/>
        <v>0</v>
      </c>
      <c r="AK200" s="69"/>
      <c r="AN200" s="20"/>
      <c r="BQ200" s="4"/>
      <c r="BR200" s="4"/>
    </row>
    <row r="201" spans="2:70" ht="21.95" customHeight="1">
      <c r="B201" s="122"/>
      <c r="C201" s="16" t="s">
        <v>253</v>
      </c>
      <c r="D201" s="120">
        <v>162</v>
      </c>
      <c r="E201" s="120">
        <v>162</v>
      </c>
      <c r="F201" s="120">
        <v>162</v>
      </c>
      <c r="G201" s="120">
        <v>162</v>
      </c>
      <c r="H201" s="120">
        <v>162</v>
      </c>
      <c r="I201" s="120">
        <v>162</v>
      </c>
      <c r="J201" s="120">
        <v>162</v>
      </c>
      <c r="K201" s="120">
        <v>162</v>
      </c>
      <c r="L201" s="120">
        <v>162</v>
      </c>
      <c r="M201" s="120">
        <v>162</v>
      </c>
      <c r="N201" s="120">
        <v>162</v>
      </c>
      <c r="O201" s="120">
        <v>162</v>
      </c>
      <c r="P201" s="120">
        <v>162</v>
      </c>
      <c r="Q201" s="120">
        <v>162</v>
      </c>
      <c r="R201" s="120">
        <v>162</v>
      </c>
      <c r="S201" s="120">
        <v>162</v>
      </c>
      <c r="T201" s="120">
        <v>162</v>
      </c>
      <c r="U201" s="120">
        <v>162</v>
      </c>
      <c r="V201" s="120">
        <v>162</v>
      </c>
      <c r="W201" s="120">
        <v>162</v>
      </c>
      <c r="X201" s="120">
        <v>162</v>
      </c>
      <c r="Y201" s="120">
        <v>162</v>
      </c>
      <c r="Z201" s="120">
        <v>162</v>
      </c>
      <c r="AA201" s="120">
        <v>162</v>
      </c>
      <c r="AB201" s="120">
        <v>162</v>
      </c>
      <c r="AC201" s="120">
        <v>162</v>
      </c>
      <c r="AD201" s="120">
        <v>162</v>
      </c>
      <c r="AE201" s="120">
        <v>162</v>
      </c>
      <c r="AF201" s="120">
        <v>162</v>
      </c>
      <c r="AG201" s="120">
        <v>162</v>
      </c>
      <c r="AH201" s="120">
        <v>162</v>
      </c>
      <c r="AI201" s="84">
        <f t="shared" si="41"/>
        <v>5022</v>
      </c>
      <c r="AJ201" s="40">
        <f t="shared" si="42"/>
        <v>162</v>
      </c>
      <c r="AK201" s="69"/>
      <c r="AN201" s="20"/>
      <c r="BQ201" s="4"/>
      <c r="BR201" s="4"/>
    </row>
    <row r="202" spans="2:70" ht="21.95" customHeight="1">
      <c r="B202" s="37"/>
      <c r="C202" s="16" t="s">
        <v>254</v>
      </c>
      <c r="D202" s="120">
        <v>69</v>
      </c>
      <c r="E202" s="120">
        <v>69</v>
      </c>
      <c r="F202" s="120">
        <v>69</v>
      </c>
      <c r="G202" s="120">
        <v>69</v>
      </c>
      <c r="H202" s="120">
        <v>69</v>
      </c>
      <c r="I202" s="120">
        <v>69</v>
      </c>
      <c r="J202" s="120">
        <v>69</v>
      </c>
      <c r="K202" s="120">
        <v>69</v>
      </c>
      <c r="L202" s="120">
        <v>69</v>
      </c>
      <c r="M202" s="120">
        <v>69</v>
      </c>
      <c r="N202" s="120">
        <v>69</v>
      </c>
      <c r="O202" s="120">
        <v>69</v>
      </c>
      <c r="P202" s="120">
        <v>69</v>
      </c>
      <c r="Q202" s="120">
        <v>69</v>
      </c>
      <c r="R202" s="120">
        <v>69</v>
      </c>
      <c r="S202" s="120">
        <v>69</v>
      </c>
      <c r="T202" s="120">
        <v>69</v>
      </c>
      <c r="U202" s="120">
        <v>69</v>
      </c>
      <c r="V202" s="120">
        <v>69</v>
      </c>
      <c r="W202" s="120">
        <v>69</v>
      </c>
      <c r="X202" s="120">
        <v>69</v>
      </c>
      <c r="Y202" s="120">
        <v>69</v>
      </c>
      <c r="Z202" s="120">
        <v>69</v>
      </c>
      <c r="AA202" s="120">
        <v>69</v>
      </c>
      <c r="AB202" s="120">
        <v>69</v>
      </c>
      <c r="AC202" s="120">
        <v>69</v>
      </c>
      <c r="AD202" s="120">
        <v>69</v>
      </c>
      <c r="AE202" s="120">
        <v>69</v>
      </c>
      <c r="AF202" s="120">
        <v>69</v>
      </c>
      <c r="AG202" s="120">
        <v>69</v>
      </c>
      <c r="AH202" s="120">
        <v>69</v>
      </c>
      <c r="AI202" s="84">
        <f t="shared" ref="AI202:AI207" si="43">SUM(D202:AH202)</f>
        <v>2139</v>
      </c>
      <c r="AJ202" s="40">
        <f t="shared" si="42"/>
        <v>69</v>
      </c>
      <c r="AK202" s="69"/>
      <c r="AN202" s="20"/>
      <c r="BQ202" s="4"/>
      <c r="BR202" s="4"/>
    </row>
    <row r="203" spans="2:70" ht="21.95" customHeight="1">
      <c r="B203" s="37"/>
      <c r="C203" s="16" t="s">
        <v>255</v>
      </c>
      <c r="D203" s="120">
        <v>91</v>
      </c>
      <c r="E203" s="120">
        <v>91</v>
      </c>
      <c r="F203" s="120">
        <v>91</v>
      </c>
      <c r="G203" s="120">
        <v>91</v>
      </c>
      <c r="H203" s="120">
        <v>91</v>
      </c>
      <c r="I203" s="120">
        <v>91</v>
      </c>
      <c r="J203" s="120">
        <v>91</v>
      </c>
      <c r="K203" s="120">
        <v>91</v>
      </c>
      <c r="L203" s="120">
        <v>91</v>
      </c>
      <c r="M203" s="120">
        <v>91</v>
      </c>
      <c r="N203" s="120">
        <v>91</v>
      </c>
      <c r="O203" s="120">
        <v>91</v>
      </c>
      <c r="P203" s="120">
        <v>91</v>
      </c>
      <c r="Q203" s="120">
        <v>91</v>
      </c>
      <c r="R203" s="120">
        <v>91</v>
      </c>
      <c r="S203" s="120">
        <v>91</v>
      </c>
      <c r="T203" s="120">
        <v>91</v>
      </c>
      <c r="U203" s="120">
        <v>91</v>
      </c>
      <c r="V203" s="120">
        <v>91</v>
      </c>
      <c r="W203" s="120">
        <v>91</v>
      </c>
      <c r="X203" s="120">
        <v>91</v>
      </c>
      <c r="Y203" s="120">
        <v>91</v>
      </c>
      <c r="Z203" s="120">
        <v>91</v>
      </c>
      <c r="AA203" s="120">
        <v>91</v>
      </c>
      <c r="AB203" s="120">
        <v>91</v>
      </c>
      <c r="AC203" s="120">
        <v>91</v>
      </c>
      <c r="AD203" s="120">
        <v>91</v>
      </c>
      <c r="AE203" s="120">
        <v>91</v>
      </c>
      <c r="AF203" s="120">
        <v>91</v>
      </c>
      <c r="AG203" s="120">
        <v>91</v>
      </c>
      <c r="AH203" s="120">
        <v>91</v>
      </c>
      <c r="AI203" s="84">
        <f t="shared" si="43"/>
        <v>2821</v>
      </c>
      <c r="AJ203" s="40">
        <f t="shared" si="42"/>
        <v>91</v>
      </c>
      <c r="AK203" s="69"/>
      <c r="AN203" s="20"/>
      <c r="BQ203" s="4"/>
      <c r="BR203" s="4"/>
    </row>
    <row r="204" spans="2:70" ht="21.95" customHeight="1">
      <c r="B204" s="122"/>
      <c r="C204" s="16" t="s">
        <v>197</v>
      </c>
      <c r="D204" s="120">
        <v>0</v>
      </c>
      <c r="E204" s="120">
        <v>0</v>
      </c>
      <c r="F204" s="120">
        <v>0</v>
      </c>
      <c r="G204" s="120">
        <v>0</v>
      </c>
      <c r="H204" s="120">
        <v>0</v>
      </c>
      <c r="I204" s="120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20">
        <v>0</v>
      </c>
      <c r="AH204" s="120">
        <v>0</v>
      </c>
      <c r="AI204" s="84">
        <f t="shared" si="43"/>
        <v>0</v>
      </c>
      <c r="AJ204" s="40">
        <f t="shared" si="42"/>
        <v>0</v>
      </c>
      <c r="AK204" s="69"/>
      <c r="AN204" s="20"/>
      <c r="BQ204" s="4"/>
      <c r="BR204" s="4"/>
    </row>
    <row r="205" spans="2:70" ht="21.95" customHeight="1">
      <c r="B205" s="122"/>
      <c r="C205" s="16" t="s">
        <v>198</v>
      </c>
      <c r="D205" s="120">
        <v>0</v>
      </c>
      <c r="E205" s="120">
        <v>0</v>
      </c>
      <c r="F205" s="120">
        <v>0</v>
      </c>
      <c r="G205" s="120">
        <v>0</v>
      </c>
      <c r="H205" s="120">
        <v>0</v>
      </c>
      <c r="I205" s="120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20">
        <v>0</v>
      </c>
      <c r="AH205" s="120">
        <v>0</v>
      </c>
      <c r="AI205" s="84">
        <f t="shared" si="43"/>
        <v>0</v>
      </c>
      <c r="AJ205" s="40">
        <f t="shared" si="42"/>
        <v>0</v>
      </c>
      <c r="AK205" s="69"/>
      <c r="AN205" s="20"/>
      <c r="BQ205" s="4"/>
      <c r="BR205" s="4"/>
    </row>
    <row r="206" spans="2:70" ht="21.95" customHeight="1">
      <c r="B206" s="122"/>
      <c r="C206" s="16" t="s">
        <v>199</v>
      </c>
      <c r="D206" s="120">
        <v>2465</v>
      </c>
      <c r="E206" s="120">
        <v>2525</v>
      </c>
      <c r="F206" s="120">
        <v>2848</v>
      </c>
      <c r="G206" s="120">
        <v>2485</v>
      </c>
      <c r="H206" s="120">
        <v>2417</v>
      </c>
      <c r="I206" s="120">
        <v>2547</v>
      </c>
      <c r="J206" s="120">
        <v>2434</v>
      </c>
      <c r="K206" s="120">
        <v>2436</v>
      </c>
      <c r="L206" s="120">
        <v>2482</v>
      </c>
      <c r="M206" s="120">
        <v>2452</v>
      </c>
      <c r="N206" s="120">
        <v>2459</v>
      </c>
      <c r="O206" s="120">
        <v>2421</v>
      </c>
      <c r="P206" s="120">
        <v>2402</v>
      </c>
      <c r="Q206" s="120">
        <v>2442</v>
      </c>
      <c r="R206" s="120">
        <v>2444</v>
      </c>
      <c r="S206" s="120">
        <v>2428</v>
      </c>
      <c r="T206" s="120">
        <v>2400</v>
      </c>
      <c r="U206" s="120">
        <v>2451</v>
      </c>
      <c r="V206" s="120">
        <v>2423</v>
      </c>
      <c r="W206" s="120">
        <v>2407</v>
      </c>
      <c r="X206" s="120">
        <v>2463</v>
      </c>
      <c r="Y206" s="120">
        <v>2407</v>
      </c>
      <c r="Z206" s="120">
        <v>2414</v>
      </c>
      <c r="AA206" s="120">
        <v>2476</v>
      </c>
      <c r="AB206" s="120">
        <v>2403</v>
      </c>
      <c r="AC206" s="120">
        <v>2409</v>
      </c>
      <c r="AD206" s="120">
        <v>2426</v>
      </c>
      <c r="AE206" s="120">
        <v>2370</v>
      </c>
      <c r="AF206" s="120">
        <v>2425</v>
      </c>
      <c r="AG206" s="120">
        <v>2428</v>
      </c>
      <c r="AH206" s="120">
        <v>2395</v>
      </c>
      <c r="AI206" s="84">
        <f t="shared" si="43"/>
        <v>75984</v>
      </c>
      <c r="AJ206" s="40">
        <f t="shared" si="42"/>
        <v>2451.0967741935483</v>
      </c>
      <c r="AN206" s="20"/>
      <c r="BQ206" s="4"/>
      <c r="BR206" s="4"/>
    </row>
    <row r="207" spans="2:70" ht="21.95" customHeight="1" thickBot="1">
      <c r="B207" s="122"/>
      <c r="C207" s="16" t="s">
        <v>200</v>
      </c>
      <c r="D207" s="120">
        <v>0</v>
      </c>
      <c r="E207" s="120">
        <v>0</v>
      </c>
      <c r="F207" s="120">
        <v>0</v>
      </c>
      <c r="G207" s="120">
        <v>0</v>
      </c>
      <c r="H207" s="120">
        <v>0</v>
      </c>
      <c r="I207" s="120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20">
        <v>0</v>
      </c>
      <c r="AH207" s="120">
        <v>0</v>
      </c>
      <c r="AI207" s="84">
        <f t="shared" si="43"/>
        <v>0</v>
      </c>
      <c r="AJ207" s="40">
        <f t="shared" si="42"/>
        <v>0</v>
      </c>
      <c r="AN207" s="20"/>
      <c r="BQ207" s="4"/>
      <c r="BR207" s="4"/>
    </row>
    <row r="208" spans="2:70" ht="21.95" customHeight="1" thickTop="1">
      <c r="B208" s="152"/>
      <c r="C208" s="152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50"/>
      <c r="AJ208" s="151"/>
      <c r="AN208" s="20"/>
      <c r="BQ208" s="4"/>
      <c r="BR208" s="4"/>
    </row>
    <row r="209" spans="2:70" ht="21.95" customHeight="1">
      <c r="D209" s="13"/>
      <c r="E209" s="13"/>
      <c r="F209" s="13"/>
      <c r="G209" s="147"/>
      <c r="H209" s="147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148"/>
      <c r="AH209" s="13" t="s">
        <v>0</v>
      </c>
      <c r="AN209" s="20"/>
      <c r="BQ209" s="4"/>
      <c r="BR209" s="4"/>
    </row>
    <row r="210" spans="2:70" ht="21.95" customHeight="1">
      <c r="B210" s="13"/>
      <c r="D210" s="23"/>
      <c r="E210" s="23"/>
      <c r="F210" s="23"/>
      <c r="O210" s="18"/>
      <c r="P210" s="14"/>
      <c r="Q210" s="18"/>
      <c r="AH210" s="23" t="s">
        <v>0</v>
      </c>
      <c r="AN210" s="20"/>
      <c r="BQ210" s="4"/>
      <c r="BR210" s="4"/>
    </row>
    <row r="211" spans="2:70" ht="21.95" customHeight="1">
      <c r="B211" s="13" t="s">
        <v>230</v>
      </c>
      <c r="C211" s="13"/>
      <c r="D211" s="23"/>
      <c r="E211" s="23"/>
      <c r="F211" s="23"/>
      <c r="G211" s="23"/>
      <c r="H211" s="23"/>
      <c r="AH211" s="23"/>
      <c r="AN211" s="20"/>
      <c r="AV211" s="61" t="s">
        <v>0</v>
      </c>
      <c r="BQ211" s="4"/>
      <c r="BR211" s="4"/>
    </row>
    <row r="212" spans="2:70" ht="21.95" customHeight="1">
      <c r="D212" s="23"/>
      <c r="E212" s="23"/>
      <c r="F212" s="23"/>
      <c r="G212" s="72"/>
      <c r="H212" s="72"/>
      <c r="AH212" s="23"/>
      <c r="AN212" s="20"/>
      <c r="BQ212" s="4"/>
      <c r="BR212" s="4"/>
    </row>
    <row r="213" spans="2:70" ht="21.95" customHeight="1">
      <c r="D213" s="23"/>
      <c r="E213" s="23"/>
      <c r="F213" s="23"/>
      <c r="G213" s="72"/>
      <c r="H213" s="72"/>
      <c r="AH213" s="23"/>
      <c r="AN213" s="20"/>
      <c r="BQ213" s="4"/>
      <c r="BR213" s="4"/>
    </row>
    <row r="214" spans="2:70" ht="21.95" customHeight="1">
      <c r="D214" s="23"/>
      <c r="E214" s="23"/>
      <c r="F214" s="23"/>
      <c r="AH214" s="23"/>
      <c r="AN214" s="20"/>
      <c r="BQ214" s="4"/>
      <c r="BR214" s="4"/>
    </row>
    <row r="215" spans="2:70" ht="21.95" customHeight="1">
      <c r="D215" s="23"/>
      <c r="E215" s="23"/>
      <c r="F215" s="23"/>
      <c r="AH215" s="23"/>
      <c r="AN215" s="20"/>
      <c r="BQ215" s="4"/>
      <c r="BR215" s="4"/>
    </row>
    <row r="216" spans="2:70" ht="21.95" customHeight="1">
      <c r="D216" s="23"/>
      <c r="E216" s="23"/>
      <c r="F216" s="23"/>
      <c r="AH216" s="23"/>
      <c r="AN216" s="20"/>
      <c r="BQ216" s="4"/>
      <c r="BR216" s="4"/>
    </row>
    <row r="217" spans="2:70" ht="21.95" customHeight="1">
      <c r="D217" s="23"/>
      <c r="E217" s="23"/>
      <c r="F217" s="23"/>
      <c r="AH217" s="23"/>
      <c r="AM217" s="5" t="s">
        <v>0</v>
      </c>
      <c r="AN217" s="20"/>
      <c r="BQ217" s="4"/>
      <c r="BR217" s="4"/>
    </row>
    <row r="218" spans="2:70" ht="21.95" customHeight="1">
      <c r="B218" s="13"/>
      <c r="C218" s="13"/>
      <c r="D218" s="23"/>
      <c r="E218" s="23"/>
      <c r="F218" s="23"/>
      <c r="G218" s="23"/>
      <c r="H218" s="23"/>
      <c r="AH218" s="23"/>
      <c r="AN218" s="20"/>
      <c r="BQ218" s="4"/>
      <c r="BR218" s="4"/>
    </row>
    <row r="219" spans="2:70" ht="21.95" customHeight="1">
      <c r="D219" s="23"/>
      <c r="E219" s="23"/>
      <c r="F219" s="23"/>
      <c r="G219" s="72"/>
      <c r="H219" s="72"/>
      <c r="AH219" s="23"/>
      <c r="AN219" s="20"/>
      <c r="BQ219" s="4"/>
      <c r="BR219" s="4"/>
    </row>
    <row r="220" spans="2:70" ht="21.95" customHeight="1">
      <c r="D220" s="23"/>
      <c r="E220" s="23"/>
      <c r="F220" s="23"/>
      <c r="G220" s="72"/>
      <c r="H220" s="72"/>
      <c r="AH220" s="23"/>
      <c r="AL220" s="5" t="s">
        <v>0</v>
      </c>
      <c r="AN220" s="20"/>
      <c r="BQ220" s="4"/>
      <c r="BR220" s="4"/>
    </row>
    <row r="221" spans="2:70" ht="21.95" customHeight="1">
      <c r="D221" s="23"/>
      <c r="E221" s="23"/>
      <c r="F221" s="23"/>
      <c r="G221" s="72"/>
      <c r="H221" s="72"/>
      <c r="AH221" s="23"/>
      <c r="AM221" s="238" t="s">
        <v>147</v>
      </c>
      <c r="AN221" s="238"/>
      <c r="AO221" s="238"/>
      <c r="AP221" s="238"/>
      <c r="AQ221" s="238"/>
      <c r="AR221" s="238"/>
      <c r="AS221" s="238"/>
      <c r="AT221" s="238"/>
      <c r="AU221" s="238"/>
      <c r="AV221" s="238"/>
      <c r="AW221" s="238"/>
      <c r="AX221" s="238"/>
      <c r="AY221" s="238"/>
      <c r="AZ221" s="238"/>
      <c r="BA221" s="238"/>
      <c r="BB221" s="238"/>
      <c r="BC221" s="238"/>
      <c r="BD221" s="238"/>
      <c r="BE221" s="238"/>
      <c r="BF221" s="238"/>
      <c r="BG221" s="238"/>
      <c r="BH221" s="238"/>
      <c r="BI221" s="238"/>
      <c r="BJ221" s="238"/>
      <c r="BQ221" s="4"/>
      <c r="BR221" s="4"/>
    </row>
    <row r="222" spans="2:70" ht="21.95" customHeight="1">
      <c r="D222" s="23"/>
      <c r="E222" s="23"/>
      <c r="F222" s="23"/>
      <c r="G222" s="72"/>
      <c r="H222" s="72"/>
      <c r="AH222" s="23" t="s">
        <v>0</v>
      </c>
      <c r="AM222" s="235" t="s">
        <v>148</v>
      </c>
      <c r="AN222" s="235"/>
      <c r="AO222" s="235"/>
      <c r="AP222" s="235"/>
      <c r="AQ222" s="235"/>
      <c r="AR222" s="235"/>
      <c r="AS222" s="235"/>
      <c r="AT222" s="235"/>
      <c r="AU222" s="235"/>
      <c r="AV222" s="235"/>
      <c r="AW222" s="235"/>
      <c r="AX222" s="235"/>
      <c r="AY222" s="235"/>
      <c r="AZ222" s="235"/>
      <c r="BA222" s="235"/>
      <c r="BB222" s="235"/>
      <c r="BC222" s="235"/>
      <c r="BD222" s="235"/>
      <c r="BE222" s="235"/>
      <c r="BF222" s="235"/>
      <c r="BG222" s="235"/>
      <c r="BH222" s="235"/>
      <c r="BI222" s="235"/>
      <c r="BJ222" s="235"/>
      <c r="BQ222" s="4"/>
      <c r="BR222" s="4"/>
    </row>
    <row r="223" spans="2:70" ht="21.95" customHeight="1">
      <c r="C223" s="86"/>
      <c r="D223" s="23"/>
      <c r="E223" s="23"/>
      <c r="F223" s="23"/>
      <c r="G223" s="72"/>
      <c r="H223" s="72"/>
      <c r="AH223" s="23" t="s">
        <v>0</v>
      </c>
      <c r="AL223" s="20"/>
      <c r="AM223" s="235" t="s">
        <v>150</v>
      </c>
      <c r="AN223" s="235"/>
      <c r="AO223" s="235"/>
      <c r="AP223" s="235"/>
      <c r="AQ223" s="235"/>
      <c r="AR223" s="235"/>
      <c r="AS223" s="235"/>
      <c r="AT223" s="235"/>
      <c r="AU223" s="235"/>
      <c r="AV223" s="235"/>
      <c r="AW223" s="235"/>
      <c r="AX223" s="235"/>
      <c r="AY223" s="235"/>
      <c r="AZ223" s="235"/>
      <c r="BA223" s="235"/>
      <c r="BB223" s="235"/>
      <c r="BC223" s="235"/>
      <c r="BD223" s="235"/>
      <c r="BE223" s="235"/>
      <c r="BF223" s="235"/>
      <c r="BG223" s="235"/>
      <c r="BH223" s="235"/>
      <c r="BI223" s="235"/>
      <c r="BJ223" s="235"/>
      <c r="BK223" s="20"/>
      <c r="BL223" s="20"/>
      <c r="BM223" s="20"/>
      <c r="BN223" s="20"/>
      <c r="BQ223" s="4"/>
      <c r="BR223" s="4"/>
    </row>
    <row r="224" spans="2:70" ht="21.95" customHeight="1">
      <c r="AL224" s="20"/>
      <c r="AM224" s="20"/>
      <c r="AN224" s="20"/>
      <c r="AQ224" s="20"/>
      <c r="AR224" s="20"/>
      <c r="AS224" s="20"/>
      <c r="AT224" s="20"/>
      <c r="AU224" s="20"/>
      <c r="AV224" s="20"/>
      <c r="AW224" s="20"/>
      <c r="AX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Q224" s="4"/>
      <c r="BR224" s="4"/>
    </row>
    <row r="225" spans="4:71" ht="21.95" customHeight="1" thickBot="1">
      <c r="D225" s="23" t="s">
        <v>0</v>
      </c>
      <c r="E225" s="23" t="s">
        <v>0</v>
      </c>
      <c r="F225" s="23" t="s">
        <v>0</v>
      </c>
      <c r="AH225" s="23" t="s">
        <v>0</v>
      </c>
      <c r="AN225" s="20"/>
      <c r="AS225" s="71" t="s">
        <v>264</v>
      </c>
      <c r="AT225" s="23"/>
      <c r="AU225" s="23"/>
      <c r="BH225" s="72"/>
      <c r="BI225" s="71" t="s">
        <v>257</v>
      </c>
      <c r="BQ225" s="4"/>
      <c r="BR225" s="4"/>
    </row>
    <row r="226" spans="4:71" ht="21.95" customHeight="1" thickTop="1">
      <c r="D226" s="23" t="s">
        <v>0</v>
      </c>
      <c r="E226" s="23" t="s">
        <v>0</v>
      </c>
      <c r="F226" s="23" t="s">
        <v>0</v>
      </c>
      <c r="AH226" s="23" t="s">
        <v>0</v>
      </c>
      <c r="AL226" s="76"/>
      <c r="AM226" s="77"/>
      <c r="AN226" s="214" t="s">
        <v>0</v>
      </c>
      <c r="AO226" s="215"/>
      <c r="AP226" s="78" t="s">
        <v>0</v>
      </c>
      <c r="AQ226" s="79"/>
      <c r="AR226" s="80"/>
      <c r="AS226" s="80"/>
      <c r="AT226" s="80"/>
      <c r="AU226" s="80"/>
      <c r="AV226" s="80"/>
      <c r="AW226" s="80"/>
      <c r="AX226" s="79"/>
      <c r="AY226" s="81"/>
      <c r="AZ226" s="81"/>
      <c r="BA226" s="79"/>
      <c r="BB226" s="80"/>
      <c r="BC226" s="170"/>
      <c r="BD226" s="80"/>
      <c r="BE226" s="79"/>
      <c r="BF226" s="79"/>
      <c r="BG226" s="80"/>
      <c r="BH226" s="79"/>
      <c r="BI226" s="82"/>
      <c r="BJ226" s="82"/>
      <c r="BK226" s="82"/>
      <c r="BL226" s="82"/>
      <c r="BM226" s="82"/>
      <c r="BN226" s="82"/>
      <c r="BQ226" s="4"/>
      <c r="BR226" s="4"/>
      <c r="BS226" s="4"/>
    </row>
    <row r="227" spans="4:71" ht="31.5" customHeight="1">
      <c r="D227" s="23"/>
      <c r="E227" s="23"/>
      <c r="F227" s="23"/>
      <c r="AH227" s="23"/>
      <c r="AL227" s="85"/>
      <c r="AM227" s="86"/>
      <c r="AN227" s="220" t="s">
        <v>101</v>
      </c>
      <c r="AO227" s="221"/>
      <c r="AP227" s="222"/>
      <c r="AQ227" s="220" t="s">
        <v>151</v>
      </c>
      <c r="AR227" s="221"/>
      <c r="AS227" s="221"/>
      <c r="AT227" s="221"/>
      <c r="AU227" s="221"/>
      <c r="AV227" s="221"/>
      <c r="AW227" s="222"/>
      <c r="AX227" s="241" t="s">
        <v>152</v>
      </c>
      <c r="AY227" s="242"/>
      <c r="AZ227" s="89" t="s">
        <v>153</v>
      </c>
      <c r="BA227" s="216" t="s">
        <v>169</v>
      </c>
      <c r="BB227" s="217"/>
      <c r="BC227" s="171"/>
      <c r="BD227" s="174" t="s">
        <v>249</v>
      </c>
      <c r="BE227" s="88" t="s">
        <v>154</v>
      </c>
      <c r="BF227" s="210" t="s">
        <v>251</v>
      </c>
      <c r="BG227" s="211"/>
      <c r="BH227" s="90" t="s">
        <v>185</v>
      </c>
      <c r="BI227" s="91" t="s">
        <v>149</v>
      </c>
      <c r="BJ227" s="91" t="s">
        <v>149</v>
      </c>
      <c r="BK227" s="91"/>
      <c r="BL227" s="92" t="s">
        <v>225</v>
      </c>
      <c r="BM227" s="91" t="s">
        <v>0</v>
      </c>
      <c r="BN227" s="91" t="s">
        <v>0</v>
      </c>
      <c r="BQ227" s="4"/>
      <c r="BR227" s="4"/>
    </row>
    <row r="228" spans="4:71" ht="31.5" customHeight="1">
      <c r="D228" s="23" t="s">
        <v>0</v>
      </c>
      <c r="E228" s="23" t="s">
        <v>0</v>
      </c>
      <c r="F228" s="23" t="s">
        <v>0</v>
      </c>
      <c r="AH228" s="23" t="s">
        <v>0</v>
      </c>
      <c r="AL228" s="239" t="s">
        <v>155</v>
      </c>
      <c r="AM228" s="240"/>
      <c r="AN228" s="88"/>
      <c r="AO228" s="93"/>
      <c r="AP228" s="94"/>
      <c r="AQ228" s="243" t="s">
        <v>0</v>
      </c>
      <c r="AR228" s="244"/>
      <c r="AS228" s="96" t="s">
        <v>0</v>
      </c>
      <c r="AT228" s="244" t="s">
        <v>0</v>
      </c>
      <c r="AU228" s="244"/>
      <c r="AV228" s="96" t="s">
        <v>0</v>
      </c>
      <c r="AW228" s="96" t="s">
        <v>0</v>
      </c>
      <c r="AX228" s="223"/>
      <c r="AY228" s="224"/>
      <c r="AZ228" s="97" t="s">
        <v>156</v>
      </c>
      <c r="BA228" s="98"/>
      <c r="BB228" s="86"/>
      <c r="BC228" s="172" t="s">
        <v>220</v>
      </c>
      <c r="BD228" s="97"/>
      <c r="BE228" s="88" t="s">
        <v>157</v>
      </c>
      <c r="BF228" s="95" t="s">
        <v>0</v>
      </c>
      <c r="BG228" s="96" t="s">
        <v>0</v>
      </c>
      <c r="BH228" s="99" t="s">
        <v>0</v>
      </c>
      <c r="BI228" s="91" t="s">
        <v>158</v>
      </c>
      <c r="BJ228" s="91" t="s">
        <v>158</v>
      </c>
      <c r="BK228" s="91"/>
      <c r="BL228" s="92" t="s">
        <v>226</v>
      </c>
      <c r="BM228" s="91" t="s">
        <v>159</v>
      </c>
      <c r="BN228" s="91" t="s">
        <v>159</v>
      </c>
      <c r="BQ228" s="4"/>
      <c r="BR228" s="4"/>
    </row>
    <row r="229" spans="4:71" ht="29.25" customHeight="1">
      <c r="D229" s="23" t="s">
        <v>0</v>
      </c>
      <c r="E229" s="23" t="s">
        <v>0</v>
      </c>
      <c r="F229" s="23" t="s">
        <v>0</v>
      </c>
      <c r="AH229" s="23" t="s">
        <v>0</v>
      </c>
      <c r="AL229" s="85"/>
      <c r="AM229" s="100" t="s">
        <v>0</v>
      </c>
      <c r="AN229" s="101" t="s">
        <v>160</v>
      </c>
      <c r="AO229" s="101" t="s">
        <v>161</v>
      </c>
      <c r="AP229" s="101" t="s">
        <v>162</v>
      </c>
      <c r="AQ229" s="218" t="s">
        <v>163</v>
      </c>
      <c r="AR229" s="219"/>
      <c r="AS229" s="88" t="s">
        <v>209</v>
      </c>
      <c r="AT229" s="225" t="s">
        <v>164</v>
      </c>
      <c r="AU229" s="226"/>
      <c r="AV229" s="88" t="s">
        <v>209</v>
      </c>
      <c r="AW229" s="175" t="s">
        <v>165</v>
      </c>
      <c r="AX229" s="87" t="s">
        <v>166</v>
      </c>
      <c r="AY229" s="93" t="s">
        <v>167</v>
      </c>
      <c r="AZ229" s="88" t="s">
        <v>168</v>
      </c>
      <c r="BA229" s="102" t="s">
        <v>223</v>
      </c>
      <c r="BB229" s="103" t="s">
        <v>250</v>
      </c>
      <c r="BC229" s="172"/>
      <c r="BD229" s="93" t="s">
        <v>167</v>
      </c>
      <c r="BE229" s="88" t="s">
        <v>170</v>
      </c>
      <c r="BF229" s="101" t="s">
        <v>160</v>
      </c>
      <c r="BG229" s="88" t="s">
        <v>160</v>
      </c>
      <c r="BH229" s="90"/>
      <c r="BI229" s="91" t="s">
        <v>171</v>
      </c>
      <c r="BJ229" s="91" t="s">
        <v>172</v>
      </c>
      <c r="BK229" s="91"/>
      <c r="BL229" s="92" t="s">
        <v>228</v>
      </c>
      <c r="BM229" s="91" t="s">
        <v>173</v>
      </c>
      <c r="BN229" s="91" t="s">
        <v>174</v>
      </c>
      <c r="BQ229" s="4"/>
      <c r="BR229" s="4"/>
    </row>
    <row r="230" spans="4:71" ht="24.95" customHeight="1">
      <c r="D230" s="23" t="s">
        <v>0</v>
      </c>
      <c r="E230" s="23" t="s">
        <v>0</v>
      </c>
      <c r="F230" s="23" t="s">
        <v>0</v>
      </c>
      <c r="AH230" s="23" t="s">
        <v>0</v>
      </c>
      <c r="AL230" s="104"/>
      <c r="AM230" s="105" t="s">
        <v>0</v>
      </c>
      <c r="AN230" s="95" t="s">
        <v>0</v>
      </c>
      <c r="AO230" s="95" t="s">
        <v>0</v>
      </c>
      <c r="AP230" s="95" t="s">
        <v>0</v>
      </c>
      <c r="AQ230" s="106" t="s">
        <v>175</v>
      </c>
      <c r="AR230" s="106" t="s">
        <v>224</v>
      </c>
      <c r="AS230" s="106" t="s">
        <v>210</v>
      </c>
      <c r="AT230" s="107" t="s">
        <v>176</v>
      </c>
      <c r="AU230" s="107" t="s">
        <v>177</v>
      </c>
      <c r="AV230" s="108" t="s">
        <v>222</v>
      </c>
      <c r="AW230" s="95" t="s">
        <v>0</v>
      </c>
      <c r="AX230" s="106" t="s">
        <v>178</v>
      </c>
      <c r="AY230" s="106" t="s">
        <v>179</v>
      </c>
      <c r="AZ230" s="106" t="s">
        <v>180</v>
      </c>
      <c r="BA230" s="109"/>
      <c r="BB230" s="110"/>
      <c r="BC230" s="173"/>
      <c r="BD230" s="106" t="s">
        <v>252</v>
      </c>
      <c r="BE230" s="106"/>
      <c r="BF230" s="106" t="s">
        <v>181</v>
      </c>
      <c r="BG230" s="106" t="s">
        <v>182</v>
      </c>
      <c r="BH230" s="111"/>
      <c r="BI230" s="112" t="s">
        <v>0</v>
      </c>
      <c r="BJ230" s="112" t="s">
        <v>0</v>
      </c>
      <c r="BK230" s="112"/>
      <c r="BL230" s="113" t="s">
        <v>227</v>
      </c>
      <c r="BM230" s="112" t="s">
        <v>0</v>
      </c>
      <c r="BN230" s="112" t="s">
        <v>0</v>
      </c>
      <c r="BQ230" s="4"/>
      <c r="BR230" s="4"/>
    </row>
    <row r="231" spans="4:71" ht="24.95" customHeight="1">
      <c r="D231" s="23" t="s">
        <v>0</v>
      </c>
      <c r="E231" s="23" t="s">
        <v>0</v>
      </c>
      <c r="F231" s="23" t="s">
        <v>0</v>
      </c>
      <c r="AH231" s="23" t="s">
        <v>0</v>
      </c>
      <c r="AL231" s="114"/>
      <c r="AM231" s="23">
        <v>1</v>
      </c>
      <c r="AN231" s="115">
        <f>D171-AP231</f>
        <v>1987</v>
      </c>
      <c r="AO231" s="115">
        <f>SUM(D199:D199)</f>
        <v>0</v>
      </c>
      <c r="AP231" s="115">
        <f>D27</f>
        <v>31</v>
      </c>
      <c r="AQ231" s="115">
        <f>D165</f>
        <v>30</v>
      </c>
      <c r="AR231" s="115">
        <f>D166</f>
        <v>241</v>
      </c>
      <c r="AS231" s="115">
        <f>D160</f>
        <v>2538</v>
      </c>
      <c r="AT231" s="115">
        <f>D162</f>
        <v>392</v>
      </c>
      <c r="AU231" s="115">
        <f>D163</f>
        <v>562</v>
      </c>
      <c r="AV231" s="115">
        <f>D164</f>
        <v>836</v>
      </c>
      <c r="AW231" s="115">
        <f>D167</f>
        <v>275</v>
      </c>
      <c r="AX231" s="115">
        <f>D181</f>
        <v>895</v>
      </c>
      <c r="AY231" s="115">
        <f>D172-AX231</f>
        <v>283</v>
      </c>
      <c r="AZ231" s="115">
        <f>D159-BA231-BC231</f>
        <v>721</v>
      </c>
      <c r="BA231" s="115">
        <f>D196</f>
        <v>91</v>
      </c>
      <c r="BB231" s="115">
        <f>D197</f>
        <v>199</v>
      </c>
      <c r="BC231" s="115">
        <f>D198</f>
        <v>145</v>
      </c>
      <c r="BD231" s="115">
        <f>SUM($D$195,$D$201:$D$203)</f>
        <v>407</v>
      </c>
      <c r="BE231" s="116">
        <f>D170-BD231</f>
        <v>3318</v>
      </c>
      <c r="BF231" s="115">
        <f>D176</f>
        <v>227</v>
      </c>
      <c r="BG231" s="115">
        <f>D174+D173</f>
        <v>440</v>
      </c>
      <c r="BH231" s="115">
        <v>0</v>
      </c>
      <c r="BI231" s="117">
        <f>BJ231-AY231-AR231-BA231-BC231-BB231-BD231</f>
        <v>12252</v>
      </c>
      <c r="BJ231" s="11">
        <f>SUM(AN231:BG231)</f>
        <v>13618</v>
      </c>
      <c r="BK231" s="11"/>
      <c r="BL231" s="11">
        <v>91</v>
      </c>
      <c r="BM231" s="118">
        <f>AQ231+AS231+AZ231+BD231+BE231+AR231+BA231+BB231+BC231</f>
        <v>7690</v>
      </c>
      <c r="BN231" s="118">
        <f>AN231+AP231+AT231+AU231+AV231+AW231+AX231+AY231+BG231+BF231+BH231</f>
        <v>5928</v>
      </c>
      <c r="BQ231" s="4"/>
      <c r="BR231" s="4"/>
    </row>
    <row r="232" spans="4:71" ht="24.95" customHeight="1">
      <c r="D232" s="23" t="s">
        <v>0</v>
      </c>
      <c r="E232" s="23" t="s">
        <v>0</v>
      </c>
      <c r="F232" s="23" t="s">
        <v>0</v>
      </c>
      <c r="AH232" s="23" t="s">
        <v>0</v>
      </c>
      <c r="AL232" s="114"/>
      <c r="AM232" s="23">
        <v>2</v>
      </c>
      <c r="AN232" s="115">
        <f>E171-AP232</f>
        <v>1994</v>
      </c>
      <c r="AO232" s="115">
        <f>SUM(E199:E199)</f>
        <v>0</v>
      </c>
      <c r="AP232" s="115">
        <f>E27</f>
        <v>31</v>
      </c>
      <c r="AQ232" s="115">
        <f>E165</f>
        <v>464</v>
      </c>
      <c r="AR232" s="115">
        <f>E166</f>
        <v>241</v>
      </c>
      <c r="AS232" s="115">
        <f>E160</f>
        <v>2538</v>
      </c>
      <c r="AT232" s="115">
        <f>E162</f>
        <v>397</v>
      </c>
      <c r="AU232" s="115">
        <f>E163</f>
        <v>553</v>
      </c>
      <c r="AV232" s="115">
        <f>E164</f>
        <v>820</v>
      </c>
      <c r="AW232" s="115">
        <f>E167</f>
        <v>176</v>
      </c>
      <c r="AX232" s="115">
        <f>E181</f>
        <v>907</v>
      </c>
      <c r="AY232" s="115">
        <f>E172-AX232</f>
        <v>283</v>
      </c>
      <c r="AZ232" s="115">
        <f>E159-BA232-BC232</f>
        <v>722</v>
      </c>
      <c r="BA232" s="115">
        <f>E196</f>
        <v>91</v>
      </c>
      <c r="BB232" s="115">
        <f>E197</f>
        <v>226</v>
      </c>
      <c r="BC232" s="115">
        <f>E198</f>
        <v>145</v>
      </c>
      <c r="BD232" s="115">
        <f>SUM($E$195,$E$201:$E$203)</f>
        <v>407</v>
      </c>
      <c r="BE232" s="116">
        <f>E170-BD232</f>
        <v>3361</v>
      </c>
      <c r="BF232" s="115">
        <f>E176</f>
        <v>227</v>
      </c>
      <c r="BG232" s="115">
        <f>E174+E173</f>
        <v>440</v>
      </c>
      <c r="BH232" s="115">
        <v>0</v>
      </c>
      <c r="BI232" s="11">
        <f t="shared" ref="BI232:BI261" si="44">BJ232-AY232-AR232-BA232-BC232-BB232-BD232</f>
        <v>12630</v>
      </c>
      <c r="BJ232" s="11">
        <f t="shared" ref="BJ232:BJ261" si="45">SUM(AN232:BG232)</f>
        <v>14023</v>
      </c>
      <c r="BK232" s="15"/>
      <c r="BL232" s="11">
        <v>95</v>
      </c>
      <c r="BM232" s="118">
        <f t="shared" ref="BM232:BM261" si="46">AQ232+AS232+AZ232+BD232+BE232+AR232+BA232+BB232+BC232</f>
        <v>8195</v>
      </c>
      <c r="BN232" s="118">
        <f t="shared" ref="BN232:BN240" si="47">AN232+AP232+AT232+AU232+AV232+AW232+AX232+AY232+BG232+BF232+BH232</f>
        <v>5828</v>
      </c>
    </row>
    <row r="233" spans="4:71" ht="24.95" customHeight="1">
      <c r="D233" s="23" t="s">
        <v>0</v>
      </c>
      <c r="E233" s="23" t="s">
        <v>0</v>
      </c>
      <c r="F233" s="23" t="s">
        <v>0</v>
      </c>
      <c r="AH233" s="23" t="s">
        <v>0</v>
      </c>
      <c r="AL233" s="114"/>
      <c r="AM233" s="23">
        <v>3</v>
      </c>
      <c r="AN233" s="115">
        <f>F171-AP233</f>
        <v>1993</v>
      </c>
      <c r="AO233" s="115">
        <f>SUM(F199:F199)</f>
        <v>0</v>
      </c>
      <c r="AP233" s="115">
        <f>F27</f>
        <v>30</v>
      </c>
      <c r="AQ233" s="115">
        <f>F165</f>
        <v>457</v>
      </c>
      <c r="AR233" s="115">
        <f>F166</f>
        <v>241</v>
      </c>
      <c r="AS233" s="115">
        <f>F160</f>
        <v>2767</v>
      </c>
      <c r="AT233" s="115">
        <f>F162</f>
        <v>380</v>
      </c>
      <c r="AU233" s="115">
        <f>F163</f>
        <v>478</v>
      </c>
      <c r="AV233" s="121">
        <f>F164</f>
        <v>809</v>
      </c>
      <c r="AW233" s="115">
        <f>F167</f>
        <v>329</v>
      </c>
      <c r="AX233" s="115">
        <f>F181</f>
        <v>907</v>
      </c>
      <c r="AY233" s="115">
        <f>F172-AX233</f>
        <v>283</v>
      </c>
      <c r="AZ233" s="115">
        <f>F159-BA233-BC233</f>
        <v>685</v>
      </c>
      <c r="BA233" s="115">
        <f>F196</f>
        <v>91</v>
      </c>
      <c r="BB233" s="115">
        <f>F197</f>
        <v>195</v>
      </c>
      <c r="BC233" s="115">
        <f>F198</f>
        <v>145</v>
      </c>
      <c r="BD233" s="115">
        <f>SUM($F$195,$F$201:$F$203)</f>
        <v>407</v>
      </c>
      <c r="BE233" s="116">
        <f>F170-BD233</f>
        <v>2961</v>
      </c>
      <c r="BF233" s="115">
        <f>F176</f>
        <v>227</v>
      </c>
      <c r="BG233" s="115">
        <f>F174+F173</f>
        <v>440</v>
      </c>
      <c r="BH233" s="115">
        <v>0</v>
      </c>
      <c r="BI233" s="11">
        <f t="shared" si="44"/>
        <v>12463</v>
      </c>
      <c r="BJ233" s="11">
        <f t="shared" si="45"/>
        <v>13825</v>
      </c>
      <c r="BK233" s="11"/>
      <c r="BL233" s="11">
        <v>91</v>
      </c>
      <c r="BM233" s="118">
        <f t="shared" si="46"/>
        <v>7949</v>
      </c>
      <c r="BN233" s="118">
        <f t="shared" si="47"/>
        <v>5876</v>
      </c>
    </row>
    <row r="234" spans="4:71" ht="24.95" customHeight="1">
      <c r="D234" s="23" t="s">
        <v>0</v>
      </c>
      <c r="E234" s="23" t="s">
        <v>0</v>
      </c>
      <c r="F234" s="23" t="s">
        <v>0</v>
      </c>
      <c r="AH234" s="23" t="s">
        <v>0</v>
      </c>
      <c r="AL234" s="114"/>
      <c r="AM234" s="23">
        <v>4</v>
      </c>
      <c r="AN234" s="115">
        <f>G171-AP234</f>
        <v>1993</v>
      </c>
      <c r="AO234" s="115">
        <f>SUM(G199:G199)</f>
        <v>0</v>
      </c>
      <c r="AP234" s="115">
        <f>G27</f>
        <v>32</v>
      </c>
      <c r="AQ234" s="115">
        <f>G165</f>
        <v>463</v>
      </c>
      <c r="AR234" s="115">
        <f>G166</f>
        <v>241</v>
      </c>
      <c r="AS234" s="115">
        <f>G160</f>
        <v>2521</v>
      </c>
      <c r="AT234" s="115">
        <f>G162</f>
        <v>373</v>
      </c>
      <c r="AU234" s="115">
        <f>G163</f>
        <v>489</v>
      </c>
      <c r="AV234" s="121">
        <f>G164</f>
        <v>818</v>
      </c>
      <c r="AW234" s="115">
        <f>G167</f>
        <v>328</v>
      </c>
      <c r="AX234" s="115">
        <f>G181</f>
        <v>895</v>
      </c>
      <c r="AY234" s="115">
        <f>G172-AX234</f>
        <v>283</v>
      </c>
      <c r="AZ234" s="115">
        <f>G159-BA234-BC234</f>
        <v>716</v>
      </c>
      <c r="BA234" s="115">
        <f>G196</f>
        <v>91</v>
      </c>
      <c r="BB234" s="115">
        <f>G197</f>
        <v>184</v>
      </c>
      <c r="BC234" s="115">
        <f>G198</f>
        <v>145</v>
      </c>
      <c r="BD234" s="115">
        <f>SUM($G$195,$G$201:$G$203)</f>
        <v>407</v>
      </c>
      <c r="BE234" s="116">
        <f>G170-BD234</f>
        <v>2971</v>
      </c>
      <c r="BF234" s="115">
        <f>G176</f>
        <v>227</v>
      </c>
      <c r="BG234" s="115">
        <f>G174+G173</f>
        <v>440</v>
      </c>
      <c r="BH234" s="115">
        <v>0</v>
      </c>
      <c r="BI234" s="11">
        <f t="shared" si="44"/>
        <v>12266</v>
      </c>
      <c r="BJ234" s="11">
        <f t="shared" si="45"/>
        <v>13617</v>
      </c>
      <c r="BK234" s="11"/>
      <c r="BL234" s="11">
        <v>98</v>
      </c>
      <c r="BM234" s="118">
        <f t="shared" si="46"/>
        <v>7739</v>
      </c>
      <c r="BN234" s="118">
        <f t="shared" si="47"/>
        <v>5878</v>
      </c>
    </row>
    <row r="235" spans="4:71" ht="24.95" customHeight="1">
      <c r="D235" s="23" t="s">
        <v>0</v>
      </c>
      <c r="E235" s="23" t="s">
        <v>0</v>
      </c>
      <c r="F235" s="23" t="s">
        <v>0</v>
      </c>
      <c r="AH235" s="23" t="s">
        <v>0</v>
      </c>
      <c r="AL235" s="114"/>
      <c r="AM235" s="23">
        <v>5</v>
      </c>
      <c r="AN235" s="115">
        <f>H171-AP235</f>
        <v>1993</v>
      </c>
      <c r="AO235" s="115">
        <f>SUM(H199:H199)</f>
        <v>0</v>
      </c>
      <c r="AP235" s="115">
        <f>H27</f>
        <v>31</v>
      </c>
      <c r="AQ235" s="115">
        <f>H165</f>
        <v>456</v>
      </c>
      <c r="AR235" s="115">
        <f>H166</f>
        <v>241</v>
      </c>
      <c r="AS235" s="115">
        <f>H160</f>
        <v>2489</v>
      </c>
      <c r="AT235" s="115">
        <f>H162</f>
        <v>373</v>
      </c>
      <c r="AU235" s="115">
        <f>H163</f>
        <v>484</v>
      </c>
      <c r="AV235" s="121">
        <f>H164</f>
        <v>808</v>
      </c>
      <c r="AW235" s="115">
        <f>H167</f>
        <v>337</v>
      </c>
      <c r="AX235" s="115">
        <f>H181</f>
        <v>907</v>
      </c>
      <c r="AY235" s="115">
        <f>H172-AX235</f>
        <v>283</v>
      </c>
      <c r="AZ235" s="115">
        <f>H159-BA235-BC235</f>
        <v>710</v>
      </c>
      <c r="BA235" s="115">
        <f>H196</f>
        <v>91</v>
      </c>
      <c r="BB235" s="115">
        <f>H197</f>
        <v>222</v>
      </c>
      <c r="BC235" s="115">
        <f>H198</f>
        <v>145</v>
      </c>
      <c r="BD235" s="115">
        <f>SUM($H$195,$H$201:$H$203)</f>
        <v>407</v>
      </c>
      <c r="BE235" s="116">
        <f>H170-BD235</f>
        <v>3278</v>
      </c>
      <c r="BF235" s="115">
        <f>H176</f>
        <v>227</v>
      </c>
      <c r="BG235" s="115">
        <f>H174+H173</f>
        <v>440</v>
      </c>
      <c r="BH235" s="115">
        <v>0</v>
      </c>
      <c r="BI235" s="11">
        <f t="shared" si="44"/>
        <v>12533</v>
      </c>
      <c r="BJ235" s="11">
        <f t="shared" si="45"/>
        <v>13922</v>
      </c>
      <c r="BK235" s="11"/>
      <c r="BL235" s="11">
        <v>96</v>
      </c>
      <c r="BM235" s="118">
        <f t="shared" si="46"/>
        <v>8039</v>
      </c>
      <c r="BN235" s="118">
        <f t="shared" si="47"/>
        <v>5883</v>
      </c>
    </row>
    <row r="236" spans="4:71" ht="24.95" customHeight="1">
      <c r="D236" s="23" t="s">
        <v>0</v>
      </c>
      <c r="E236" s="23" t="s">
        <v>0</v>
      </c>
      <c r="F236" s="23" t="s">
        <v>0</v>
      </c>
      <c r="AH236" s="23" t="s">
        <v>0</v>
      </c>
      <c r="AL236" s="114"/>
      <c r="AM236" s="23">
        <v>6</v>
      </c>
      <c r="AN236" s="115">
        <f>I171-AP236</f>
        <v>1991</v>
      </c>
      <c r="AO236" s="115">
        <f>SUM(I199:I199)</f>
        <v>0</v>
      </c>
      <c r="AP236" s="115">
        <f>I27</f>
        <v>31</v>
      </c>
      <c r="AQ236" s="115">
        <f>I165</f>
        <v>520</v>
      </c>
      <c r="AR236" s="115">
        <f>I$166</f>
        <v>241</v>
      </c>
      <c r="AS236" s="115">
        <f>I160</f>
        <v>2558</v>
      </c>
      <c r="AT236" s="115">
        <f>I162</f>
        <v>372</v>
      </c>
      <c r="AU236" s="115">
        <f>I163</f>
        <v>470</v>
      </c>
      <c r="AV236" s="115">
        <f>I164</f>
        <v>828</v>
      </c>
      <c r="AW236" s="115">
        <f>I167</f>
        <v>333</v>
      </c>
      <c r="AX236" s="115">
        <f>I181</f>
        <v>907</v>
      </c>
      <c r="AY236" s="115">
        <f>I172-AX236</f>
        <v>283</v>
      </c>
      <c r="AZ236" s="115">
        <f>I159-BA236-BC236</f>
        <v>721</v>
      </c>
      <c r="BA236" s="115">
        <f>I196</f>
        <v>91</v>
      </c>
      <c r="BB236" s="115">
        <f>I197</f>
        <v>200</v>
      </c>
      <c r="BC236" s="115">
        <f>I198</f>
        <v>145</v>
      </c>
      <c r="BD236" s="115">
        <f>SUM($I$195,$I$201:$I$203)</f>
        <v>407</v>
      </c>
      <c r="BE236" s="116">
        <f>I170-BD236</f>
        <v>3217</v>
      </c>
      <c r="BF236" s="115">
        <f>I176</f>
        <v>227</v>
      </c>
      <c r="BG236" s="115">
        <f>I174+I173</f>
        <v>440</v>
      </c>
      <c r="BH236" s="115">
        <v>0</v>
      </c>
      <c r="BI236" s="11">
        <f t="shared" si="44"/>
        <v>12615</v>
      </c>
      <c r="BJ236" s="11">
        <f t="shared" si="45"/>
        <v>13982</v>
      </c>
      <c r="BK236" s="11"/>
      <c r="BL236" s="11">
        <v>102</v>
      </c>
      <c r="BM236" s="118">
        <f t="shared" si="46"/>
        <v>8100</v>
      </c>
      <c r="BN236" s="118">
        <f t="shared" si="47"/>
        <v>5882</v>
      </c>
    </row>
    <row r="237" spans="4:71" ht="24.95" customHeight="1">
      <c r="D237" s="23" t="s">
        <v>0</v>
      </c>
      <c r="E237" s="23" t="s">
        <v>0</v>
      </c>
      <c r="F237" s="23" t="s">
        <v>0</v>
      </c>
      <c r="AH237" s="23" t="s">
        <v>0</v>
      </c>
      <c r="AL237" s="114"/>
      <c r="AM237" s="23">
        <v>7</v>
      </c>
      <c r="AN237" s="115">
        <f>J171-AP237</f>
        <v>1991</v>
      </c>
      <c r="AO237" s="115">
        <f>SUM(J199:J199)</f>
        <v>0</v>
      </c>
      <c r="AP237" s="115">
        <f>J27</f>
        <v>32</v>
      </c>
      <c r="AQ237" s="115">
        <f>J165</f>
        <v>543</v>
      </c>
      <c r="AR237" s="115">
        <f>J$166</f>
        <v>241</v>
      </c>
      <c r="AS237" s="115">
        <f>J160</f>
        <v>2484</v>
      </c>
      <c r="AT237" s="115">
        <f>J162</f>
        <v>345</v>
      </c>
      <c r="AU237" s="115">
        <f>J163</f>
        <v>450</v>
      </c>
      <c r="AV237" s="115">
        <f>J164</f>
        <v>808</v>
      </c>
      <c r="AW237" s="115">
        <f>J167</f>
        <v>334</v>
      </c>
      <c r="AX237" s="115">
        <f>J181</f>
        <v>899</v>
      </c>
      <c r="AY237" s="115">
        <f>J172-AX237</f>
        <v>283</v>
      </c>
      <c r="AZ237" s="115">
        <f>J159-BA237-BC237</f>
        <v>709</v>
      </c>
      <c r="BA237" s="115">
        <f>J196</f>
        <v>91</v>
      </c>
      <c r="BB237" s="115">
        <f>J197</f>
        <v>198</v>
      </c>
      <c r="BC237" s="115">
        <f>J198</f>
        <v>145</v>
      </c>
      <c r="BD237" s="115">
        <f>SUM($J$195,$J$201:$J$203)</f>
        <v>407</v>
      </c>
      <c r="BE237" s="116">
        <f>J170-BD237</f>
        <v>2584</v>
      </c>
      <c r="BF237" s="115">
        <f>J176</f>
        <v>227</v>
      </c>
      <c r="BG237" s="115">
        <f>J174+J173</f>
        <v>440</v>
      </c>
      <c r="BH237" s="115">
        <v>0</v>
      </c>
      <c r="BI237" s="11">
        <f t="shared" si="44"/>
        <v>11846</v>
      </c>
      <c r="BJ237" s="11">
        <f t="shared" si="45"/>
        <v>13211</v>
      </c>
      <c r="BK237" s="11"/>
      <c r="BL237" s="11">
        <v>105</v>
      </c>
      <c r="BM237" s="118">
        <f t="shared" si="46"/>
        <v>7402</v>
      </c>
      <c r="BN237" s="118">
        <f t="shared" si="47"/>
        <v>5809</v>
      </c>
    </row>
    <row r="238" spans="4:71" ht="24.95" customHeight="1">
      <c r="D238" s="23" t="s">
        <v>0</v>
      </c>
      <c r="E238" s="23" t="s">
        <v>0</v>
      </c>
      <c r="F238" s="23" t="s">
        <v>0</v>
      </c>
      <c r="AH238" s="23" t="s">
        <v>0</v>
      </c>
      <c r="AL238" s="114"/>
      <c r="AM238" s="23">
        <v>8</v>
      </c>
      <c r="AN238" s="115">
        <f>K171-AP238</f>
        <v>1990</v>
      </c>
      <c r="AO238" s="115">
        <f>SUM(K199:K199)</f>
        <v>0</v>
      </c>
      <c r="AP238" s="115">
        <f>K27</f>
        <v>30</v>
      </c>
      <c r="AQ238" s="115">
        <f>K165</f>
        <v>459</v>
      </c>
      <c r="AR238" s="115">
        <f>K$166</f>
        <v>241</v>
      </c>
      <c r="AS238" s="115">
        <f>K160</f>
        <v>2525</v>
      </c>
      <c r="AT238" s="115">
        <f>K162</f>
        <v>343</v>
      </c>
      <c r="AU238" s="115">
        <f>K163</f>
        <v>450</v>
      </c>
      <c r="AV238" s="115">
        <f>K164</f>
        <v>820</v>
      </c>
      <c r="AW238" s="115">
        <f>K167</f>
        <v>340</v>
      </c>
      <c r="AX238" s="115">
        <f>K181</f>
        <v>907</v>
      </c>
      <c r="AY238" s="115">
        <f>K172-AX238</f>
        <v>283</v>
      </c>
      <c r="AZ238" s="115">
        <f>K159-BA238-BC238</f>
        <v>731</v>
      </c>
      <c r="BA238" s="115">
        <f>K196</f>
        <v>91</v>
      </c>
      <c r="BB238" s="115">
        <f>K197</f>
        <v>191</v>
      </c>
      <c r="BC238" s="115">
        <f>K198</f>
        <v>145</v>
      </c>
      <c r="BD238" s="115">
        <f>SUM($K$195,$K$201:$K$203)</f>
        <v>407</v>
      </c>
      <c r="BE238" s="116">
        <f>K170-BD238</f>
        <v>2449</v>
      </c>
      <c r="BF238" s="115">
        <f>K176</f>
        <v>227</v>
      </c>
      <c r="BG238" s="115">
        <f>K174+K173</f>
        <v>440</v>
      </c>
      <c r="BH238" s="115">
        <v>0</v>
      </c>
      <c r="BI238" s="11">
        <f t="shared" si="44"/>
        <v>11711</v>
      </c>
      <c r="BJ238" s="11">
        <f t="shared" si="45"/>
        <v>13069</v>
      </c>
      <c r="BK238" s="11"/>
      <c r="BL238" s="11">
        <v>104</v>
      </c>
      <c r="BM238" s="118">
        <f t="shared" si="46"/>
        <v>7239</v>
      </c>
      <c r="BN238" s="118">
        <f t="shared" si="47"/>
        <v>5830</v>
      </c>
    </row>
    <row r="239" spans="4:71" ht="24.95" customHeight="1">
      <c r="D239" s="23" t="s">
        <v>0</v>
      </c>
      <c r="E239" s="23" t="s">
        <v>0</v>
      </c>
      <c r="F239" s="23" t="s">
        <v>0</v>
      </c>
      <c r="AH239" s="23" t="s">
        <v>0</v>
      </c>
      <c r="AL239" s="114"/>
      <c r="AM239" s="23">
        <v>9</v>
      </c>
      <c r="AN239" s="115">
        <f>L171-AP239</f>
        <v>1990</v>
      </c>
      <c r="AO239" s="115">
        <f>SUM(L199:L199)</f>
        <v>0</v>
      </c>
      <c r="AP239" s="115">
        <f>L27</f>
        <v>30</v>
      </c>
      <c r="AQ239" s="115">
        <f>L165</f>
        <v>453</v>
      </c>
      <c r="AR239" s="115">
        <f>L$166</f>
        <v>241</v>
      </c>
      <c r="AS239" s="115">
        <f>L160</f>
        <v>2461</v>
      </c>
      <c r="AT239" s="115">
        <f>L162</f>
        <v>331</v>
      </c>
      <c r="AU239" s="115">
        <f>L163</f>
        <v>435</v>
      </c>
      <c r="AV239" s="115">
        <f>L164</f>
        <v>826</v>
      </c>
      <c r="AW239" s="115">
        <f>L167</f>
        <v>338</v>
      </c>
      <c r="AX239" s="115">
        <f>L181</f>
        <v>886</v>
      </c>
      <c r="AY239" s="115">
        <f>L172-AX239</f>
        <v>283</v>
      </c>
      <c r="AZ239" s="115">
        <f>L159-BA239-BC239</f>
        <v>704</v>
      </c>
      <c r="BA239" s="115">
        <f>L196</f>
        <v>91</v>
      </c>
      <c r="BB239" s="115">
        <f>L197</f>
        <v>202</v>
      </c>
      <c r="BC239" s="115">
        <f>L198</f>
        <v>145</v>
      </c>
      <c r="BD239" s="115">
        <f>SUM($L$195,$L$201:$L$203)</f>
        <v>407</v>
      </c>
      <c r="BE239" s="116">
        <f>L170-BD239</f>
        <v>2888</v>
      </c>
      <c r="BF239" s="115">
        <f>L176</f>
        <v>227</v>
      </c>
      <c r="BG239" s="115">
        <f>L174+L173</f>
        <v>440</v>
      </c>
      <c r="BH239" s="115">
        <v>0</v>
      </c>
      <c r="BI239" s="11">
        <f t="shared" si="44"/>
        <v>12009</v>
      </c>
      <c r="BJ239" s="11">
        <f t="shared" si="45"/>
        <v>13378</v>
      </c>
      <c r="BK239" s="11"/>
      <c r="BL239" s="11">
        <v>101</v>
      </c>
      <c r="BM239" s="118">
        <f t="shared" si="46"/>
        <v>7592</v>
      </c>
      <c r="BN239" s="118">
        <f t="shared" si="47"/>
        <v>5786</v>
      </c>
    </row>
    <row r="240" spans="4:71" ht="24.95" customHeight="1">
      <c r="D240" s="23" t="s">
        <v>0</v>
      </c>
      <c r="E240" s="23" t="s">
        <v>0</v>
      </c>
      <c r="F240" s="23" t="s">
        <v>0</v>
      </c>
      <c r="AH240" s="23" t="s">
        <v>0</v>
      </c>
      <c r="AL240" s="114"/>
      <c r="AM240" s="23">
        <v>10</v>
      </c>
      <c r="AN240" s="115">
        <f>M171-AP240</f>
        <v>1972</v>
      </c>
      <c r="AO240" s="115">
        <f>SUM(M199:M199)</f>
        <v>0</v>
      </c>
      <c r="AP240" s="115">
        <f>M27</f>
        <v>30</v>
      </c>
      <c r="AQ240" s="115">
        <f>M165</f>
        <v>450</v>
      </c>
      <c r="AR240" s="115">
        <f>M$166</f>
        <v>241</v>
      </c>
      <c r="AS240" s="115">
        <f>M160</f>
        <v>2554</v>
      </c>
      <c r="AT240" s="115">
        <f>M162</f>
        <v>320</v>
      </c>
      <c r="AU240" s="115">
        <f>M163</f>
        <v>435</v>
      </c>
      <c r="AV240" s="115">
        <f>M164</f>
        <v>800</v>
      </c>
      <c r="AW240" s="115">
        <f>M167</f>
        <v>336</v>
      </c>
      <c r="AX240" s="115">
        <f>M181</f>
        <v>803</v>
      </c>
      <c r="AY240" s="115">
        <f>M172-AX240</f>
        <v>283</v>
      </c>
      <c r="AZ240" s="115">
        <f>M159-BA240-BC240</f>
        <v>739</v>
      </c>
      <c r="BA240" s="115">
        <f>M196</f>
        <v>91</v>
      </c>
      <c r="BB240" s="115">
        <f>M197</f>
        <v>177</v>
      </c>
      <c r="BC240" s="115">
        <f>M198</f>
        <v>145</v>
      </c>
      <c r="BD240" s="115">
        <f>SUM($M$195,$M$201:$M$203)</f>
        <v>407</v>
      </c>
      <c r="BE240" s="116">
        <f>M170-BD240</f>
        <v>3089</v>
      </c>
      <c r="BF240" s="115">
        <f>M176</f>
        <v>227</v>
      </c>
      <c r="BG240" s="115">
        <f>M174+M173</f>
        <v>440</v>
      </c>
      <c r="BH240" s="115">
        <v>0</v>
      </c>
      <c r="BI240" s="11">
        <f t="shared" si="44"/>
        <v>12195</v>
      </c>
      <c r="BJ240" s="11">
        <f t="shared" si="45"/>
        <v>13539</v>
      </c>
      <c r="BK240" s="11"/>
      <c r="BL240" s="11">
        <v>97</v>
      </c>
      <c r="BM240" s="118">
        <f t="shared" si="46"/>
        <v>7893</v>
      </c>
      <c r="BN240" s="118">
        <f t="shared" si="47"/>
        <v>5646</v>
      </c>
    </row>
    <row r="241" spans="4:66" ht="24.95" customHeight="1">
      <c r="D241" s="23" t="s">
        <v>0</v>
      </c>
      <c r="E241" s="23" t="s">
        <v>0</v>
      </c>
      <c r="F241" s="23" t="s">
        <v>0</v>
      </c>
      <c r="AH241" s="23" t="s">
        <v>0</v>
      </c>
      <c r="AL241" s="114"/>
      <c r="AM241" s="23">
        <v>11</v>
      </c>
      <c r="AN241" s="115">
        <f>N171-AP241</f>
        <v>1990</v>
      </c>
      <c r="AO241" s="115">
        <f>SUM(N199:N199)</f>
        <v>0</v>
      </c>
      <c r="AP241" s="115">
        <f>N27</f>
        <v>31</v>
      </c>
      <c r="AQ241" s="115">
        <f>N165</f>
        <v>460</v>
      </c>
      <c r="AR241" s="115">
        <f>N$166</f>
        <v>241</v>
      </c>
      <c r="AS241" s="115">
        <f>N160</f>
        <v>2479</v>
      </c>
      <c r="AT241" s="115">
        <f>N162</f>
        <v>314</v>
      </c>
      <c r="AU241" s="115">
        <f>N163</f>
        <v>423</v>
      </c>
      <c r="AV241" s="115">
        <f>N164</f>
        <v>802</v>
      </c>
      <c r="AW241" s="115">
        <f>N167</f>
        <v>319</v>
      </c>
      <c r="AX241" s="115">
        <f>N181</f>
        <v>907</v>
      </c>
      <c r="AY241" s="115">
        <f>N172-AX241</f>
        <v>283</v>
      </c>
      <c r="AZ241" s="115">
        <f>N159-BA241-BC241</f>
        <v>715</v>
      </c>
      <c r="BA241" s="115">
        <f>N196</f>
        <v>91</v>
      </c>
      <c r="BB241" s="115">
        <f>N197</f>
        <v>215</v>
      </c>
      <c r="BC241" s="115">
        <f>N198</f>
        <v>145</v>
      </c>
      <c r="BD241" s="115">
        <f>SUM($N$195,$N$201:$N$203)</f>
        <v>407</v>
      </c>
      <c r="BE241" s="116">
        <f>N170-BD241</f>
        <v>3222</v>
      </c>
      <c r="BF241" s="115">
        <f>N176</f>
        <v>227</v>
      </c>
      <c r="BG241" s="115">
        <f>N174+N173</f>
        <v>440</v>
      </c>
      <c r="BH241" s="115">
        <v>0</v>
      </c>
      <c r="BI241" s="11">
        <f t="shared" si="44"/>
        <v>12329</v>
      </c>
      <c r="BJ241" s="12">
        <f t="shared" si="45"/>
        <v>13711</v>
      </c>
      <c r="BK241" s="15"/>
      <c r="BL241" s="11">
        <v>95</v>
      </c>
      <c r="BM241" s="118">
        <f t="shared" si="46"/>
        <v>7975</v>
      </c>
      <c r="BN241" s="118">
        <f t="shared" ref="BN241:BN261" si="48">AN241+AP241+AT241+AU241+AV241+AW241+AX241+AY241+BG241+BF241+BH241</f>
        <v>5736</v>
      </c>
    </row>
    <row r="242" spans="4:66" ht="24.95" customHeight="1">
      <c r="D242" s="23" t="s">
        <v>0</v>
      </c>
      <c r="E242" s="23" t="s">
        <v>0</v>
      </c>
      <c r="F242" s="23" t="s">
        <v>0</v>
      </c>
      <c r="AH242" s="23" t="s">
        <v>0</v>
      </c>
      <c r="AL242" s="114"/>
      <c r="AM242" s="23">
        <v>12</v>
      </c>
      <c r="AN242" s="115">
        <f>O171-AP242</f>
        <v>1989</v>
      </c>
      <c r="AO242" s="115">
        <f>SUM(O199:O199)</f>
        <v>0</v>
      </c>
      <c r="AP242" s="115">
        <f>O27</f>
        <v>28</v>
      </c>
      <c r="AQ242" s="115">
        <f>O165</f>
        <v>428</v>
      </c>
      <c r="AR242" s="115">
        <f>O$166</f>
        <v>241</v>
      </c>
      <c r="AS242" s="115">
        <f>O160</f>
        <v>2471</v>
      </c>
      <c r="AT242" s="115">
        <f>O162</f>
        <v>306</v>
      </c>
      <c r="AU242" s="115">
        <f>O163</f>
        <v>420</v>
      </c>
      <c r="AV242" s="115">
        <f>O164</f>
        <v>808</v>
      </c>
      <c r="AW242" s="115">
        <f>O167</f>
        <v>300</v>
      </c>
      <c r="AX242" s="115">
        <f>O181</f>
        <v>907</v>
      </c>
      <c r="AY242" s="115">
        <f>O172-AX242</f>
        <v>283</v>
      </c>
      <c r="AZ242" s="115">
        <f>O159-BA242-BC242</f>
        <v>721</v>
      </c>
      <c r="BA242" s="115">
        <f>O196</f>
        <v>91</v>
      </c>
      <c r="BB242" s="115">
        <f>O197</f>
        <v>219</v>
      </c>
      <c r="BC242" s="115">
        <f>O198</f>
        <v>145</v>
      </c>
      <c r="BD242" s="115">
        <f>SUM($O$195,$O$201:$O$203)</f>
        <v>407</v>
      </c>
      <c r="BE242" s="116">
        <f>O170-BD242</f>
        <v>3230</v>
      </c>
      <c r="BF242" s="115">
        <f>O176</f>
        <v>227</v>
      </c>
      <c r="BG242" s="115">
        <f>O174+O173</f>
        <v>440</v>
      </c>
      <c r="BH242" s="115">
        <v>0</v>
      </c>
      <c r="BI242" s="11">
        <f t="shared" si="44"/>
        <v>12275</v>
      </c>
      <c r="BJ242" s="12">
        <f t="shared" si="45"/>
        <v>13661</v>
      </c>
      <c r="BK242" s="15"/>
      <c r="BL242" s="11">
        <v>102</v>
      </c>
      <c r="BM242" s="118">
        <f t="shared" si="46"/>
        <v>7953</v>
      </c>
      <c r="BN242" s="118">
        <f t="shared" si="48"/>
        <v>5708</v>
      </c>
    </row>
    <row r="243" spans="4:66" ht="24.95" customHeight="1">
      <c r="D243" s="23" t="s">
        <v>0</v>
      </c>
      <c r="E243" s="23" t="s">
        <v>0</v>
      </c>
      <c r="F243" s="23" t="s">
        <v>0</v>
      </c>
      <c r="AH243" s="23" t="s">
        <v>0</v>
      </c>
      <c r="AL243" s="114"/>
      <c r="AM243" s="23">
        <v>13</v>
      </c>
      <c r="AN243" s="115">
        <f>P171-AP243</f>
        <v>1988</v>
      </c>
      <c r="AO243" s="115">
        <f>SUM(P199:P199)</f>
        <v>0</v>
      </c>
      <c r="AP243" s="115">
        <f>P27</f>
        <v>31</v>
      </c>
      <c r="AQ243" s="115">
        <f>P165</f>
        <v>520</v>
      </c>
      <c r="AR243" s="115">
        <f>P$166</f>
        <v>241</v>
      </c>
      <c r="AS243" s="115">
        <f>P160</f>
        <v>2497</v>
      </c>
      <c r="AT243" s="121">
        <f>P162</f>
        <v>298</v>
      </c>
      <c r="AU243" s="115">
        <f>P163</f>
        <v>412</v>
      </c>
      <c r="AV243" s="115">
        <f>P164</f>
        <v>796</v>
      </c>
      <c r="AW243" s="121">
        <f>P167</f>
        <v>286</v>
      </c>
      <c r="AX243" s="115">
        <f>P181</f>
        <v>907</v>
      </c>
      <c r="AY243" s="115">
        <f>P172-AX243</f>
        <v>283</v>
      </c>
      <c r="AZ243" s="115">
        <f>P159-BA243-BC243</f>
        <v>730</v>
      </c>
      <c r="BA243" s="115">
        <f>P196</f>
        <v>91</v>
      </c>
      <c r="BB243" s="115">
        <f>P197</f>
        <v>191</v>
      </c>
      <c r="BC243" s="115">
        <f>P198</f>
        <v>145</v>
      </c>
      <c r="BD243" s="115">
        <f>SUM($P$195,$P$201:$P$203)</f>
        <v>407</v>
      </c>
      <c r="BE243" s="116">
        <f>P170-BD243</f>
        <v>3705</v>
      </c>
      <c r="BF243" s="115">
        <f>P176</f>
        <v>227</v>
      </c>
      <c r="BG243" s="115">
        <f>P174+P173</f>
        <v>440</v>
      </c>
      <c r="BH243" s="115">
        <v>0</v>
      </c>
      <c r="BI243" s="11">
        <f t="shared" si="44"/>
        <v>12837</v>
      </c>
      <c r="BJ243" s="12">
        <f t="shared" si="45"/>
        <v>14195</v>
      </c>
      <c r="BK243" s="15"/>
      <c r="BL243" s="11">
        <v>103</v>
      </c>
      <c r="BM243" s="118">
        <f t="shared" si="46"/>
        <v>8527</v>
      </c>
      <c r="BN243" s="118">
        <f t="shared" si="48"/>
        <v>5668</v>
      </c>
    </row>
    <row r="244" spans="4:66" ht="24.95" customHeight="1">
      <c r="D244" s="23" t="s">
        <v>0</v>
      </c>
      <c r="E244" s="23" t="s">
        <v>0</v>
      </c>
      <c r="F244" s="23" t="s">
        <v>0</v>
      </c>
      <c r="AH244" s="23" t="s">
        <v>0</v>
      </c>
      <c r="AL244" s="114"/>
      <c r="AM244" s="23">
        <v>14</v>
      </c>
      <c r="AN244" s="115">
        <f>Q171-AP244</f>
        <v>1987</v>
      </c>
      <c r="AO244" s="115">
        <f>SUM(Q199:Q199)</f>
        <v>0</v>
      </c>
      <c r="AP244" s="115">
        <f>Q27</f>
        <v>28</v>
      </c>
      <c r="AQ244" s="115">
        <f>Q165</f>
        <v>513</v>
      </c>
      <c r="AR244" s="115">
        <f>Q$166</f>
        <v>241</v>
      </c>
      <c r="AS244" s="115">
        <f>Q160</f>
        <v>2472</v>
      </c>
      <c r="AT244" s="121">
        <f>Q162</f>
        <v>291</v>
      </c>
      <c r="AU244" s="115">
        <f>Q163</f>
        <v>411</v>
      </c>
      <c r="AV244" s="115">
        <f>Q164</f>
        <v>792</v>
      </c>
      <c r="AW244" s="115">
        <f>Q167</f>
        <v>276</v>
      </c>
      <c r="AX244" s="115">
        <f>Q181</f>
        <v>907</v>
      </c>
      <c r="AY244" s="115">
        <f>Q172-AX244</f>
        <v>283</v>
      </c>
      <c r="AZ244" s="115">
        <f>Q159-BA244-BC244</f>
        <v>727</v>
      </c>
      <c r="BA244" s="115">
        <f>Q196</f>
        <v>91</v>
      </c>
      <c r="BB244" s="115">
        <f>Q197</f>
        <v>220</v>
      </c>
      <c r="BC244" s="115">
        <f>Q198</f>
        <v>145</v>
      </c>
      <c r="BD244" s="115">
        <f>SUM($Q$195,$Q$201:$Q$203)</f>
        <v>407</v>
      </c>
      <c r="BE244" s="116">
        <f>Q170-BD244</f>
        <v>3101</v>
      </c>
      <c r="BF244" s="115">
        <f>Q176</f>
        <v>227</v>
      </c>
      <c r="BG244" s="115">
        <f>Q174+Q173</f>
        <v>440</v>
      </c>
      <c r="BH244" s="115">
        <v>0</v>
      </c>
      <c r="BI244" s="11">
        <f t="shared" si="44"/>
        <v>12172</v>
      </c>
      <c r="BJ244" s="11">
        <f t="shared" si="45"/>
        <v>13559</v>
      </c>
      <c r="BK244" s="11"/>
      <c r="BL244" s="11">
        <v>99</v>
      </c>
      <c r="BM244" s="118">
        <f t="shared" si="46"/>
        <v>7917</v>
      </c>
      <c r="BN244" s="118">
        <f t="shared" si="48"/>
        <v>5642</v>
      </c>
    </row>
    <row r="245" spans="4:66" ht="24.95" customHeight="1">
      <c r="D245" s="23" t="s">
        <v>0</v>
      </c>
      <c r="E245" s="23" t="s">
        <v>0</v>
      </c>
      <c r="F245" s="23" t="s">
        <v>0</v>
      </c>
      <c r="AH245" s="23" t="s">
        <v>0</v>
      </c>
      <c r="AL245" s="114"/>
      <c r="AM245" s="23">
        <v>15</v>
      </c>
      <c r="AN245" s="115">
        <f>R171-AP245</f>
        <v>1987</v>
      </c>
      <c r="AO245" s="115">
        <f>SUM(R199:R199)</f>
        <v>0</v>
      </c>
      <c r="AP245" s="115">
        <f>R27</f>
        <v>28</v>
      </c>
      <c r="AQ245" s="115">
        <f>R165</f>
        <v>463</v>
      </c>
      <c r="AR245" s="115">
        <f>R$166</f>
        <v>241</v>
      </c>
      <c r="AS245" s="115">
        <f>R160</f>
        <v>2405</v>
      </c>
      <c r="AT245" s="121">
        <f>R162</f>
        <v>285</v>
      </c>
      <c r="AU245" s="115">
        <f>R163</f>
        <v>407</v>
      </c>
      <c r="AV245" s="115">
        <f>R164</f>
        <v>797</v>
      </c>
      <c r="AW245" s="115">
        <f>R167</f>
        <v>259</v>
      </c>
      <c r="AX245" s="115">
        <f>R181</f>
        <v>907</v>
      </c>
      <c r="AY245" s="115">
        <f>R172-AX245</f>
        <v>283</v>
      </c>
      <c r="AZ245" s="115">
        <f>R159-BA245-BC245</f>
        <v>720</v>
      </c>
      <c r="BA245" s="115">
        <f>R196</f>
        <v>91</v>
      </c>
      <c r="BB245" s="115">
        <f>R197</f>
        <v>212</v>
      </c>
      <c r="BC245" s="115">
        <f>R198</f>
        <v>145</v>
      </c>
      <c r="BD245" s="115">
        <f>SUM($R$195,$R$201:$R$203)</f>
        <v>407</v>
      </c>
      <c r="BE245" s="116">
        <f>R170-BD245</f>
        <v>2857</v>
      </c>
      <c r="BF245" s="115">
        <f>R176</f>
        <v>227</v>
      </c>
      <c r="BG245" s="115">
        <f>R174+R173</f>
        <v>440</v>
      </c>
      <c r="BH245" s="115">
        <v>0</v>
      </c>
      <c r="BI245" s="11">
        <f t="shared" si="44"/>
        <v>11782</v>
      </c>
      <c r="BJ245" s="11">
        <f t="shared" si="45"/>
        <v>13161</v>
      </c>
      <c r="BK245" s="11"/>
      <c r="BL245" s="11">
        <v>93</v>
      </c>
      <c r="BM245" s="118">
        <f t="shared" si="46"/>
        <v>7541</v>
      </c>
      <c r="BN245" s="118">
        <f t="shared" si="48"/>
        <v>5620</v>
      </c>
    </row>
    <row r="246" spans="4:66" ht="24.95" customHeight="1">
      <c r="D246" s="23" t="s">
        <v>0</v>
      </c>
      <c r="E246" s="23" t="s">
        <v>0</v>
      </c>
      <c r="F246" s="23" t="s">
        <v>0</v>
      </c>
      <c r="AH246" s="23" t="s">
        <v>0</v>
      </c>
      <c r="AL246" s="114"/>
      <c r="AM246" s="23">
        <v>16</v>
      </c>
      <c r="AN246" s="115">
        <f>S171-AP246</f>
        <v>1987</v>
      </c>
      <c r="AO246" s="115">
        <f>SUM(S199:S199)</f>
        <v>0</v>
      </c>
      <c r="AP246" s="115">
        <f>S27</f>
        <v>30</v>
      </c>
      <c r="AQ246" s="115">
        <f>S165</f>
        <v>487</v>
      </c>
      <c r="AR246" s="115">
        <f>S$166</f>
        <v>241</v>
      </c>
      <c r="AS246" s="115">
        <f>S160</f>
        <v>2590</v>
      </c>
      <c r="AT246" s="115">
        <f>S162</f>
        <v>267</v>
      </c>
      <c r="AU246" s="115">
        <f>S163</f>
        <v>390</v>
      </c>
      <c r="AV246" s="115">
        <f>S164</f>
        <v>799</v>
      </c>
      <c r="AW246" s="115">
        <f>S167</f>
        <v>239</v>
      </c>
      <c r="AX246" s="115">
        <f>S181</f>
        <v>590</v>
      </c>
      <c r="AY246" s="115">
        <f>S172-AX246</f>
        <v>283</v>
      </c>
      <c r="AZ246" s="115">
        <f>S159-BA246-BC246</f>
        <v>780</v>
      </c>
      <c r="BA246" s="115">
        <f>S196</f>
        <v>91</v>
      </c>
      <c r="BB246" s="115">
        <f>S197</f>
        <v>183</v>
      </c>
      <c r="BC246" s="115">
        <f>S198</f>
        <v>145</v>
      </c>
      <c r="BD246" s="115">
        <f>SUM($S$195,$S$201:$S$203)</f>
        <v>407</v>
      </c>
      <c r="BE246" s="116">
        <f>S170-BD246</f>
        <v>1597</v>
      </c>
      <c r="BF246" s="115">
        <f>S176</f>
        <v>227</v>
      </c>
      <c r="BG246" s="115">
        <f>S174+S173</f>
        <v>440</v>
      </c>
      <c r="BH246" s="115">
        <v>0</v>
      </c>
      <c r="BI246" s="11">
        <f t="shared" si="44"/>
        <v>10423</v>
      </c>
      <c r="BJ246" s="11">
        <f t="shared" si="45"/>
        <v>11773</v>
      </c>
      <c r="BK246" s="11"/>
      <c r="BL246" s="11">
        <v>82</v>
      </c>
      <c r="BM246" s="118">
        <f t="shared" si="46"/>
        <v>6521</v>
      </c>
      <c r="BN246" s="118">
        <f t="shared" si="48"/>
        <v>5252</v>
      </c>
    </row>
    <row r="247" spans="4:66" ht="24.95" customHeight="1">
      <c r="D247" s="23" t="s">
        <v>0</v>
      </c>
      <c r="E247" s="23" t="s">
        <v>0</v>
      </c>
      <c r="F247" s="23" t="s">
        <v>0</v>
      </c>
      <c r="AH247" s="23" t="s">
        <v>0</v>
      </c>
      <c r="AL247" s="114"/>
      <c r="AM247" s="23">
        <v>17</v>
      </c>
      <c r="AN247" s="115">
        <f>T171-AP247</f>
        <v>1987</v>
      </c>
      <c r="AO247" s="115">
        <f>SUM(T199:T199)</f>
        <v>0</v>
      </c>
      <c r="AP247" s="115">
        <f>T27</f>
        <v>28</v>
      </c>
      <c r="AQ247" s="115">
        <f>T165</f>
        <v>486</v>
      </c>
      <c r="AR247" s="115">
        <f>T$166</f>
        <v>241</v>
      </c>
      <c r="AS247" s="115">
        <f>T160</f>
        <v>2449</v>
      </c>
      <c r="AT247" s="115">
        <f>T162</f>
        <v>276</v>
      </c>
      <c r="AU247" s="115">
        <f>T163</f>
        <v>406</v>
      </c>
      <c r="AV247" s="115">
        <f>T164</f>
        <v>792</v>
      </c>
      <c r="AW247" s="115">
        <f>T167</f>
        <v>229</v>
      </c>
      <c r="AX247" s="115">
        <f>T181</f>
        <v>907</v>
      </c>
      <c r="AY247" s="115">
        <f>T172-AX247</f>
        <v>283</v>
      </c>
      <c r="AZ247" s="115">
        <f>T159-BA247-BC247</f>
        <v>715</v>
      </c>
      <c r="BA247" s="115">
        <f>T196</f>
        <v>91</v>
      </c>
      <c r="BB247" s="115">
        <f>T197</f>
        <v>187</v>
      </c>
      <c r="BC247" s="115">
        <f>T198</f>
        <v>145</v>
      </c>
      <c r="BD247" s="115">
        <f>SUM($T$195,$T$201:$T$203)</f>
        <v>407</v>
      </c>
      <c r="BE247" s="116">
        <f>T170-BD247</f>
        <v>2586</v>
      </c>
      <c r="BF247" s="115">
        <f>T176</f>
        <v>227</v>
      </c>
      <c r="BG247" s="115">
        <f>T174+T173</f>
        <v>440</v>
      </c>
      <c r="BH247" s="115">
        <v>0</v>
      </c>
      <c r="BI247" s="11">
        <f t="shared" si="44"/>
        <v>11528</v>
      </c>
      <c r="BJ247" s="11">
        <f t="shared" si="45"/>
        <v>12882</v>
      </c>
      <c r="BK247" s="11"/>
      <c r="BL247" s="11">
        <v>89</v>
      </c>
      <c r="BM247" s="118">
        <f t="shared" si="46"/>
        <v>7307</v>
      </c>
      <c r="BN247" s="118">
        <f t="shared" si="48"/>
        <v>5575</v>
      </c>
    </row>
    <row r="248" spans="4:66" ht="24.95" customHeight="1">
      <c r="D248" s="23" t="s">
        <v>0</v>
      </c>
      <c r="E248" s="23" t="s">
        <v>0</v>
      </c>
      <c r="F248" s="23" t="s">
        <v>0</v>
      </c>
      <c r="AH248" s="23" t="s">
        <v>0</v>
      </c>
      <c r="AL248" s="114"/>
      <c r="AM248" s="23">
        <v>18</v>
      </c>
      <c r="AN248" s="115">
        <f>U171-AP248</f>
        <v>1987</v>
      </c>
      <c r="AO248" s="115">
        <f>SUM(U199:U199)</f>
        <v>0</v>
      </c>
      <c r="AP248" s="115">
        <f>U27</f>
        <v>30</v>
      </c>
      <c r="AQ248" s="115">
        <f>U165</f>
        <v>487</v>
      </c>
      <c r="AR248" s="115">
        <f>U$166</f>
        <v>241</v>
      </c>
      <c r="AS248" s="115">
        <f>U160</f>
        <v>2404</v>
      </c>
      <c r="AT248" s="115">
        <f>U162</f>
        <v>276</v>
      </c>
      <c r="AU248" s="115">
        <f>U163</f>
        <v>398</v>
      </c>
      <c r="AV248" s="115">
        <f>U164</f>
        <v>784</v>
      </c>
      <c r="AW248" s="115">
        <f>U167</f>
        <v>207</v>
      </c>
      <c r="AX248" s="115">
        <f>U181</f>
        <v>832</v>
      </c>
      <c r="AY248" s="115">
        <f>U172-AX248</f>
        <v>283</v>
      </c>
      <c r="AZ248" s="115">
        <f>U159-BA248-BC248</f>
        <v>709</v>
      </c>
      <c r="BA248" s="115">
        <f>U196</f>
        <v>91</v>
      </c>
      <c r="BB248" s="115">
        <f>U197</f>
        <v>220</v>
      </c>
      <c r="BC248" s="115">
        <f>U198</f>
        <v>145</v>
      </c>
      <c r="BD248" s="115">
        <f>SUM($U$195,$U$201:$U$203)</f>
        <v>407</v>
      </c>
      <c r="BE248" s="116">
        <f>U170-BD248</f>
        <v>2441</v>
      </c>
      <c r="BF248" s="115">
        <f>U176</f>
        <v>227</v>
      </c>
      <c r="BG248" s="115">
        <f>U174+U173</f>
        <v>440</v>
      </c>
      <c r="BH248" s="115">
        <v>0</v>
      </c>
      <c r="BI248" s="11">
        <f t="shared" si="44"/>
        <v>11222</v>
      </c>
      <c r="BJ248" s="11">
        <f t="shared" si="45"/>
        <v>12609</v>
      </c>
      <c r="BK248" s="11"/>
      <c r="BL248" s="11">
        <v>82</v>
      </c>
      <c r="BM248" s="118">
        <f t="shared" si="46"/>
        <v>7145</v>
      </c>
      <c r="BN248" s="118">
        <f t="shared" si="48"/>
        <v>5464</v>
      </c>
    </row>
    <row r="249" spans="4:66" ht="24.95" customHeight="1">
      <c r="D249" s="23" t="s">
        <v>0</v>
      </c>
      <c r="E249" s="23" t="s">
        <v>0</v>
      </c>
      <c r="F249" s="23" t="s">
        <v>0</v>
      </c>
      <c r="AH249" s="23" t="s">
        <v>0</v>
      </c>
      <c r="AL249" s="114"/>
      <c r="AM249" s="23">
        <v>19</v>
      </c>
      <c r="AN249" s="115">
        <f>V171-AP249</f>
        <v>1986</v>
      </c>
      <c r="AO249" s="115">
        <f>SUM(V199:V199)</f>
        <v>0</v>
      </c>
      <c r="AP249" s="115">
        <f>V27</f>
        <v>30</v>
      </c>
      <c r="AQ249" s="115">
        <f>V165</f>
        <v>488</v>
      </c>
      <c r="AR249" s="115">
        <f>V$166</f>
        <v>241</v>
      </c>
      <c r="AS249" s="115">
        <f>V160</f>
        <v>2447</v>
      </c>
      <c r="AT249" s="115">
        <f>V162</f>
        <v>266</v>
      </c>
      <c r="AU249" s="115">
        <f>V163</f>
        <v>395</v>
      </c>
      <c r="AV249" s="115">
        <f>V164</f>
        <v>773</v>
      </c>
      <c r="AW249" s="115">
        <f>V167</f>
        <v>219</v>
      </c>
      <c r="AX249" s="115">
        <f>V181</f>
        <v>653</v>
      </c>
      <c r="AY249" s="115">
        <f>V172-AX249</f>
        <v>283</v>
      </c>
      <c r="AZ249" s="115">
        <f>V159-BA249-BC249</f>
        <v>729</v>
      </c>
      <c r="BA249" s="115">
        <f>V196</f>
        <v>91</v>
      </c>
      <c r="BB249" s="115">
        <f>V197</f>
        <v>193</v>
      </c>
      <c r="BC249" s="115">
        <f>V198</f>
        <v>145</v>
      </c>
      <c r="BD249" s="115">
        <f>SUM($V$195,$V$201:$V$203)</f>
        <v>407</v>
      </c>
      <c r="BE249" s="116">
        <f>V170-BD249</f>
        <v>2927</v>
      </c>
      <c r="BF249" s="115">
        <f>V176</f>
        <v>227</v>
      </c>
      <c r="BG249" s="115">
        <f>V174+V173</f>
        <v>440</v>
      </c>
      <c r="BH249" s="115">
        <v>0</v>
      </c>
      <c r="BI249" s="11">
        <f t="shared" si="44"/>
        <v>11580</v>
      </c>
      <c r="BJ249" s="11">
        <f t="shared" si="45"/>
        <v>12940</v>
      </c>
      <c r="BK249" s="11"/>
      <c r="BL249" s="11">
        <v>85</v>
      </c>
      <c r="BM249" s="118">
        <f t="shared" si="46"/>
        <v>7668</v>
      </c>
      <c r="BN249" s="123">
        <f t="shared" si="48"/>
        <v>5272</v>
      </c>
    </row>
    <row r="250" spans="4:66" ht="24.95" customHeight="1">
      <c r="D250" s="23" t="s">
        <v>0</v>
      </c>
      <c r="E250" s="23" t="s">
        <v>0</v>
      </c>
      <c r="F250" s="23" t="s">
        <v>0</v>
      </c>
      <c r="AH250" s="23" t="s">
        <v>0</v>
      </c>
      <c r="AL250" s="114"/>
      <c r="AM250" s="23">
        <v>20</v>
      </c>
      <c r="AN250" s="115">
        <f>W171-AP250</f>
        <v>1986</v>
      </c>
      <c r="AO250" s="115">
        <f>SUM(W199:W199)</f>
        <v>0</v>
      </c>
      <c r="AP250" s="115">
        <f>W27</f>
        <v>32</v>
      </c>
      <c r="AQ250" s="115">
        <f>W165</f>
        <v>552</v>
      </c>
      <c r="AR250" s="115">
        <f>W$166</f>
        <v>241</v>
      </c>
      <c r="AS250" s="115">
        <f>W160</f>
        <v>2398</v>
      </c>
      <c r="AT250" s="115">
        <f>W162</f>
        <v>265</v>
      </c>
      <c r="AU250" s="115">
        <f>W163</f>
        <v>399</v>
      </c>
      <c r="AV250" s="115">
        <f>W164</f>
        <v>769</v>
      </c>
      <c r="AW250" s="115">
        <f>W167</f>
        <v>221</v>
      </c>
      <c r="AX250" s="115">
        <f>W181</f>
        <v>731</v>
      </c>
      <c r="AY250" s="115">
        <f>W172-AX250</f>
        <v>283</v>
      </c>
      <c r="AZ250" s="115">
        <f>W159-BA250-BC250</f>
        <v>724</v>
      </c>
      <c r="BA250" s="115">
        <f>W196</f>
        <v>91</v>
      </c>
      <c r="BB250" s="115">
        <f>W197</f>
        <v>182</v>
      </c>
      <c r="BC250" s="115">
        <f>W198</f>
        <v>145</v>
      </c>
      <c r="BD250" s="115">
        <f>SUM($W$195,$W$201:$W$203)</f>
        <v>407</v>
      </c>
      <c r="BE250" s="116">
        <f>W170-BD250</f>
        <v>3021</v>
      </c>
      <c r="BF250" s="115">
        <f>W176</f>
        <v>227</v>
      </c>
      <c r="BG250" s="115">
        <f>W174+W173</f>
        <v>440</v>
      </c>
      <c r="BH250" s="115">
        <v>0</v>
      </c>
      <c r="BI250" s="11">
        <f t="shared" si="44"/>
        <v>11765</v>
      </c>
      <c r="BJ250" s="11">
        <f t="shared" si="45"/>
        <v>13114</v>
      </c>
      <c r="BK250" s="11"/>
      <c r="BL250" s="11">
        <v>105</v>
      </c>
      <c r="BM250" s="118">
        <f t="shared" si="46"/>
        <v>7761</v>
      </c>
      <c r="BN250" s="123">
        <f t="shared" si="48"/>
        <v>5353</v>
      </c>
    </row>
    <row r="251" spans="4:66" ht="24.95" customHeight="1">
      <c r="D251" s="23" t="s">
        <v>0</v>
      </c>
      <c r="E251" s="23" t="s">
        <v>0</v>
      </c>
      <c r="F251" s="23" t="s">
        <v>0</v>
      </c>
      <c r="AH251" s="23" t="s">
        <v>0</v>
      </c>
      <c r="AL251" s="114"/>
      <c r="AM251" s="23">
        <v>21</v>
      </c>
      <c r="AN251" s="115">
        <f>X171-AP251</f>
        <v>1985</v>
      </c>
      <c r="AO251" s="115">
        <f>SUM(X199:X199)</f>
        <v>0</v>
      </c>
      <c r="AP251" s="115">
        <f>X27</f>
        <v>29</v>
      </c>
      <c r="AQ251" s="115">
        <f>X165</f>
        <v>569</v>
      </c>
      <c r="AR251" s="115">
        <f>X$166</f>
        <v>241</v>
      </c>
      <c r="AS251" s="115">
        <f>X160</f>
        <v>2516</v>
      </c>
      <c r="AT251" s="115">
        <f>X162</f>
        <v>260</v>
      </c>
      <c r="AU251" s="115">
        <f>X163</f>
        <v>397</v>
      </c>
      <c r="AV251" s="115">
        <f>X164</f>
        <v>763</v>
      </c>
      <c r="AW251" s="115">
        <f>X167</f>
        <v>295</v>
      </c>
      <c r="AX251" s="115">
        <f>X181</f>
        <v>730</v>
      </c>
      <c r="AY251" s="115">
        <f>X172-AX251</f>
        <v>283</v>
      </c>
      <c r="AZ251" s="115">
        <f>X159-BA251-BC251</f>
        <v>774</v>
      </c>
      <c r="BA251" s="115">
        <f>X196</f>
        <v>91</v>
      </c>
      <c r="BB251" s="115">
        <f>X197</f>
        <v>180</v>
      </c>
      <c r="BC251" s="115">
        <f>X198</f>
        <v>145</v>
      </c>
      <c r="BD251" s="115">
        <f>SUM($X$195,$X$201:$X$203)</f>
        <v>407</v>
      </c>
      <c r="BE251" s="116">
        <f>X170-BD251</f>
        <v>1844</v>
      </c>
      <c r="BF251" s="115">
        <f>X176</f>
        <v>213</v>
      </c>
      <c r="BG251" s="115">
        <f>X174+X173</f>
        <v>440</v>
      </c>
      <c r="BH251" s="115">
        <v>0</v>
      </c>
      <c r="BI251" s="11">
        <f t="shared" si="44"/>
        <v>10815</v>
      </c>
      <c r="BJ251" s="11">
        <f t="shared" si="45"/>
        <v>12162</v>
      </c>
      <c r="BK251" s="11"/>
      <c r="BL251" s="11">
        <v>108</v>
      </c>
      <c r="BM251" s="118">
        <f t="shared" si="46"/>
        <v>6767</v>
      </c>
      <c r="BN251" s="123">
        <f t="shared" si="48"/>
        <v>5395</v>
      </c>
    </row>
    <row r="252" spans="4:66" ht="24.95" customHeight="1">
      <c r="D252" s="23" t="s">
        <v>0</v>
      </c>
      <c r="E252" s="23" t="s">
        <v>0</v>
      </c>
      <c r="F252" s="23" t="s">
        <v>0</v>
      </c>
      <c r="AH252" s="23" t="s">
        <v>0</v>
      </c>
      <c r="AL252" s="114"/>
      <c r="AM252" s="23">
        <v>22</v>
      </c>
      <c r="AN252" s="115">
        <f>Y171-AP252</f>
        <v>1984</v>
      </c>
      <c r="AO252" s="115">
        <f>SUM(Y199:Y199)</f>
        <v>0</v>
      </c>
      <c r="AP252" s="115">
        <f>Y27</f>
        <v>28</v>
      </c>
      <c r="AQ252" s="115">
        <f>Y165</f>
        <v>482</v>
      </c>
      <c r="AR252" s="115">
        <f>Y$166</f>
        <v>241</v>
      </c>
      <c r="AS252" s="115">
        <f>Y160</f>
        <v>2970</v>
      </c>
      <c r="AT252" s="115">
        <f>Y162</f>
        <v>255</v>
      </c>
      <c r="AU252" s="115">
        <f>Y163</f>
        <v>374</v>
      </c>
      <c r="AV252" s="115">
        <f>Y164</f>
        <v>773</v>
      </c>
      <c r="AW252" s="115">
        <f>Y167</f>
        <v>333</v>
      </c>
      <c r="AX252" s="115">
        <f>Y181</f>
        <v>719</v>
      </c>
      <c r="AY252" s="115">
        <f>Y172-AX252</f>
        <v>283</v>
      </c>
      <c r="AZ252" s="115">
        <f>Y159-BA252-BC252</f>
        <v>931</v>
      </c>
      <c r="BA252" s="115">
        <f>Y196</f>
        <v>91</v>
      </c>
      <c r="BB252" s="115">
        <f>Y197</f>
        <v>195</v>
      </c>
      <c r="BC252" s="115">
        <f>Y198</f>
        <v>145</v>
      </c>
      <c r="BD252" s="115">
        <f>SUM($Y$195,$Y$201:$Y$203)</f>
        <v>407</v>
      </c>
      <c r="BE252" s="116">
        <f>Y170-BD252</f>
        <v>3084</v>
      </c>
      <c r="BF252" s="115">
        <f>Y176</f>
        <v>184</v>
      </c>
      <c r="BG252" s="115">
        <f>Y173+Y174</f>
        <v>440</v>
      </c>
      <c r="BH252" s="115">
        <v>0</v>
      </c>
      <c r="BI252" s="11">
        <f t="shared" si="44"/>
        <v>12557</v>
      </c>
      <c r="BJ252" s="11">
        <f t="shared" si="45"/>
        <v>13919</v>
      </c>
      <c r="BK252" s="11"/>
      <c r="BL252" s="11">
        <v>107</v>
      </c>
      <c r="BM252" s="118">
        <f t="shared" si="46"/>
        <v>8546</v>
      </c>
      <c r="BN252" s="123">
        <f t="shared" si="48"/>
        <v>5373</v>
      </c>
    </row>
    <row r="253" spans="4:66" ht="24.95" customHeight="1">
      <c r="D253" s="23" t="s">
        <v>0</v>
      </c>
      <c r="E253" s="23" t="s">
        <v>0</v>
      </c>
      <c r="F253" s="23" t="s">
        <v>0</v>
      </c>
      <c r="AH253" s="23" t="s">
        <v>0</v>
      </c>
      <c r="AL253" s="114"/>
      <c r="AM253" s="23">
        <v>23</v>
      </c>
      <c r="AN253" s="115">
        <f>Z171-AP253</f>
        <v>1984</v>
      </c>
      <c r="AO253" s="115">
        <f>SUM(Z199:Z199)</f>
        <v>0</v>
      </c>
      <c r="AP253" s="115">
        <f>Z27</f>
        <v>31</v>
      </c>
      <c r="AQ253" s="115">
        <f>Z165</f>
        <v>473</v>
      </c>
      <c r="AR253" s="115">
        <f>Z$166</f>
        <v>241</v>
      </c>
      <c r="AS253" s="115">
        <f>Z160</f>
        <v>2505</v>
      </c>
      <c r="AT253" s="115">
        <f>Z162</f>
        <v>256</v>
      </c>
      <c r="AU253" s="115">
        <f>Z163</f>
        <v>392</v>
      </c>
      <c r="AV253" s="115">
        <f>Z164</f>
        <v>780</v>
      </c>
      <c r="AW253" s="115">
        <f>Z167</f>
        <v>337</v>
      </c>
      <c r="AX253" s="115">
        <f>Z181</f>
        <v>730</v>
      </c>
      <c r="AY253" s="115">
        <f>Z172-AX253</f>
        <v>283</v>
      </c>
      <c r="AZ253" s="115">
        <f>Z159-BA253-BC253</f>
        <v>731</v>
      </c>
      <c r="BA253" s="115">
        <f>Z196</f>
        <v>91</v>
      </c>
      <c r="BB253" s="115">
        <f>Z197</f>
        <v>157</v>
      </c>
      <c r="BC253" s="115">
        <f>Z198</f>
        <v>145</v>
      </c>
      <c r="BD253" s="115">
        <f>SUM($Z$195,$Z$201:$Z$203)</f>
        <v>407</v>
      </c>
      <c r="BE253" s="116">
        <f>Z170-BD253</f>
        <v>2466</v>
      </c>
      <c r="BF253" s="115">
        <f>Z176</f>
        <v>227</v>
      </c>
      <c r="BG253" s="115">
        <f>Z173+Z174</f>
        <v>440</v>
      </c>
      <c r="BH253" s="115">
        <v>0</v>
      </c>
      <c r="BI253" s="11">
        <f t="shared" si="44"/>
        <v>11352</v>
      </c>
      <c r="BJ253" s="11">
        <f t="shared" si="45"/>
        <v>12676</v>
      </c>
      <c r="BK253" s="11"/>
      <c r="BL253" s="11">
        <v>107</v>
      </c>
      <c r="BM253" s="118">
        <f t="shared" si="46"/>
        <v>7216</v>
      </c>
      <c r="BN253" s="123">
        <f t="shared" si="48"/>
        <v>5460</v>
      </c>
    </row>
    <row r="254" spans="4:66" ht="24.95" customHeight="1">
      <c r="D254" s="23" t="s">
        <v>0</v>
      </c>
      <c r="E254" s="23" t="s">
        <v>0</v>
      </c>
      <c r="F254" s="23" t="s">
        <v>0</v>
      </c>
      <c r="AH254" s="23" t="s">
        <v>0</v>
      </c>
      <c r="AL254" s="114"/>
      <c r="AM254" s="23">
        <v>24</v>
      </c>
      <c r="AN254" s="115">
        <f>AA171-AP254</f>
        <v>1983</v>
      </c>
      <c r="AO254" s="115">
        <f>SUM(AA199:AA199)</f>
        <v>0</v>
      </c>
      <c r="AP254" s="115">
        <f>AA27</f>
        <v>28</v>
      </c>
      <c r="AQ254" s="115">
        <f>AA165</f>
        <v>484</v>
      </c>
      <c r="AR254" s="115">
        <f>AA$166</f>
        <v>241</v>
      </c>
      <c r="AS254" s="115">
        <f>AA160</f>
        <v>2521</v>
      </c>
      <c r="AT254" s="115">
        <f>AA162</f>
        <v>259</v>
      </c>
      <c r="AU254" s="115">
        <f>AA163</f>
        <v>397</v>
      </c>
      <c r="AV254" s="115">
        <f>AA164</f>
        <v>766</v>
      </c>
      <c r="AW254" s="115">
        <f>AA167</f>
        <v>333</v>
      </c>
      <c r="AX254" s="115">
        <f>AA181</f>
        <v>730</v>
      </c>
      <c r="AY254" s="115">
        <f>AA172-AX254</f>
        <v>283</v>
      </c>
      <c r="AZ254" s="115">
        <f>AA159-BA254-BC254</f>
        <v>759</v>
      </c>
      <c r="BA254" s="115">
        <f>AA196</f>
        <v>91</v>
      </c>
      <c r="BB254" s="115">
        <f>AA197</f>
        <v>210</v>
      </c>
      <c r="BC254" s="115">
        <f>AA198</f>
        <v>145</v>
      </c>
      <c r="BD254" s="115">
        <f>SUM($AA$195,$AA$201:$AA$203)</f>
        <v>407</v>
      </c>
      <c r="BE254" s="116">
        <f>AA170-BD254</f>
        <v>1945</v>
      </c>
      <c r="BF254" s="115">
        <f>AA176</f>
        <v>227</v>
      </c>
      <c r="BG254" s="115">
        <f>AA173+AA174</f>
        <v>440</v>
      </c>
      <c r="BH254" s="115">
        <v>0</v>
      </c>
      <c r="BI254" s="11">
        <f t="shared" si="44"/>
        <v>10872</v>
      </c>
      <c r="BJ254" s="11">
        <f t="shared" si="45"/>
        <v>12249</v>
      </c>
      <c r="BK254" s="11"/>
      <c r="BL254" s="11">
        <v>88</v>
      </c>
      <c r="BM254" s="118">
        <f t="shared" si="46"/>
        <v>6803</v>
      </c>
      <c r="BN254" s="123">
        <f t="shared" si="48"/>
        <v>5446</v>
      </c>
    </row>
    <row r="255" spans="4:66" ht="24.95" customHeight="1">
      <c r="D255" s="23" t="s">
        <v>0</v>
      </c>
      <c r="E255" s="23" t="s">
        <v>0</v>
      </c>
      <c r="F255" s="23" t="s">
        <v>0</v>
      </c>
      <c r="AH255" s="23" t="s">
        <v>0</v>
      </c>
      <c r="AL255" s="114"/>
      <c r="AM255" s="23">
        <v>25</v>
      </c>
      <c r="AN255" s="115">
        <f>AB171-AP255</f>
        <v>1982</v>
      </c>
      <c r="AO255" s="115">
        <f>SUM(AB199:AB199)</f>
        <v>0</v>
      </c>
      <c r="AP255" s="115">
        <f>AB27</f>
        <v>28</v>
      </c>
      <c r="AQ255" s="115">
        <f>AB165</f>
        <v>480</v>
      </c>
      <c r="AR255" s="115">
        <f>AB$166</f>
        <v>241</v>
      </c>
      <c r="AS255" s="115">
        <f>AB160</f>
        <v>2376</v>
      </c>
      <c r="AT255" s="115">
        <f>AB162</f>
        <v>248</v>
      </c>
      <c r="AU255" s="115">
        <f>AB163</f>
        <v>381</v>
      </c>
      <c r="AV255" s="115">
        <f>AB164</f>
        <v>747</v>
      </c>
      <c r="AW255" s="115">
        <f>AB167</f>
        <v>336</v>
      </c>
      <c r="AX255" s="115">
        <f>AB181</f>
        <v>763</v>
      </c>
      <c r="AY255" s="115">
        <f>AB172-AX255</f>
        <v>283</v>
      </c>
      <c r="AZ255" s="115">
        <f>AB159-BA255-BC255</f>
        <v>710</v>
      </c>
      <c r="BA255" s="115">
        <f>AB196</f>
        <v>91</v>
      </c>
      <c r="BB255" s="115">
        <f>AB197</f>
        <v>195</v>
      </c>
      <c r="BC255" s="115">
        <f>AB198</f>
        <v>145</v>
      </c>
      <c r="BD255" s="115">
        <f>SUM($AB$195,$AB$201:$AB$203)</f>
        <v>407</v>
      </c>
      <c r="BE255" s="116">
        <f>AB170-BD255</f>
        <v>3085</v>
      </c>
      <c r="BF255" s="115">
        <f>AB176</f>
        <v>227</v>
      </c>
      <c r="BG255" s="115">
        <f>AB173+AB174</f>
        <v>440</v>
      </c>
      <c r="BH255" s="115">
        <v>0</v>
      </c>
      <c r="BI255" s="11">
        <f t="shared" si="44"/>
        <v>11803</v>
      </c>
      <c r="BJ255" s="11">
        <f t="shared" si="45"/>
        <v>13165</v>
      </c>
      <c r="BK255" s="11"/>
      <c r="BL255" s="11">
        <v>87</v>
      </c>
      <c r="BM255" s="118">
        <f t="shared" si="46"/>
        <v>7730</v>
      </c>
      <c r="BN255" s="118">
        <f t="shared" si="48"/>
        <v>5435</v>
      </c>
    </row>
    <row r="256" spans="4:66" ht="24.95" customHeight="1">
      <c r="D256" s="23" t="s">
        <v>0</v>
      </c>
      <c r="E256" s="23" t="s">
        <v>0</v>
      </c>
      <c r="F256" s="23" t="s">
        <v>0</v>
      </c>
      <c r="AH256" s="23" t="s">
        <v>0</v>
      </c>
      <c r="AL256" s="114"/>
      <c r="AM256" s="23">
        <v>26</v>
      </c>
      <c r="AN256" s="115">
        <f>AC171-AP256</f>
        <v>1981</v>
      </c>
      <c r="AO256" s="115">
        <f>SUM(AC199:AC199)</f>
        <v>0</v>
      </c>
      <c r="AP256" s="115">
        <f>AC27</f>
        <v>30</v>
      </c>
      <c r="AQ256" s="115">
        <f>AC165</f>
        <v>478</v>
      </c>
      <c r="AR256" s="115">
        <f>AC$166</f>
        <v>241</v>
      </c>
      <c r="AS256" s="115">
        <f>AC160</f>
        <v>2439</v>
      </c>
      <c r="AT256" s="115">
        <f>AC162</f>
        <v>254</v>
      </c>
      <c r="AU256" s="115">
        <f>AC163</f>
        <v>385</v>
      </c>
      <c r="AV256" s="115">
        <f>AC164</f>
        <v>766</v>
      </c>
      <c r="AW256" s="115">
        <f>AC167</f>
        <v>316</v>
      </c>
      <c r="AX256" s="115">
        <f>AC181</f>
        <v>907</v>
      </c>
      <c r="AY256" s="115">
        <f>AC172-AX256</f>
        <v>283</v>
      </c>
      <c r="AZ256" s="115">
        <f>AC159-BA256-BC256</f>
        <v>749</v>
      </c>
      <c r="BA256" s="115">
        <f>AC196</f>
        <v>91</v>
      </c>
      <c r="BB256" s="115">
        <f>AC197</f>
        <v>191</v>
      </c>
      <c r="BC256" s="115">
        <f>AC198</f>
        <v>145</v>
      </c>
      <c r="BD256" s="115">
        <f>SUM($AC$195,$AC$201:$AC$203)</f>
        <v>407</v>
      </c>
      <c r="BE256" s="116">
        <f>AC170-BD256</f>
        <v>3175</v>
      </c>
      <c r="BF256" s="115">
        <f>AC176</f>
        <v>227</v>
      </c>
      <c r="BG256" s="115">
        <f>AC173+AC174</f>
        <v>440</v>
      </c>
      <c r="BH256" s="115">
        <v>0</v>
      </c>
      <c r="BI256" s="11">
        <f t="shared" si="44"/>
        <v>12147</v>
      </c>
      <c r="BJ256" s="11">
        <f t="shared" si="45"/>
        <v>13505</v>
      </c>
      <c r="BK256" s="11"/>
      <c r="BL256" s="11">
        <v>89</v>
      </c>
      <c r="BM256" s="118">
        <f t="shared" si="46"/>
        <v>7916</v>
      </c>
      <c r="BN256" s="118">
        <f t="shared" si="48"/>
        <v>5589</v>
      </c>
    </row>
    <row r="257" spans="4:66" ht="24.95" customHeight="1">
      <c r="D257" s="23" t="s">
        <v>0</v>
      </c>
      <c r="E257" s="23" t="s">
        <v>0</v>
      </c>
      <c r="F257" s="23" t="s">
        <v>0</v>
      </c>
      <c r="AH257" s="23" t="s">
        <v>0</v>
      </c>
      <c r="AL257" s="114"/>
      <c r="AM257" s="23">
        <v>27</v>
      </c>
      <c r="AN257" s="115">
        <f>AD171-AP257</f>
        <v>1981</v>
      </c>
      <c r="AO257" s="115">
        <f>SUM(AD199:AD199)</f>
        <v>0</v>
      </c>
      <c r="AP257" s="115">
        <f>AD27</f>
        <v>30</v>
      </c>
      <c r="AQ257" s="115">
        <f>AD165</f>
        <v>567</v>
      </c>
      <c r="AR257" s="115">
        <f>AD$166</f>
        <v>241</v>
      </c>
      <c r="AS257" s="115">
        <f>AD160</f>
        <v>2397</v>
      </c>
      <c r="AT257" s="115">
        <f>AD162</f>
        <v>264</v>
      </c>
      <c r="AU257" s="115">
        <f>AD163</f>
        <v>392</v>
      </c>
      <c r="AV257" s="115">
        <f>AD164</f>
        <v>745</v>
      </c>
      <c r="AW257" s="115">
        <f>AD167</f>
        <v>291</v>
      </c>
      <c r="AX257" s="115">
        <f>AD181</f>
        <v>901</v>
      </c>
      <c r="AY257" s="115">
        <f>AD172-AX257</f>
        <v>283</v>
      </c>
      <c r="AZ257" s="115">
        <f>AD159-BA257-BC257</f>
        <v>748</v>
      </c>
      <c r="BA257" s="115">
        <f>AD196</f>
        <v>91</v>
      </c>
      <c r="BB257" s="115">
        <f>AD197</f>
        <v>226</v>
      </c>
      <c r="BC257" s="115">
        <f>AD198</f>
        <v>145</v>
      </c>
      <c r="BD257" s="115">
        <f>SUM($AD$195,$AD$201:$AD$203)</f>
        <v>407</v>
      </c>
      <c r="BE257" s="116">
        <f>AD170-BD257</f>
        <v>3602</v>
      </c>
      <c r="BF257" s="115">
        <f>AD176</f>
        <v>227</v>
      </c>
      <c r="BG257" s="115">
        <f>AD173+AD174</f>
        <v>440</v>
      </c>
      <c r="BH257" s="115">
        <v>0</v>
      </c>
      <c r="BI257" s="11">
        <f t="shared" si="44"/>
        <v>12585</v>
      </c>
      <c r="BJ257" s="11">
        <f t="shared" si="45"/>
        <v>13978</v>
      </c>
      <c r="BK257" s="11"/>
      <c r="BL257" s="11">
        <v>101</v>
      </c>
      <c r="BM257" s="118">
        <f t="shared" si="46"/>
        <v>8424</v>
      </c>
      <c r="BN257" s="118">
        <f t="shared" si="48"/>
        <v>5554</v>
      </c>
    </row>
    <row r="258" spans="4:66" ht="24.95" customHeight="1">
      <c r="D258" s="23" t="s">
        <v>0</v>
      </c>
      <c r="E258" s="23" t="s">
        <v>0</v>
      </c>
      <c r="F258" s="23" t="s">
        <v>0</v>
      </c>
      <c r="AH258" s="23" t="s">
        <v>0</v>
      </c>
      <c r="AL258" s="114"/>
      <c r="AM258" s="23">
        <v>28</v>
      </c>
      <c r="AN258" s="115">
        <f>AE171-AP258</f>
        <v>1979</v>
      </c>
      <c r="AO258" s="115">
        <f>SUM(AE199:AE199)</f>
        <v>0</v>
      </c>
      <c r="AP258" s="115">
        <f>AE27</f>
        <v>30</v>
      </c>
      <c r="AQ258" s="115">
        <f>AE165</f>
        <v>570</v>
      </c>
      <c r="AR258" s="115">
        <f>AE$166</f>
        <v>241</v>
      </c>
      <c r="AS258" s="115">
        <f>AE160</f>
        <v>2459</v>
      </c>
      <c r="AT258" s="115">
        <f>AE162</f>
        <v>252</v>
      </c>
      <c r="AU258" s="115">
        <f>AE163</f>
        <v>374</v>
      </c>
      <c r="AV258" s="115">
        <f>AE164</f>
        <v>750</v>
      </c>
      <c r="AW258" s="115">
        <f>AE167</f>
        <v>270</v>
      </c>
      <c r="AX258" s="115">
        <f>AE181</f>
        <v>829</v>
      </c>
      <c r="AY258" s="115">
        <f>AE172-AX258</f>
        <v>283</v>
      </c>
      <c r="AZ258" s="115">
        <f>AE159-BA258-BC258</f>
        <v>776</v>
      </c>
      <c r="BA258" s="115">
        <f>AE196</f>
        <v>91</v>
      </c>
      <c r="BB258" s="115">
        <f>AE197</f>
        <v>204</v>
      </c>
      <c r="BC258" s="115">
        <f>AE198</f>
        <v>145</v>
      </c>
      <c r="BD258" s="115">
        <f>SUM($AE$195,$AE$201:$AE$203)</f>
        <v>407</v>
      </c>
      <c r="BE258" s="116">
        <f>AE170-BD258</f>
        <v>3731</v>
      </c>
      <c r="BF258" s="115">
        <f>AE176</f>
        <v>227</v>
      </c>
      <c r="BG258" s="115">
        <f>AE173+AE174</f>
        <v>440</v>
      </c>
      <c r="BH258" s="115">
        <v>0</v>
      </c>
      <c r="BI258" s="11">
        <f t="shared" si="44"/>
        <v>12687</v>
      </c>
      <c r="BJ258" s="11">
        <f t="shared" si="45"/>
        <v>14058</v>
      </c>
      <c r="BK258" s="11"/>
      <c r="BL258" s="11">
        <v>92</v>
      </c>
      <c r="BM258" s="118">
        <f t="shared" si="46"/>
        <v>8624</v>
      </c>
      <c r="BN258" s="118">
        <f t="shared" si="48"/>
        <v>5434</v>
      </c>
    </row>
    <row r="259" spans="4:66" ht="24.95" customHeight="1">
      <c r="D259" s="23" t="s">
        <v>0</v>
      </c>
      <c r="E259" s="23" t="s">
        <v>0</v>
      </c>
      <c r="F259" s="23" t="s">
        <v>0</v>
      </c>
      <c r="AH259" s="23" t="s">
        <v>0</v>
      </c>
      <c r="AL259" s="114"/>
      <c r="AM259" s="23">
        <v>29</v>
      </c>
      <c r="AN259" s="115">
        <f>AF171-AP259</f>
        <v>1981</v>
      </c>
      <c r="AO259" s="115">
        <f>SUM(AF199:AF199)</f>
        <v>0</v>
      </c>
      <c r="AP259" s="115">
        <f>AF27</f>
        <v>31</v>
      </c>
      <c r="AQ259" s="115">
        <f>AF165</f>
        <v>431</v>
      </c>
      <c r="AR259" s="115">
        <f>AF$166</f>
        <v>241</v>
      </c>
      <c r="AS259" s="115">
        <f>AF160</f>
        <v>2522</v>
      </c>
      <c r="AT259" s="115">
        <f>AF162</f>
        <v>253</v>
      </c>
      <c r="AU259" s="115">
        <f>AF163</f>
        <v>378</v>
      </c>
      <c r="AV259" s="115">
        <f>AF164</f>
        <v>743</v>
      </c>
      <c r="AW259" s="115">
        <f>AF167</f>
        <v>256</v>
      </c>
      <c r="AX259" s="115">
        <f>AF181</f>
        <v>731</v>
      </c>
      <c r="AY259" s="115">
        <f>AF172-AX259</f>
        <v>283</v>
      </c>
      <c r="AZ259" s="115">
        <f>AF159-BA259-BC259</f>
        <v>783</v>
      </c>
      <c r="BA259" s="115">
        <f>AF196</f>
        <v>91</v>
      </c>
      <c r="BB259" s="115">
        <f>AF197</f>
        <v>192</v>
      </c>
      <c r="BC259" s="115">
        <f>AF198</f>
        <v>145</v>
      </c>
      <c r="BD259" s="115">
        <f>SUM($AF$195,$AF$201:$AF$203)</f>
        <v>407</v>
      </c>
      <c r="BE259" s="116">
        <f>AF170-BD259</f>
        <v>1603</v>
      </c>
      <c r="BF259" s="115">
        <f>AF176</f>
        <v>227</v>
      </c>
      <c r="BG259" s="115">
        <f>AF173+AF174</f>
        <v>440</v>
      </c>
      <c r="BH259" s="115">
        <v>0</v>
      </c>
      <c r="BI259" s="11">
        <f t="shared" si="44"/>
        <v>10379</v>
      </c>
      <c r="BJ259" s="11">
        <f t="shared" si="45"/>
        <v>11738</v>
      </c>
      <c r="BK259" s="11"/>
      <c r="BL259" s="11">
        <v>94</v>
      </c>
      <c r="BM259" s="118">
        <f t="shared" si="46"/>
        <v>6415</v>
      </c>
      <c r="BN259" s="118">
        <f t="shared" si="48"/>
        <v>5323</v>
      </c>
    </row>
    <row r="260" spans="4:66" ht="24.95" customHeight="1">
      <c r="D260" s="23" t="s">
        <v>0</v>
      </c>
      <c r="E260" s="23" t="s">
        <v>0</v>
      </c>
      <c r="F260" s="23" t="s">
        <v>0</v>
      </c>
      <c r="AH260" s="23" t="s">
        <v>0</v>
      </c>
      <c r="AL260" s="114"/>
      <c r="AM260" s="23">
        <v>30</v>
      </c>
      <c r="AN260" s="115">
        <f>AG171-AP260</f>
        <v>1980</v>
      </c>
      <c r="AO260" s="115">
        <f>SUM(AG199:AG199)</f>
        <v>0</v>
      </c>
      <c r="AP260" s="115">
        <f>AG27</f>
        <v>31</v>
      </c>
      <c r="AQ260" s="115">
        <f>AG165</f>
        <v>423</v>
      </c>
      <c r="AR260" s="115">
        <f>AG$166</f>
        <v>241</v>
      </c>
      <c r="AS260" s="115">
        <f>AG160</f>
        <v>2440</v>
      </c>
      <c r="AT260" s="115">
        <f>AG162</f>
        <v>246</v>
      </c>
      <c r="AU260" s="115">
        <f>AG163</f>
        <v>387</v>
      </c>
      <c r="AV260" s="115">
        <f>AG164</f>
        <v>737</v>
      </c>
      <c r="AW260" s="115">
        <f>AG167</f>
        <v>231</v>
      </c>
      <c r="AX260" s="115">
        <f>AG181</f>
        <v>723</v>
      </c>
      <c r="AY260" s="115">
        <f>AG172-AX260</f>
        <v>283</v>
      </c>
      <c r="AZ260" s="115">
        <f>AG159-BA260-BC260</f>
        <v>763</v>
      </c>
      <c r="BA260" s="115">
        <f>AG196</f>
        <v>91</v>
      </c>
      <c r="BB260" s="115">
        <f>AG197</f>
        <v>188</v>
      </c>
      <c r="BC260" s="115">
        <f>AG198</f>
        <v>145</v>
      </c>
      <c r="BD260" s="115">
        <f>SUM($AG$195,$AG$201:$AG$203)</f>
        <v>407</v>
      </c>
      <c r="BE260" s="116">
        <f>AG170-BD260</f>
        <v>2915</v>
      </c>
      <c r="BF260" s="115">
        <f>AG176</f>
        <v>227</v>
      </c>
      <c r="BG260" s="115">
        <f>AG173+AG174</f>
        <v>440</v>
      </c>
      <c r="BH260" s="115">
        <v>0</v>
      </c>
      <c r="BI260" s="11">
        <f t="shared" si="44"/>
        <v>11543</v>
      </c>
      <c r="BJ260" s="11">
        <f t="shared" si="45"/>
        <v>12898</v>
      </c>
      <c r="BK260" s="11"/>
      <c r="BL260" s="11">
        <v>92</v>
      </c>
      <c r="BM260" s="118">
        <f t="shared" si="46"/>
        <v>7613</v>
      </c>
      <c r="BN260" s="118">
        <f t="shared" si="48"/>
        <v>5285</v>
      </c>
    </row>
    <row r="261" spans="4:66" ht="24.95" customHeight="1" thickBot="1">
      <c r="D261" s="23" t="s">
        <v>0</v>
      </c>
      <c r="E261" s="23" t="s">
        <v>0</v>
      </c>
      <c r="F261" s="23" t="s">
        <v>0</v>
      </c>
      <c r="AL261" s="114"/>
      <c r="AM261" s="23">
        <v>31</v>
      </c>
      <c r="AN261" s="115">
        <f>AH171-AP261</f>
        <v>1979</v>
      </c>
      <c r="AO261" s="115">
        <f>SUM(AH199:AH199)</f>
        <v>0</v>
      </c>
      <c r="AP261" s="115">
        <f>AH27</f>
        <v>30</v>
      </c>
      <c r="AQ261" s="115">
        <f>AH165</f>
        <v>394</v>
      </c>
      <c r="AR261" s="115">
        <f>AH$166</f>
        <v>241</v>
      </c>
      <c r="AS261" s="115">
        <f>AH160</f>
        <v>2393</v>
      </c>
      <c r="AT261" s="115">
        <f>AH162</f>
        <v>241</v>
      </c>
      <c r="AU261" s="115">
        <f>AH163</f>
        <v>385</v>
      </c>
      <c r="AV261" s="115">
        <f>AH164</f>
        <v>721</v>
      </c>
      <c r="AW261" s="115">
        <f>AH167</f>
        <v>223</v>
      </c>
      <c r="AX261" s="115">
        <f>AH181</f>
        <v>720</v>
      </c>
      <c r="AY261" s="115">
        <f>AH172-AX261</f>
        <v>283</v>
      </c>
      <c r="AZ261" s="115">
        <f>AH159-BA261-BC261</f>
        <v>768</v>
      </c>
      <c r="BA261" s="115">
        <f>AH196</f>
        <v>91</v>
      </c>
      <c r="BB261" s="115">
        <f>AH197</f>
        <v>186</v>
      </c>
      <c r="BC261" s="115">
        <f>AH198</f>
        <v>145</v>
      </c>
      <c r="BD261" s="115">
        <f>SUM($AH$195,$AH$201:$AH$203)</f>
        <v>407</v>
      </c>
      <c r="BE261" s="116">
        <f>AH170-BD261</f>
        <v>3173</v>
      </c>
      <c r="BF261" s="115">
        <f>AH176</f>
        <v>227</v>
      </c>
      <c r="BG261" s="115">
        <f>AH173+AH174</f>
        <v>440</v>
      </c>
      <c r="BH261" s="115">
        <v>0</v>
      </c>
      <c r="BI261" s="11">
        <f t="shared" si="44"/>
        <v>11694</v>
      </c>
      <c r="BJ261" s="11">
        <f t="shared" si="45"/>
        <v>13047</v>
      </c>
      <c r="BK261" s="11"/>
      <c r="BL261" s="11">
        <v>98</v>
      </c>
      <c r="BM261" s="118">
        <f t="shared" si="46"/>
        <v>7798</v>
      </c>
      <c r="BN261" s="118">
        <f t="shared" si="48"/>
        <v>5249</v>
      </c>
    </row>
    <row r="262" spans="4:66" ht="24.95" customHeight="1" thickTop="1" thickBot="1">
      <c r="AL262" s="124"/>
      <c r="AM262" s="125" t="s">
        <v>183</v>
      </c>
      <c r="AN262" s="126">
        <f>SUM(AN231:AN236)</f>
        <v>11951</v>
      </c>
      <c r="AO262" s="126">
        <f t="shared" ref="AO262:BN262" si="49">SUM(AO231:AO236)</f>
        <v>0</v>
      </c>
      <c r="AP262" s="126">
        <f t="shared" si="49"/>
        <v>186</v>
      </c>
      <c r="AQ262" s="126">
        <f t="shared" si="49"/>
        <v>2390</v>
      </c>
      <c r="AR262" s="126">
        <f t="shared" si="49"/>
        <v>1446</v>
      </c>
      <c r="AS262" s="126">
        <f t="shared" si="49"/>
        <v>15411</v>
      </c>
      <c r="AT262" s="126">
        <f t="shared" si="49"/>
        <v>2287</v>
      </c>
      <c r="AU262" s="126">
        <f t="shared" si="49"/>
        <v>3036</v>
      </c>
      <c r="AV262" s="126">
        <f t="shared" si="49"/>
        <v>4919</v>
      </c>
      <c r="AW262" s="126">
        <f t="shared" si="49"/>
        <v>1778</v>
      </c>
      <c r="AX262" s="126">
        <f t="shared" si="49"/>
        <v>5418</v>
      </c>
      <c r="AY262" s="126">
        <f t="shared" si="49"/>
        <v>1698</v>
      </c>
      <c r="AZ262" s="126">
        <f t="shared" si="49"/>
        <v>4275</v>
      </c>
      <c r="BA262" s="126">
        <f t="shared" si="49"/>
        <v>546</v>
      </c>
      <c r="BB262" s="126">
        <f t="shared" si="49"/>
        <v>1226</v>
      </c>
      <c r="BC262" s="126">
        <f t="shared" si="49"/>
        <v>870</v>
      </c>
      <c r="BD262" s="126">
        <f t="shared" si="49"/>
        <v>2442</v>
      </c>
      <c r="BE262" s="126">
        <f t="shared" si="49"/>
        <v>19106</v>
      </c>
      <c r="BF262" s="126">
        <f t="shared" si="49"/>
        <v>1362</v>
      </c>
      <c r="BG262" s="126">
        <f t="shared" si="49"/>
        <v>2640</v>
      </c>
      <c r="BH262" s="126">
        <f t="shared" si="49"/>
        <v>0</v>
      </c>
      <c r="BI262" s="126">
        <f t="shared" si="49"/>
        <v>74759</v>
      </c>
      <c r="BJ262" s="126">
        <f t="shared" si="49"/>
        <v>82987</v>
      </c>
      <c r="BK262" s="126"/>
      <c r="BL262" s="126">
        <f t="shared" si="49"/>
        <v>573</v>
      </c>
      <c r="BM262" s="126">
        <f t="shared" si="49"/>
        <v>47712</v>
      </c>
      <c r="BN262" s="126">
        <f t="shared" si="49"/>
        <v>35275</v>
      </c>
    </row>
    <row r="263" spans="4:66" ht="24.95" customHeight="1" thickTop="1" thickBot="1">
      <c r="AL263" s="165"/>
      <c r="AM263" s="166" t="s">
        <v>184</v>
      </c>
      <c r="AN263" s="167">
        <f>AVERAGE(AN231:AN261)</f>
        <v>1986.0322580645161</v>
      </c>
      <c r="AO263" s="167">
        <f t="shared" ref="AO263:BN263" si="50">AVERAGE(AO231:AO261)</f>
        <v>0</v>
      </c>
      <c r="AP263" s="167">
        <f t="shared" si="50"/>
        <v>30</v>
      </c>
      <c r="AQ263" s="167">
        <f t="shared" si="50"/>
        <v>468.70967741935482</v>
      </c>
      <c r="AR263" s="167">
        <f t="shared" si="50"/>
        <v>241</v>
      </c>
      <c r="AS263" s="167">
        <f t="shared" si="50"/>
        <v>2502.7419354838707</v>
      </c>
      <c r="AT263" s="167">
        <f t="shared" si="50"/>
        <v>298.64516129032256</v>
      </c>
      <c r="AU263" s="167">
        <f t="shared" si="50"/>
        <v>422.87096774193549</v>
      </c>
      <c r="AV263" s="167">
        <f t="shared" si="50"/>
        <v>786.32258064516134</v>
      </c>
      <c r="AW263" s="167">
        <f t="shared" si="50"/>
        <v>287.16129032258067</v>
      </c>
      <c r="AX263" s="167">
        <f t="shared" si="50"/>
        <v>827.22580645161293</v>
      </c>
      <c r="AY263" s="167">
        <f t="shared" si="50"/>
        <v>283</v>
      </c>
      <c r="AZ263" s="167">
        <f t="shared" si="50"/>
        <v>739.35483870967744</v>
      </c>
      <c r="BA263" s="167">
        <f t="shared" si="50"/>
        <v>91</v>
      </c>
      <c r="BB263" s="167">
        <f t="shared" si="50"/>
        <v>198.06451612903226</v>
      </c>
      <c r="BC263" s="167">
        <f t="shared" si="50"/>
        <v>145</v>
      </c>
      <c r="BD263" s="167">
        <f t="shared" si="50"/>
        <v>407</v>
      </c>
      <c r="BE263" s="167">
        <f t="shared" si="50"/>
        <v>2884.7096774193546</v>
      </c>
      <c r="BF263" s="167">
        <f t="shared" si="50"/>
        <v>225.16129032258064</v>
      </c>
      <c r="BG263" s="167">
        <f t="shared" si="50"/>
        <v>440</v>
      </c>
      <c r="BH263" s="167">
        <f t="shared" si="50"/>
        <v>0</v>
      </c>
      <c r="BI263" s="167">
        <f t="shared" si="50"/>
        <v>11898.935483870968</v>
      </c>
      <c r="BJ263" s="167">
        <f t="shared" si="50"/>
        <v>13264</v>
      </c>
      <c r="BK263" s="167"/>
      <c r="BL263" s="167">
        <f t="shared" si="50"/>
        <v>96.064516129032256</v>
      </c>
      <c r="BM263" s="167">
        <f t="shared" si="50"/>
        <v>7677.5806451612907</v>
      </c>
      <c r="BN263" s="167">
        <f t="shared" si="50"/>
        <v>5586.4193548387093</v>
      </c>
    </row>
    <row r="264" spans="4:66" ht="24.95" customHeight="1" thickTop="1"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</row>
    <row r="265" spans="4:66" ht="24.95" customHeight="1">
      <c r="AL265" s="234" t="s">
        <v>243</v>
      </c>
      <c r="AM265" s="234"/>
      <c r="AN265" s="234"/>
      <c r="AO265" s="234"/>
      <c r="AP265" s="234"/>
      <c r="AQ265" s="234"/>
      <c r="AR265" s="234"/>
      <c r="AS265" s="234"/>
      <c r="AT265" s="234"/>
      <c r="AU265" s="234"/>
      <c r="AV265" s="234"/>
      <c r="AW265" s="234"/>
      <c r="AX265" s="234"/>
      <c r="AY265" s="234"/>
      <c r="AZ265" s="234"/>
      <c r="BA265" s="234"/>
      <c r="BB265" s="234"/>
      <c r="BC265" s="234"/>
      <c r="BD265" s="234"/>
      <c r="BE265" s="234"/>
      <c r="BF265" s="234"/>
      <c r="BG265" s="234"/>
      <c r="BH265" s="234"/>
      <c r="BI265" s="234"/>
      <c r="BJ265" s="234"/>
      <c r="BK265" s="19"/>
      <c r="BL265" s="19"/>
    </row>
    <row r="266" spans="4:66" ht="24.95" customHeight="1">
      <c r="AL266" s="209" t="s">
        <v>266</v>
      </c>
      <c r="AM266" s="209"/>
      <c r="AN266" s="209"/>
      <c r="AO266" s="209"/>
      <c r="AP266" s="209"/>
      <c r="AQ266" s="209"/>
      <c r="AR266" s="209"/>
      <c r="AS266" s="209"/>
      <c r="AT266" s="209"/>
      <c r="AU266" s="209"/>
      <c r="AV266" s="209"/>
      <c r="AW266" s="209"/>
      <c r="AX266" s="209"/>
      <c r="AY266" s="209"/>
      <c r="AZ266" s="209"/>
      <c r="BA266" s="209"/>
      <c r="BB266" s="209"/>
      <c r="BC266" s="209"/>
      <c r="BD266" s="209"/>
      <c r="BE266" s="209"/>
      <c r="BF266" s="209"/>
      <c r="BG266" s="209"/>
      <c r="BH266" s="209"/>
      <c r="BI266" s="209"/>
      <c r="BJ266" s="209"/>
      <c r="BK266" s="127"/>
      <c r="BL266" s="127"/>
    </row>
    <row r="267" spans="4:66" ht="24.95" customHeight="1">
      <c r="AN267" s="5"/>
      <c r="AO267" s="5"/>
      <c r="AP267" s="5"/>
      <c r="AY267" s="5"/>
    </row>
    <row r="268" spans="4:66" ht="24.95" customHeight="1" thickBot="1">
      <c r="AL268" s="133" t="s">
        <v>258</v>
      </c>
      <c r="AN268" s="5"/>
      <c r="AO268" s="5"/>
      <c r="AP268" s="5"/>
      <c r="AY268" s="5"/>
    </row>
    <row r="269" spans="4:66" ht="24.95" customHeight="1" thickTop="1" thickBot="1">
      <c r="AL269" s="212" t="s">
        <v>265</v>
      </c>
      <c r="AM269" s="213"/>
      <c r="AN269" s="128">
        <v>2070</v>
      </c>
      <c r="AO269" s="153"/>
      <c r="AP269" s="128">
        <v>240</v>
      </c>
      <c r="AQ269" s="128">
        <v>748</v>
      </c>
      <c r="AR269" s="128">
        <v>260</v>
      </c>
      <c r="AS269" s="128">
        <v>0</v>
      </c>
      <c r="AT269" s="128">
        <v>200</v>
      </c>
      <c r="AU269" s="128">
        <v>340</v>
      </c>
      <c r="AV269" s="128">
        <v>500</v>
      </c>
      <c r="AW269" s="128">
        <v>50</v>
      </c>
      <c r="AX269" s="128">
        <f>1000+BD269</f>
        <v>1444</v>
      </c>
      <c r="AY269" s="128">
        <f>740*0.4</f>
        <v>296</v>
      </c>
      <c r="AZ269" s="128">
        <v>2850</v>
      </c>
      <c r="BA269" s="128">
        <f>95+10</f>
        <v>105</v>
      </c>
      <c r="BB269" s="128">
        <v>230</v>
      </c>
      <c r="BC269" s="128">
        <v>220</v>
      </c>
      <c r="BD269" s="128">
        <f>740*0.6</f>
        <v>444</v>
      </c>
      <c r="BE269" s="128">
        <f>4700-BD269</f>
        <v>4256</v>
      </c>
      <c r="BF269" s="128">
        <v>280</v>
      </c>
      <c r="BG269" s="128">
        <v>480</v>
      </c>
      <c r="BH269" s="128">
        <v>0</v>
      </c>
      <c r="BI269" s="161">
        <f>SUM(AN269+AP269+AQ269+AT269+AU269+AV269+AW269+AX269+AZ269+BE269+BF269+BG269)</f>
        <v>13458</v>
      </c>
      <c r="BJ269" s="129">
        <f>SUM(AN269:BH269)</f>
        <v>15013</v>
      </c>
      <c r="BK269" s="130"/>
      <c r="BL269" s="130">
        <v>100</v>
      </c>
      <c r="BM269" s="131">
        <v>0</v>
      </c>
      <c r="BN269" s="131">
        <v>0</v>
      </c>
    </row>
    <row r="270" spans="4:66" ht="24.95" customHeight="1" thickTop="1">
      <c r="AN270" s="5"/>
      <c r="AO270" s="5"/>
      <c r="AY270" s="5"/>
      <c r="BH270" s="18"/>
    </row>
    <row r="271" spans="4:66" ht="24.95" customHeight="1">
      <c r="AL271" s="168" t="s">
        <v>268</v>
      </c>
      <c r="AM271" s="168"/>
      <c r="AN271" s="168"/>
      <c r="AO271" s="168"/>
      <c r="AP271" s="168" t="s">
        <v>248</v>
      </c>
      <c r="AQ271" s="168"/>
      <c r="AR271" s="168"/>
      <c r="AS271" s="168"/>
      <c r="AT271" s="168" t="s">
        <v>270</v>
      </c>
      <c r="AU271" s="168"/>
      <c r="AV271" s="168"/>
      <c r="AW271" s="168"/>
      <c r="AX271" s="168" t="s">
        <v>272</v>
      </c>
      <c r="AY271" s="168"/>
      <c r="AZ271" s="168"/>
      <c r="BA271" s="168"/>
    </row>
    <row r="272" spans="4:66" ht="24.95" customHeight="1">
      <c r="AL272" s="168" t="s">
        <v>269</v>
      </c>
      <c r="AM272" s="168"/>
      <c r="AN272" s="168"/>
      <c r="AO272" s="168"/>
      <c r="AP272" s="168"/>
      <c r="AQ272" s="168"/>
      <c r="AR272" s="168"/>
      <c r="AS272" s="168"/>
      <c r="AT272" s="168" t="s">
        <v>271</v>
      </c>
      <c r="AU272" s="168"/>
      <c r="AV272" s="168"/>
      <c r="AW272" s="168"/>
      <c r="AX272" s="168" t="s">
        <v>273</v>
      </c>
      <c r="AY272" s="168"/>
      <c r="AZ272" s="168"/>
      <c r="BA272" s="168"/>
      <c r="BI272" s="208" t="s">
        <v>259</v>
      </c>
      <c r="BJ272" s="208"/>
    </row>
    <row r="273" spans="38:53">
      <c r="AL273" s="168" t="s">
        <v>256</v>
      </c>
      <c r="AM273" s="178"/>
      <c r="AN273" s="178"/>
      <c r="AO273" s="178"/>
      <c r="AP273" s="178"/>
      <c r="AQ273" s="178"/>
      <c r="AR273" s="178"/>
      <c r="AS273" s="178"/>
      <c r="AT273" s="178"/>
      <c r="AU273" s="178"/>
      <c r="AV273" s="178"/>
      <c r="AW273" s="178"/>
      <c r="AX273" s="168" t="s">
        <v>274</v>
      </c>
      <c r="AY273" s="168"/>
      <c r="AZ273" s="168"/>
      <c r="BA273" s="168"/>
    </row>
    <row r="274" spans="38:53">
      <c r="AN274" s="5"/>
      <c r="AO274" s="5"/>
      <c r="AP274" s="5"/>
    </row>
    <row r="275" spans="38:53">
      <c r="AN275" s="5"/>
      <c r="AO275" s="5"/>
      <c r="AP275" s="5"/>
    </row>
    <row r="276" spans="38:53">
      <c r="AN276" s="5"/>
      <c r="AO276" s="5"/>
      <c r="AP276" s="5"/>
    </row>
    <row r="277" spans="38:53">
      <c r="AN277" s="5"/>
      <c r="AO277" s="5"/>
      <c r="AP277" s="5"/>
    </row>
    <row r="278" spans="38:53">
      <c r="AN278" s="5"/>
      <c r="AO278" s="5"/>
      <c r="AP278" s="5"/>
    </row>
    <row r="279" spans="38:53">
      <c r="AN279" s="5"/>
      <c r="AO279" s="5"/>
      <c r="AP279" s="5"/>
    </row>
    <row r="280" spans="38:53">
      <c r="AN280" s="5"/>
      <c r="AO280" s="5"/>
      <c r="AP280" s="5"/>
    </row>
    <row r="281" spans="38:53">
      <c r="AN281" s="5"/>
      <c r="AO281" s="5"/>
      <c r="AP281" s="5"/>
    </row>
    <row r="282" spans="38:53">
      <c r="AN282" s="5"/>
      <c r="AO282" s="5"/>
      <c r="AP282" s="5"/>
    </row>
    <row r="283" spans="38:53">
      <c r="AN283" s="5"/>
      <c r="AO283" s="5"/>
      <c r="AP283" s="5"/>
    </row>
    <row r="284" spans="38:53">
      <c r="AN284" s="5"/>
      <c r="AO284" s="5"/>
      <c r="AP284" s="5"/>
    </row>
    <row r="285" spans="38:53">
      <c r="AN285" s="5"/>
      <c r="AO285" s="5"/>
      <c r="AP285" s="5"/>
    </row>
    <row r="286" spans="38:53">
      <c r="AN286" s="5"/>
      <c r="AO286" s="5"/>
      <c r="AP286" s="5"/>
    </row>
    <row r="287" spans="38:53">
      <c r="AN287" s="5"/>
      <c r="AO287" s="5"/>
      <c r="AP287" s="5"/>
    </row>
    <row r="288" spans="38:53">
      <c r="AN288" s="5"/>
      <c r="AO288" s="5"/>
      <c r="AP288" s="5"/>
    </row>
    <row r="289" spans="40:42">
      <c r="AN289" s="5"/>
      <c r="AO289" s="5"/>
      <c r="AP289" s="5"/>
    </row>
    <row r="290" spans="40:42">
      <c r="AN290" s="5"/>
      <c r="AO290" s="5"/>
      <c r="AP290" s="5"/>
    </row>
    <row r="291" spans="40:42">
      <c r="AN291" s="5"/>
      <c r="AO291" s="5"/>
      <c r="AP291" s="5"/>
    </row>
    <row r="292" spans="40:42">
      <c r="AN292" s="5"/>
      <c r="AO292" s="5"/>
      <c r="AP292" s="5"/>
    </row>
    <row r="293" spans="40:42">
      <c r="AN293" s="5"/>
      <c r="AO293" s="5"/>
      <c r="AP293" s="5"/>
    </row>
    <row r="294" spans="40:42">
      <c r="AN294" s="5"/>
      <c r="AO294" s="5"/>
      <c r="AP294" s="5"/>
    </row>
    <row r="295" spans="40:42">
      <c r="AN295" s="5"/>
      <c r="AO295" s="5"/>
      <c r="AP295" s="5"/>
    </row>
    <row r="296" spans="40:42">
      <c r="AN296" s="5"/>
      <c r="AO296" s="5"/>
      <c r="AP296" s="5"/>
    </row>
    <row r="297" spans="40:42">
      <c r="AN297" s="5"/>
      <c r="AO297" s="5"/>
      <c r="AP297" s="5"/>
    </row>
    <row r="298" spans="40:42">
      <c r="AN298" s="5"/>
      <c r="AO298" s="5"/>
      <c r="AP298" s="5"/>
    </row>
    <row r="299" spans="40:42">
      <c r="AN299" s="5"/>
      <c r="AO299" s="5"/>
      <c r="AP299" s="5"/>
    </row>
    <row r="300" spans="40:42">
      <c r="AN300" s="5"/>
      <c r="AO300" s="5"/>
      <c r="AP300" s="5"/>
    </row>
    <row r="301" spans="40:42">
      <c r="AN301" s="5"/>
      <c r="AO301" s="5"/>
      <c r="AP301" s="5"/>
    </row>
    <row r="302" spans="40:42">
      <c r="AN302" s="5"/>
      <c r="AO302" s="5"/>
      <c r="AP302" s="5"/>
    </row>
    <row r="303" spans="40:42">
      <c r="AN303" s="5"/>
      <c r="AO303" s="5"/>
      <c r="AP303" s="5"/>
    </row>
    <row r="304" spans="40:42">
      <c r="AN304" s="5"/>
      <c r="AO304" s="5"/>
      <c r="AP304" s="5"/>
    </row>
    <row r="305" spans="40:42">
      <c r="AN305" s="5"/>
      <c r="AO305" s="5"/>
      <c r="AP305" s="5"/>
    </row>
    <row r="306" spans="40:42">
      <c r="AN306" s="5"/>
      <c r="AO306" s="5"/>
      <c r="AP306" s="5"/>
    </row>
    <row r="307" spans="40:42" ht="16.5" customHeight="1">
      <c r="AN307" s="5"/>
      <c r="AO307" s="5"/>
      <c r="AP307" s="5"/>
    </row>
    <row r="308" spans="40:42">
      <c r="AN308" s="5"/>
      <c r="AO308" s="5"/>
      <c r="AP308" s="5"/>
    </row>
    <row r="309" spans="40:42">
      <c r="AN309" s="5"/>
      <c r="AO309" s="5"/>
      <c r="AP309" s="5"/>
    </row>
    <row r="310" spans="40:42">
      <c r="AN310" s="5"/>
      <c r="AO310" s="5"/>
      <c r="AP310" s="5"/>
    </row>
    <row r="311" spans="40:42">
      <c r="AN311" s="5"/>
      <c r="AO311" s="5"/>
      <c r="AP311" s="5"/>
    </row>
    <row r="312" spans="40:42">
      <c r="AN312" s="5"/>
      <c r="AO312" s="5"/>
      <c r="AP312" s="5"/>
    </row>
    <row r="313" spans="40:42">
      <c r="AN313" s="5"/>
      <c r="AO313" s="5"/>
      <c r="AP313" s="5"/>
    </row>
    <row r="314" spans="40:42">
      <c r="AN314" s="5"/>
      <c r="AO314" s="5"/>
      <c r="AP314" s="5"/>
    </row>
    <row r="315" spans="40:42">
      <c r="AN315" s="5"/>
      <c r="AO315" s="5"/>
      <c r="AP315" s="5"/>
    </row>
    <row r="316" spans="40:42">
      <c r="AN316" s="5"/>
      <c r="AO316" s="5"/>
      <c r="AP316" s="5"/>
    </row>
    <row r="317" spans="40:42">
      <c r="AN317" s="5"/>
      <c r="AO317" s="5"/>
      <c r="AP317" s="5"/>
    </row>
    <row r="318" spans="40:42">
      <c r="AN318" s="5"/>
      <c r="AO318" s="5"/>
      <c r="AP318" s="5"/>
    </row>
    <row r="319" spans="40:42">
      <c r="AN319" s="5"/>
      <c r="AO319" s="5"/>
      <c r="AP319" s="5"/>
    </row>
    <row r="320" spans="40:42">
      <c r="AN320" s="5"/>
      <c r="AO320" s="5"/>
      <c r="AP320" s="5"/>
    </row>
    <row r="321" spans="40:42">
      <c r="AN321" s="5"/>
      <c r="AO321" s="5"/>
      <c r="AP321" s="5"/>
    </row>
    <row r="322" spans="40:42">
      <c r="AN322" s="5"/>
      <c r="AO322" s="5"/>
      <c r="AP322" s="5"/>
    </row>
    <row r="323" spans="40:42">
      <c r="AN323" s="5"/>
      <c r="AO323" s="5"/>
      <c r="AP323" s="5"/>
    </row>
    <row r="324" spans="40:42">
      <c r="AN324" s="5"/>
      <c r="AO324" s="5"/>
      <c r="AP324" s="5"/>
    </row>
    <row r="325" spans="40:42">
      <c r="AN325" s="5"/>
      <c r="AO325" s="5"/>
      <c r="AP325" s="5"/>
    </row>
    <row r="337" spans="3:3">
      <c r="C337" s="134"/>
    </row>
    <row r="943" spans="17:17">
      <c r="Q943" s="5">
        <v>0</v>
      </c>
    </row>
  </sheetData>
  <mergeCells count="23">
    <mergeCell ref="Y8:AE8"/>
    <mergeCell ref="AN227:AP227"/>
    <mergeCell ref="AM221:BJ221"/>
    <mergeCell ref="AM223:BJ223"/>
    <mergeCell ref="AL228:AM228"/>
    <mergeCell ref="AX227:AY227"/>
    <mergeCell ref="AQ228:AR228"/>
    <mergeCell ref="AT228:AU228"/>
    <mergeCell ref="B34:C34"/>
    <mergeCell ref="B135:C135"/>
    <mergeCell ref="B145:C145"/>
    <mergeCell ref="B161:C161"/>
    <mergeCell ref="AL265:BJ265"/>
    <mergeCell ref="AM222:BJ222"/>
    <mergeCell ref="AL266:BJ266"/>
    <mergeCell ref="BF227:BG227"/>
    <mergeCell ref="AL269:AM269"/>
    <mergeCell ref="AN226:AO226"/>
    <mergeCell ref="BA227:BB227"/>
    <mergeCell ref="AQ229:AR229"/>
    <mergeCell ref="AQ227:AW227"/>
    <mergeCell ref="AX228:AY228"/>
    <mergeCell ref="AT229:AU229"/>
  </mergeCells>
  <phoneticPr fontId="0" type="noConversion"/>
  <printOptions horizontalCentered="1" verticalCentered="1"/>
  <pageMargins left="0.70866141732283472" right="0.70866141732283472" top="0.47244094488188981" bottom="0.47244094488188981" header="0.31496062992125984" footer="0.31496062992125984"/>
  <pageSetup scale="34" firstPageNumber="0" orientation="landscape" r:id="rId1"/>
  <headerFooter alignWithMargins="0">
    <oddHeader xml:space="preserve">&amp;C </oddHeader>
    <oddFooter xml:space="preserve">&amp;C </oddFooter>
  </headerFooter>
  <ignoredErrors>
    <ignoredError sqref="AI184:AI185 AI168:AI169 AI56:AI62 AI135:AI144 AI154:AI155 AI182 AI177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AR59"/>
  <sheetViews>
    <sheetView workbookViewId="0">
      <selection activeCell="Y60" sqref="Y60"/>
    </sheetView>
  </sheetViews>
  <sheetFormatPr baseColWidth="10" defaultRowHeight="12"/>
  <cols>
    <col min="2" max="2" width="11" hidden="1" customWidth="1"/>
    <col min="3" max="3" width="36.5" customWidth="1"/>
    <col min="4" max="24" width="11" hidden="1" customWidth="1"/>
    <col min="25" max="25" width="11" customWidth="1"/>
    <col min="32" max="37" width="0" hidden="1" customWidth="1"/>
  </cols>
  <sheetData>
    <row r="3" spans="2:44">
      <c r="D3">
        <v>184</v>
      </c>
      <c r="E3">
        <v>181</v>
      </c>
    </row>
    <row r="4" spans="2:44">
      <c r="D4">
        <v>2</v>
      </c>
      <c r="E4">
        <f>D4*E3/D3</f>
        <v>1.9673913043478262</v>
      </c>
    </row>
    <row r="9" spans="2:44" ht="19.5">
      <c r="B9" s="5"/>
      <c r="C9" s="5"/>
      <c r="D9" s="23"/>
      <c r="E9" s="23"/>
      <c r="F9" s="2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7"/>
      <c r="AH9" s="5"/>
      <c r="AI9" s="18"/>
      <c r="AJ9" s="19"/>
      <c r="AK9" s="19"/>
    </row>
    <row r="10" spans="2:44" ht="19.5">
      <c r="B10" s="20"/>
      <c r="C10" s="20"/>
      <c r="D10" s="23"/>
      <c r="E10" s="23"/>
      <c r="F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0</v>
      </c>
      <c r="X10" s="5" t="s">
        <v>0</v>
      </c>
      <c r="Y10" s="5" t="s">
        <v>0</v>
      </c>
      <c r="Z10" s="5"/>
      <c r="AA10" s="5"/>
      <c r="AB10" s="5"/>
      <c r="AC10" s="5"/>
      <c r="AD10" s="5"/>
      <c r="AE10" s="5"/>
      <c r="AF10" s="5"/>
      <c r="AG10" s="17"/>
      <c r="AH10" s="5"/>
      <c r="AI10" s="18"/>
      <c r="AJ10" s="19"/>
      <c r="AK10" s="19"/>
    </row>
    <row r="11" spans="2:44" ht="19.5">
      <c r="B11" s="20"/>
      <c r="C11" s="20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7"/>
      <c r="AH11" s="5"/>
      <c r="AI11" s="18"/>
      <c r="AJ11" s="19"/>
      <c r="AK11" s="19"/>
    </row>
    <row r="12" spans="2:44" ht="19.5">
      <c r="B12" s="20"/>
      <c r="C12" s="20"/>
      <c r="D12" s="23"/>
      <c r="E12" s="23"/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7"/>
      <c r="AH12" s="5"/>
      <c r="AI12" s="18"/>
      <c r="AJ12" s="19"/>
      <c r="AK12" s="19"/>
    </row>
    <row r="13" spans="2:44" ht="20.25" thickBo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2" t="s">
        <v>1</v>
      </c>
      <c r="Q13" s="23" t="s">
        <v>0</v>
      </c>
      <c r="R13" s="23" t="s">
        <v>0</v>
      </c>
      <c r="S13" s="23" t="s">
        <v>0</v>
      </c>
      <c r="T13" s="23" t="s">
        <v>0</v>
      </c>
      <c r="U13" s="23" t="s">
        <v>0</v>
      </c>
      <c r="V13" s="23" t="s">
        <v>0</v>
      </c>
      <c r="W13" s="23" t="s">
        <v>0</v>
      </c>
      <c r="X13" s="23" t="s">
        <v>0</v>
      </c>
      <c r="Y13" s="245"/>
      <c r="Z13" s="246"/>
      <c r="AA13" s="246"/>
      <c r="AB13" s="246"/>
      <c r="AC13" s="246"/>
      <c r="AD13" s="246"/>
      <c r="AE13" s="246"/>
      <c r="AF13" s="5"/>
      <c r="AG13" s="17"/>
      <c r="AH13" s="5"/>
      <c r="AI13" s="18"/>
      <c r="AJ13" s="19"/>
      <c r="AK13" s="19"/>
    </row>
    <row r="14" spans="2:44" ht="19.5">
      <c r="B14" s="199" t="s">
        <v>0</v>
      </c>
      <c r="C14" s="184" t="s">
        <v>0</v>
      </c>
      <c r="D14" s="185" t="s">
        <v>0</v>
      </c>
      <c r="E14" s="185" t="s">
        <v>0</v>
      </c>
      <c r="F14" s="185" t="s">
        <v>0</v>
      </c>
      <c r="G14" s="185" t="s">
        <v>0</v>
      </c>
      <c r="H14" s="185" t="s">
        <v>0</v>
      </c>
      <c r="I14" s="185" t="s">
        <v>0</v>
      </c>
      <c r="J14" s="185" t="s">
        <v>0</v>
      </c>
      <c r="K14" s="185" t="s">
        <v>0</v>
      </c>
      <c r="L14" s="185" t="s">
        <v>0</v>
      </c>
      <c r="M14" s="185" t="s">
        <v>0</v>
      </c>
      <c r="N14" s="185" t="s">
        <v>0</v>
      </c>
      <c r="O14" s="185" t="s">
        <v>0</v>
      </c>
      <c r="P14" s="185" t="s">
        <v>0</v>
      </c>
      <c r="Q14" s="185" t="s">
        <v>0</v>
      </c>
      <c r="R14" s="185" t="s">
        <v>0</v>
      </c>
      <c r="S14" s="185" t="s">
        <v>0</v>
      </c>
      <c r="T14" s="185" t="s">
        <v>0</v>
      </c>
      <c r="U14" s="185" t="s">
        <v>0</v>
      </c>
      <c r="V14" s="185" t="s">
        <v>0</v>
      </c>
      <c r="W14" s="185" t="s">
        <v>0</v>
      </c>
      <c r="X14" s="185" t="s">
        <v>0</v>
      </c>
      <c r="Y14" s="256" t="s">
        <v>260</v>
      </c>
      <c r="Z14" s="257"/>
      <c r="AA14" s="258"/>
      <c r="AB14" s="253" t="s">
        <v>261</v>
      </c>
      <c r="AC14" s="254"/>
      <c r="AD14" s="254"/>
      <c r="AE14" s="254"/>
      <c r="AF14" s="254"/>
      <c r="AG14" s="254"/>
      <c r="AH14" s="254"/>
      <c r="AI14" s="254"/>
      <c r="AJ14" s="254"/>
      <c r="AK14" s="254"/>
      <c r="AL14" s="255"/>
      <c r="AM14" s="195"/>
      <c r="AN14" s="195"/>
      <c r="AO14" s="195"/>
      <c r="AP14" s="195"/>
      <c r="AQ14" s="195"/>
      <c r="AR14" s="195"/>
    </row>
    <row r="15" spans="2:44" ht="58.5">
      <c r="B15" s="200" t="s">
        <v>2</v>
      </c>
      <c r="C15" s="186" t="s">
        <v>3</v>
      </c>
      <c r="D15" s="179">
        <v>1</v>
      </c>
      <c r="E15" s="179">
        <f>+D15+1</f>
        <v>2</v>
      </c>
      <c r="F15" s="179">
        <f>+E15+1</f>
        <v>3</v>
      </c>
      <c r="G15" s="179">
        <f t="shared" ref="G15:AH15" si="0">+F15+1</f>
        <v>4</v>
      </c>
      <c r="H15" s="179">
        <f t="shared" si="0"/>
        <v>5</v>
      </c>
      <c r="I15" s="179">
        <f t="shared" si="0"/>
        <v>6</v>
      </c>
      <c r="J15" s="179">
        <f t="shared" si="0"/>
        <v>7</v>
      </c>
      <c r="K15" s="179">
        <f>+J15+1</f>
        <v>8</v>
      </c>
      <c r="L15" s="179">
        <f>+K15+1</f>
        <v>9</v>
      </c>
      <c r="M15" s="179">
        <f>+L15+1</f>
        <v>10</v>
      </c>
      <c r="N15" s="179">
        <f>+M15+1</f>
        <v>11</v>
      </c>
      <c r="O15" s="179">
        <f t="shared" si="0"/>
        <v>12</v>
      </c>
      <c r="P15" s="179">
        <f t="shared" si="0"/>
        <v>13</v>
      </c>
      <c r="Q15" s="179">
        <f t="shared" si="0"/>
        <v>14</v>
      </c>
      <c r="R15" s="179">
        <f t="shared" si="0"/>
        <v>15</v>
      </c>
      <c r="S15" s="179">
        <f t="shared" si="0"/>
        <v>16</v>
      </c>
      <c r="T15" s="179">
        <f t="shared" si="0"/>
        <v>17</v>
      </c>
      <c r="U15" s="179">
        <f t="shared" si="0"/>
        <v>18</v>
      </c>
      <c r="V15" s="179">
        <f t="shared" si="0"/>
        <v>19</v>
      </c>
      <c r="W15" s="179">
        <f t="shared" si="0"/>
        <v>20</v>
      </c>
      <c r="X15" s="179">
        <f t="shared" si="0"/>
        <v>21</v>
      </c>
      <c r="Y15" s="179">
        <v>28</v>
      </c>
      <c r="Z15" s="179">
        <v>29</v>
      </c>
      <c r="AA15" s="179">
        <f>+Z15+1</f>
        <v>30</v>
      </c>
      <c r="AB15" s="179">
        <v>1</v>
      </c>
      <c r="AC15" s="179">
        <f t="shared" si="0"/>
        <v>2</v>
      </c>
      <c r="AD15" s="179">
        <f t="shared" si="0"/>
        <v>3</v>
      </c>
      <c r="AE15" s="179">
        <f t="shared" si="0"/>
        <v>4</v>
      </c>
      <c r="AF15" s="179">
        <f t="shared" si="0"/>
        <v>5</v>
      </c>
      <c r="AG15" s="180">
        <f t="shared" si="0"/>
        <v>6</v>
      </c>
      <c r="AH15" s="180">
        <f t="shared" si="0"/>
        <v>7</v>
      </c>
      <c r="AI15" s="179" t="s">
        <v>4</v>
      </c>
      <c r="AJ15" s="179" t="s">
        <v>5</v>
      </c>
      <c r="AK15" s="179" t="s">
        <v>6</v>
      </c>
      <c r="AL15" s="196">
        <v>5</v>
      </c>
    </row>
    <row r="16" spans="2:44" ht="19.5" customHeight="1">
      <c r="B16" s="198" t="s">
        <v>7</v>
      </c>
      <c r="C16" s="247" t="s">
        <v>7</v>
      </c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9"/>
    </row>
    <row r="17" spans="2:38" ht="18.75">
      <c r="B17" s="201">
        <v>183</v>
      </c>
      <c r="C17" s="188" t="s">
        <v>8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>
        <v>112</v>
      </c>
      <c r="Z17" s="176"/>
      <c r="AA17" s="176"/>
      <c r="AB17" s="176"/>
      <c r="AC17" s="176"/>
      <c r="AD17" s="176"/>
      <c r="AE17" s="176"/>
      <c r="AF17" s="176"/>
      <c r="AG17" s="176"/>
      <c r="AH17" s="176"/>
      <c r="AI17" s="181">
        <f>SUM(D17:AH17)</f>
        <v>112</v>
      </c>
      <c r="AJ17" s="182">
        <f>AVERAGE(D17:AH17)</f>
        <v>112</v>
      </c>
      <c r="AK17" s="183">
        <f>INT(ROUND(INT(ROUND(AJ17,0))*86.4*31,0))</f>
        <v>299981</v>
      </c>
      <c r="AL17" s="187"/>
    </row>
    <row r="18" spans="2:38" ht="18.75">
      <c r="B18" s="201">
        <v>184</v>
      </c>
      <c r="C18" s="188" t="s">
        <v>9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>
        <v>124</v>
      </c>
      <c r="Z18" s="176"/>
      <c r="AA18" s="176"/>
      <c r="AB18" s="176"/>
      <c r="AC18" s="176"/>
      <c r="AD18" s="176"/>
      <c r="AE18" s="176"/>
      <c r="AF18" s="176"/>
      <c r="AG18" s="176"/>
      <c r="AH18" s="176"/>
      <c r="AI18" s="181">
        <f>SUM(D18:AH18)</f>
        <v>124</v>
      </c>
      <c r="AJ18" s="182">
        <f t="shared" ref="AJ18:AJ38" si="1">AVERAGE(D18:AH18)</f>
        <v>124</v>
      </c>
      <c r="AK18" s="183">
        <f>INT(ROUND(INT(ROUND(AJ18,0))*86.4*31,0))</f>
        <v>332122</v>
      </c>
      <c r="AL18" s="187"/>
    </row>
    <row r="19" spans="2:38" ht="18.75">
      <c r="B19" s="201">
        <v>185</v>
      </c>
      <c r="C19" s="188" t="s">
        <v>10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>
        <v>130</v>
      </c>
      <c r="Z19" s="176"/>
      <c r="AA19" s="176"/>
      <c r="AB19" s="176"/>
      <c r="AC19" s="176"/>
      <c r="AD19" s="176"/>
      <c r="AE19" s="176"/>
      <c r="AF19" s="176"/>
      <c r="AG19" s="176"/>
      <c r="AH19" s="176"/>
      <c r="AI19" s="181">
        <f t="shared" ref="AI19:AI59" si="2">SUM(D19:AH19)</f>
        <v>130</v>
      </c>
      <c r="AJ19" s="182">
        <f t="shared" si="1"/>
        <v>130</v>
      </c>
      <c r="AK19" s="183">
        <f t="shared" ref="AK19:AK38" si="3">INT(ROUND(INT(ROUND(AJ19,0))*86.4*31,0))</f>
        <v>348192</v>
      </c>
      <c r="AL19" s="187"/>
    </row>
    <row r="20" spans="2:38" ht="18.75">
      <c r="B20" s="201">
        <v>372</v>
      </c>
      <c r="C20" s="188" t="s">
        <v>234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>
        <v>27</v>
      </c>
      <c r="Z20" s="176"/>
      <c r="AA20" s="176"/>
      <c r="AB20" s="176"/>
      <c r="AC20" s="176"/>
      <c r="AD20" s="176"/>
      <c r="AE20" s="176"/>
      <c r="AF20" s="176"/>
      <c r="AG20" s="176"/>
      <c r="AH20" s="176"/>
      <c r="AI20" s="181">
        <f>SUM(D20:AH20)</f>
        <v>27</v>
      </c>
      <c r="AJ20" s="182">
        <f t="shared" si="1"/>
        <v>27</v>
      </c>
      <c r="AK20" s="183">
        <f t="shared" si="3"/>
        <v>72317</v>
      </c>
      <c r="AL20" s="187"/>
    </row>
    <row r="21" spans="2:38" ht="18.75">
      <c r="B21" s="201">
        <v>196</v>
      </c>
      <c r="C21" s="188" t="s">
        <v>11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>
        <v>69</v>
      </c>
      <c r="Z21" s="176"/>
      <c r="AA21" s="176"/>
      <c r="AB21" s="176"/>
      <c r="AC21" s="176"/>
      <c r="AD21" s="176"/>
      <c r="AE21" s="176"/>
      <c r="AF21" s="176"/>
      <c r="AG21" s="176"/>
      <c r="AH21" s="176"/>
      <c r="AI21" s="181">
        <f t="shared" si="2"/>
        <v>69</v>
      </c>
      <c r="AJ21" s="182">
        <f t="shared" si="1"/>
        <v>69</v>
      </c>
      <c r="AK21" s="183">
        <f t="shared" si="3"/>
        <v>184810</v>
      </c>
      <c r="AL21" s="187"/>
    </row>
    <row r="22" spans="2:38" ht="18.75">
      <c r="B22" s="201">
        <v>187</v>
      </c>
      <c r="C22" s="188" t="s">
        <v>12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>
        <v>98</v>
      </c>
      <c r="Z22" s="176"/>
      <c r="AA22" s="176"/>
      <c r="AB22" s="176"/>
      <c r="AC22" s="176"/>
      <c r="AD22" s="176"/>
      <c r="AE22" s="176"/>
      <c r="AF22" s="176"/>
      <c r="AG22" s="176"/>
      <c r="AH22" s="176"/>
      <c r="AI22" s="181">
        <f t="shared" si="2"/>
        <v>98</v>
      </c>
      <c r="AJ22" s="182">
        <f t="shared" si="1"/>
        <v>98</v>
      </c>
      <c r="AK22" s="183">
        <f t="shared" si="3"/>
        <v>262483</v>
      </c>
      <c r="AL22" s="187"/>
    </row>
    <row r="23" spans="2:38" ht="18.75">
      <c r="B23" s="201">
        <v>188</v>
      </c>
      <c r="C23" s="203" t="s">
        <v>13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>
        <v>190</v>
      </c>
      <c r="Z23" s="176"/>
      <c r="AA23" s="176"/>
      <c r="AB23" s="176"/>
      <c r="AC23" s="176"/>
      <c r="AD23" s="176"/>
      <c r="AE23" s="176"/>
      <c r="AF23" s="176"/>
      <c r="AG23" s="176"/>
      <c r="AH23" s="176"/>
      <c r="AI23" s="181">
        <f t="shared" si="2"/>
        <v>190</v>
      </c>
      <c r="AJ23" s="182">
        <f t="shared" si="1"/>
        <v>190</v>
      </c>
      <c r="AK23" s="183">
        <f t="shared" si="3"/>
        <v>508896</v>
      </c>
      <c r="AL23" s="187"/>
    </row>
    <row r="24" spans="2:38" ht="18.75">
      <c r="B24" s="201">
        <v>189</v>
      </c>
      <c r="C24" s="188" t="s">
        <v>14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>
        <v>0</v>
      </c>
      <c r="Z24" s="176"/>
      <c r="AA24" s="176"/>
      <c r="AB24" s="176"/>
      <c r="AC24" s="176"/>
      <c r="AD24" s="176"/>
      <c r="AE24" s="176"/>
      <c r="AF24" s="176"/>
      <c r="AG24" s="176"/>
      <c r="AH24" s="176"/>
      <c r="AI24" s="181">
        <f t="shared" si="2"/>
        <v>0</v>
      </c>
      <c r="AJ24" s="182">
        <f t="shared" si="1"/>
        <v>0</v>
      </c>
      <c r="AK24" s="183">
        <f t="shared" si="3"/>
        <v>0</v>
      </c>
      <c r="AL24" s="187"/>
    </row>
    <row r="25" spans="2:38" ht="18.75">
      <c r="B25" s="201">
        <v>193</v>
      </c>
      <c r="C25" s="188" t="s">
        <v>15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>
        <v>79</v>
      </c>
      <c r="Z25" s="176"/>
      <c r="AA25" s="176"/>
      <c r="AB25" s="176"/>
      <c r="AC25" s="176"/>
      <c r="AD25" s="176"/>
      <c r="AE25" s="176"/>
      <c r="AF25" s="176"/>
      <c r="AG25" s="176"/>
      <c r="AH25" s="176"/>
      <c r="AI25" s="181">
        <f t="shared" si="2"/>
        <v>79</v>
      </c>
      <c r="AJ25" s="182">
        <f t="shared" si="1"/>
        <v>79</v>
      </c>
      <c r="AK25" s="183">
        <f t="shared" si="3"/>
        <v>211594</v>
      </c>
      <c r="AL25" s="187"/>
    </row>
    <row r="26" spans="2:38" ht="18.75">
      <c r="B26" s="201">
        <v>203</v>
      </c>
      <c r="C26" s="204" t="s">
        <v>16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>
        <v>153</v>
      </c>
      <c r="Z26" s="176"/>
      <c r="AA26" s="176"/>
      <c r="AB26" s="176"/>
      <c r="AC26" s="176"/>
      <c r="AD26" s="176"/>
      <c r="AE26" s="176"/>
      <c r="AF26" s="176"/>
      <c r="AG26" s="176"/>
      <c r="AH26" s="176"/>
      <c r="AI26" s="181">
        <f t="shared" si="2"/>
        <v>153</v>
      </c>
      <c r="AJ26" s="182">
        <f t="shared" si="1"/>
        <v>153</v>
      </c>
      <c r="AK26" s="183">
        <f t="shared" si="3"/>
        <v>409795</v>
      </c>
      <c r="AL26" s="187"/>
    </row>
    <row r="27" spans="2:38" ht="18.75">
      <c r="B27" s="201">
        <v>197</v>
      </c>
      <c r="C27" s="188" t="s">
        <v>17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>
        <v>183</v>
      </c>
      <c r="Z27" s="176"/>
      <c r="AA27" s="176"/>
      <c r="AB27" s="176"/>
      <c r="AC27" s="176"/>
      <c r="AD27" s="176"/>
      <c r="AE27" s="176"/>
      <c r="AF27" s="176"/>
      <c r="AG27" s="176"/>
      <c r="AH27" s="176"/>
      <c r="AI27" s="181">
        <f t="shared" si="2"/>
        <v>183</v>
      </c>
      <c r="AJ27" s="182">
        <f t="shared" si="1"/>
        <v>183</v>
      </c>
      <c r="AK27" s="183">
        <f t="shared" si="3"/>
        <v>490147</v>
      </c>
      <c r="AL27" s="187"/>
    </row>
    <row r="28" spans="2:38" ht="18.75">
      <c r="B28" s="201">
        <v>198</v>
      </c>
      <c r="C28" s="188" t="s">
        <v>18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>
        <v>0</v>
      </c>
      <c r="Z28" s="176"/>
      <c r="AA28" s="176"/>
      <c r="AB28" s="176"/>
      <c r="AC28" s="176"/>
      <c r="AD28" s="176"/>
      <c r="AE28" s="176"/>
      <c r="AF28" s="176"/>
      <c r="AG28" s="176"/>
      <c r="AH28" s="176"/>
      <c r="AI28" s="181">
        <f t="shared" si="2"/>
        <v>0</v>
      </c>
      <c r="AJ28" s="182">
        <f t="shared" si="1"/>
        <v>0</v>
      </c>
      <c r="AK28" s="183">
        <f t="shared" si="3"/>
        <v>0</v>
      </c>
      <c r="AL28" s="187"/>
    </row>
    <row r="29" spans="2:38" ht="18.75">
      <c r="B29" s="201">
        <v>199</v>
      </c>
      <c r="C29" s="203" t="s">
        <v>19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>
        <v>216</v>
      </c>
      <c r="Z29" s="176"/>
      <c r="AA29" s="176"/>
      <c r="AB29" s="176"/>
      <c r="AC29" s="176"/>
      <c r="AD29" s="176"/>
      <c r="AE29" s="176"/>
      <c r="AF29" s="176"/>
      <c r="AG29" s="176"/>
      <c r="AH29" s="176"/>
      <c r="AI29" s="181">
        <f t="shared" si="2"/>
        <v>216</v>
      </c>
      <c r="AJ29" s="182">
        <f t="shared" si="1"/>
        <v>216</v>
      </c>
      <c r="AK29" s="183">
        <f t="shared" si="3"/>
        <v>578534</v>
      </c>
      <c r="AL29" s="187"/>
    </row>
    <row r="30" spans="2:38" ht="18.75">
      <c r="B30" s="201">
        <v>201</v>
      </c>
      <c r="C30" s="188" t="s">
        <v>20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>
        <v>138</v>
      </c>
      <c r="Z30" s="176"/>
      <c r="AA30" s="176"/>
      <c r="AB30" s="176"/>
      <c r="AC30" s="176"/>
      <c r="AD30" s="176"/>
      <c r="AE30" s="176"/>
      <c r="AF30" s="176"/>
      <c r="AG30" s="176"/>
      <c r="AH30" s="176"/>
      <c r="AI30" s="181">
        <f t="shared" si="2"/>
        <v>138</v>
      </c>
      <c r="AJ30" s="182">
        <f t="shared" si="1"/>
        <v>138</v>
      </c>
      <c r="AK30" s="183">
        <f t="shared" si="3"/>
        <v>369619</v>
      </c>
      <c r="AL30" s="187"/>
    </row>
    <row r="31" spans="2:38" ht="18.75">
      <c r="B31" s="201"/>
      <c r="C31" s="188" t="s">
        <v>205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>
        <v>0</v>
      </c>
      <c r="Z31" s="176"/>
      <c r="AA31" s="176"/>
      <c r="AB31" s="176"/>
      <c r="AC31" s="176"/>
      <c r="AD31" s="176"/>
      <c r="AE31" s="176"/>
      <c r="AF31" s="176"/>
      <c r="AG31" s="176"/>
      <c r="AH31" s="176"/>
      <c r="AI31" s="181">
        <f t="shared" si="2"/>
        <v>0</v>
      </c>
      <c r="AJ31" s="182">
        <f t="shared" si="1"/>
        <v>0</v>
      </c>
      <c r="AK31" s="183">
        <f t="shared" si="3"/>
        <v>0</v>
      </c>
      <c r="AL31" s="187"/>
    </row>
    <row r="32" spans="2:38" ht="18.75">
      <c r="B32" s="201">
        <v>398</v>
      </c>
      <c r="C32" s="188" t="s">
        <v>235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>
        <v>20</v>
      </c>
      <c r="Z32" s="176"/>
      <c r="AA32" s="176"/>
      <c r="AB32" s="176"/>
      <c r="AC32" s="176"/>
      <c r="AD32" s="176"/>
      <c r="AE32" s="176"/>
      <c r="AF32" s="176"/>
      <c r="AG32" s="176"/>
      <c r="AH32" s="176"/>
      <c r="AI32" s="181">
        <f t="shared" si="2"/>
        <v>20</v>
      </c>
      <c r="AJ32" s="182">
        <f t="shared" si="1"/>
        <v>20</v>
      </c>
      <c r="AK32" s="183">
        <f t="shared" si="3"/>
        <v>53568</v>
      </c>
      <c r="AL32" s="187"/>
    </row>
    <row r="33" spans="2:38" ht="18.75">
      <c r="B33" s="201">
        <v>200</v>
      </c>
      <c r="C33" s="188" t="s">
        <v>21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>
        <v>0</v>
      </c>
      <c r="Z33" s="176"/>
      <c r="AA33" s="176"/>
      <c r="AB33" s="176"/>
      <c r="AC33" s="176"/>
      <c r="AD33" s="176"/>
      <c r="AE33" s="176"/>
      <c r="AF33" s="176"/>
      <c r="AG33" s="176"/>
      <c r="AH33" s="176"/>
      <c r="AI33" s="181">
        <f t="shared" si="2"/>
        <v>0</v>
      </c>
      <c r="AJ33" s="182">
        <f t="shared" si="1"/>
        <v>0</v>
      </c>
      <c r="AK33" s="183">
        <f t="shared" si="3"/>
        <v>0</v>
      </c>
      <c r="AL33" s="187"/>
    </row>
    <row r="34" spans="2:38" ht="18.75">
      <c r="B34" s="201">
        <v>186</v>
      </c>
      <c r="C34" s="188" t="s">
        <v>22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>
        <v>75</v>
      </c>
      <c r="Z34" s="176"/>
      <c r="AA34" s="176"/>
      <c r="AB34" s="176"/>
      <c r="AC34" s="176"/>
      <c r="AD34" s="176"/>
      <c r="AE34" s="176"/>
      <c r="AF34" s="176"/>
      <c r="AG34" s="176"/>
      <c r="AH34" s="176"/>
      <c r="AI34" s="181">
        <f t="shared" si="2"/>
        <v>75</v>
      </c>
      <c r="AJ34" s="182">
        <f t="shared" si="1"/>
        <v>75</v>
      </c>
      <c r="AK34" s="183">
        <f t="shared" si="3"/>
        <v>200880</v>
      </c>
      <c r="AL34" s="187"/>
    </row>
    <row r="35" spans="2:38" ht="18.75">
      <c r="B35" s="201">
        <v>190</v>
      </c>
      <c r="C35" s="188" t="s">
        <v>23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>
        <v>0</v>
      </c>
      <c r="Z35" s="176"/>
      <c r="AA35" s="176"/>
      <c r="AB35" s="176"/>
      <c r="AC35" s="176"/>
      <c r="AD35" s="176"/>
      <c r="AE35" s="176"/>
      <c r="AF35" s="176"/>
      <c r="AG35" s="176"/>
      <c r="AH35" s="176"/>
      <c r="AI35" s="181">
        <f t="shared" si="2"/>
        <v>0</v>
      </c>
      <c r="AJ35" s="182">
        <f t="shared" si="1"/>
        <v>0</v>
      </c>
      <c r="AK35" s="183">
        <f t="shared" si="3"/>
        <v>0</v>
      </c>
      <c r="AL35" s="187"/>
    </row>
    <row r="36" spans="2:38" ht="18.75">
      <c r="B36" s="201">
        <v>202</v>
      </c>
      <c r="C36" s="204" t="s">
        <v>24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>
        <v>30</v>
      </c>
      <c r="Z36" s="176"/>
      <c r="AA36" s="176"/>
      <c r="AB36" s="176"/>
      <c r="AC36" s="176"/>
      <c r="AD36" s="176"/>
      <c r="AE36" s="176"/>
      <c r="AF36" s="176"/>
      <c r="AG36" s="176"/>
      <c r="AH36" s="176"/>
      <c r="AI36" s="181">
        <f t="shared" si="2"/>
        <v>30</v>
      </c>
      <c r="AJ36" s="182">
        <f t="shared" si="1"/>
        <v>30</v>
      </c>
      <c r="AK36" s="183">
        <f t="shared" si="3"/>
        <v>80352</v>
      </c>
      <c r="AL36" s="187"/>
    </row>
    <row r="37" spans="2:38" ht="18.75">
      <c r="B37" s="201">
        <v>195</v>
      </c>
      <c r="C37" s="188" t="s">
        <v>25</v>
      </c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>
        <v>17</v>
      </c>
      <c r="Z37" s="176"/>
      <c r="AA37" s="176"/>
      <c r="AB37" s="176"/>
      <c r="AC37" s="176"/>
      <c r="AD37" s="176"/>
      <c r="AE37" s="176"/>
      <c r="AF37" s="176"/>
      <c r="AG37" s="176"/>
      <c r="AH37" s="176"/>
      <c r="AI37" s="181">
        <f t="shared" si="2"/>
        <v>17</v>
      </c>
      <c r="AJ37" s="182">
        <f t="shared" si="1"/>
        <v>17</v>
      </c>
      <c r="AK37" s="183">
        <f t="shared" si="3"/>
        <v>45533</v>
      </c>
      <c r="AL37" s="187"/>
    </row>
    <row r="38" spans="2:38" ht="18.75">
      <c r="B38" s="201">
        <v>868</v>
      </c>
      <c r="C38" s="188" t="s">
        <v>204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>
        <v>230</v>
      </c>
      <c r="Z38" s="176"/>
      <c r="AA38" s="176"/>
      <c r="AB38" s="176"/>
      <c r="AC38" s="176"/>
      <c r="AD38" s="176"/>
      <c r="AE38" s="176"/>
      <c r="AF38" s="176"/>
      <c r="AG38" s="176"/>
      <c r="AH38" s="176"/>
      <c r="AI38" s="181">
        <f t="shared" si="2"/>
        <v>230</v>
      </c>
      <c r="AJ38" s="182">
        <f t="shared" si="1"/>
        <v>230</v>
      </c>
      <c r="AK38" s="183">
        <f t="shared" si="3"/>
        <v>616032</v>
      </c>
      <c r="AL38" s="187"/>
    </row>
    <row r="39" spans="2:38" ht="18.75">
      <c r="B39" s="197"/>
      <c r="C39" s="250" t="s">
        <v>152</v>
      </c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1"/>
      <c r="AL39" s="252"/>
    </row>
    <row r="40" spans="2:38" ht="18.75">
      <c r="B40" s="201">
        <v>616</v>
      </c>
      <c r="C40" s="188" t="s">
        <v>27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>
        <v>0</v>
      </c>
      <c r="Z40" s="177"/>
      <c r="AA40" s="177"/>
      <c r="AB40" s="177"/>
      <c r="AC40" s="177"/>
      <c r="AD40" s="177"/>
      <c r="AE40" s="177"/>
      <c r="AF40" s="177"/>
      <c r="AG40" s="177"/>
      <c r="AH40" s="177"/>
      <c r="AI40" s="181">
        <f t="shared" si="2"/>
        <v>0</v>
      </c>
      <c r="AJ40" s="182">
        <f t="shared" ref="AJ40:AJ59" si="4">AVERAGE(D40:AH40)</f>
        <v>0</v>
      </c>
      <c r="AK40" s="183">
        <f>INT(ROUND(INT(ROUND(AJ40,0))*86.4*31,0))</f>
        <v>0</v>
      </c>
      <c r="AL40" s="187"/>
    </row>
    <row r="41" spans="2:38" ht="18.75">
      <c r="B41" s="201">
        <v>616</v>
      </c>
      <c r="C41" s="188" t="s">
        <v>203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>
        <v>84</v>
      </c>
      <c r="Z41" s="177"/>
      <c r="AA41" s="177"/>
      <c r="AB41" s="177"/>
      <c r="AC41" s="177"/>
      <c r="AD41" s="177"/>
      <c r="AE41" s="177"/>
      <c r="AF41" s="177"/>
      <c r="AG41" s="177"/>
      <c r="AH41" s="177"/>
      <c r="AI41" s="181">
        <f t="shared" si="2"/>
        <v>84</v>
      </c>
      <c r="AJ41" s="182">
        <f t="shared" si="4"/>
        <v>84</v>
      </c>
      <c r="AK41" s="183">
        <f t="shared" ref="AK41:AK59" si="5">INT(ROUND(INT(ROUND(AJ41,0))*86.4*31,0))</f>
        <v>224986</v>
      </c>
      <c r="AL41" s="187"/>
    </row>
    <row r="42" spans="2:38" ht="18.75">
      <c r="B42" s="201">
        <v>620</v>
      </c>
      <c r="C42" s="188" t="s">
        <v>28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>
        <v>132</v>
      </c>
      <c r="Z42" s="177"/>
      <c r="AA42" s="177"/>
      <c r="AB42" s="177"/>
      <c r="AC42" s="177"/>
      <c r="AD42" s="177"/>
      <c r="AE42" s="177"/>
      <c r="AF42" s="177"/>
      <c r="AG42" s="177"/>
      <c r="AH42" s="177"/>
      <c r="AI42" s="181">
        <f t="shared" si="2"/>
        <v>132</v>
      </c>
      <c r="AJ42" s="182">
        <f t="shared" si="4"/>
        <v>132</v>
      </c>
      <c r="AK42" s="183">
        <f t="shared" si="5"/>
        <v>353549</v>
      </c>
      <c r="AL42" s="187"/>
    </row>
    <row r="43" spans="2:38" ht="18.75">
      <c r="B43" s="201">
        <v>220</v>
      </c>
      <c r="C43" s="188" t="s">
        <v>29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>
        <v>0</v>
      </c>
      <c r="Z43" s="177"/>
      <c r="AA43" s="177"/>
      <c r="AB43" s="177"/>
      <c r="AC43" s="177"/>
      <c r="AD43" s="177"/>
      <c r="AE43" s="177"/>
      <c r="AF43" s="177"/>
      <c r="AG43" s="177"/>
      <c r="AH43" s="177"/>
      <c r="AI43" s="181">
        <f t="shared" si="2"/>
        <v>0</v>
      </c>
      <c r="AJ43" s="182">
        <f t="shared" si="4"/>
        <v>0</v>
      </c>
      <c r="AK43" s="183">
        <f t="shared" si="5"/>
        <v>0</v>
      </c>
      <c r="AL43" s="187"/>
    </row>
    <row r="44" spans="2:38" ht="18.75">
      <c r="B44" s="201">
        <v>209</v>
      </c>
      <c r="C44" s="188" t="s">
        <v>30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>
        <v>0</v>
      </c>
      <c r="Z44" s="177"/>
      <c r="AA44" s="177"/>
      <c r="AB44" s="177"/>
      <c r="AC44" s="177"/>
      <c r="AD44" s="177"/>
      <c r="AE44" s="177"/>
      <c r="AF44" s="177"/>
      <c r="AG44" s="177"/>
      <c r="AH44" s="177"/>
      <c r="AI44" s="181">
        <f t="shared" si="2"/>
        <v>0</v>
      </c>
      <c r="AJ44" s="182">
        <f t="shared" si="4"/>
        <v>0</v>
      </c>
      <c r="AK44" s="183">
        <f t="shared" si="5"/>
        <v>0</v>
      </c>
      <c r="AL44" s="187"/>
    </row>
    <row r="45" spans="2:38" ht="18.75">
      <c r="B45" s="201">
        <v>373</v>
      </c>
      <c r="C45" s="188" t="s">
        <v>31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>
        <v>127</v>
      </c>
      <c r="Z45" s="177"/>
      <c r="AA45" s="177"/>
      <c r="AB45" s="177"/>
      <c r="AC45" s="177"/>
      <c r="AD45" s="177"/>
      <c r="AE45" s="177"/>
      <c r="AF45" s="177"/>
      <c r="AG45" s="177"/>
      <c r="AH45" s="177"/>
      <c r="AI45" s="181">
        <f t="shared" si="2"/>
        <v>127</v>
      </c>
      <c r="AJ45" s="182">
        <f t="shared" si="4"/>
        <v>127</v>
      </c>
      <c r="AK45" s="183">
        <f t="shared" si="5"/>
        <v>340157</v>
      </c>
      <c r="AL45" s="187"/>
    </row>
    <row r="46" spans="2:38" ht="18.75">
      <c r="B46" s="201">
        <v>213</v>
      </c>
      <c r="C46" s="188" t="s">
        <v>32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>
        <v>184</v>
      </c>
      <c r="Z46" s="177"/>
      <c r="AA46" s="177"/>
      <c r="AB46" s="177"/>
      <c r="AC46" s="177"/>
      <c r="AD46" s="177"/>
      <c r="AE46" s="177"/>
      <c r="AF46" s="177"/>
      <c r="AG46" s="177"/>
      <c r="AH46" s="177"/>
      <c r="AI46" s="181">
        <f t="shared" si="2"/>
        <v>184</v>
      </c>
      <c r="AJ46" s="182">
        <f t="shared" si="4"/>
        <v>184</v>
      </c>
      <c r="AK46" s="183">
        <f t="shared" si="5"/>
        <v>492826</v>
      </c>
      <c r="AL46" s="187"/>
    </row>
    <row r="47" spans="2:38" ht="18.75">
      <c r="B47" s="201">
        <v>214</v>
      </c>
      <c r="C47" s="188" t="s">
        <v>33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>
        <v>200</v>
      </c>
      <c r="Z47" s="177"/>
      <c r="AA47" s="177"/>
      <c r="AB47" s="177"/>
      <c r="AC47" s="177"/>
      <c r="AD47" s="177"/>
      <c r="AE47" s="177"/>
      <c r="AF47" s="177"/>
      <c r="AG47" s="177"/>
      <c r="AH47" s="177"/>
      <c r="AI47" s="181">
        <f t="shared" si="2"/>
        <v>200</v>
      </c>
      <c r="AJ47" s="182">
        <f t="shared" si="4"/>
        <v>200</v>
      </c>
      <c r="AK47" s="183">
        <f t="shared" si="5"/>
        <v>535680</v>
      </c>
      <c r="AL47" s="187"/>
    </row>
    <row r="48" spans="2:38" ht="18.75">
      <c r="B48" s="201">
        <v>219</v>
      </c>
      <c r="C48" s="188" t="s">
        <v>34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>
        <v>0</v>
      </c>
      <c r="Z48" s="177"/>
      <c r="AA48" s="177"/>
      <c r="AB48" s="177"/>
      <c r="AC48" s="177"/>
      <c r="AD48" s="177"/>
      <c r="AE48" s="177"/>
      <c r="AF48" s="177"/>
      <c r="AG48" s="177"/>
      <c r="AH48" s="177"/>
      <c r="AI48" s="181">
        <f t="shared" si="2"/>
        <v>0</v>
      </c>
      <c r="AJ48" s="182">
        <f t="shared" si="4"/>
        <v>0</v>
      </c>
      <c r="AK48" s="183">
        <f t="shared" si="5"/>
        <v>0</v>
      </c>
      <c r="AL48" s="187"/>
    </row>
    <row r="49" spans="2:38" ht="18.75">
      <c r="B49" s="201">
        <v>222</v>
      </c>
      <c r="C49" s="188" t="s">
        <v>35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>
        <v>168</v>
      </c>
      <c r="Z49" s="177"/>
      <c r="AA49" s="177"/>
      <c r="AB49" s="177"/>
      <c r="AC49" s="177"/>
      <c r="AD49" s="177"/>
      <c r="AE49" s="177"/>
      <c r="AF49" s="177"/>
      <c r="AG49" s="177"/>
      <c r="AH49" s="177"/>
      <c r="AI49" s="181">
        <f t="shared" si="2"/>
        <v>168</v>
      </c>
      <c r="AJ49" s="182">
        <f t="shared" si="4"/>
        <v>168</v>
      </c>
      <c r="AK49" s="183">
        <f t="shared" si="5"/>
        <v>449971</v>
      </c>
      <c r="AL49" s="187"/>
    </row>
    <row r="50" spans="2:38" ht="18.75">
      <c r="B50" s="201">
        <v>223</v>
      </c>
      <c r="C50" s="188" t="s">
        <v>36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>
        <v>162</v>
      </c>
      <c r="Z50" s="177"/>
      <c r="AA50" s="177"/>
      <c r="AB50" s="177"/>
      <c r="AC50" s="177"/>
      <c r="AD50" s="177"/>
      <c r="AE50" s="177"/>
      <c r="AF50" s="177"/>
      <c r="AG50" s="177"/>
      <c r="AH50" s="177"/>
      <c r="AI50" s="181">
        <f t="shared" si="2"/>
        <v>162</v>
      </c>
      <c r="AJ50" s="182">
        <f t="shared" si="4"/>
        <v>162</v>
      </c>
      <c r="AK50" s="183">
        <f t="shared" si="5"/>
        <v>433901</v>
      </c>
      <c r="AL50" s="187"/>
    </row>
    <row r="51" spans="2:38" ht="18.75">
      <c r="B51" s="201">
        <v>224</v>
      </c>
      <c r="C51" s="188" t="s">
        <v>37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>
        <v>48</v>
      </c>
      <c r="Z51" s="177"/>
      <c r="AA51" s="177"/>
      <c r="AB51" s="177"/>
      <c r="AC51" s="177"/>
      <c r="AD51" s="177"/>
      <c r="AE51" s="177"/>
      <c r="AF51" s="177"/>
      <c r="AG51" s="177"/>
      <c r="AH51" s="177"/>
      <c r="AI51" s="181">
        <f t="shared" si="2"/>
        <v>48</v>
      </c>
      <c r="AJ51" s="182">
        <f t="shared" si="4"/>
        <v>48</v>
      </c>
      <c r="AK51" s="183">
        <f t="shared" si="5"/>
        <v>128563</v>
      </c>
      <c r="AL51" s="187"/>
    </row>
    <row r="52" spans="2:38" ht="18.75">
      <c r="B52" s="201">
        <v>217</v>
      </c>
      <c r="C52" s="188" t="s">
        <v>38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>
        <v>105</v>
      </c>
      <c r="Z52" s="177"/>
      <c r="AA52" s="177"/>
      <c r="AB52" s="177"/>
      <c r="AC52" s="177"/>
      <c r="AD52" s="177"/>
      <c r="AE52" s="177"/>
      <c r="AF52" s="177"/>
      <c r="AG52" s="177"/>
      <c r="AH52" s="177"/>
      <c r="AI52" s="181">
        <f t="shared" si="2"/>
        <v>105</v>
      </c>
      <c r="AJ52" s="182">
        <f t="shared" si="4"/>
        <v>105</v>
      </c>
      <c r="AK52" s="183">
        <f t="shared" si="5"/>
        <v>281232</v>
      </c>
      <c r="AL52" s="187"/>
    </row>
    <row r="53" spans="2:38" ht="18.75">
      <c r="B53" s="201">
        <v>225</v>
      </c>
      <c r="C53" s="188" t="s">
        <v>39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>
        <v>0</v>
      </c>
      <c r="Z53" s="177"/>
      <c r="AA53" s="177"/>
      <c r="AB53" s="177"/>
      <c r="AC53" s="177"/>
      <c r="AD53" s="177"/>
      <c r="AE53" s="177"/>
      <c r="AF53" s="177"/>
      <c r="AG53" s="177"/>
      <c r="AH53" s="177"/>
      <c r="AI53" s="181">
        <f t="shared" si="2"/>
        <v>0</v>
      </c>
      <c r="AJ53" s="182">
        <f t="shared" si="4"/>
        <v>0</v>
      </c>
      <c r="AK53" s="183">
        <f t="shared" si="5"/>
        <v>0</v>
      </c>
      <c r="AL53" s="187"/>
    </row>
    <row r="54" spans="2:38" ht="18.75">
      <c r="B54" s="201">
        <v>212</v>
      </c>
      <c r="C54" s="188" t="s">
        <v>40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>
        <v>0</v>
      </c>
      <c r="Z54" s="177"/>
      <c r="AA54" s="177"/>
      <c r="AB54" s="177"/>
      <c r="AC54" s="177"/>
      <c r="AD54" s="177"/>
      <c r="AE54" s="177"/>
      <c r="AF54" s="177"/>
      <c r="AG54" s="177"/>
      <c r="AH54" s="177"/>
      <c r="AI54" s="181">
        <f t="shared" si="2"/>
        <v>0</v>
      </c>
      <c r="AJ54" s="182">
        <f t="shared" si="4"/>
        <v>0</v>
      </c>
      <c r="AK54" s="183">
        <f t="shared" si="5"/>
        <v>0</v>
      </c>
      <c r="AL54" s="187"/>
    </row>
    <row r="55" spans="2:38" ht="18.75">
      <c r="B55" s="201">
        <v>215</v>
      </c>
      <c r="C55" s="188" t="s">
        <v>41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>
        <v>0</v>
      </c>
      <c r="Z55" s="177"/>
      <c r="AA55" s="177"/>
      <c r="AB55" s="177"/>
      <c r="AC55" s="177"/>
      <c r="AD55" s="177"/>
      <c r="AE55" s="177"/>
      <c r="AF55" s="177"/>
      <c r="AG55" s="177"/>
      <c r="AH55" s="177"/>
      <c r="AI55" s="181">
        <f t="shared" si="2"/>
        <v>0</v>
      </c>
      <c r="AJ55" s="182">
        <f t="shared" si="4"/>
        <v>0</v>
      </c>
      <c r="AK55" s="183">
        <f t="shared" si="5"/>
        <v>0</v>
      </c>
      <c r="AL55" s="187"/>
    </row>
    <row r="56" spans="2:38" ht="18.75">
      <c r="B56" s="201">
        <v>218</v>
      </c>
      <c r="C56" s="188" t="s">
        <v>42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>
        <v>121</v>
      </c>
      <c r="Z56" s="177"/>
      <c r="AA56" s="177"/>
      <c r="AB56" s="177"/>
      <c r="AC56" s="177"/>
      <c r="AD56" s="177"/>
      <c r="AE56" s="177"/>
      <c r="AF56" s="177"/>
      <c r="AG56" s="177"/>
      <c r="AH56" s="177"/>
      <c r="AI56" s="181">
        <f t="shared" si="2"/>
        <v>121</v>
      </c>
      <c r="AJ56" s="182">
        <f t="shared" si="4"/>
        <v>121</v>
      </c>
      <c r="AK56" s="183">
        <f t="shared" si="5"/>
        <v>324086</v>
      </c>
      <c r="AL56" s="187"/>
    </row>
    <row r="57" spans="2:38" ht="18.75">
      <c r="B57" s="201">
        <v>221</v>
      </c>
      <c r="C57" s="188" t="s">
        <v>43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>
        <v>0</v>
      </c>
      <c r="Z57" s="177"/>
      <c r="AA57" s="177"/>
      <c r="AB57" s="177"/>
      <c r="AC57" s="177"/>
      <c r="AD57" s="177"/>
      <c r="AE57" s="177"/>
      <c r="AF57" s="177"/>
      <c r="AG57" s="177"/>
      <c r="AH57" s="177"/>
      <c r="AI57" s="181">
        <f t="shared" si="2"/>
        <v>0</v>
      </c>
      <c r="AJ57" s="182">
        <f t="shared" si="4"/>
        <v>0</v>
      </c>
      <c r="AK57" s="183">
        <f t="shared" si="5"/>
        <v>0</v>
      </c>
      <c r="AL57" s="187"/>
    </row>
    <row r="58" spans="2:38" ht="18.75">
      <c r="B58" s="201">
        <v>229</v>
      </c>
      <c r="C58" s="188" t="s">
        <v>44</v>
      </c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>
        <v>48</v>
      </c>
      <c r="Z58" s="177"/>
      <c r="AA58" s="177"/>
      <c r="AB58" s="177"/>
      <c r="AC58" s="177"/>
      <c r="AD58" s="177"/>
      <c r="AE58" s="177"/>
      <c r="AF58" s="177"/>
      <c r="AG58" s="177"/>
      <c r="AH58" s="177"/>
      <c r="AI58" s="181">
        <f t="shared" si="2"/>
        <v>48</v>
      </c>
      <c r="AJ58" s="182">
        <f t="shared" si="4"/>
        <v>48</v>
      </c>
      <c r="AK58" s="183">
        <f t="shared" si="5"/>
        <v>128563</v>
      </c>
      <c r="AL58" s="187"/>
    </row>
    <row r="59" spans="2:38" ht="19.5" thickBot="1">
      <c r="B59" s="202"/>
      <c r="C59" s="189" t="s">
        <v>237</v>
      </c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>
        <f>SUM(Y40:Y58)</f>
        <v>1379</v>
      </c>
      <c r="Z59" s="190"/>
      <c r="AA59" s="190"/>
      <c r="AB59" s="190"/>
      <c r="AC59" s="190"/>
      <c r="AD59" s="190"/>
      <c r="AE59" s="190"/>
      <c r="AF59" s="190"/>
      <c r="AG59" s="190"/>
      <c r="AH59" s="190"/>
      <c r="AI59" s="191">
        <f t="shared" si="2"/>
        <v>1379</v>
      </c>
      <c r="AJ59" s="192">
        <f t="shared" si="4"/>
        <v>1379</v>
      </c>
      <c r="AK59" s="193">
        <f t="shared" si="5"/>
        <v>3693514</v>
      </c>
      <c r="AL59" s="194"/>
    </row>
  </sheetData>
  <mergeCells count="5">
    <mergeCell ref="Y13:AE13"/>
    <mergeCell ref="C16:AL16"/>
    <mergeCell ref="C39:AL39"/>
    <mergeCell ref="AB14:AL14"/>
    <mergeCell ref="Y14:AA14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OCTUBRE - 2018</vt:lpstr>
      <vt:lpstr>Hoja1</vt:lpstr>
      <vt:lpstr>_IMPRE</vt:lpstr>
      <vt:lpstr>Hoja1!Área_de_impresión</vt:lpstr>
      <vt:lpstr>'OCTUBRE - 2018'!Área_de_impresión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 Y DRENAJE</dc:creator>
  <cp:lastModifiedBy>eortegon</cp:lastModifiedBy>
  <cp:revision>1</cp:revision>
  <cp:lastPrinted>2018-10-17T14:04:21Z</cp:lastPrinted>
  <dcterms:created xsi:type="dcterms:W3CDTF">2001-04-30T16:06:45Z</dcterms:created>
  <dcterms:modified xsi:type="dcterms:W3CDTF">2018-11-06T21:27:57Z</dcterms:modified>
</cp:coreProperties>
</file>