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ingYing\Desktop\WebIES6\html\practicas\checklist\"/>
    </mc:Choice>
  </mc:AlternateContent>
  <bookViews>
    <workbookView xWindow="480" yWindow="120" windowWidth="23535" windowHeight="8955" tabRatio="889" firstSheet="7" activeTab="13"/>
  </bookViews>
  <sheets>
    <sheet name="Datos sitio" sheetId="1" r:id="rId1"/>
    <sheet name="1, Aspectos generales" sheetId="2" r:id="rId2"/>
    <sheet name="2, Identidad e Información" sheetId="3" r:id="rId3"/>
    <sheet name="3, Estructura y navegación" sheetId="4" r:id="rId4"/>
    <sheet name="4, Rotulado" sheetId="5" r:id="rId5"/>
    <sheet name="5, Layout de la página" sheetId="6" r:id="rId6"/>
    <sheet name="6, Entendibilidad y Facilidad" sheetId="7" r:id="rId7"/>
    <sheet name="7, Control y Retoalimentación" sheetId="8" r:id="rId8"/>
    <sheet name="8, Elementos multimedia" sheetId="9" r:id="rId9"/>
    <sheet name="9, Búsqueda" sheetId="10" r:id="rId10"/>
    <sheet name="10, Ayuda" sheetId="11" r:id="rId11"/>
    <sheet name="Cálculo de % usabilidad" sheetId="13" r:id="rId12"/>
    <sheet name="Tablas de relevancia" sheetId="14" r:id="rId13"/>
    <sheet name="Valores" sheetId="12" r:id="rId14"/>
  </sheets>
  <definedNames>
    <definedName name="NumEval">'Cálculo de % usabilidad'!$F$4</definedName>
    <definedName name="Relenacia">Valores!$J$5:$J$8</definedName>
    <definedName name="Relevancia">Valores!$J$5:$J$8</definedName>
    <definedName name="Tabla621">'Tablas de relevancia'!$A$4:$Q$13</definedName>
    <definedName name="Tabla622">'Tablas de relevancia'!$A$18:$Q$24</definedName>
    <definedName name="Tabla623">'Tablas de relevancia'!$A$29:$Q$42</definedName>
    <definedName name="Tabla624">'Tablas de relevancia'!$A$47:$Q$52</definedName>
    <definedName name="Tabla625">'Tablas de relevancia'!$A$57:$Q$66</definedName>
    <definedName name="Tabla626">'Tablas de relevancia'!$A$71:$Q$77</definedName>
    <definedName name="Tabla627">'Tablas de relevancia'!$A$82:$Q$91</definedName>
    <definedName name="Tabla628">'Tablas de relevancia'!$A$96:$Q$101</definedName>
    <definedName name="Tabla629">'Tablas de relevancia'!$A$106:$Q$113</definedName>
    <definedName name="Tabla630">'Tablas de relevancia'!$A$118:$Q$122</definedName>
    <definedName name="TipoDeSitio">'Datos sitio'!$B$15</definedName>
    <definedName name="Tipos">Valores!$E$5:$E$20</definedName>
    <definedName name="Valores1">Valores!$A$5:$A$16</definedName>
    <definedName name="Valores2">Valores!$C$5:$C$10</definedName>
    <definedName name="ValoresRC">Valores!$J$5:$K$8</definedName>
    <definedName name="ValoresVC">Valores!$M$5:$N$21</definedName>
  </definedNames>
  <calcPr calcId="152511"/>
</workbook>
</file>

<file path=xl/calcChain.xml><?xml version="1.0" encoding="utf-8"?>
<calcChain xmlns="http://schemas.openxmlformats.org/spreadsheetml/2006/main">
  <c r="A113" i="14" l="1"/>
  <c r="A106" i="14"/>
  <c r="A108" i="14"/>
  <c r="A109" i="14"/>
  <c r="A110" i="14"/>
  <c r="A111" i="14"/>
  <c r="A112" i="14"/>
  <c r="A107" i="14"/>
  <c r="A119" i="14"/>
  <c r="A120" i="14"/>
  <c r="A121" i="14"/>
  <c r="A122" i="14"/>
  <c r="D4" i="10"/>
  <c r="D5" i="10"/>
  <c r="D6" i="10"/>
  <c r="D7" i="10"/>
  <c r="D8" i="10"/>
  <c r="D9" i="10"/>
  <c r="D10" i="10"/>
  <c r="D3" i="10"/>
  <c r="F4" i="11"/>
  <c r="F5" i="11"/>
  <c r="F6" i="11"/>
  <c r="F7" i="11"/>
  <c r="F4" i="2"/>
  <c r="F5" i="2"/>
  <c r="F6" i="2"/>
  <c r="F7" i="2"/>
  <c r="F8" i="2"/>
  <c r="F9" i="2"/>
  <c r="F10" i="2"/>
  <c r="F11" i="2"/>
  <c r="F12" i="2"/>
  <c r="F4" i="3"/>
  <c r="F5" i="3"/>
  <c r="F6" i="3"/>
  <c r="F7" i="3"/>
  <c r="F8" i="3"/>
  <c r="F9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4" i="5"/>
  <c r="F5" i="5"/>
  <c r="F6" i="5"/>
  <c r="F7" i="5"/>
  <c r="F8" i="5"/>
  <c r="F4" i="6"/>
  <c r="F5" i="6"/>
  <c r="F6" i="6"/>
  <c r="F7" i="6"/>
  <c r="F8" i="6"/>
  <c r="F9" i="6"/>
  <c r="F10" i="6"/>
  <c r="F11" i="6"/>
  <c r="F12" i="6"/>
  <c r="F4" i="7"/>
  <c r="F5" i="7"/>
  <c r="F6" i="7"/>
  <c r="F7" i="7"/>
  <c r="F8" i="7"/>
  <c r="F9" i="7"/>
  <c r="F4" i="8"/>
  <c r="F5" i="8"/>
  <c r="F6" i="8"/>
  <c r="F7" i="8"/>
  <c r="F8" i="8"/>
  <c r="F9" i="8"/>
  <c r="F10" i="8"/>
  <c r="F11" i="8"/>
  <c r="F12" i="8"/>
  <c r="F4" i="9"/>
  <c r="F5" i="9"/>
  <c r="F6" i="9"/>
  <c r="F7" i="9"/>
  <c r="F8" i="9"/>
  <c r="F4" i="10"/>
  <c r="F5" i="10"/>
  <c r="F6" i="10"/>
  <c r="F7" i="10"/>
  <c r="F8" i="10"/>
  <c r="F9" i="10"/>
  <c r="F10" i="10"/>
  <c r="F3" i="10"/>
  <c r="F3" i="9"/>
  <c r="F3" i="8"/>
  <c r="F3" i="7"/>
  <c r="F3" i="6"/>
  <c r="F3" i="5"/>
  <c r="F3" i="4"/>
  <c r="F3" i="3"/>
  <c r="F3" i="2"/>
  <c r="F3" i="11"/>
  <c r="A118" i="14" l="1"/>
  <c r="A97" i="14"/>
  <c r="A98" i="14"/>
  <c r="A99" i="14"/>
  <c r="A100" i="14"/>
  <c r="A101" i="14"/>
  <c r="A96" i="14"/>
  <c r="A91" i="14"/>
  <c r="A83" i="14"/>
  <c r="A84" i="14"/>
  <c r="A85" i="14"/>
  <c r="A86" i="14"/>
  <c r="A87" i="14"/>
  <c r="A88" i="14"/>
  <c r="A89" i="14"/>
  <c r="A90" i="14"/>
  <c r="A82" i="14"/>
  <c r="A72" i="14"/>
  <c r="A73" i="14"/>
  <c r="A74" i="14"/>
  <c r="A75" i="14"/>
  <c r="A76" i="14"/>
  <c r="A77" i="14"/>
  <c r="A71" i="14"/>
  <c r="D3" i="7" s="1"/>
  <c r="A58" i="14"/>
  <c r="A59" i="14"/>
  <c r="A60" i="14"/>
  <c r="A61" i="14"/>
  <c r="A62" i="14"/>
  <c r="A63" i="14"/>
  <c r="A64" i="14"/>
  <c r="A65" i="14"/>
  <c r="A66" i="14"/>
  <c r="A57" i="14"/>
  <c r="A48" i="14"/>
  <c r="A49" i="14"/>
  <c r="A50" i="14"/>
  <c r="A51" i="14"/>
  <c r="A52" i="14"/>
  <c r="A47" i="14"/>
  <c r="D3" i="5" s="1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29" i="14"/>
  <c r="A19" i="14"/>
  <c r="A20" i="14"/>
  <c r="A21" i="14"/>
  <c r="A22" i="14"/>
  <c r="A23" i="14"/>
  <c r="A24" i="14"/>
  <c r="A18" i="14"/>
  <c r="A5" i="14"/>
  <c r="A6" i="14"/>
  <c r="A7" i="14"/>
  <c r="A8" i="14"/>
  <c r="A9" i="14"/>
  <c r="A10" i="14"/>
  <c r="A11" i="14"/>
  <c r="A12" i="14"/>
  <c r="A13" i="14"/>
  <c r="A4" i="14"/>
  <c r="D3" i="2" s="1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B17" i="14"/>
  <c r="D4" i="3" l="1"/>
  <c r="G4" i="3" s="1"/>
  <c r="D6" i="3"/>
  <c r="G6" i="3" s="1"/>
  <c r="D8" i="3"/>
  <c r="G8" i="3" s="1"/>
  <c r="D3" i="3"/>
  <c r="G3" i="3" s="1"/>
  <c r="D5" i="3"/>
  <c r="G5" i="3" s="1"/>
  <c r="D7" i="3"/>
  <c r="G7" i="3" s="1"/>
  <c r="D9" i="3"/>
  <c r="G9" i="3" s="1"/>
  <c r="D5" i="8"/>
  <c r="G5" i="8" s="1"/>
  <c r="D4" i="8"/>
  <c r="G4" i="8" s="1"/>
  <c r="D3" i="8"/>
  <c r="G3" i="8" s="1"/>
  <c r="D5" i="9"/>
  <c r="G5" i="9" s="1"/>
  <c r="D7" i="9"/>
  <c r="G7" i="9" s="1"/>
  <c r="D3" i="9"/>
  <c r="G3" i="9" s="1"/>
  <c r="D4" i="9"/>
  <c r="G4" i="9" s="1"/>
  <c r="D6" i="9"/>
  <c r="G6" i="9" s="1"/>
  <c r="D8" i="9"/>
  <c r="G8" i="9" s="1"/>
  <c r="D3" i="4"/>
  <c r="G3" i="4" s="1"/>
  <c r="D4" i="4"/>
  <c r="G4" i="4" s="1"/>
  <c r="D5" i="6"/>
  <c r="G5" i="6" s="1"/>
  <c r="D4" i="6"/>
  <c r="G4" i="6" s="1"/>
  <c r="D3" i="6"/>
  <c r="G3" i="6" s="1"/>
  <c r="D5" i="4"/>
  <c r="G5" i="4" s="1"/>
  <c r="D6" i="4"/>
  <c r="G6" i="4" s="1"/>
  <c r="D5" i="2"/>
  <c r="G5" i="2" s="1"/>
  <c r="D7" i="2"/>
  <c r="G7" i="2" s="1"/>
  <c r="D9" i="2"/>
  <c r="G9" i="2" s="1"/>
  <c r="D4" i="2"/>
  <c r="G4" i="2" s="1"/>
  <c r="D6" i="2"/>
  <c r="G6" i="2" s="1"/>
  <c r="D8" i="2"/>
  <c r="G8" i="2" s="1"/>
  <c r="D5" i="11"/>
  <c r="G5" i="11" s="1"/>
  <c r="D7" i="11"/>
  <c r="G7" i="11" s="1"/>
  <c r="D4" i="11"/>
  <c r="G4" i="11" s="1"/>
  <c r="D6" i="11"/>
  <c r="G6" i="11" s="1"/>
  <c r="D3" i="11"/>
  <c r="G3" i="11" s="1"/>
  <c r="D10" i="2"/>
  <c r="G10" i="2" s="1"/>
  <c r="D12" i="2"/>
  <c r="G12" i="2" s="1"/>
  <c r="D11" i="2"/>
  <c r="G11" i="2" s="1"/>
  <c r="D6" i="8"/>
  <c r="G6" i="8" s="1"/>
  <c r="D8" i="8"/>
  <c r="G8" i="8" s="1"/>
  <c r="D10" i="8"/>
  <c r="G10" i="8" s="1"/>
  <c r="D12" i="8"/>
  <c r="G12" i="8" s="1"/>
  <c r="D7" i="8"/>
  <c r="G7" i="8" s="1"/>
  <c r="D9" i="8"/>
  <c r="G9" i="8" s="1"/>
  <c r="D11" i="8"/>
  <c r="G11" i="8" s="1"/>
  <c r="D4" i="7"/>
  <c r="G4" i="7" s="1"/>
  <c r="D6" i="7"/>
  <c r="G6" i="7" s="1"/>
  <c r="D8" i="7"/>
  <c r="G8" i="7" s="1"/>
  <c r="D5" i="7"/>
  <c r="G5" i="7" s="1"/>
  <c r="D7" i="7"/>
  <c r="G7" i="7" s="1"/>
  <c r="D9" i="7"/>
  <c r="G9" i="7" s="1"/>
  <c r="D7" i="6"/>
  <c r="G7" i="6" s="1"/>
  <c r="D9" i="6"/>
  <c r="G9" i="6" s="1"/>
  <c r="D11" i="6"/>
  <c r="G11" i="6" s="1"/>
  <c r="D6" i="6"/>
  <c r="G6" i="6" s="1"/>
  <c r="D8" i="6"/>
  <c r="G8" i="6" s="1"/>
  <c r="D10" i="6"/>
  <c r="G10" i="6" s="1"/>
  <c r="D12" i="6"/>
  <c r="G12" i="6" s="1"/>
  <c r="D5" i="5"/>
  <c r="G5" i="5" s="1"/>
  <c r="D7" i="5"/>
  <c r="G7" i="5" s="1"/>
  <c r="D4" i="5"/>
  <c r="G4" i="5" s="1"/>
  <c r="D6" i="5"/>
  <c r="G6" i="5" s="1"/>
  <c r="D8" i="5"/>
  <c r="G8" i="5" s="1"/>
  <c r="D7" i="4"/>
  <c r="G7" i="4" s="1"/>
  <c r="D9" i="4"/>
  <c r="G9" i="4" s="1"/>
  <c r="D11" i="4"/>
  <c r="G11" i="4" s="1"/>
  <c r="D13" i="4"/>
  <c r="G13" i="4" s="1"/>
  <c r="D15" i="4"/>
  <c r="G15" i="4" s="1"/>
  <c r="D8" i="4"/>
  <c r="G8" i="4" s="1"/>
  <c r="D10" i="4"/>
  <c r="G10" i="4" s="1"/>
  <c r="D12" i="4"/>
  <c r="G12" i="4" s="1"/>
  <c r="D14" i="4"/>
  <c r="G14" i="4" s="1"/>
  <c r="D16" i="4"/>
  <c r="G16" i="4" s="1"/>
  <c r="G3" i="2"/>
  <c r="G3" i="5"/>
  <c r="G3" i="7"/>
  <c r="G4" i="10"/>
  <c r="G6" i="10"/>
  <c r="G8" i="10"/>
  <c r="G10" i="10"/>
  <c r="G3" i="10"/>
  <c r="G5" i="10"/>
  <c r="G7" i="10"/>
  <c r="G9" i="10"/>
  <c r="G8" i="11" l="1"/>
  <c r="G13" i="2"/>
  <c r="G11" i="10"/>
  <c r="G9" i="9"/>
  <c r="G13" i="8"/>
  <c r="G13" i="6"/>
  <c r="G9" i="5"/>
  <c r="G10" i="7" l="1"/>
  <c r="G17" i="4"/>
  <c r="G10" i="3"/>
  <c r="L7" i="11"/>
  <c r="L10" i="10"/>
  <c r="L8" i="9"/>
  <c r="L12" i="8"/>
  <c r="L9" i="7"/>
  <c r="L12" i="6"/>
  <c r="L8" i="5"/>
  <c r="L16" i="4"/>
  <c r="L9" i="3"/>
  <c r="L12" i="2"/>
  <c r="F4" i="13" l="1"/>
  <c r="F5" i="13" l="1"/>
  <c r="H7" i="8" s="1"/>
  <c r="H9" i="2" l="1"/>
  <c r="H15" i="4"/>
  <c r="H7" i="4"/>
  <c r="H10" i="2"/>
  <c r="H6" i="2"/>
  <c r="H16" i="4"/>
  <c r="H12" i="4"/>
  <c r="H8" i="4"/>
  <c r="H4" i="4"/>
  <c r="H6" i="5"/>
  <c r="H12" i="6"/>
  <c r="H8" i="6"/>
  <c r="H4" i="6"/>
  <c r="H7" i="7"/>
  <c r="H3" i="8"/>
  <c r="H9" i="8"/>
  <c r="H5" i="8"/>
  <c r="H7" i="9"/>
  <c r="H3" i="10"/>
  <c r="H7" i="10"/>
  <c r="H3" i="11"/>
  <c r="H4" i="11"/>
  <c r="H7" i="2"/>
  <c r="H13" i="4"/>
  <c r="H5" i="4"/>
  <c r="H7" i="5"/>
  <c r="H3" i="6"/>
  <c r="H9" i="6"/>
  <c r="H5" i="6"/>
  <c r="H8" i="7"/>
  <c r="H4" i="7"/>
  <c r="H10" i="8"/>
  <c r="H6" i="8"/>
  <c r="H8" i="9"/>
  <c r="H4" i="9"/>
  <c r="H8" i="10"/>
  <c r="H4" i="10"/>
  <c r="H5" i="11"/>
  <c r="H3" i="2"/>
  <c r="H5" i="2"/>
  <c r="H11" i="4"/>
  <c r="H12" i="2"/>
  <c r="H8" i="2"/>
  <c r="H4" i="2"/>
  <c r="H14" i="4"/>
  <c r="H10" i="4"/>
  <c r="H6" i="4"/>
  <c r="H8" i="5"/>
  <c r="H4" i="5"/>
  <c r="H10" i="6"/>
  <c r="H6" i="6"/>
  <c r="H9" i="7"/>
  <c r="H5" i="7"/>
  <c r="H11" i="8"/>
  <c r="H3" i="9"/>
  <c r="H5" i="9"/>
  <c r="H9" i="10"/>
  <c r="H5" i="10"/>
  <c r="H6" i="11"/>
  <c r="H11" i="2"/>
  <c r="H3" i="4"/>
  <c r="H9" i="4"/>
  <c r="H3" i="5"/>
  <c r="H5" i="5"/>
  <c r="H11" i="6"/>
  <c r="H7" i="6"/>
  <c r="H3" i="7"/>
  <c r="H6" i="7"/>
  <c r="H12" i="8"/>
  <c r="H8" i="8"/>
  <c r="H4" i="8"/>
  <c r="H6" i="9"/>
  <c r="H10" i="10"/>
  <c r="H6" i="10"/>
  <c r="H7" i="11"/>
  <c r="H7" i="3"/>
  <c r="H3" i="3"/>
  <c r="I3" i="3" s="1"/>
  <c r="H6" i="3"/>
  <c r="H9" i="3"/>
  <c r="H5" i="3"/>
  <c r="H8" i="3"/>
  <c r="H4" i="3"/>
  <c r="J3" i="3" l="1"/>
  <c r="I8" i="3"/>
  <c r="J8" i="3"/>
  <c r="I9" i="3"/>
  <c r="J9" i="3"/>
  <c r="I7" i="11"/>
  <c r="J7" i="11"/>
  <c r="I10" i="10"/>
  <c r="J10" i="10"/>
  <c r="J4" i="8"/>
  <c r="I4" i="8"/>
  <c r="J12" i="8"/>
  <c r="I12" i="8"/>
  <c r="I3" i="7"/>
  <c r="J3" i="7"/>
  <c r="I11" i="6"/>
  <c r="J11" i="6"/>
  <c r="I3" i="5"/>
  <c r="J3" i="5"/>
  <c r="I3" i="4"/>
  <c r="J3" i="4"/>
  <c r="I6" i="11"/>
  <c r="J6" i="11"/>
  <c r="I9" i="10"/>
  <c r="J9" i="10"/>
  <c r="I3" i="9"/>
  <c r="J3" i="9"/>
  <c r="I11" i="8"/>
  <c r="J11" i="8"/>
  <c r="I9" i="7"/>
  <c r="J9" i="7"/>
  <c r="I10" i="6"/>
  <c r="J10" i="6"/>
  <c r="I8" i="5"/>
  <c r="J8" i="5"/>
  <c r="I10" i="4"/>
  <c r="J10" i="4"/>
  <c r="I4" i="2"/>
  <c r="J4" i="2"/>
  <c r="I12" i="2"/>
  <c r="J12" i="2"/>
  <c r="I5" i="2"/>
  <c r="J5" i="2"/>
  <c r="I5" i="11"/>
  <c r="J5" i="11"/>
  <c r="I8" i="10"/>
  <c r="J8" i="10"/>
  <c r="I8" i="9"/>
  <c r="J8" i="9"/>
  <c r="I10" i="8"/>
  <c r="J10" i="8"/>
  <c r="I8" i="7"/>
  <c r="J8" i="7"/>
  <c r="I9" i="6"/>
  <c r="J9" i="6"/>
  <c r="I7" i="5"/>
  <c r="J7" i="5"/>
  <c r="I13" i="4"/>
  <c r="J13" i="4"/>
  <c r="I4" i="11"/>
  <c r="J4" i="11"/>
  <c r="I7" i="10"/>
  <c r="J7" i="10"/>
  <c r="I7" i="9"/>
  <c r="J7" i="9"/>
  <c r="J9" i="8"/>
  <c r="I9" i="8"/>
  <c r="I7" i="7"/>
  <c r="J7" i="7"/>
  <c r="I8" i="6"/>
  <c r="J8" i="6"/>
  <c r="I6" i="5"/>
  <c r="J6" i="5"/>
  <c r="I8" i="4"/>
  <c r="J8" i="4"/>
  <c r="I16" i="4"/>
  <c r="J16" i="4"/>
  <c r="I10" i="2"/>
  <c r="J10" i="2"/>
  <c r="I15" i="4"/>
  <c r="J15" i="4"/>
  <c r="I4" i="3"/>
  <c r="J4" i="3"/>
  <c r="I5" i="3"/>
  <c r="J5" i="3"/>
  <c r="I6" i="3"/>
  <c r="J6" i="3"/>
  <c r="I7" i="3"/>
  <c r="J7" i="3"/>
  <c r="I6" i="10"/>
  <c r="J6" i="10"/>
  <c r="I6" i="9"/>
  <c r="J6" i="9"/>
  <c r="J8" i="8"/>
  <c r="I8" i="8"/>
  <c r="I6" i="7"/>
  <c r="J6" i="7"/>
  <c r="I7" i="6"/>
  <c r="J7" i="6"/>
  <c r="I5" i="5"/>
  <c r="J5" i="5"/>
  <c r="I9" i="4"/>
  <c r="J9" i="4"/>
  <c r="I11" i="2"/>
  <c r="J11" i="2"/>
  <c r="I5" i="10"/>
  <c r="J5" i="10"/>
  <c r="I5" i="9"/>
  <c r="J5" i="9"/>
  <c r="J7" i="8"/>
  <c r="I7" i="8"/>
  <c r="I5" i="7"/>
  <c r="J5" i="7"/>
  <c r="I6" i="6"/>
  <c r="J6" i="6"/>
  <c r="I4" i="5"/>
  <c r="J4" i="5"/>
  <c r="I6" i="4"/>
  <c r="J6" i="4"/>
  <c r="I14" i="4"/>
  <c r="J14" i="4"/>
  <c r="I8" i="2"/>
  <c r="J8" i="2"/>
  <c r="I11" i="4"/>
  <c r="J11" i="4"/>
  <c r="I3" i="2"/>
  <c r="J3" i="2"/>
  <c r="I4" i="10"/>
  <c r="J4" i="10"/>
  <c r="I4" i="9"/>
  <c r="J4" i="9"/>
  <c r="J6" i="8"/>
  <c r="I6" i="8"/>
  <c r="I4" i="7"/>
  <c r="J4" i="7"/>
  <c r="I5" i="6"/>
  <c r="J5" i="6"/>
  <c r="I3" i="6"/>
  <c r="J3" i="6"/>
  <c r="I5" i="4"/>
  <c r="J5" i="4"/>
  <c r="I7" i="2"/>
  <c r="J7" i="2"/>
  <c r="I3" i="11"/>
  <c r="J3" i="11"/>
  <c r="I3" i="10"/>
  <c r="J3" i="10"/>
  <c r="J5" i="8"/>
  <c r="I5" i="8"/>
  <c r="I3" i="8"/>
  <c r="J3" i="8"/>
  <c r="I4" i="6"/>
  <c r="J4" i="6"/>
  <c r="I12" i="6"/>
  <c r="J12" i="6"/>
  <c r="I4" i="4"/>
  <c r="J4" i="4"/>
  <c r="I12" i="4"/>
  <c r="J12" i="4"/>
  <c r="I6" i="2"/>
  <c r="J6" i="2"/>
  <c r="I7" i="4"/>
  <c r="J7" i="4"/>
  <c r="I9" i="2"/>
  <c r="J9" i="2"/>
  <c r="F7" i="13" l="1"/>
  <c r="F6" i="13"/>
  <c r="B4" i="13" l="1"/>
</calcChain>
</file>

<file path=xl/sharedStrings.xml><?xml version="1.0" encoding="utf-8"?>
<sst xmlns="http://schemas.openxmlformats.org/spreadsheetml/2006/main" count="1999" uniqueCount="292">
  <si>
    <t>Evaluador</t>
  </si>
  <si>
    <t>Fecha de evaluación</t>
  </si>
  <si>
    <t>Código</t>
  </si>
  <si>
    <t>Criterio</t>
  </si>
  <si>
    <t>Look &amp; Feel general se corresponde con los objetivos, características, contenidos y servicios del sitio web</t>
  </si>
  <si>
    <t>Sitio web actualizado periódicamente</t>
  </si>
  <si>
    <t>Valor</t>
  </si>
  <si>
    <t>NA</t>
  </si>
  <si>
    <t>Objetivos del sitio web concretos y bien definidos</t>
  </si>
  <si>
    <t xml:space="preserve">Estructura general del sitio web orientada al usuario </t>
  </si>
  <si>
    <t xml:space="preserve">Diseño general del sitio web reconocible </t>
  </si>
  <si>
    <t>Diseño general del sitio web coherente</t>
  </si>
  <si>
    <t>NEP</t>
  </si>
  <si>
    <t>NPI</t>
  </si>
  <si>
    <t xml:space="preserve">NTS </t>
  </si>
  <si>
    <t xml:space="preserve">NPP </t>
  </si>
  <si>
    <t xml:space="preserve">S </t>
  </si>
  <si>
    <t>Se utiliza el idioma del usuario</t>
  </si>
  <si>
    <t xml:space="preserve">Se da soporte a otro/s idioma/s </t>
  </si>
  <si>
    <t xml:space="preserve">Traducción del sitio completa y correcta </t>
  </si>
  <si>
    <t>Se cumple totalmente</t>
  </si>
  <si>
    <t>Criterio no aplicable en el sitio</t>
  </si>
  <si>
    <t>No se cumple en los enlaces principales</t>
  </si>
  <si>
    <t>No se cumple en alguna página interior</t>
  </si>
  <si>
    <t>Se cumple el criterio</t>
  </si>
  <si>
    <t>No se cumple en todo el sitio</t>
  </si>
  <si>
    <t>No se cumple en la página principal</t>
  </si>
  <si>
    <t>II.1</t>
  </si>
  <si>
    <t>II.2</t>
  </si>
  <si>
    <t>II.3</t>
  </si>
  <si>
    <t>II.4</t>
  </si>
  <si>
    <t>II.5</t>
  </si>
  <si>
    <t>II.6</t>
  </si>
  <si>
    <t>II.7</t>
  </si>
  <si>
    <t>Identidad o logotipo significativo, identificable y suficientemente visible</t>
  </si>
  <si>
    <t>Identidad del sitio en todas las páginas</t>
  </si>
  <si>
    <t>Eslogan o tagline adecuado al objetivo del sitio</t>
  </si>
  <si>
    <t>Se ofrece información sobre el sitio web, empresa</t>
  </si>
  <si>
    <t>Existen mecanismos de contacto</t>
  </si>
  <si>
    <t>Se ofrece información sobre la protección de datos de carácter personal o los
derechos de autor de los contenidos del sitio web</t>
  </si>
  <si>
    <t>Se ofrece información sobre el autor, fuentes y fechas de creación y revisión
en artículos, noticias, informes</t>
  </si>
  <si>
    <t>EN.1</t>
  </si>
  <si>
    <t>EN.2</t>
  </si>
  <si>
    <t>EN.3</t>
  </si>
  <si>
    <t>EN.4</t>
  </si>
  <si>
    <t>EN.5</t>
  </si>
  <si>
    <t>EN.6</t>
  </si>
  <si>
    <t>EN.7</t>
  </si>
  <si>
    <t>EN.8</t>
  </si>
  <si>
    <t>EN.9</t>
  </si>
  <si>
    <t>EN.10</t>
  </si>
  <si>
    <t>EN.11</t>
  </si>
  <si>
    <t>Se ha evitado pantalla de bienvenida</t>
  </si>
  <si>
    <t>Estructura de organización y navegación adecuada</t>
  </si>
  <si>
    <t>Enlaces fácilmente reconocibles como tales</t>
  </si>
  <si>
    <t>La caracterización de los enlaces indica su estado (visitados, activos)</t>
  </si>
  <si>
    <t>No hay redundancia de enlaces</t>
  </si>
  <si>
    <t>No hay enlaces rotos</t>
  </si>
  <si>
    <t>No hay enlaces que lleven a la misma página que se está visualizando</t>
  </si>
  <si>
    <t>En las imágenes de enlace se indica el contenido al que se va a acceder</t>
  </si>
  <si>
    <t>EN.12</t>
  </si>
  <si>
    <t>EN.13</t>
  </si>
  <si>
    <t>EN.14</t>
  </si>
  <si>
    <t>Existe un enlace para volver al inicio en cada página</t>
  </si>
  <si>
    <t>RO.1</t>
  </si>
  <si>
    <t>RO.2</t>
  </si>
  <si>
    <t>RO.3</t>
  </si>
  <si>
    <t>RO.4</t>
  </si>
  <si>
    <t>RO.5</t>
  </si>
  <si>
    <t>RO.6</t>
  </si>
  <si>
    <t>Rótulos significativos</t>
  </si>
  <si>
    <t>Sistema de rotulado controlado y preciso</t>
  </si>
  <si>
    <t>Título de las páginas, correcto y planificado</t>
  </si>
  <si>
    <t>URL página principal correcta, clara y fácil de recordar</t>
  </si>
  <si>
    <t>URLs de páginas internas claras</t>
  </si>
  <si>
    <t>URLs de páginas internas permanentes</t>
  </si>
  <si>
    <t>LA.1</t>
  </si>
  <si>
    <t>LA.2</t>
  </si>
  <si>
    <t>LA.3</t>
  </si>
  <si>
    <t>LA.4</t>
  </si>
  <si>
    <t>LA.5</t>
  </si>
  <si>
    <t>LA.6</t>
  </si>
  <si>
    <t>LA.7</t>
  </si>
  <si>
    <t>LA.8</t>
  </si>
  <si>
    <t>LA.9</t>
  </si>
  <si>
    <t>LA.10</t>
  </si>
  <si>
    <t>Se ha evitado la sobrecarga informativa</t>
  </si>
  <si>
    <t>Se aprovechan las zonas de alta jerarquía informativa de la página para contenidos de mayor relevancia</t>
  </si>
  <si>
    <t>Es una interfaz limpia, sin ruido visual</t>
  </si>
  <si>
    <t>Uso correcto del espacio visual de la página</t>
  </si>
  <si>
    <t>Se ha controlado la longitud de página</t>
  </si>
  <si>
    <t>La versión impresa de la página es correcta</t>
  </si>
  <si>
    <t>El texto de la página se lee sin dificultad</t>
  </si>
  <si>
    <t>Se ha evitado el texto parpadeante / deslizante</t>
  </si>
  <si>
    <t>EF.1</t>
  </si>
  <si>
    <t>EF.2</t>
  </si>
  <si>
    <t>EF.3</t>
  </si>
  <si>
    <t>EF.4</t>
  </si>
  <si>
    <t>EF.5</t>
  </si>
  <si>
    <t>EF.6</t>
  </si>
  <si>
    <t>EF.7</t>
  </si>
  <si>
    <t>Se emplea un lenguaje claro y conciso</t>
  </si>
  <si>
    <t>Cada párrafo expresa una idea</t>
  </si>
  <si>
    <t>Uso consistente de los controles de la interfaz</t>
  </si>
  <si>
    <t>Si se usan menús desplegables, orden coherente o alfabético</t>
  </si>
  <si>
    <t>CR.1</t>
  </si>
  <si>
    <t>CR.2</t>
  </si>
  <si>
    <t>CR.3</t>
  </si>
  <si>
    <t>CR.4</t>
  </si>
  <si>
    <t>CR.5</t>
  </si>
  <si>
    <t>CR.6</t>
  </si>
  <si>
    <t>CR.7</t>
  </si>
  <si>
    <t>CR.8</t>
  </si>
  <si>
    <t>CR.9</t>
  </si>
  <si>
    <t>CR.10</t>
  </si>
  <si>
    <t>El usuario tiene todo el control sobre la interfaz</t>
  </si>
  <si>
    <t>Se informa al usuario acerca de lo que está pasando</t>
  </si>
  <si>
    <t>Se informa al usuario de lo que ha pasado</t>
  </si>
  <si>
    <t>Cuando se produce un error, se informa de forma clara y no alarmista al usuario de lo ocurrido y de cómo solucionar el problema</t>
  </si>
  <si>
    <t>Existen sistemas de validación antes de que el usuario envíe información para tratar de evitar errores</t>
  </si>
  <si>
    <t>Se ha controlado el tiempo de respuesta</t>
  </si>
  <si>
    <t>Se ha evitado que las ventanas del sitio anulen o se superpongan a la del navegador</t>
  </si>
  <si>
    <t>Se ha evitado la proliferación de ventanas en la pantalla del usuario</t>
  </si>
  <si>
    <t>Se ha evitado la descarga por parte del usuario de plugins adicionales</t>
  </si>
  <si>
    <t>Si existen tareas de varios pasos, se indica al usuario en cual está y cuantos faltan para completar la tarea</t>
  </si>
  <si>
    <t>EM.1</t>
  </si>
  <si>
    <t>EM.2</t>
  </si>
  <si>
    <t>EM.3</t>
  </si>
  <si>
    <t>EM.4</t>
  </si>
  <si>
    <t>EM.5</t>
  </si>
  <si>
    <t>EM.6</t>
  </si>
  <si>
    <t>Fotografías bien recortadas</t>
  </si>
  <si>
    <t>Fotografías comprensibles</t>
  </si>
  <si>
    <t>Fotografías con correcta resolución</t>
  </si>
  <si>
    <t>El uso de imágenes o animaciones proporciona algún tipo de valor añadido</t>
  </si>
  <si>
    <t>Se ha evitado el uso de animaciones cíclicas</t>
  </si>
  <si>
    <t>El uso de sonido proporciona algún tipo de valor añadido</t>
  </si>
  <si>
    <t>BU.1</t>
  </si>
  <si>
    <t>BU.2</t>
  </si>
  <si>
    <t>BU.3</t>
  </si>
  <si>
    <t>BU.4</t>
  </si>
  <si>
    <t>BU.5</t>
  </si>
  <si>
    <t>BU.6</t>
  </si>
  <si>
    <t>BU.7</t>
  </si>
  <si>
    <t>BU.8</t>
  </si>
  <si>
    <t>Es fácilmente reconocible como tal</t>
  </si>
  <si>
    <t>Se encuentra fácilmente accesible</t>
  </si>
  <si>
    <t>La caja de texto es lo suficientemente ancha</t>
  </si>
  <si>
    <t>Sistema de búsqueda simple y claro</t>
  </si>
  <si>
    <t>Permite la búsqueda avanzada</t>
  </si>
  <si>
    <t>Muestra los resultados de la búsqueda de forma comprensible para el usuario</t>
  </si>
  <si>
    <t>Asiste al usuario en caso de no poder ofrecer resultados para una consultada dada</t>
  </si>
  <si>
    <t>AY.1</t>
  </si>
  <si>
    <t>AY.2</t>
  </si>
  <si>
    <t>AY.3</t>
  </si>
  <si>
    <t>AY.4</t>
  </si>
  <si>
    <t>AY.5</t>
  </si>
  <si>
    <t>Fácil acceso y retorno al/del sistema de ayuda</t>
  </si>
  <si>
    <t>Se ofrece ayuda contextual en tareas complejas</t>
  </si>
  <si>
    <t>Comentarios</t>
  </si>
  <si>
    <t>Banca electrónica</t>
  </si>
  <si>
    <t>Blog</t>
  </si>
  <si>
    <t>Comercio electrónico</t>
  </si>
  <si>
    <t>Descargas</t>
  </si>
  <si>
    <t>Personal</t>
  </si>
  <si>
    <t>Portal de Servicios</t>
  </si>
  <si>
    <t>Servicios interactivos basados en imágenes</t>
  </si>
  <si>
    <t>Servicios interactivos no basados en imágenes</t>
  </si>
  <si>
    <t>DATOS GENERALES DE LA EVALUACIÓN</t>
  </si>
  <si>
    <t xml:space="preserve">Sirius: Sistema de Evaluación de la Usabilidad Web Orientado al Usuario y basado en la Determinación de Tareas Críticas </t>
  </si>
  <si>
    <t>NPP</t>
  </si>
  <si>
    <t>NTS</t>
  </si>
  <si>
    <t>S</t>
  </si>
  <si>
    <t>CR</t>
  </si>
  <si>
    <t>MA</t>
  </si>
  <si>
    <t>ME</t>
  </si>
  <si>
    <t>MO</t>
  </si>
  <si>
    <t>Porcentaje de usabilidad*</t>
  </si>
  <si>
    <t>Leyenda Valor</t>
  </si>
  <si>
    <t>(nota: no admite la definición de sitio híbrido, ver pp. 162 de la tesis)</t>
  </si>
  <si>
    <t>Versión el navegador</t>
  </si>
  <si>
    <t>Se utiliza correctamente la jerarquía visual para expresar las relaciones del tipo "parte de" entre los elementos de la página</t>
  </si>
  <si>
    <t>Navegador con el que se revisa</t>
  </si>
  <si>
    <r>
      <t xml:space="preserve">CRITERIOS DEL "HEURÍSTICO ASPECTOS GENERALES": </t>
    </r>
    <r>
      <rPr>
        <sz val="12"/>
        <color theme="1"/>
        <rFont val="Calibri"/>
        <family val="2"/>
        <scheme val="minor"/>
      </rPr>
      <t xml:space="preserve">Elementos relacionados con los objetivos del sitio, el look &amp; feel, coherencia y nivel de actualización de contenidos. </t>
    </r>
  </si>
  <si>
    <r>
      <t xml:space="preserve">CRITERIOS DEL "IDENTIDAD E INFORMACIÓN": </t>
    </r>
    <r>
      <rPr>
        <sz val="12"/>
        <color theme="1"/>
        <rFont val="Calibri"/>
        <family val="2"/>
        <scheme val="minor"/>
      </rPr>
      <t xml:space="preserve">Elementos relacionados con la identidad del sitio, la información proporcionada sobre el proveedor y la autoría de los contenidos. </t>
    </r>
  </si>
  <si>
    <r>
      <t>CRITERIOS DEL "ESTRUCTURA Y NAVEGACIÓN":</t>
    </r>
    <r>
      <rPr>
        <sz val="12"/>
        <color theme="1"/>
        <rFont val="Calibri"/>
        <family val="2"/>
        <scheme val="minor"/>
      </rPr>
      <t xml:space="preserve"> Elementos relacionados con la idoneidad de la arquitectura de la información y la navegación del sitio.</t>
    </r>
  </si>
  <si>
    <r>
      <t>CRITERIOS DEL "ROTULADO":</t>
    </r>
    <r>
      <rPr>
        <sz val="12"/>
        <color theme="1"/>
        <rFont val="Calibri"/>
        <family val="2"/>
        <scheme val="minor"/>
      </rPr>
      <t xml:space="preserve"> Elementos relacionados con la significación, corrección y familiaridad del rotulado de los contenidos. </t>
    </r>
  </si>
  <si>
    <r>
      <t xml:space="preserve">CRITERIOS DEL "LAYOUT DE LA PÁGINA": </t>
    </r>
    <r>
      <rPr>
        <sz val="12"/>
        <color theme="1"/>
        <rFont val="Calibri"/>
        <family val="2"/>
        <scheme val="minor"/>
      </rPr>
      <t>Elementos relacionados con la distribución y el aspecto de los elementos de navegación e información en la interfaz</t>
    </r>
  </si>
  <si>
    <r>
      <t xml:space="preserve">CRITERIOS DEL "ENTENDIBILIDAD Y FACILIDAD EN LA INTERACCIÓN": </t>
    </r>
    <r>
      <rPr>
        <sz val="12"/>
        <color theme="1"/>
        <rFont val="Calibri"/>
        <family val="2"/>
        <scheme val="minor"/>
      </rPr>
      <t>Elementos relacionados con la adecuación y calidad de los contenidos textuales, iconos y controles de la interfaz.</t>
    </r>
  </si>
  <si>
    <r>
      <t>CRITERIOS DEL "CONTROL Y RETORALIMENTACIÓN":</t>
    </r>
    <r>
      <rPr>
        <sz val="12"/>
        <color theme="1"/>
        <rFont val="Calibri"/>
        <family val="2"/>
        <scheme val="minor"/>
      </rPr>
      <t xml:space="preserve"> Elementos relacionados con libertad del usuario en la navegación y la información proporcionada al mismo en el proceso de interacción con el sitio.</t>
    </r>
  </si>
  <si>
    <r>
      <t>CRITERIOS DEL "ELEMENTOS MULTIMEDIA":</t>
    </r>
    <r>
      <rPr>
        <sz val="12"/>
        <color theme="1"/>
        <rFont val="Calibri"/>
        <family val="2"/>
        <scheme val="minor"/>
      </rPr>
      <t xml:space="preserve"> Elementos relacionados con el grado de adecuación de los contenidos multimedia al sitio web.</t>
    </r>
  </si>
  <si>
    <r>
      <t xml:space="preserve">CRITERIOS DEL "BÚSQUEDA": </t>
    </r>
    <r>
      <rPr>
        <sz val="12"/>
        <color theme="1"/>
        <rFont val="Calibri"/>
        <family val="2"/>
        <scheme val="minor"/>
      </rPr>
      <t>Elementos relacionados con el buscador implementado en el sitio web.</t>
    </r>
  </si>
  <si>
    <r>
      <t xml:space="preserve">CRITERIOS DEL "AYUDA": </t>
    </r>
    <r>
      <rPr>
        <sz val="12"/>
        <color theme="1"/>
        <rFont val="Calibri"/>
        <family val="2"/>
        <scheme val="minor"/>
      </rPr>
      <t>Elementos relacionados con la ayuda ofrecida al usuario durante la navegación por el sitio.</t>
    </r>
  </si>
  <si>
    <t>Artículo:  http://olgacarreras.blogspot.com/2011/07/sirius-nueva-sistema-para-la-evaluacion.html</t>
  </si>
  <si>
    <t>Nº de criterios evaluados</t>
  </si>
  <si>
    <t>Núm.elementos evaluados</t>
  </si>
  <si>
    <t xml:space="preserve"> (no contabiliza ni los vacíos ni los NA)</t>
  </si>
  <si>
    <t>El sumatorio de los valores de relevancia de los criterios evaluados es:</t>
  </si>
  <si>
    <t>*A los NA no se les aplica relevancia</t>
  </si>
  <si>
    <t>Datos internos</t>
  </si>
  <si>
    <t>No modificar, son los datos de las combos</t>
  </si>
  <si>
    <t xml:space="preserve">CÁLCULO DEL PORCENTAJE DE USABILIDAD </t>
  </si>
  <si>
    <t xml:space="preserve">basada en la tesis de  Mª del Carmen Suárez Torrente </t>
  </si>
  <si>
    <r>
      <rPr>
        <b/>
        <sz val="11"/>
        <color theme="1"/>
        <rFont val="Calibri"/>
        <family val="2"/>
        <scheme val="minor"/>
      </rPr>
      <t xml:space="preserve">Autor: </t>
    </r>
    <r>
      <rPr>
        <sz val="11"/>
        <color theme="1"/>
        <rFont val="Calibri"/>
        <family val="2"/>
        <scheme val="minor"/>
      </rPr>
      <t>Olga Carreras Montoto</t>
    </r>
  </si>
  <si>
    <t>(Usable y accesible)</t>
  </si>
  <si>
    <t>Cómo usar esta Excel</t>
  </si>
  <si>
    <t>Nombre del sitio evaluado</t>
  </si>
  <si>
    <t>URL del sitio evaluado</t>
  </si>
  <si>
    <t>Tipo de sitio evaluado</t>
  </si>
  <si>
    <t>2. Rellenar los datos generales del sitio a evaluar (en esta pestaña)</t>
  </si>
  <si>
    <t>Instrucciones</t>
  </si>
  <si>
    <t>1. Evalue cada criterio y rellene la columna "Valor" según la leyenda</t>
  </si>
  <si>
    <t>No se cumple en absoluto</t>
  </si>
  <si>
    <t>Datos para el cálculo:</t>
  </si>
  <si>
    <t>Se obtiene de aplicar la siguiente fórmula:</t>
  </si>
  <si>
    <r>
      <rPr>
        <b/>
        <sz val="9.9"/>
        <color theme="1"/>
        <rFont val="Calibri"/>
        <family val="2"/>
        <scheme val="minor"/>
      </rPr>
      <t xml:space="preserve">nce: </t>
    </r>
    <r>
      <rPr>
        <sz val="9.9"/>
        <color theme="1"/>
        <rFont val="Calibri"/>
        <family val="2"/>
        <scheme val="minor"/>
      </rPr>
      <t>número de criterios evaluados. Será como máximo los 83. Los NA no contabilizan. Se toma de la celda E14 de esta hoja (NumEval)</t>
    </r>
  </si>
  <si>
    <r>
      <rPr>
        <b/>
        <sz val="9.9"/>
        <color theme="1"/>
        <rFont val="Calibri"/>
        <family val="2"/>
        <scheme val="minor"/>
      </rPr>
      <t xml:space="preserve">vc: </t>
    </r>
    <r>
      <rPr>
        <sz val="9.9"/>
        <color theme="1"/>
        <rFont val="Calibri"/>
        <family val="2"/>
        <scheme val="minor"/>
      </rPr>
      <t>valor de evaluación de un criterio (campo de la columna f "Valor interno" de cada criterio en cada hoja)</t>
    </r>
  </si>
  <si>
    <r>
      <rPr>
        <b/>
        <sz val="9.9"/>
        <color theme="1"/>
        <rFont val="Calibri"/>
        <family val="2"/>
        <scheme val="minor"/>
      </rPr>
      <t xml:space="preserve">rc : </t>
    </r>
    <r>
      <rPr>
        <sz val="9.9"/>
        <color theme="1"/>
        <rFont val="Calibri"/>
        <family val="2"/>
        <scheme val="minor"/>
      </rPr>
      <t>Valor de relevancia que corresponde a un criterio (campo de la columna g "Valor interno de Relevancia")</t>
    </r>
  </si>
  <si>
    <r>
      <rPr>
        <b/>
        <sz val="9.9"/>
        <color theme="1"/>
        <rFont val="Calibri"/>
        <family val="2"/>
        <scheme val="minor"/>
      </rPr>
      <t xml:space="preserve">fc: </t>
    </r>
    <r>
      <rPr>
        <sz val="9.9"/>
        <color theme="1"/>
        <rFont val="Calibri"/>
        <family val="2"/>
        <scheme val="minor"/>
      </rPr>
      <t xml:space="preserve">Factor de corrección aplicado al criterio evaluado. </t>
    </r>
  </si>
  <si>
    <t>El valor del factor de corrección de cada uno de los criterios evaluados se obtiene de la siguiente manera:</t>
  </si>
  <si>
    <t>Valor interno de relevancia (rc)</t>
  </si>
  <si>
    <t>Factor de corrección (fc)</t>
  </si>
  <si>
    <t>Valor interno(vc)</t>
  </si>
  <si>
    <t>Valor parcial</t>
  </si>
  <si>
    <t>Sumatorio de la columna i de cada criterio</t>
  </si>
  <si>
    <t>Sumatorio de la columna h *10 de cada criterio</t>
  </si>
  <si>
    <t>*Los NA no se tienen en cuenta</t>
  </si>
  <si>
    <t>Valor parcial 2</t>
  </si>
  <si>
    <t>4. En la pestaña "Cálculo de % de usabilidad" se puede consultar la puntuación que recibe el sitio (pocentaje: 0-100) según la evaluación que se ha hecho de los diferentes criterios</t>
  </si>
  <si>
    <t>TABLA 6.21. RELEVANCIA DEL INCUMPLIMIENTO DE LOS CRITERIOS DE "ASPECTOS GENERALES"</t>
  </si>
  <si>
    <t>Tipo de Sitio</t>
  </si>
  <si>
    <t>Administración Pública / Institucional</t>
  </si>
  <si>
    <t>Comunicación / Noticias</t>
  </si>
  <si>
    <t>Corporativo / Empresa</t>
  </si>
  <si>
    <t>Educativo / Formativo</t>
  </si>
  <si>
    <t>Entornos colaborativos / Wikis</t>
  </si>
  <si>
    <t>Foros / Chat</t>
  </si>
  <si>
    <t>Ocio / Entretenimiento</t>
  </si>
  <si>
    <t>Webmail / Correo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</si>
  <si>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</si>
  <si>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</si>
  <si>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</si>
  <si>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</si>
  <si>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</si>
  <si>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</si>
  <si>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</si>
  <si>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</si>
  <si>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</si>
  <si>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</si>
  <si>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</si>
  <si>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</si>
  <si>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</si>
  <si>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</si>
  <si>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</si>
  <si>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</si>
  <si>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</si>
  <si>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</si>
  <si>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</si>
  <si>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Corporativo / Empresas</t>
  </si>
  <si>
    <t>Checklist para revisión heurística de usabilidad v.3beta</t>
  </si>
  <si>
    <t>(leevel)</t>
  </si>
  <si>
    <t>Licencia</t>
  </si>
  <si>
    <t>Esta excel se distribuye gratuitamente. Está protegida para evitar versiones erróneas.</t>
  </si>
  <si>
    <t xml:space="preserve"> carreras.olga@gmail.com</t>
  </si>
  <si>
    <t>Si deseas colaborar en su mejora o reportar una sugerencia o incedencia puedes enviar un correo a:</t>
  </si>
  <si>
    <t>1. Se recomienda leer primero el artículo dónde se explica el nuevo sistema de evaluación Sirius:</t>
  </si>
  <si>
    <t>http://olgacarreras.blogspot.com/2011/07/sirius-nueva-sistema-para-la-evaluacion.html</t>
  </si>
  <si>
    <t>3. Evaluar los criterios de cada heurístico (10, uno por pestaña) según las indicaciones que se incluyen en cada pestaña</t>
  </si>
  <si>
    <r>
      <rPr>
        <b/>
        <sz val="11"/>
        <color theme="1"/>
        <rFont val="Calibri"/>
        <family val="2"/>
        <scheme val="minor"/>
      </rPr>
      <t>Mejoras de la v.3 por</t>
    </r>
    <r>
      <rPr>
        <sz val="11"/>
        <color theme="1"/>
        <rFont val="Calibri"/>
        <family val="2"/>
        <scheme val="minor"/>
      </rPr>
      <t xml:space="preserve">: Cecilio Sánchez </t>
    </r>
    <r>
      <rPr>
        <sz val="11"/>
        <color theme="1"/>
        <rFont val="Calibri"/>
        <family val="2"/>
      </rPr>
      <t>«</t>
    </r>
    <r>
      <rPr>
        <sz val="11"/>
        <color theme="1"/>
        <rFont val="Calibri"/>
        <family val="2"/>
        <scheme val="minor"/>
      </rPr>
      <t>Cean»</t>
    </r>
  </si>
  <si>
    <t>2. Añada sus comentarios o la referencia a los mismos en otro documento anexo en la columna "Comentarios"</t>
  </si>
  <si>
    <t>Equilibrio entre profundidad y anchura en el caso de estructura jerárquica</t>
  </si>
  <si>
    <t>Existen elementos de navegación que orienten al usuario acerca de dónde está y cómo deshacer su navegación (ej: migas)</t>
  </si>
  <si>
    <t>Existe mapa del sitio para acceder directamente a los contenidos sin navegar</t>
  </si>
  <si>
    <t>Existen zonas en blanco entre los objetos informativos de la página para poder descansar la vista</t>
  </si>
  <si>
    <t>La búsqueda, si  es necesaria, se encuentra accesible desde todas las páginas del sitio</t>
  </si>
  <si>
    <t>FAQs (si las hay) correcta la elección como la redacción de las preguntas</t>
  </si>
  <si>
    <t>FAQs (si las hay) correcta la redacción de las respuestas</t>
  </si>
  <si>
    <t xml:space="preserve">Contenidos y servicios ofrecidos precisos y completos </t>
  </si>
  <si>
    <t>Organización de elementos consistente con las convenciones</t>
  </si>
  <si>
    <t>Control del número de elementos y de términos por elemento en los menús de navegación</t>
  </si>
  <si>
    <t>Lenguaje  amigable, familiar y cercano</t>
  </si>
  <si>
    <t>Metáforas visuales reconocibles y comprensibles por cualquier usuario (ej.: iconos)</t>
  </si>
  <si>
    <t>Si el usuario tiene que rellenar un campo, las opciones  disponibles se pueden seleccionar en vez de tener que escribirlas</t>
  </si>
  <si>
    <t>El enlace a la sección de Ayuda está colocado en una zona visible y estándar</t>
  </si>
  <si>
    <t xml:space="preserve">Relevancia </t>
  </si>
  <si>
    <t>Relevancia</t>
  </si>
  <si>
    <t>Ying Ying Hu</t>
  </si>
  <si>
    <t>IES.Enrique Tierno Galván</t>
  </si>
  <si>
    <t>25 de febrero de 2016</t>
  </si>
  <si>
    <t>http://tiernogalvan.es/Alumnos/Disenos/2015_16_Daw2/HuY/index.html</t>
  </si>
  <si>
    <t>Chrome</t>
  </si>
  <si>
    <t>48.0.2564.116 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</si>
</sst>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"/>
    <numFmt numFmtId="165" formatCode="0.0000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.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theme="1"/>
      <name val="Calibri"/>
      <family val="2"/>
    </font>
    <font>
      <sz val="9"/>
      <color rgb="FF30394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4" fillId="2" borderId="1" applyFont="0" applyBorder="0">
      <alignment horizontal="center"/>
    </xf>
    <xf numFmtId="0" fontId="1" fillId="2" borderId="2" applyNumberFormat="0"/>
    <xf numFmtId="1" fontId="1" fillId="2" borderId="3"/>
  </cellStyleXfs>
  <cellXfs count="7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2" fillId="0" borderId="0" xfId="0" applyFont="1" applyAlignment="1">
      <alignment vertical="center"/>
    </xf>
    <xf numFmtId="0" fontId="3" fillId="0" borderId="0" xfId="1" applyAlignment="1" applyProtection="1"/>
    <xf numFmtId="0" fontId="4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Border="1"/>
    <xf numFmtId="0" fontId="5" fillId="0" borderId="0" xfId="0" applyFont="1"/>
    <xf numFmtId="1" fontId="0" fillId="0" borderId="0" xfId="0" applyNumberFormat="1"/>
    <xf numFmtId="0" fontId="2" fillId="2" borderId="0" xfId="0" applyFont="1" applyFill="1" applyBorder="1"/>
    <xf numFmtId="0" fontId="8" fillId="0" borderId="0" xfId="0" applyFont="1"/>
    <xf numFmtId="0" fontId="7" fillId="0" borderId="0" xfId="0" applyFont="1"/>
    <xf numFmtId="0" fontId="9" fillId="3" borderId="0" xfId="0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/>
    <xf numFmtId="2" fontId="0" fillId="3" borderId="0" xfId="0" applyNumberFormat="1" applyFill="1" applyBorder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Fill="1" applyBorder="1" applyAlignment="1">
      <alignment wrapText="1"/>
    </xf>
    <xf numFmtId="0" fontId="1" fillId="0" borderId="2" xfId="0" applyFont="1" applyBorder="1"/>
    <xf numFmtId="0" fontId="11" fillId="2" borderId="4" xfId="0" applyFont="1" applyFill="1" applyBorder="1"/>
    <xf numFmtId="0" fontId="16" fillId="0" borderId="0" xfId="2" applyFont="1"/>
    <xf numFmtId="0" fontId="17" fillId="0" borderId="0" xfId="2" applyFont="1"/>
    <xf numFmtId="0" fontId="18" fillId="0" borderId="0" xfId="2" applyFont="1"/>
    <xf numFmtId="0" fontId="17" fillId="0" borderId="0" xfId="2" applyFont="1" applyAlignment="1">
      <alignment horizontal="left" textRotation="30"/>
    </xf>
    <xf numFmtId="0" fontId="17" fillId="0" borderId="0" xfId="2" applyFont="1" applyAlignment="1">
      <alignment wrapText="1"/>
    </xf>
    <xf numFmtId="0" fontId="17" fillId="0" borderId="0" xfId="2" applyFont="1" applyAlignment="1">
      <alignment horizontal="center" vertical="center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3" applyFont="1" applyBorder="1">
      <alignment horizontal="center"/>
    </xf>
    <xf numFmtId="165" fontId="0" fillId="2" borderId="1" xfId="3" applyNumberFormat="1" applyFont="1" applyBorder="1">
      <alignment horizontal="center"/>
    </xf>
    <xf numFmtId="164" fontId="0" fillId="2" borderId="1" xfId="3" applyNumberFormat="1" applyFont="1" applyBorder="1">
      <alignment horizontal="center"/>
    </xf>
    <xf numFmtId="0" fontId="0" fillId="2" borderId="2" xfId="3" applyFont="1" applyBorder="1">
      <alignment horizontal="center"/>
    </xf>
    <xf numFmtId="0" fontId="0" fillId="2" borderId="2" xfId="3" applyFont="1" applyBorder="1" applyAlignment="1">
      <alignment vertical="top"/>
    </xf>
    <xf numFmtId="165" fontId="0" fillId="2" borderId="2" xfId="3" applyNumberFormat="1" applyFont="1" applyBorder="1" applyAlignment="1">
      <alignment vertical="top"/>
    </xf>
    <xf numFmtId="164" fontId="0" fillId="2" borderId="2" xfId="3" applyNumberFormat="1" applyFont="1" applyBorder="1" applyAlignment="1">
      <alignment vertical="top"/>
    </xf>
    <xf numFmtId="165" fontId="0" fillId="2" borderId="2" xfId="3" applyNumberFormat="1" applyFont="1" applyBorder="1">
      <alignment horizontal="center"/>
    </xf>
    <xf numFmtId="164" fontId="0" fillId="2" borderId="2" xfId="3" applyNumberFormat="1" applyFont="1" applyBorder="1">
      <alignment horizontal="center"/>
    </xf>
    <xf numFmtId="0" fontId="1" fillId="2" borderId="2" xfId="4"/>
    <xf numFmtId="0" fontId="14" fillId="2" borderId="2" xfId="4" applyFont="1"/>
    <xf numFmtId="0" fontId="0" fillId="0" borderId="2" xfId="0" applyBorder="1" applyProtection="1">
      <protection locked="0"/>
    </xf>
    <xf numFmtId="14" fontId="0" fillId="0" borderId="2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vertical="top"/>
      <protection locked="0"/>
    </xf>
    <xf numFmtId="1" fontId="0" fillId="0" borderId="2" xfId="0" applyNumberFormat="1" applyBorder="1" applyProtection="1">
      <protection hidden="1"/>
    </xf>
    <xf numFmtId="165" fontId="0" fillId="0" borderId="2" xfId="0" applyNumberFormat="1" applyBorder="1" applyProtection="1">
      <protection hidden="1"/>
    </xf>
    <xf numFmtId="2" fontId="12" fillId="0" borderId="5" xfId="0" applyNumberFormat="1" applyFont="1" applyBorder="1" applyAlignment="1" applyProtection="1">
      <alignment horizontal="left"/>
      <protection hidden="1"/>
    </xf>
    <xf numFmtId="1" fontId="1" fillId="2" borderId="3" xfId="5"/>
    <xf numFmtId="0" fontId="0" fillId="0" borderId="2" xfId="0" applyBorder="1" applyAlignment="1" applyProtection="1">
      <alignment horizontal="center" vertical="center"/>
      <protection locked="0"/>
    </xf>
    <xf numFmtId="0" fontId="0" fillId="2" borderId="2" xfId="3" applyFont="1" applyBorder="1" applyAlignment="1">
      <alignment horizontal="center" vertical="center"/>
    </xf>
    <xf numFmtId="0" fontId="1" fillId="2" borderId="2" xfId="4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3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20" fillId="0" borderId="0" xfId="0" applyFont="1"/>
    <xf numFmtId="0" fontId="3" fillId="0" borderId="0" xfId="1" applyAlignment="1" applyProtection="1">
      <alignment horizontal="left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</cellXfs>
  <cellStyles count="6">
    <cellStyle name="Encabezado" xfId="4"/>
    <cellStyle name="Hipervínculo" xfId="1" builtinId="8"/>
    <cellStyle name="Normal" xfId="0" builtinId="0"/>
    <cellStyle name="Normal 2" xfId="2"/>
    <cellStyle name="Protegida" xfId="3"/>
    <cellStyle name="Total Valor interno de relevancia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Z:\temp\WindowsLiveWriter-1385793485\supfiles130D606\subformula_evaluacin_usabilidad4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Z:\temp\WindowsLiveWriter-1385793485\supfiles130D606\formula_evaluacion_usabilidad_sirius.jpg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2447925</xdr:colOff>
      <xdr:row>18</xdr:row>
      <xdr:rowOff>939226</xdr:rowOff>
    </xdr:to>
    <xdr:pic>
      <xdr:nvPicPr>
        <xdr:cNvPr id="2" name="Picture 4" descr="formula_evaluacion_usabilidad_siriu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19375"/>
          <a:ext cx="2447925" cy="24632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2743199</xdr:colOff>
      <xdr:row>15</xdr:row>
      <xdr:rowOff>38099</xdr:rowOff>
    </xdr:from>
    <xdr:to>
      <xdr:col>2</xdr:col>
      <xdr:colOff>926522</xdr:colOff>
      <xdr:row>18</xdr:row>
      <xdr:rowOff>1095374</xdr:rowOff>
    </xdr:to>
    <xdr:pic>
      <xdr:nvPicPr>
        <xdr:cNvPr id="3" name="Picture 5" descr="subformula_evaluación_usabilidad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43199" y="3228974"/>
          <a:ext cx="1974273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eve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olgacarreras.blogspot.com/" TargetMode="External"/><Relationship Id="rId1" Type="http://schemas.openxmlformats.org/officeDocument/2006/relationships/hyperlink" Target="http://www.di.uniovi.es/~cueva/investigacion/tesis/Sirius.pdf" TargetMode="External"/><Relationship Id="rId6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olgacarreras.blogspot.com/2011/07/sirius-nueva-sistema-para-la-evaluacion.html" TargetMode="External"/><Relationship Id="rId4" Type="http://schemas.openxmlformats.org/officeDocument/2006/relationships/hyperlink" Target="mailto:carreras.olga@gmail.com?subject=Excel%20Siriu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42"/>
  <sheetViews>
    <sheetView showGridLines="0" workbookViewId="0">
      <selection activeCell="B20" sqref="B20"/>
    </sheetView>
  </sheetViews>
  <sheetFormatPr baseColWidth="10" defaultRowHeight="15" x14ac:dyDescent="0.25"/>
  <cols>
    <col min="1" max="1" width="42.140625" customWidth="1"/>
    <col min="2" max="2" width="57.42578125" customWidth="1"/>
    <col min="3" max="3" width="18" customWidth="1"/>
  </cols>
  <sheetData>
    <row r="1" spans="1:3" ht="36.75" customHeight="1" x14ac:dyDescent="0.35">
      <c r="A1" s="16" t="s">
        <v>259</v>
      </c>
      <c r="B1" s="13"/>
      <c r="C1" s="22">
        <v>40756</v>
      </c>
    </row>
    <row r="2" spans="1:3" ht="15.75" customHeight="1" x14ac:dyDescent="0.25">
      <c r="A2" s="17" t="s">
        <v>202</v>
      </c>
      <c r="B2" s="13"/>
    </row>
    <row r="3" spans="1:3" x14ac:dyDescent="0.25">
      <c r="A3" s="5" t="s">
        <v>169</v>
      </c>
    </row>
    <row r="5" spans="1:3" x14ac:dyDescent="0.25">
      <c r="A5" t="s">
        <v>203</v>
      </c>
      <c r="B5" s="5" t="s">
        <v>204</v>
      </c>
    </row>
    <row r="6" spans="1:3" x14ac:dyDescent="0.25">
      <c r="A6" t="s">
        <v>268</v>
      </c>
      <c r="B6" s="5" t="s">
        <v>260</v>
      </c>
    </row>
    <row r="7" spans="1:3" x14ac:dyDescent="0.25">
      <c r="A7" s="69" t="s">
        <v>193</v>
      </c>
      <c r="B7" s="69"/>
    </row>
    <row r="10" spans="1:3" ht="15.75" x14ac:dyDescent="0.25">
      <c r="A10" s="4" t="s">
        <v>168</v>
      </c>
    </row>
    <row r="11" spans="1:3" x14ac:dyDescent="0.25">
      <c r="A11" s="50" t="s">
        <v>0</v>
      </c>
      <c r="B11" s="51" t="s">
        <v>286</v>
      </c>
    </row>
    <row r="12" spans="1:3" x14ac:dyDescent="0.25">
      <c r="A12" s="50" t="s">
        <v>1</v>
      </c>
      <c r="B12" s="52" t="s">
        <v>288</v>
      </c>
    </row>
    <row r="13" spans="1:3" x14ac:dyDescent="0.25">
      <c r="A13" s="50" t="s">
        <v>206</v>
      </c>
      <c r="B13" s="51" t="s">
        <v>287</v>
      </c>
    </row>
    <row r="14" spans="1:3" x14ac:dyDescent="0.25">
      <c r="A14" s="50" t="s">
        <v>207</v>
      </c>
      <c r="B14" s="51" t="s">
        <v>289</v>
      </c>
    </row>
    <row r="15" spans="1:3" x14ac:dyDescent="0.25">
      <c r="A15" s="50" t="s">
        <v>208</v>
      </c>
      <c r="B15" s="51" t="s">
        <v>234</v>
      </c>
      <c r="C15" t="s">
        <v>179</v>
      </c>
    </row>
    <row r="16" spans="1:3" x14ac:dyDescent="0.25">
      <c r="A16" s="50" t="s">
        <v>182</v>
      </c>
      <c r="B16" s="51" t="s">
        <v>290</v>
      </c>
    </row>
    <row r="17" spans="1:9" x14ac:dyDescent="0.25">
      <c r="A17" s="50" t="s">
        <v>180</v>
      </c>
      <c r="B17" s="68" t="s">
        <v>291</v>
      </c>
    </row>
    <row r="20" spans="1:9" ht="15.75" x14ac:dyDescent="0.25">
      <c r="A20" s="15" t="s">
        <v>205</v>
      </c>
    </row>
    <row r="21" spans="1:9" x14ac:dyDescent="0.25">
      <c r="C21" s="69" t="s">
        <v>266</v>
      </c>
      <c r="D21" s="69"/>
      <c r="E21" s="69"/>
      <c r="F21" s="69"/>
      <c r="G21" s="69"/>
      <c r="H21" s="69"/>
      <c r="I21" s="69"/>
    </row>
    <row r="22" spans="1:9" x14ac:dyDescent="0.25">
      <c r="A22" t="s">
        <v>265</v>
      </c>
      <c r="C22" s="69"/>
      <c r="D22" s="69"/>
      <c r="E22" s="69"/>
      <c r="F22" s="69"/>
      <c r="G22" s="69"/>
      <c r="H22" s="69"/>
      <c r="I22" s="69"/>
    </row>
    <row r="23" spans="1:9" x14ac:dyDescent="0.25">
      <c r="A23" t="s">
        <v>209</v>
      </c>
    </row>
    <row r="24" spans="1:9" x14ac:dyDescent="0.25">
      <c r="A24" t="s">
        <v>267</v>
      </c>
    </row>
    <row r="25" spans="1:9" x14ac:dyDescent="0.25">
      <c r="A25" t="s">
        <v>228</v>
      </c>
    </row>
    <row r="27" spans="1:9" ht="15.75" x14ac:dyDescent="0.25">
      <c r="A27" s="15" t="s">
        <v>261</v>
      </c>
    </row>
    <row r="29" spans="1:9" x14ac:dyDescent="0.25">
      <c r="A29" t="s">
        <v>262</v>
      </c>
    </row>
    <row r="30" spans="1:9" x14ac:dyDescent="0.25">
      <c r="A30" t="s">
        <v>264</v>
      </c>
      <c r="C30" s="5" t="s">
        <v>263</v>
      </c>
    </row>
    <row r="42" ht="24" customHeight="1" x14ac:dyDescent="0.25"/>
  </sheetData>
  <sheetProtection password="F589" sheet="1" objects="1" scenarios="1"/>
  <mergeCells count="2">
    <mergeCell ref="A7:B7"/>
    <mergeCell ref="C21:I22"/>
  </mergeCells>
  <dataValidations count="1">
    <dataValidation type="list" allowBlank="1" showInputMessage="1" showErrorMessage="1" sqref="B15">
      <formula1>Tipos</formula1>
    </dataValidation>
  </dataValidations>
  <hyperlinks>
    <hyperlink ref="A3" r:id="rId1"/>
    <hyperlink ref="B5" r:id="rId2" display=" (Usable y accesible)"/>
    <hyperlink ref="B6" r:id="rId3"/>
    <hyperlink ref="C30" r:id="rId4"/>
    <hyperlink ref="A7" r:id="rId5"/>
    <hyperlink ref="C21" r:id="rId6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21"/>
  <sheetViews>
    <sheetView showGridLines="0" workbookViewId="0">
      <selection activeCell="C10" sqref="C10"/>
    </sheetView>
  </sheetViews>
  <sheetFormatPr baseColWidth="10" defaultRowHeight="15" x14ac:dyDescent="0.25"/>
  <cols>
    <col min="2" max="2" width="89.5703125" customWidth="1"/>
    <col min="4" max="4" width="14.7109375" customWidth="1"/>
    <col min="5" max="5" width="22" customWidth="1"/>
    <col min="6" max="6" width="16.85546875" customWidth="1"/>
    <col min="7" max="7" width="29.140625" customWidth="1"/>
    <col min="8" max="10" width="23.7109375" customWidth="1"/>
    <col min="11" max="11" width="25.28515625" customWidth="1"/>
    <col min="12" max="12" width="4.7109375" customWidth="1"/>
  </cols>
  <sheetData>
    <row r="1" spans="1:13" ht="36.75" customHeight="1" x14ac:dyDescent="0.25">
      <c r="A1" s="71" t="s">
        <v>191</v>
      </c>
      <c r="B1" s="71"/>
      <c r="C1" s="71"/>
      <c r="D1" s="71"/>
      <c r="E1" s="71"/>
      <c r="F1" s="71"/>
      <c r="G1" s="71"/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285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5">
      <c r="A3" s="26" t="s">
        <v>137</v>
      </c>
      <c r="B3" s="27" t="s">
        <v>274</v>
      </c>
      <c r="C3" s="59" t="s">
        <v>7</v>
      </c>
      <c r="D3" s="60" t="str">
        <f t="shared" ref="D3:D10" si="0">IF(OR(TipoDeSitio="",C3="NA"),"",VLOOKUP(CONCATENATE(A3,": ",B3),Tabla629,MATCH(TipoDeSitio,Tipos,0)+1,0))</f>
        <v/>
      </c>
      <c r="E3" s="51"/>
      <c r="F3" s="28">
        <f t="shared" ref="F3:F10" si="1">IF(C3="","",VLOOKUP(C3,ValoresVC,2,0))</f>
        <v>0</v>
      </c>
      <c r="G3" s="43" t="str">
        <f t="shared" ref="G3:G10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 x14ac:dyDescent="0.25">
      <c r="A4" s="26" t="s">
        <v>138</v>
      </c>
      <c r="B4" s="26" t="s">
        <v>145</v>
      </c>
      <c r="C4" s="65">
        <v>0</v>
      </c>
      <c r="D4" s="60" t="str">
        <f t="shared" si="0"/>
        <v>ME</v>
      </c>
      <c r="E4" s="51"/>
      <c r="F4" s="28">
        <f t="shared" si="1"/>
        <v>0</v>
      </c>
      <c r="G4" s="43">
        <f t="shared" si="2"/>
        <v>2</v>
      </c>
      <c r="H4" s="47">
        <f>IF(OR(G4="",G4=0,'Cálculo de % usabilidad'!$F$5=0),"",G4/'Cálculo de % usabilidad'!$F$5)</f>
        <v>1.3422818791946308E-2</v>
      </c>
      <c r="I4" s="47">
        <f t="shared" ref="I4:I10" si="3">IF(OR(H4="",F4=""),"",H4*F4)</f>
        <v>0</v>
      </c>
      <c r="J4" s="48">
        <f t="shared" ref="J4:J10" si="4">IF(H4="","",H4*10)</f>
        <v>0.13422818791946309</v>
      </c>
      <c r="K4" s="7"/>
    </row>
    <row r="5" spans="1:13" x14ac:dyDescent="0.25">
      <c r="A5" s="26" t="s">
        <v>139</v>
      </c>
      <c r="B5" s="26" t="s">
        <v>146</v>
      </c>
      <c r="C5" s="65">
        <v>0</v>
      </c>
      <c r="D5" s="60" t="str">
        <f t="shared" si="0"/>
        <v>ME</v>
      </c>
      <c r="E5" s="51"/>
      <c r="F5" s="28">
        <f t="shared" si="1"/>
        <v>0</v>
      </c>
      <c r="G5" s="43">
        <f t="shared" si="2"/>
        <v>2</v>
      </c>
      <c r="H5" s="47">
        <f>IF(OR(G5="",G5=0,'Cálculo de % usabilidad'!$F$5=0),"",G5/'Cálculo de % usabilidad'!$F$5)</f>
        <v>1.3422818791946308E-2</v>
      </c>
      <c r="I5" s="47">
        <f t="shared" si="3"/>
        <v>0</v>
      </c>
      <c r="J5" s="48">
        <f t="shared" si="4"/>
        <v>0.13422818791946309</v>
      </c>
      <c r="K5" s="7"/>
    </row>
    <row r="6" spans="1:13" x14ac:dyDescent="0.25">
      <c r="A6" s="26" t="s">
        <v>140</v>
      </c>
      <c r="B6" s="27" t="s">
        <v>147</v>
      </c>
      <c r="C6" s="65">
        <v>0</v>
      </c>
      <c r="D6" s="60" t="str">
        <f t="shared" si="0"/>
        <v>MA</v>
      </c>
      <c r="E6" s="51"/>
      <c r="F6" s="28">
        <f t="shared" si="1"/>
        <v>0</v>
      </c>
      <c r="G6" s="43">
        <f t="shared" si="2"/>
        <v>4</v>
      </c>
      <c r="H6" s="47">
        <f>IF(OR(G6="",G6=0,'Cálculo de % usabilidad'!$F$5=0),"",G6/'Cálculo de % usabilidad'!$F$5)</f>
        <v>2.6845637583892617E-2</v>
      </c>
      <c r="I6" s="47">
        <f t="shared" si="3"/>
        <v>0</v>
      </c>
      <c r="J6" s="48">
        <f t="shared" si="4"/>
        <v>0.26845637583892618</v>
      </c>
      <c r="K6" s="7"/>
    </row>
    <row r="7" spans="1:13" x14ac:dyDescent="0.25">
      <c r="A7" s="26" t="s">
        <v>141</v>
      </c>
      <c r="B7" s="27" t="s">
        <v>148</v>
      </c>
      <c r="C7" s="65">
        <v>0</v>
      </c>
      <c r="D7" s="60" t="str">
        <f t="shared" si="0"/>
        <v>CR</v>
      </c>
      <c r="E7" s="51"/>
      <c r="F7" s="28">
        <f t="shared" si="1"/>
        <v>0</v>
      </c>
      <c r="G7" s="43">
        <f t="shared" si="2"/>
        <v>8</v>
      </c>
      <c r="H7" s="47">
        <f>IF(OR(G7="",G7=0,'Cálculo de % usabilidad'!$F$5=0),"",G7/'Cálculo de % usabilidad'!$F$5)</f>
        <v>5.3691275167785234E-2</v>
      </c>
      <c r="I7" s="47">
        <f t="shared" si="3"/>
        <v>0</v>
      </c>
      <c r="J7" s="48">
        <f t="shared" si="4"/>
        <v>0.53691275167785235</v>
      </c>
      <c r="K7" s="7"/>
    </row>
    <row r="8" spans="1:13" x14ac:dyDescent="0.25">
      <c r="A8" s="26" t="s">
        <v>142</v>
      </c>
      <c r="B8" s="27" t="s">
        <v>149</v>
      </c>
      <c r="C8" s="65">
        <v>0</v>
      </c>
      <c r="D8" s="60" t="str">
        <f t="shared" si="0"/>
        <v>ME</v>
      </c>
      <c r="E8" s="51"/>
      <c r="F8" s="28">
        <f t="shared" si="1"/>
        <v>0</v>
      </c>
      <c r="G8" s="43">
        <f t="shared" si="2"/>
        <v>2</v>
      </c>
      <c r="H8" s="47">
        <f>IF(OR(G8="",G8=0,'Cálculo de % usabilidad'!$F$5=0),"",G8/'Cálculo de % usabilidad'!$F$5)</f>
        <v>1.3422818791946308E-2</v>
      </c>
      <c r="I8" s="47">
        <f t="shared" si="3"/>
        <v>0</v>
      </c>
      <c r="J8" s="48">
        <f t="shared" si="4"/>
        <v>0.13422818791946309</v>
      </c>
      <c r="K8" s="7"/>
    </row>
    <row r="9" spans="1:13" x14ac:dyDescent="0.25">
      <c r="A9" s="26" t="s">
        <v>143</v>
      </c>
      <c r="B9" s="27" t="s">
        <v>150</v>
      </c>
      <c r="C9" s="65">
        <v>0</v>
      </c>
      <c r="D9" s="60" t="str">
        <f t="shared" si="0"/>
        <v>MA</v>
      </c>
      <c r="E9" s="51"/>
      <c r="F9" s="28">
        <f t="shared" si="1"/>
        <v>0</v>
      </c>
      <c r="G9" s="43">
        <f t="shared" si="2"/>
        <v>4</v>
      </c>
      <c r="H9" s="47">
        <f>IF(OR(G9="",G9=0,'Cálculo de % usabilidad'!$F$5=0),"",G9/'Cálculo de % usabilidad'!$F$5)</f>
        <v>2.6845637583892617E-2</v>
      </c>
      <c r="I9" s="47">
        <f t="shared" si="3"/>
        <v>0</v>
      </c>
      <c r="J9" s="48">
        <f t="shared" si="4"/>
        <v>0.26845637583892618</v>
      </c>
      <c r="K9" s="7"/>
    </row>
    <row r="10" spans="1:13" ht="15.75" thickBot="1" x14ac:dyDescent="0.3">
      <c r="A10" s="26" t="s">
        <v>144</v>
      </c>
      <c r="B10" s="29" t="s">
        <v>151</v>
      </c>
      <c r="C10" s="65">
        <v>0</v>
      </c>
      <c r="D10" s="60" t="str">
        <f t="shared" si="0"/>
        <v>MA</v>
      </c>
      <c r="E10" s="51"/>
      <c r="F10" s="28">
        <f t="shared" si="1"/>
        <v>0</v>
      </c>
      <c r="G10" s="43">
        <f t="shared" si="2"/>
        <v>4</v>
      </c>
      <c r="H10" s="47">
        <f>IF(OR(G10="",G10=0,'Cálculo de % usabilidad'!$F$5=0),"",G10/'Cálculo de % usabilidad'!$F$5)</f>
        <v>2.6845637583892617E-2</v>
      </c>
      <c r="I10" s="47">
        <f t="shared" si="3"/>
        <v>0</v>
      </c>
      <c r="J10" s="48">
        <f t="shared" si="4"/>
        <v>0.26845637583892618</v>
      </c>
      <c r="K10" t="s">
        <v>195</v>
      </c>
      <c r="L10" s="14">
        <f>8-(COUNTIF(C3:C10,"NA")+COUNTBLANK(C3:C10))</f>
        <v>7</v>
      </c>
      <c r="M10" s="3" t="s">
        <v>196</v>
      </c>
    </row>
    <row r="11" spans="1:13" ht="15.75" thickBot="1" x14ac:dyDescent="0.3">
      <c r="G11" s="58">
        <f>IF(SUM(G3:G10)=0,"",SUM(G3:G10))</f>
        <v>26</v>
      </c>
    </row>
    <row r="12" spans="1:13" x14ac:dyDescent="0.25">
      <c r="A12" s="1" t="s">
        <v>210</v>
      </c>
      <c r="C12" s="9" t="s">
        <v>178</v>
      </c>
      <c r="D12" s="10"/>
      <c r="E12" s="10"/>
      <c r="F12" s="10"/>
      <c r="G12" s="10"/>
      <c r="H12" s="10"/>
      <c r="I12" s="10"/>
      <c r="J12" s="10"/>
    </row>
    <row r="13" spans="1:13" x14ac:dyDescent="0.25">
      <c r="A13" t="s">
        <v>211</v>
      </c>
      <c r="C13" s="11">
        <v>0</v>
      </c>
      <c r="D13" s="10" t="s">
        <v>212</v>
      </c>
      <c r="E13" s="10"/>
      <c r="F13" s="11" t="s">
        <v>12</v>
      </c>
      <c r="G13" s="10" t="s">
        <v>22</v>
      </c>
      <c r="H13" s="10"/>
      <c r="I13" s="10"/>
      <c r="J13" s="10"/>
    </row>
    <row r="14" spans="1:13" x14ac:dyDescent="0.25">
      <c r="A14" t="s">
        <v>269</v>
      </c>
      <c r="C14" s="11">
        <v>10</v>
      </c>
      <c r="D14" s="10" t="s">
        <v>20</v>
      </c>
      <c r="E14" s="10"/>
      <c r="F14" s="11" t="s">
        <v>15</v>
      </c>
      <c r="G14" s="10" t="s">
        <v>26</v>
      </c>
      <c r="H14" s="10"/>
      <c r="I14" s="10"/>
      <c r="J14" s="10"/>
    </row>
    <row r="15" spans="1:13" x14ac:dyDescent="0.25">
      <c r="C15" s="11" t="s">
        <v>7</v>
      </c>
      <c r="D15" s="10" t="s">
        <v>21</v>
      </c>
      <c r="E15" s="10"/>
      <c r="F15" s="11" t="s">
        <v>13</v>
      </c>
      <c r="G15" s="10" t="s">
        <v>23</v>
      </c>
      <c r="H15" s="10"/>
      <c r="I15" s="10"/>
      <c r="J15" s="10"/>
    </row>
    <row r="16" spans="1:13" x14ac:dyDescent="0.25">
      <c r="C16" s="11" t="s">
        <v>14</v>
      </c>
      <c r="D16" s="10" t="s">
        <v>25</v>
      </c>
      <c r="E16" s="10"/>
      <c r="F16" s="11" t="s">
        <v>16</v>
      </c>
      <c r="G16" s="10" t="s">
        <v>24</v>
      </c>
      <c r="H16" s="10"/>
      <c r="I16" s="10"/>
      <c r="J16" s="10"/>
    </row>
    <row r="17" spans="1:10" x14ac:dyDescent="0.25">
      <c r="C17" s="10"/>
      <c r="D17" s="10"/>
      <c r="E17" s="10"/>
      <c r="F17" s="10"/>
      <c r="G17" s="10"/>
      <c r="H17" s="10"/>
      <c r="I17" s="10"/>
      <c r="J17" s="10"/>
    </row>
    <row r="18" spans="1:10" x14ac:dyDescent="0.25">
      <c r="C18" s="7"/>
      <c r="D18" s="7"/>
      <c r="E18" s="7"/>
    </row>
    <row r="19" spans="1:10" x14ac:dyDescent="0.25">
      <c r="A19" s="8"/>
      <c r="B19" s="7"/>
      <c r="C19" s="7"/>
      <c r="D19" s="7"/>
    </row>
    <row r="20" spans="1:10" x14ac:dyDescent="0.25">
      <c r="A20" s="7"/>
      <c r="B20" s="7"/>
      <c r="C20" s="7"/>
      <c r="D20" s="7"/>
    </row>
    <row r="21" spans="1:10" x14ac:dyDescent="0.25">
      <c r="A21" s="3"/>
      <c r="B21" s="3"/>
      <c r="C21" s="3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">
      <formula1>Valores2</formula1>
    </dataValidation>
    <dataValidation type="list" allowBlank="1" showInputMessage="1" showErrorMessage="1" sqref="C4:C10">
      <formula1>Valores1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18"/>
  <sheetViews>
    <sheetView showGridLines="0" workbookViewId="0">
      <selection activeCell="C7" sqref="C7"/>
    </sheetView>
  </sheetViews>
  <sheetFormatPr baseColWidth="10" defaultRowHeight="15" x14ac:dyDescent="0.25"/>
  <cols>
    <col min="1" max="1" width="11.42578125" customWidth="1"/>
    <col min="2" max="2" width="88.28515625" customWidth="1"/>
    <col min="4" max="4" width="15" customWidth="1"/>
    <col min="5" max="5" width="37.28515625" customWidth="1"/>
    <col min="6" max="6" width="16.85546875" customWidth="1"/>
    <col min="7" max="7" width="28.7109375" customWidth="1"/>
    <col min="8" max="10" width="25.140625" customWidth="1"/>
    <col min="11" max="11" width="25" customWidth="1"/>
    <col min="12" max="12" width="6.28515625" customWidth="1"/>
  </cols>
  <sheetData>
    <row r="1" spans="1:13" ht="36.75" customHeight="1" x14ac:dyDescent="0.25">
      <c r="A1" s="4" t="s">
        <v>192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5">
      <c r="A3" s="38" t="s">
        <v>152</v>
      </c>
      <c r="B3" s="27" t="s">
        <v>283</v>
      </c>
      <c r="C3" s="59" t="s">
        <v>7</v>
      </c>
      <c r="D3" s="60" t="str">
        <f>IF(OR(TipoDeSitio="",C3="NA"),"",VLOOKUP(CONCATENATE(A3,": ",B3),Tabla630,MATCH(TipoDeSitio,Tipos,0)+1,0))</f>
        <v/>
      </c>
      <c r="E3" s="54"/>
      <c r="F3" s="39">
        <f>IF(C3="","",VLOOKUP(C3,ValoresVC,2,0))</f>
        <v>0</v>
      </c>
      <c r="G3" s="44" t="str">
        <f>IF(D3="","",VLOOKUP($D3,ValoresRC,2,0))</f>
        <v/>
      </c>
      <c r="H3" s="45" t="str">
        <f>IF(OR(G3="",G3=0,'Cálculo de % usabilidad'!$F$5=0),"",G3/'Cálculo de % usabilidad'!$F$5)</f>
        <v/>
      </c>
      <c r="I3" s="45" t="str">
        <f>IF(OR(H3="",F3=""),"",H3*F3)</f>
        <v/>
      </c>
      <c r="J3" s="46" t="str">
        <f>IF(H3="","",H3*10)</f>
        <v/>
      </c>
      <c r="K3" s="7"/>
    </row>
    <row r="4" spans="1:13" x14ac:dyDescent="0.25">
      <c r="A4" s="38" t="s">
        <v>153</v>
      </c>
      <c r="B4" s="26" t="s">
        <v>157</v>
      </c>
      <c r="C4" s="65" t="s">
        <v>7</v>
      </c>
      <c r="D4" s="60" t="str">
        <f>IF(OR(TipoDeSitio="",C4="NA"),"",VLOOKUP(CONCATENATE(A4,": ",B4),Tabla630,MATCH(TipoDeSitio,Tipos,0)+1,0))</f>
        <v/>
      </c>
      <c r="E4" s="54"/>
      <c r="F4" s="39">
        <f>IF(C4="","",VLOOKUP(C4,ValoresVC,2,0))</f>
        <v>0</v>
      </c>
      <c r="G4" s="44" t="str">
        <f>IF(D4="","",VLOOKUP($D4,ValoresRC,2,0))</f>
        <v/>
      </c>
      <c r="H4" s="45" t="str">
        <f>IF(OR(G4="",G4=0,'Cálculo de % usabilidad'!$F$5=0),"",G4/'Cálculo de % usabilidad'!$F$5)</f>
        <v/>
      </c>
      <c r="I4" s="45" t="str">
        <f t="shared" ref="I4:I7" si="0">IF(OR(H4="",F4=""),"",H4*F4)</f>
        <v/>
      </c>
      <c r="J4" s="46" t="str">
        <f t="shared" ref="J4:J7" si="1">IF(H4="","",H4*10)</f>
        <v/>
      </c>
      <c r="K4" s="7"/>
    </row>
    <row r="5" spans="1:13" x14ac:dyDescent="0.25">
      <c r="A5" s="38" t="s">
        <v>154</v>
      </c>
      <c r="B5" s="26" t="s">
        <v>158</v>
      </c>
      <c r="C5" s="59" t="s">
        <v>7</v>
      </c>
      <c r="D5" s="60" t="str">
        <f>IF(OR(TipoDeSitio="",C5="NA"),"",VLOOKUP(CONCATENATE(A5,": ",B5),Tabla630,MATCH(TipoDeSitio,Tipos,0)+1,0))</f>
        <v/>
      </c>
      <c r="E5" s="54"/>
      <c r="F5" s="39">
        <f>IF(C5="","",VLOOKUP(C5,ValoresVC,2,0))</f>
        <v>0</v>
      </c>
      <c r="G5" s="44" t="str">
        <f>IF(D5="","",VLOOKUP($D5,ValoresRC,2,0))</f>
        <v/>
      </c>
      <c r="H5" s="45" t="str">
        <f>IF(OR(G5="",G5=0,'Cálculo de % usabilidad'!$F$5=0),"",G5/'Cálculo de % usabilidad'!$F$5)</f>
        <v/>
      </c>
      <c r="I5" s="45" t="str">
        <f t="shared" si="0"/>
        <v/>
      </c>
      <c r="J5" s="46" t="str">
        <f t="shared" si="1"/>
        <v/>
      </c>
      <c r="K5" s="7"/>
    </row>
    <row r="6" spans="1:13" x14ac:dyDescent="0.25">
      <c r="A6" s="38" t="s">
        <v>155</v>
      </c>
      <c r="B6" s="27" t="s">
        <v>275</v>
      </c>
      <c r="C6" s="65" t="s">
        <v>7</v>
      </c>
      <c r="D6" s="60" t="str">
        <f>IF(OR(TipoDeSitio="",C6="NA"),"",VLOOKUP(CONCATENATE(A6,": ",B6),Tabla630,MATCH(TipoDeSitio,Tipos,0)+1,0))</f>
        <v/>
      </c>
      <c r="E6" s="54"/>
      <c r="F6" s="39">
        <f>IF(C6="","",VLOOKUP(C6,ValoresVC,2,0))</f>
        <v>0</v>
      </c>
      <c r="G6" s="44" t="str">
        <f>IF(D6="","",VLOOKUP($D6,ValoresRC,2,0))</f>
        <v/>
      </c>
      <c r="H6" s="45" t="str">
        <f>IF(OR(G6="",G6=0,'Cálculo de % usabilidad'!$F$5=0),"",G6/'Cálculo de % usabilidad'!$F$5)</f>
        <v/>
      </c>
      <c r="I6" s="45" t="str">
        <f t="shared" si="0"/>
        <v/>
      </c>
      <c r="J6" s="46" t="str">
        <f t="shared" si="1"/>
        <v/>
      </c>
      <c r="K6" s="7"/>
    </row>
    <row r="7" spans="1:13" ht="15.75" thickBot="1" x14ac:dyDescent="0.3">
      <c r="A7" s="38" t="s">
        <v>156</v>
      </c>
      <c r="B7" s="27" t="s">
        <v>276</v>
      </c>
      <c r="C7" s="65" t="s">
        <v>7</v>
      </c>
      <c r="D7" s="60" t="str">
        <f>IF(OR(TipoDeSitio="",C7="NA"),"",VLOOKUP(CONCATENATE(A7,": ",B7),Tabla630,MATCH(TipoDeSitio,Tipos,0)+1,0))</f>
        <v/>
      </c>
      <c r="E7" s="54"/>
      <c r="F7" s="39">
        <f>IF(C7="","",VLOOKUP(C7,ValoresVC,2,0))</f>
        <v>0</v>
      </c>
      <c r="G7" s="44" t="str">
        <f>IF(D7="","",VLOOKUP($D7,ValoresRC,2,0))</f>
        <v/>
      </c>
      <c r="H7" s="45" t="str">
        <f>IF(OR(G7="",G7=0,'Cálculo de % usabilidad'!$F$5=0),"",G7/'Cálculo de % usabilidad'!$F$5)</f>
        <v/>
      </c>
      <c r="I7" s="45" t="str">
        <f t="shared" si="0"/>
        <v/>
      </c>
      <c r="J7" s="46" t="str">
        <f t="shared" si="1"/>
        <v/>
      </c>
      <c r="K7" t="s">
        <v>195</v>
      </c>
      <c r="L7" s="14">
        <f>5-(COUNTIF(C3:C7,"NA")+COUNTBLANK(C3:C7))</f>
        <v>0</v>
      </c>
      <c r="M7" s="3" t="s">
        <v>196</v>
      </c>
    </row>
    <row r="8" spans="1:13" ht="15.75" thickBot="1" x14ac:dyDescent="0.3">
      <c r="G8" s="58" t="str">
        <f>IF(SUM(G3:G7)=0,"",SUM(G3:G7))</f>
        <v/>
      </c>
      <c r="H8" s="21"/>
      <c r="I8" s="21"/>
      <c r="J8" s="21"/>
    </row>
    <row r="9" spans="1:13" x14ac:dyDescent="0.25">
      <c r="A9" s="1" t="s">
        <v>210</v>
      </c>
      <c r="C9" s="9" t="s">
        <v>178</v>
      </c>
      <c r="D9" s="10"/>
      <c r="E9" s="10"/>
      <c r="F9" s="10"/>
      <c r="G9" s="10"/>
      <c r="H9" s="10"/>
      <c r="I9" s="21"/>
      <c r="J9" s="21"/>
    </row>
    <row r="10" spans="1:13" x14ac:dyDescent="0.25">
      <c r="A10" t="s">
        <v>211</v>
      </c>
      <c r="C10" s="11">
        <v>0</v>
      </c>
      <c r="D10" s="10" t="s">
        <v>212</v>
      </c>
      <c r="E10" s="10"/>
      <c r="F10" s="11" t="s">
        <v>12</v>
      </c>
      <c r="G10" s="10" t="s">
        <v>22</v>
      </c>
      <c r="H10" s="10"/>
      <c r="I10" s="21"/>
      <c r="J10" s="21"/>
    </row>
    <row r="11" spans="1:13" x14ac:dyDescent="0.25">
      <c r="A11" t="s">
        <v>269</v>
      </c>
      <c r="C11" s="11">
        <v>10</v>
      </c>
      <c r="D11" s="10" t="s">
        <v>20</v>
      </c>
      <c r="E11" s="10"/>
      <c r="F11" s="11" t="s">
        <v>15</v>
      </c>
      <c r="G11" s="10" t="s">
        <v>26</v>
      </c>
      <c r="H11" s="10"/>
      <c r="I11" s="12"/>
      <c r="J11" s="12"/>
    </row>
    <row r="12" spans="1:13" x14ac:dyDescent="0.25">
      <c r="C12" s="11" t="s">
        <v>7</v>
      </c>
      <c r="D12" s="10" t="s">
        <v>21</v>
      </c>
      <c r="E12" s="10"/>
      <c r="F12" s="11" t="s">
        <v>13</v>
      </c>
      <c r="G12" s="10" t="s">
        <v>23</v>
      </c>
      <c r="H12" s="10"/>
      <c r="I12" s="12"/>
      <c r="J12" s="12"/>
    </row>
    <row r="13" spans="1:13" x14ac:dyDescent="0.25">
      <c r="C13" s="11" t="s">
        <v>14</v>
      </c>
      <c r="D13" s="10" t="s">
        <v>25</v>
      </c>
      <c r="E13" s="10"/>
      <c r="F13" s="11" t="s">
        <v>16</v>
      </c>
      <c r="G13" s="10" t="s">
        <v>24</v>
      </c>
      <c r="H13" s="10"/>
      <c r="I13" s="12"/>
      <c r="J13" s="12"/>
    </row>
    <row r="14" spans="1:13" x14ac:dyDescent="0.25">
      <c r="C14" s="10"/>
      <c r="D14" s="10"/>
      <c r="E14" s="10"/>
      <c r="F14" s="10"/>
      <c r="G14" s="10"/>
      <c r="H14" s="10"/>
      <c r="I14" s="12"/>
      <c r="J14" s="12"/>
    </row>
    <row r="15" spans="1:13" x14ac:dyDescent="0.25">
      <c r="C15" s="7"/>
      <c r="D15" s="7"/>
      <c r="E15" s="7"/>
    </row>
    <row r="16" spans="1:13" x14ac:dyDescent="0.25">
      <c r="A16" s="8"/>
      <c r="B16" s="7"/>
      <c r="C16" s="7"/>
      <c r="D16" s="7"/>
    </row>
    <row r="17" spans="1:4" x14ac:dyDescent="0.25">
      <c r="A17" s="7"/>
      <c r="B17" s="7"/>
      <c r="C17" s="7"/>
      <c r="D17" s="7"/>
    </row>
    <row r="18" spans="1:4" x14ac:dyDescent="0.25">
      <c r="A18" s="12"/>
      <c r="B18" s="12"/>
      <c r="C18" s="12"/>
      <c r="D18" s="7"/>
    </row>
  </sheetData>
  <sheetProtection password="F589" sheet="1" objects="1" scenarios="1"/>
  <dataValidations count="2">
    <dataValidation type="list" allowBlank="1" showInputMessage="1" showErrorMessage="1" sqref="C4 C6:C7">
      <formula1>Valores1</formula1>
    </dataValidation>
    <dataValidation type="list" allowBlank="1" showInputMessage="1" showErrorMessage="1" sqref="C3 C5">
      <formula1>Valores2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29"/>
  <sheetViews>
    <sheetView showGridLines="0" topLeftCell="A4" workbookViewId="0">
      <selection activeCell="B4" sqref="B4"/>
    </sheetView>
  </sheetViews>
  <sheetFormatPr baseColWidth="10" defaultRowHeight="15" x14ac:dyDescent="0.25"/>
  <cols>
    <col min="1" max="1" width="42.42578125" customWidth="1"/>
    <col min="2" max="3" width="14.42578125" customWidth="1"/>
    <col min="4" max="4" width="31.42578125" customWidth="1"/>
    <col min="6" max="6" width="15.7109375" customWidth="1"/>
  </cols>
  <sheetData>
    <row r="1" spans="1:7" x14ac:dyDescent="0.25">
      <c r="A1" s="12"/>
      <c r="B1" s="3"/>
      <c r="C1" s="3"/>
    </row>
    <row r="2" spans="1:7" ht="23.25" x14ac:dyDescent="0.35">
      <c r="A2" s="18" t="s">
        <v>201</v>
      </c>
    </row>
    <row r="3" spans="1:7" ht="24" thickBot="1" x14ac:dyDescent="0.4">
      <c r="A3" s="18"/>
      <c r="D3" s="20" t="s">
        <v>213</v>
      </c>
    </row>
    <row r="4" spans="1:7" ht="24" thickBot="1" x14ac:dyDescent="0.4">
      <c r="A4" s="31" t="s">
        <v>177</v>
      </c>
      <c r="B4" s="57">
        <f>IF(OR(ISERROR(F6),ISERROR(F7),F6="",F7="",F6=0,F7=0),"",(F6/F7)*100)</f>
        <v>73.892617449664428</v>
      </c>
      <c r="C4" s="19"/>
      <c r="D4" s="73" t="s">
        <v>194</v>
      </c>
      <c r="E4" s="73"/>
      <c r="F4" s="55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53</v>
      </c>
    </row>
    <row r="5" spans="1:7" ht="36.75" customHeight="1" x14ac:dyDescent="0.25">
      <c r="D5" s="72" t="s">
        <v>197</v>
      </c>
      <c r="E5" s="72"/>
      <c r="F5" s="55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149</v>
      </c>
      <c r="G5" t="s">
        <v>198</v>
      </c>
    </row>
    <row r="6" spans="1:7" x14ac:dyDescent="0.25">
      <c r="D6" s="30" t="s">
        <v>224</v>
      </c>
      <c r="E6" s="26"/>
      <c r="F6" s="56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7.3892617449664453</v>
      </c>
      <c r="G6" t="s">
        <v>226</v>
      </c>
    </row>
    <row r="7" spans="1:7" x14ac:dyDescent="0.25">
      <c r="D7" s="30" t="s">
        <v>225</v>
      </c>
      <c r="E7" s="26"/>
      <c r="F7" s="56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10.000000000000004</v>
      </c>
      <c r="G7" t="s">
        <v>226</v>
      </c>
    </row>
    <row r="8" spans="1:7" x14ac:dyDescent="0.25">
      <c r="A8" t="s">
        <v>214</v>
      </c>
    </row>
    <row r="9" spans="1:7" x14ac:dyDescent="0.25">
      <c r="A9" s="6"/>
    </row>
    <row r="10" spans="1:7" x14ac:dyDescent="0.25">
      <c r="A10" s="6"/>
    </row>
    <row r="11" spans="1:7" x14ac:dyDescent="0.25">
      <c r="A11" s="6"/>
      <c r="B11" s="6" t="s">
        <v>215</v>
      </c>
    </row>
    <row r="12" spans="1:7" x14ac:dyDescent="0.25">
      <c r="A12" s="2"/>
      <c r="B12" s="6" t="s">
        <v>216</v>
      </c>
    </row>
    <row r="13" spans="1:7" x14ac:dyDescent="0.25">
      <c r="A13" s="2"/>
      <c r="B13" s="6" t="s">
        <v>218</v>
      </c>
    </row>
    <row r="14" spans="1:7" x14ac:dyDescent="0.25">
      <c r="A14" s="2"/>
      <c r="B14" s="6" t="s">
        <v>219</v>
      </c>
    </row>
    <row r="15" spans="1:7" x14ac:dyDescent="0.25">
      <c r="A15" s="2"/>
    </row>
    <row r="16" spans="1:7" x14ac:dyDescent="0.25">
      <c r="A16" s="2"/>
    </row>
    <row r="17" spans="1:4" x14ac:dyDescent="0.25">
      <c r="A17" s="2"/>
      <c r="D17" s="6" t="s">
        <v>217</v>
      </c>
    </row>
    <row r="18" spans="1:4" x14ac:dyDescent="0.25">
      <c r="A18" s="2"/>
    </row>
    <row r="19" spans="1:4" ht="127.5" customHeight="1" x14ac:dyDescent="0.25">
      <c r="A19" s="6"/>
    </row>
    <row r="23" spans="1:4" x14ac:dyDescent="0.25">
      <c r="A23" s="6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6"/>
    </row>
  </sheetData>
  <sheetProtection password="F589" sheet="1" objects="1" scenarios="1"/>
  <mergeCells count="2">
    <mergeCell ref="D5:E5"/>
    <mergeCell ref="D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Q122"/>
  <sheetViews>
    <sheetView showGridLines="0" topLeftCell="A112" workbookViewId="0">
      <selection activeCell="A122" sqref="A122"/>
    </sheetView>
  </sheetViews>
  <sheetFormatPr baseColWidth="10" defaultRowHeight="15" x14ac:dyDescent="0.25"/>
  <cols>
    <col min="1" max="1" width="69.85546875" customWidth="1"/>
    <col min="2" max="17" width="5.42578125" customWidth="1"/>
  </cols>
  <sheetData>
    <row r="1" spans="1:17" x14ac:dyDescent="0.25">
      <c r="A1" s="32" t="s">
        <v>229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18.75" x14ac:dyDescent="0.3">
      <c r="A2" s="33"/>
      <c r="B2" s="34" t="s">
        <v>230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109.5" x14ac:dyDescent="0.3">
      <c r="A3" s="34" t="s">
        <v>3</v>
      </c>
      <c r="B3" s="35" t="s">
        <v>231</v>
      </c>
      <c r="C3" s="35" t="s">
        <v>160</v>
      </c>
      <c r="D3" s="35" t="s">
        <v>161</v>
      </c>
      <c r="E3" s="35" t="s">
        <v>162</v>
      </c>
      <c r="F3" s="35" t="s">
        <v>232</v>
      </c>
      <c r="G3" s="35" t="s">
        <v>233</v>
      </c>
      <c r="H3" s="35" t="s">
        <v>163</v>
      </c>
      <c r="I3" s="35" t="s">
        <v>234</v>
      </c>
      <c r="J3" s="35" t="s">
        <v>235</v>
      </c>
      <c r="K3" s="35" t="s">
        <v>236</v>
      </c>
      <c r="L3" s="35" t="s">
        <v>237</v>
      </c>
      <c r="M3" s="35" t="s">
        <v>164</v>
      </c>
      <c r="N3" s="35" t="s">
        <v>165</v>
      </c>
      <c r="O3" s="35" t="s">
        <v>166</v>
      </c>
      <c r="P3" s="35" t="s">
        <v>167</v>
      </c>
      <c r="Q3" s="35" t="s">
        <v>238</v>
      </c>
    </row>
    <row r="4" spans="1:17" x14ac:dyDescent="0.25">
      <c r="A4" s="33" t="str">
        <f>CONCATENATE('1, Aspectos generales'!A3,": ",'1, Aspectos generales'!B3)</f>
        <v>AG1: Objetivos del sitio web concretos y bien definidos</v>
      </c>
      <c r="B4" s="37" t="s">
        <v>174</v>
      </c>
      <c r="C4" s="37" t="s">
        <v>174</v>
      </c>
      <c r="D4" s="37" t="s">
        <v>176</v>
      </c>
      <c r="E4" s="37" t="s">
        <v>174</v>
      </c>
      <c r="F4" s="37" t="s">
        <v>175</v>
      </c>
      <c r="G4" s="37" t="s">
        <v>174</v>
      </c>
      <c r="H4" s="37" t="s">
        <v>175</v>
      </c>
      <c r="I4" s="37" t="s">
        <v>174</v>
      </c>
      <c r="J4" s="37" t="s">
        <v>174</v>
      </c>
      <c r="K4" s="37" t="s">
        <v>176</v>
      </c>
      <c r="L4" s="37" t="s">
        <v>175</v>
      </c>
      <c r="M4" s="37" t="s">
        <v>175</v>
      </c>
      <c r="N4" s="37" t="s">
        <v>174</v>
      </c>
      <c r="O4" s="37" t="s">
        <v>174</v>
      </c>
      <c r="P4" s="37" t="s">
        <v>174</v>
      </c>
      <c r="Q4" s="37" t="s">
        <v>175</v>
      </c>
    </row>
    <row r="5" spans="1:17" x14ac:dyDescent="0.25">
      <c r="A5" s="33" t="str">
        <f>CONCATENATE('1, Aspectos generales'!A4,": ",'1, Aspectos generales'!B4)</f>
        <v xml:space="preserve">AG2: Contenidos y servicios ofrecidos precisos y completos </v>
      </c>
      <c r="B5" s="37" t="s">
        <v>173</v>
      </c>
      <c r="C5" s="37" t="s">
        <v>173</v>
      </c>
      <c r="D5" s="37" t="s">
        <v>176</v>
      </c>
      <c r="E5" s="37" t="s">
        <v>173</v>
      </c>
      <c r="F5" s="37" t="s">
        <v>173</v>
      </c>
      <c r="G5" s="37" t="s">
        <v>174</v>
      </c>
      <c r="H5" s="37" t="s">
        <v>174</v>
      </c>
      <c r="I5" s="37" t="s">
        <v>173</v>
      </c>
      <c r="J5" s="37" t="s">
        <v>174</v>
      </c>
      <c r="K5" s="37" t="s">
        <v>176</v>
      </c>
      <c r="L5" s="37" t="s">
        <v>175</v>
      </c>
      <c r="M5" s="37" t="s">
        <v>175</v>
      </c>
      <c r="N5" s="37" t="s">
        <v>174</v>
      </c>
      <c r="O5" s="37" t="s">
        <v>174</v>
      </c>
      <c r="P5" s="37" t="s">
        <v>174</v>
      </c>
      <c r="Q5" s="37" t="s">
        <v>174</v>
      </c>
    </row>
    <row r="6" spans="1:17" x14ac:dyDescent="0.25">
      <c r="A6" s="33" t="str">
        <f>CONCATENATE('1, Aspectos generales'!A5,": ",'1, Aspectos generales'!B5)</f>
        <v xml:space="preserve">AG3: Estructura general del sitio web orientada al usuario </v>
      </c>
      <c r="B6" s="37" t="s">
        <v>174</v>
      </c>
      <c r="C6" s="37" t="s">
        <v>174</v>
      </c>
      <c r="D6" s="37" t="s">
        <v>175</v>
      </c>
      <c r="E6" s="37" t="s">
        <v>174</v>
      </c>
      <c r="F6" s="37" t="s">
        <v>174</v>
      </c>
      <c r="G6" s="37" t="s">
        <v>174</v>
      </c>
      <c r="H6" s="37" t="s">
        <v>174</v>
      </c>
      <c r="I6" s="37" t="s">
        <v>174</v>
      </c>
      <c r="J6" s="37" t="s">
        <v>174</v>
      </c>
      <c r="K6" s="37" t="s">
        <v>174</v>
      </c>
      <c r="L6" s="37" t="s">
        <v>175</v>
      </c>
      <c r="M6" s="37" t="s">
        <v>175</v>
      </c>
      <c r="N6" s="37" t="s">
        <v>174</v>
      </c>
      <c r="O6" s="37" t="s">
        <v>175</v>
      </c>
      <c r="P6" s="37" t="s">
        <v>174</v>
      </c>
      <c r="Q6" s="37" t="s">
        <v>174</v>
      </c>
    </row>
    <row r="7" spans="1:17" x14ac:dyDescent="0.25">
      <c r="A7" s="33" t="str">
        <f>CONCATENATE('1, Aspectos generales'!A6,": ",'1, Aspectos generales'!B6)</f>
        <v>AG4: Look &amp; Feel general se corresponde con los objetivos, características, contenidos y servicios del sitio web</v>
      </c>
      <c r="B7" s="37" t="s">
        <v>174</v>
      </c>
      <c r="C7" s="37" t="s">
        <v>174</v>
      </c>
      <c r="D7" s="37" t="s">
        <v>176</v>
      </c>
      <c r="E7" s="37" t="s">
        <v>175</v>
      </c>
      <c r="F7" s="37" t="s">
        <v>174</v>
      </c>
      <c r="G7" s="37" t="s">
        <v>175</v>
      </c>
      <c r="H7" s="37" t="s">
        <v>176</v>
      </c>
      <c r="I7" s="37" t="s">
        <v>175</v>
      </c>
      <c r="J7" s="37" t="s">
        <v>175</v>
      </c>
      <c r="K7" s="37" t="s">
        <v>175</v>
      </c>
      <c r="L7" s="37" t="s">
        <v>175</v>
      </c>
      <c r="M7" s="37" t="s">
        <v>175</v>
      </c>
      <c r="N7" s="37" t="s">
        <v>175</v>
      </c>
      <c r="O7" s="37" t="s">
        <v>175</v>
      </c>
      <c r="P7" s="37" t="s">
        <v>175</v>
      </c>
      <c r="Q7" s="37" t="s">
        <v>174</v>
      </c>
    </row>
    <row r="8" spans="1:17" x14ac:dyDescent="0.25">
      <c r="A8" s="33" t="str">
        <f>CONCATENATE('1, Aspectos generales'!A7,": ",'1, Aspectos generales'!B7)</f>
        <v xml:space="preserve">AG5: Diseño general del sitio web reconocible </v>
      </c>
      <c r="B8" s="37" t="s">
        <v>174</v>
      </c>
      <c r="C8" s="37" t="s">
        <v>174</v>
      </c>
      <c r="D8" s="37" t="s">
        <v>175</v>
      </c>
      <c r="E8" s="37" t="s">
        <v>174</v>
      </c>
      <c r="F8" s="37" t="s">
        <v>175</v>
      </c>
      <c r="G8" s="37" t="s">
        <v>175</v>
      </c>
      <c r="H8" s="37" t="s">
        <v>175</v>
      </c>
      <c r="I8" s="37" t="s">
        <v>175</v>
      </c>
      <c r="J8" s="37" t="s">
        <v>175</v>
      </c>
      <c r="K8" s="37" t="s">
        <v>175</v>
      </c>
      <c r="L8" s="37" t="s">
        <v>175</v>
      </c>
      <c r="M8" s="37" t="s">
        <v>175</v>
      </c>
      <c r="N8" s="37" t="s">
        <v>174</v>
      </c>
      <c r="O8" s="37" t="s">
        <v>176</v>
      </c>
      <c r="P8" s="37" t="s">
        <v>175</v>
      </c>
      <c r="Q8" s="37" t="s">
        <v>174</v>
      </c>
    </row>
    <row r="9" spans="1:17" x14ac:dyDescent="0.25">
      <c r="A9" s="33" t="str">
        <f>CONCATENATE('1, Aspectos generales'!A8,": ",'1, Aspectos generales'!B8)</f>
        <v>AG6: Diseño general del sitio web coherente</v>
      </c>
      <c r="B9" s="37" t="s">
        <v>173</v>
      </c>
      <c r="C9" s="37" t="s">
        <v>174</v>
      </c>
      <c r="D9" s="37" t="s">
        <v>175</v>
      </c>
      <c r="E9" s="37" t="s">
        <v>174</v>
      </c>
      <c r="F9" s="37" t="s">
        <v>174</v>
      </c>
      <c r="G9" s="37" t="s">
        <v>175</v>
      </c>
      <c r="H9" s="37" t="s">
        <v>175</v>
      </c>
      <c r="I9" s="37" t="s">
        <v>174</v>
      </c>
      <c r="J9" s="37" t="s">
        <v>175</v>
      </c>
      <c r="K9" s="37" t="s">
        <v>175</v>
      </c>
      <c r="L9" s="37" t="s">
        <v>175</v>
      </c>
      <c r="M9" s="37" t="s">
        <v>175</v>
      </c>
      <c r="N9" s="37" t="s">
        <v>174</v>
      </c>
      <c r="O9" s="37" t="s">
        <v>174</v>
      </c>
      <c r="P9" s="37" t="s">
        <v>175</v>
      </c>
      <c r="Q9" s="37" t="s">
        <v>174</v>
      </c>
    </row>
    <row r="10" spans="1:17" x14ac:dyDescent="0.25">
      <c r="A10" s="33" t="str">
        <f>CONCATENATE('1, Aspectos generales'!A9,": ",'1, Aspectos generales'!B9)</f>
        <v>AG7: Se utiliza el idioma del usuario</v>
      </c>
      <c r="B10" s="37" t="s">
        <v>174</v>
      </c>
      <c r="C10" s="37" t="s">
        <v>174</v>
      </c>
      <c r="D10" s="37" t="s">
        <v>174</v>
      </c>
      <c r="E10" s="37" t="s">
        <v>174</v>
      </c>
      <c r="F10" s="37" t="s">
        <v>174</v>
      </c>
      <c r="G10" s="37" t="s">
        <v>174</v>
      </c>
      <c r="H10" s="37" t="s">
        <v>176</v>
      </c>
      <c r="I10" s="37" t="s">
        <v>174</v>
      </c>
      <c r="J10" s="37" t="s">
        <v>174</v>
      </c>
      <c r="K10" s="37" t="s">
        <v>174</v>
      </c>
      <c r="L10" s="37" t="s">
        <v>175</v>
      </c>
      <c r="M10" s="37" t="s">
        <v>176</v>
      </c>
      <c r="N10" s="37" t="s">
        <v>174</v>
      </c>
      <c r="O10" s="37" t="s">
        <v>175</v>
      </c>
      <c r="P10" s="37" t="s">
        <v>175</v>
      </c>
      <c r="Q10" s="37" t="s">
        <v>175</v>
      </c>
    </row>
    <row r="11" spans="1:17" x14ac:dyDescent="0.25">
      <c r="A11" s="33" t="str">
        <f>CONCATENATE('1, Aspectos generales'!A10,": ",'1, Aspectos generales'!B10)</f>
        <v xml:space="preserve">AG8: Se da soporte a otro/s idioma/s </v>
      </c>
      <c r="B11" s="37" t="s">
        <v>174</v>
      </c>
      <c r="C11" s="37" t="s">
        <v>174</v>
      </c>
      <c r="D11" s="37" t="s">
        <v>176</v>
      </c>
      <c r="E11" s="37" t="s">
        <v>174</v>
      </c>
      <c r="F11" s="37" t="s">
        <v>174</v>
      </c>
      <c r="G11" s="37" t="s">
        <v>174</v>
      </c>
      <c r="H11" s="37" t="s">
        <v>176</v>
      </c>
      <c r="I11" s="37" t="s">
        <v>175</v>
      </c>
      <c r="J11" s="37" t="s">
        <v>176</v>
      </c>
      <c r="K11" s="37" t="s">
        <v>176</v>
      </c>
      <c r="L11" s="37" t="s">
        <v>176</v>
      </c>
      <c r="M11" s="37" t="s">
        <v>176</v>
      </c>
      <c r="N11" s="37" t="s">
        <v>175</v>
      </c>
      <c r="O11" s="37" t="s">
        <v>176</v>
      </c>
      <c r="P11" s="37" t="s">
        <v>175</v>
      </c>
      <c r="Q11" s="37" t="s">
        <v>175</v>
      </c>
    </row>
    <row r="12" spans="1:17" x14ac:dyDescent="0.25">
      <c r="A12" s="33" t="str">
        <f>CONCATENATE('1, Aspectos generales'!A11,": ",'1, Aspectos generales'!B11)</f>
        <v xml:space="preserve">AG9: Traducción del sitio completa y correcta </v>
      </c>
      <c r="B12" s="37" t="s">
        <v>174</v>
      </c>
      <c r="C12" s="37" t="s">
        <v>174</v>
      </c>
      <c r="D12" s="37" t="s">
        <v>175</v>
      </c>
      <c r="E12" s="37" t="s">
        <v>174</v>
      </c>
      <c r="F12" s="37" t="s">
        <v>174</v>
      </c>
      <c r="G12" s="37" t="s">
        <v>175</v>
      </c>
      <c r="H12" s="37" t="s">
        <v>176</v>
      </c>
      <c r="I12" s="37" t="s">
        <v>175</v>
      </c>
      <c r="J12" s="37" t="s">
        <v>175</v>
      </c>
      <c r="K12" s="37" t="s">
        <v>175</v>
      </c>
      <c r="L12" s="37" t="s">
        <v>176</v>
      </c>
      <c r="M12" s="37" t="s">
        <v>175</v>
      </c>
      <c r="N12" s="37" t="s">
        <v>175</v>
      </c>
      <c r="O12" s="37" t="s">
        <v>176</v>
      </c>
      <c r="P12" s="37" t="s">
        <v>175</v>
      </c>
      <c r="Q12" s="37" t="s">
        <v>175</v>
      </c>
    </row>
    <row r="13" spans="1:17" x14ac:dyDescent="0.25">
      <c r="A13" s="33" t="str">
        <f>CONCATENATE('1, Aspectos generales'!A12,": ",'1, Aspectos generales'!B12)</f>
        <v>AG10: Sitio web actualizado periódicamente</v>
      </c>
      <c r="B13" s="37" t="s">
        <v>174</v>
      </c>
      <c r="C13" s="37" t="s">
        <v>175</v>
      </c>
      <c r="D13" s="37" t="s">
        <v>173</v>
      </c>
      <c r="E13" s="37" t="s">
        <v>174</v>
      </c>
      <c r="F13" s="37" t="s">
        <v>173</v>
      </c>
      <c r="G13" s="37" t="s">
        <v>175</v>
      </c>
      <c r="H13" s="37" t="s">
        <v>174</v>
      </c>
      <c r="I13" s="37" t="s">
        <v>175</v>
      </c>
      <c r="J13" s="37" t="s">
        <v>174</v>
      </c>
      <c r="K13" s="37" t="s">
        <v>174</v>
      </c>
      <c r="L13" s="37" t="s">
        <v>174</v>
      </c>
      <c r="M13" s="37" t="s">
        <v>175</v>
      </c>
      <c r="N13" s="37" t="s">
        <v>174</v>
      </c>
      <c r="O13" s="37" t="s">
        <v>174</v>
      </c>
      <c r="P13" s="37" t="s">
        <v>174</v>
      </c>
      <c r="Q13" s="37" t="s">
        <v>173</v>
      </c>
    </row>
    <row r="14" spans="1:17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x14ac:dyDescent="0.25">
      <c r="A15" s="32" t="s">
        <v>239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ht="18.75" x14ac:dyDescent="0.3">
      <c r="A16" s="33"/>
      <c r="B16" s="34" t="s">
        <v>230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09.5" x14ac:dyDescent="0.3">
      <c r="A17" s="34" t="s">
        <v>3</v>
      </c>
      <c r="B17" s="35" t="str">
        <f>B$3</f>
        <v>Administración Pública / Institucional</v>
      </c>
      <c r="C17" s="35" t="str">
        <f t="shared" ref="C17:Q17" si="0">C$3</f>
        <v>Banca electrónica</v>
      </c>
      <c r="D17" s="35" t="str">
        <f t="shared" si="0"/>
        <v>Blog</v>
      </c>
      <c r="E17" s="35" t="str">
        <f t="shared" si="0"/>
        <v>Comercio electrónico</v>
      </c>
      <c r="F17" s="35" t="str">
        <f t="shared" si="0"/>
        <v>Comunicación / Noticias</v>
      </c>
      <c r="G17" s="35" t="str">
        <f t="shared" si="0"/>
        <v>Corporativo / Empresa</v>
      </c>
      <c r="H17" s="35" t="str">
        <f t="shared" si="0"/>
        <v>Descargas</v>
      </c>
      <c r="I17" s="35" t="str">
        <f t="shared" si="0"/>
        <v>Educativo / Formativo</v>
      </c>
      <c r="J17" s="35" t="str">
        <f t="shared" si="0"/>
        <v>Entornos colaborativos / Wikis</v>
      </c>
      <c r="K17" s="35" t="str">
        <f t="shared" si="0"/>
        <v>Foros / Chat</v>
      </c>
      <c r="L17" s="35" t="str">
        <f t="shared" si="0"/>
        <v>Ocio / Entretenimiento</v>
      </c>
      <c r="M17" s="35" t="str">
        <f t="shared" si="0"/>
        <v>Personal</v>
      </c>
      <c r="N17" s="35" t="str">
        <f t="shared" si="0"/>
        <v>Portal de Servicios</v>
      </c>
      <c r="O17" s="35" t="str">
        <f t="shared" si="0"/>
        <v>Servicios interactivos basados en imágenes</v>
      </c>
      <c r="P17" s="35" t="str">
        <f t="shared" si="0"/>
        <v>Servicios interactivos no basados en imágenes</v>
      </c>
      <c r="Q17" s="35" t="str">
        <f t="shared" si="0"/>
        <v>Webmail / Correo</v>
      </c>
    </row>
    <row r="18" spans="1:17" x14ac:dyDescent="0.25">
      <c r="A18" s="36" t="str">
        <f>CONCATENATE('2, Identidad e Información'!A3,": ",'2, Identidad e Información'!B3)</f>
        <v>II.1: Identidad o logotipo significativo, identificable y suficientemente visible</v>
      </c>
      <c r="B18" s="37" t="s">
        <v>174</v>
      </c>
      <c r="C18" s="37" t="s">
        <v>175</v>
      </c>
      <c r="D18" s="37" t="s">
        <v>176</v>
      </c>
      <c r="E18" s="37" t="s">
        <v>175</v>
      </c>
      <c r="F18" s="37" t="s">
        <v>175</v>
      </c>
      <c r="G18" s="37" t="s">
        <v>175</v>
      </c>
      <c r="H18" s="37" t="s">
        <v>175</v>
      </c>
      <c r="I18" s="37" t="s">
        <v>176</v>
      </c>
      <c r="J18" s="37" t="s">
        <v>176</v>
      </c>
      <c r="K18" s="37" t="s">
        <v>176</v>
      </c>
      <c r="L18" s="37" t="s">
        <v>176</v>
      </c>
      <c r="M18" s="37" t="s">
        <v>176</v>
      </c>
      <c r="N18" s="37" t="s">
        <v>175</v>
      </c>
      <c r="O18" s="37" t="s">
        <v>176</v>
      </c>
      <c r="P18" s="37" t="s">
        <v>176</v>
      </c>
      <c r="Q18" s="37" t="s">
        <v>175</v>
      </c>
    </row>
    <row r="19" spans="1:17" x14ac:dyDescent="0.25">
      <c r="A19" s="36" t="str">
        <f>CONCATENATE('2, Identidad e Información'!A4,": ",'2, Identidad e Información'!B4)</f>
        <v>II.2: Identidad del sitio en todas las páginas</v>
      </c>
      <c r="B19" s="37" t="s">
        <v>174</v>
      </c>
      <c r="C19" s="37" t="s">
        <v>174</v>
      </c>
      <c r="D19" s="37" t="s">
        <v>175</v>
      </c>
      <c r="E19" s="37" t="s">
        <v>174</v>
      </c>
      <c r="F19" s="37" t="s">
        <v>175</v>
      </c>
      <c r="G19" s="37" t="s">
        <v>174</v>
      </c>
      <c r="H19" s="37" t="s">
        <v>176</v>
      </c>
      <c r="I19" s="37" t="s">
        <v>175</v>
      </c>
      <c r="J19" s="37" t="s">
        <v>175</v>
      </c>
      <c r="K19" s="37" t="s">
        <v>175</v>
      </c>
      <c r="L19" s="37" t="s">
        <v>176</v>
      </c>
      <c r="M19" s="37" t="s">
        <v>176</v>
      </c>
      <c r="N19" s="37" t="s">
        <v>175</v>
      </c>
      <c r="O19" s="37" t="s">
        <v>175</v>
      </c>
      <c r="P19" s="37" t="s">
        <v>175</v>
      </c>
      <c r="Q19" s="37" t="s">
        <v>175</v>
      </c>
    </row>
    <row r="20" spans="1:17" x14ac:dyDescent="0.25">
      <c r="A20" s="36" t="str">
        <f>CONCATENATE('2, Identidad e Información'!A5,": ",'2, Identidad e Información'!B5)</f>
        <v>II.3: Eslogan o tagline adecuado al objetivo del sitio</v>
      </c>
      <c r="B20" s="37" t="s">
        <v>175</v>
      </c>
      <c r="C20" s="37" t="s">
        <v>175</v>
      </c>
      <c r="D20" s="37" t="s">
        <v>176</v>
      </c>
      <c r="E20" s="37" t="s">
        <v>175</v>
      </c>
      <c r="F20" s="37" t="s">
        <v>176</v>
      </c>
      <c r="G20" s="37" t="s">
        <v>175</v>
      </c>
      <c r="H20" s="37" t="s">
        <v>176</v>
      </c>
      <c r="I20" s="37" t="s">
        <v>175</v>
      </c>
      <c r="J20" s="37" t="s">
        <v>176</v>
      </c>
      <c r="K20" s="37" t="s">
        <v>176</v>
      </c>
      <c r="L20" s="37" t="s">
        <v>176</v>
      </c>
      <c r="M20" s="37" t="s">
        <v>175</v>
      </c>
      <c r="N20" s="37" t="s">
        <v>175</v>
      </c>
      <c r="O20" s="37" t="s">
        <v>176</v>
      </c>
      <c r="P20" s="37" t="s">
        <v>175</v>
      </c>
      <c r="Q20" s="37" t="s">
        <v>176</v>
      </c>
    </row>
    <row r="21" spans="1:17" x14ac:dyDescent="0.25">
      <c r="A21" s="36" t="str">
        <f>CONCATENATE('2, Identidad e Información'!A6,": ",'2, Identidad e Información'!B6)</f>
        <v>II.4: Se ofrece información sobre el sitio web, empresa</v>
      </c>
      <c r="B21" s="37" t="s">
        <v>174</v>
      </c>
      <c r="C21" s="37" t="s">
        <v>174</v>
      </c>
      <c r="D21" s="37" t="s">
        <v>175</v>
      </c>
      <c r="E21" s="37" t="s">
        <v>175</v>
      </c>
      <c r="F21" s="37" t="s">
        <v>175</v>
      </c>
      <c r="G21" s="37" t="s">
        <v>175</v>
      </c>
      <c r="H21" s="37" t="s">
        <v>175</v>
      </c>
      <c r="I21" s="37" t="s">
        <v>175</v>
      </c>
      <c r="J21" s="37" t="s">
        <v>175</v>
      </c>
      <c r="K21" s="37" t="s">
        <v>175</v>
      </c>
      <c r="L21" s="37" t="s">
        <v>175</v>
      </c>
      <c r="M21" s="37" t="s">
        <v>176</v>
      </c>
      <c r="N21" s="37" t="s">
        <v>175</v>
      </c>
      <c r="O21" s="37" t="s">
        <v>176</v>
      </c>
      <c r="P21" s="37" t="s">
        <v>175</v>
      </c>
      <c r="Q21" s="37" t="s">
        <v>175</v>
      </c>
    </row>
    <row r="22" spans="1:17" x14ac:dyDescent="0.25">
      <c r="A22" s="36" t="str">
        <f>CONCATENATE('2, Identidad e Información'!A7,": ",'2, Identidad e Información'!B7)</f>
        <v>II.5: Existen mecanismos de contacto</v>
      </c>
      <c r="B22" s="37" t="s">
        <v>174</v>
      </c>
      <c r="C22" s="37" t="s">
        <v>174</v>
      </c>
      <c r="D22" s="37" t="s">
        <v>175</v>
      </c>
      <c r="E22" s="37" t="s">
        <v>174</v>
      </c>
      <c r="F22" s="37" t="s">
        <v>175</v>
      </c>
      <c r="G22" s="37" t="s">
        <v>174</v>
      </c>
      <c r="H22" s="37" t="s">
        <v>176</v>
      </c>
      <c r="I22" s="37" t="s">
        <v>175</v>
      </c>
      <c r="J22" s="37" t="s">
        <v>175</v>
      </c>
      <c r="K22" s="37" t="s">
        <v>175</v>
      </c>
      <c r="L22" s="37" t="s">
        <v>176</v>
      </c>
      <c r="M22" s="37" t="s">
        <v>175</v>
      </c>
      <c r="N22" s="37" t="s">
        <v>175</v>
      </c>
      <c r="O22" s="37" t="s">
        <v>175</v>
      </c>
      <c r="P22" s="37" t="s">
        <v>175</v>
      </c>
      <c r="Q22" s="37" t="s">
        <v>176</v>
      </c>
    </row>
    <row r="23" spans="1:17" ht="26.25" x14ac:dyDescent="0.25">
      <c r="A23" s="36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37" t="s">
        <v>174</v>
      </c>
      <c r="C23" s="37" t="s">
        <v>174</v>
      </c>
      <c r="D23" s="37" t="s">
        <v>175</v>
      </c>
      <c r="E23" s="37" t="s">
        <v>174</v>
      </c>
      <c r="F23" s="37" t="s">
        <v>175</v>
      </c>
      <c r="G23" s="37" t="s">
        <v>175</v>
      </c>
      <c r="H23" s="37" t="s">
        <v>176</v>
      </c>
      <c r="I23" s="37" t="s">
        <v>175</v>
      </c>
      <c r="J23" s="37" t="s">
        <v>175</v>
      </c>
      <c r="K23" s="37" t="s">
        <v>175</v>
      </c>
      <c r="L23" s="37" t="s">
        <v>176</v>
      </c>
      <c r="M23" s="37" t="s">
        <v>176</v>
      </c>
      <c r="N23" s="37" t="s">
        <v>176</v>
      </c>
      <c r="O23" s="37" t="s">
        <v>176</v>
      </c>
      <c r="P23" s="37" t="s">
        <v>175</v>
      </c>
      <c r="Q23" s="37" t="s">
        <v>175</v>
      </c>
    </row>
    <row r="24" spans="1:17" ht="26.25" x14ac:dyDescent="0.25">
      <c r="A24" s="36" t="str">
        <f>CONCATENATE('2, Identidad e Información'!A9,": ",'2, Identidad e Información'!B9)</f>
        <v>II.7: Se ofrece información sobre el autor, fuentes y fechas de creación y revisión
en artículos, noticias, informes</v>
      </c>
      <c r="B24" s="37" t="s">
        <v>175</v>
      </c>
      <c r="C24" s="37" t="s">
        <v>175</v>
      </c>
      <c r="D24" s="37" t="s">
        <v>175</v>
      </c>
      <c r="E24" s="37" t="s">
        <v>175</v>
      </c>
      <c r="F24" s="37" t="s">
        <v>174</v>
      </c>
      <c r="G24" s="37" t="s">
        <v>175</v>
      </c>
      <c r="H24" s="37" t="s">
        <v>176</v>
      </c>
      <c r="I24" s="37" t="s">
        <v>174</v>
      </c>
      <c r="J24" s="37" t="s">
        <v>174</v>
      </c>
      <c r="K24" s="37" t="s">
        <v>176</v>
      </c>
      <c r="L24" s="37" t="s">
        <v>175</v>
      </c>
      <c r="M24" s="37" t="s">
        <v>175</v>
      </c>
      <c r="N24" s="37" t="s">
        <v>175</v>
      </c>
      <c r="O24" s="37" t="s">
        <v>176</v>
      </c>
      <c r="P24" s="37" t="s">
        <v>175</v>
      </c>
      <c r="Q24" s="37" t="s">
        <v>175</v>
      </c>
    </row>
    <row r="25" spans="1:17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 x14ac:dyDescent="0.25">
      <c r="A26" s="32" t="s">
        <v>240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8.75" x14ac:dyDescent="0.3">
      <c r="A27" s="33"/>
      <c r="B27" s="34" t="s">
        <v>230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7" ht="109.5" x14ac:dyDescent="0.3">
      <c r="A28" s="34" t="s">
        <v>3</v>
      </c>
      <c r="B28" s="35" t="str">
        <f>B$3</f>
        <v>Administración Pública / Institucional</v>
      </c>
      <c r="C28" s="35" t="str">
        <f t="shared" ref="C28:Q28" si="1">C$3</f>
        <v>Banca electrónica</v>
      </c>
      <c r="D28" s="35" t="str">
        <f t="shared" si="1"/>
        <v>Blog</v>
      </c>
      <c r="E28" s="35" t="str">
        <f t="shared" si="1"/>
        <v>Comercio electrónico</v>
      </c>
      <c r="F28" s="35" t="str">
        <f t="shared" si="1"/>
        <v>Comunicación / Noticias</v>
      </c>
      <c r="G28" s="35" t="str">
        <f t="shared" si="1"/>
        <v>Corporativo / Empresa</v>
      </c>
      <c r="H28" s="35" t="str">
        <f t="shared" si="1"/>
        <v>Descargas</v>
      </c>
      <c r="I28" s="35" t="str">
        <f t="shared" si="1"/>
        <v>Educativo / Formativo</v>
      </c>
      <c r="J28" s="35" t="str">
        <f t="shared" si="1"/>
        <v>Entornos colaborativos / Wikis</v>
      </c>
      <c r="K28" s="35" t="str">
        <f t="shared" si="1"/>
        <v>Foros / Chat</v>
      </c>
      <c r="L28" s="35" t="str">
        <f t="shared" si="1"/>
        <v>Ocio / Entretenimiento</v>
      </c>
      <c r="M28" s="35" t="str">
        <f t="shared" si="1"/>
        <v>Personal</v>
      </c>
      <c r="N28" s="35" t="str">
        <f t="shared" si="1"/>
        <v>Portal de Servicios</v>
      </c>
      <c r="O28" s="35" t="str">
        <f t="shared" si="1"/>
        <v>Servicios interactivos basados en imágenes</v>
      </c>
      <c r="P28" s="35" t="str">
        <f t="shared" si="1"/>
        <v>Servicios interactivos no basados en imágenes</v>
      </c>
      <c r="Q28" s="35" t="str">
        <f t="shared" si="1"/>
        <v>Webmail / Correo</v>
      </c>
    </row>
    <row r="29" spans="1:17" x14ac:dyDescent="0.25">
      <c r="A29" s="36" t="str">
        <f>CONCATENATE('3, Estructura y navegación'!A3,": ",'3, Estructura y navegación'!B3)</f>
        <v>EN.1: Se ha evitado pantalla de bienvenida</v>
      </c>
      <c r="B29" s="37" t="s">
        <v>176</v>
      </c>
      <c r="C29" s="37" t="s">
        <v>176</v>
      </c>
      <c r="D29" s="37" t="s">
        <v>176</v>
      </c>
      <c r="E29" s="37" t="s">
        <v>176</v>
      </c>
      <c r="F29" s="37" t="s">
        <v>176</v>
      </c>
      <c r="G29" s="37" t="s">
        <v>176</v>
      </c>
      <c r="H29" s="37" t="s">
        <v>176</v>
      </c>
      <c r="I29" s="37" t="s">
        <v>176</v>
      </c>
      <c r="J29" s="37" t="s">
        <v>176</v>
      </c>
      <c r="K29" s="37" t="s">
        <v>176</v>
      </c>
      <c r="L29" s="37" t="s">
        <v>176</v>
      </c>
      <c r="M29" s="37" t="s">
        <v>176</v>
      </c>
      <c r="N29" s="37" t="s">
        <v>176</v>
      </c>
      <c r="O29" s="37" t="s">
        <v>176</v>
      </c>
      <c r="P29" s="37" t="s">
        <v>176</v>
      </c>
      <c r="Q29" s="37" t="s">
        <v>176</v>
      </c>
    </row>
    <row r="30" spans="1:17" x14ac:dyDescent="0.25">
      <c r="A30" s="36" t="str">
        <f>CONCATENATE('3, Estructura y navegación'!A4,": ",'3, Estructura y navegación'!B4)</f>
        <v>EN.2: Estructura de organización y navegación adecuada</v>
      </c>
      <c r="B30" s="37" t="s">
        <v>174</v>
      </c>
      <c r="C30" s="37" t="s">
        <v>175</v>
      </c>
      <c r="D30" s="37" t="s">
        <v>174</v>
      </c>
      <c r="E30" s="37" t="s">
        <v>174</v>
      </c>
      <c r="F30" s="37" t="s">
        <v>175</v>
      </c>
      <c r="G30" s="37" t="s">
        <v>174</v>
      </c>
      <c r="H30" s="37" t="s">
        <v>175</v>
      </c>
      <c r="I30" s="37" t="s">
        <v>174</v>
      </c>
      <c r="J30" s="37" t="s">
        <v>175</v>
      </c>
      <c r="K30" s="37" t="s">
        <v>175</v>
      </c>
      <c r="L30" s="37" t="s">
        <v>176</v>
      </c>
      <c r="M30" s="37" t="s">
        <v>175</v>
      </c>
      <c r="N30" s="37" t="s">
        <v>174</v>
      </c>
      <c r="O30" s="37" t="s">
        <v>175</v>
      </c>
      <c r="P30" s="37" t="s">
        <v>174</v>
      </c>
      <c r="Q30" s="37" t="s">
        <v>174</v>
      </c>
    </row>
    <row r="31" spans="1:17" x14ac:dyDescent="0.25">
      <c r="A31" s="36" t="str">
        <f>CONCATENATE('3, Estructura y navegación'!A5,": ",'3, Estructura y navegación'!B5)</f>
        <v>EN.3: Organización de elementos consistente con las convenciones</v>
      </c>
      <c r="B31" s="37" t="s">
        <v>174</v>
      </c>
      <c r="C31" s="37" t="s">
        <v>176</v>
      </c>
      <c r="D31" s="37" t="s">
        <v>174</v>
      </c>
      <c r="E31" s="37" t="s">
        <v>174</v>
      </c>
      <c r="F31" s="37" t="s">
        <v>175</v>
      </c>
      <c r="G31" s="37" t="s">
        <v>175</v>
      </c>
      <c r="H31" s="37" t="s">
        <v>176</v>
      </c>
      <c r="I31" s="37" t="s">
        <v>175</v>
      </c>
      <c r="J31" s="37" t="s">
        <v>175</v>
      </c>
      <c r="K31" s="37" t="s">
        <v>175</v>
      </c>
      <c r="L31" s="37" t="s">
        <v>175</v>
      </c>
      <c r="M31" s="37" t="s">
        <v>176</v>
      </c>
      <c r="N31" s="37" t="s">
        <v>175</v>
      </c>
      <c r="O31" s="37" t="s">
        <v>174</v>
      </c>
      <c r="P31" s="37" t="s">
        <v>174</v>
      </c>
      <c r="Q31" s="37" t="s">
        <v>175</v>
      </c>
    </row>
    <row r="32" spans="1:17" ht="26.25" x14ac:dyDescent="0.25">
      <c r="A32" s="36" t="str">
        <f>CONCATENATE('3, Estructura y navegación'!A6,": ",'3, Estructura y navegación'!B6)</f>
        <v>EN.4: Control del número de elementos y de términos por elemento en los menús de navegación</v>
      </c>
      <c r="B32" s="37" t="s">
        <v>174</v>
      </c>
      <c r="C32" s="37" t="s">
        <v>176</v>
      </c>
      <c r="D32" s="37" t="s">
        <v>174</v>
      </c>
      <c r="E32" s="37" t="s">
        <v>174</v>
      </c>
      <c r="F32" s="37" t="s">
        <v>175</v>
      </c>
      <c r="G32" s="37" t="s">
        <v>175</v>
      </c>
      <c r="H32" s="37" t="s">
        <v>175</v>
      </c>
      <c r="I32" s="37" t="s">
        <v>174</v>
      </c>
      <c r="J32" s="37" t="s">
        <v>174</v>
      </c>
      <c r="K32" s="37" t="s">
        <v>175</v>
      </c>
      <c r="L32" s="37" t="s">
        <v>175</v>
      </c>
      <c r="M32" s="37" t="s">
        <v>175</v>
      </c>
      <c r="N32" s="37" t="s">
        <v>174</v>
      </c>
      <c r="O32" s="37" t="s">
        <v>175</v>
      </c>
      <c r="P32" s="37" t="s">
        <v>175</v>
      </c>
      <c r="Q32" s="37" t="s">
        <v>175</v>
      </c>
    </row>
    <row r="33" spans="1:17" x14ac:dyDescent="0.25">
      <c r="A33" s="36" t="str">
        <f>CONCATENATE('3, Estructura y navegación'!A7,": ",'3, Estructura y navegación'!B7)</f>
        <v>EN.5: Equilibrio entre profundidad y anchura en el caso de estructura jerárquica</v>
      </c>
      <c r="B33" s="37" t="s">
        <v>174</v>
      </c>
      <c r="C33" s="37" t="s">
        <v>176</v>
      </c>
      <c r="D33" s="37" t="s">
        <v>174</v>
      </c>
      <c r="E33" s="37" t="s">
        <v>174</v>
      </c>
      <c r="F33" s="37" t="s">
        <v>175</v>
      </c>
      <c r="G33" s="37" t="s">
        <v>175</v>
      </c>
      <c r="H33" s="37" t="s">
        <v>175</v>
      </c>
      <c r="I33" s="37" t="s">
        <v>174</v>
      </c>
      <c r="J33" s="37" t="s">
        <v>175</v>
      </c>
      <c r="K33" s="37" t="s">
        <v>175</v>
      </c>
      <c r="L33" s="37" t="s">
        <v>176</v>
      </c>
      <c r="M33" s="37" t="s">
        <v>176</v>
      </c>
      <c r="N33" s="37" t="s">
        <v>174</v>
      </c>
      <c r="O33" s="37" t="s">
        <v>176</v>
      </c>
      <c r="P33" s="37" t="s">
        <v>175</v>
      </c>
      <c r="Q33" s="37" t="s">
        <v>175</v>
      </c>
    </row>
    <row r="34" spans="1:17" x14ac:dyDescent="0.25">
      <c r="A34" s="36" t="str">
        <f>CONCATENATE('3, Estructura y navegación'!A8,": ",'3, Estructura y navegación'!B8)</f>
        <v>EN.6: Enlaces fácilmente reconocibles como tales</v>
      </c>
      <c r="B34" s="37" t="s">
        <v>174</v>
      </c>
      <c r="C34" s="37" t="s">
        <v>174</v>
      </c>
      <c r="D34" s="37" t="s">
        <v>174</v>
      </c>
      <c r="E34" s="37" t="s">
        <v>174</v>
      </c>
      <c r="F34" s="37" t="s">
        <v>174</v>
      </c>
      <c r="G34" s="37" t="s">
        <v>174</v>
      </c>
      <c r="H34" s="37" t="s">
        <v>174</v>
      </c>
      <c r="I34" s="37" t="s">
        <v>174</v>
      </c>
      <c r="J34" s="37" t="s">
        <v>174</v>
      </c>
      <c r="K34" s="37" t="s">
        <v>175</v>
      </c>
      <c r="L34" s="37" t="s">
        <v>175</v>
      </c>
      <c r="M34" s="37" t="s">
        <v>175</v>
      </c>
      <c r="N34" s="37" t="s">
        <v>174</v>
      </c>
      <c r="O34" s="37" t="s">
        <v>174</v>
      </c>
      <c r="P34" s="37" t="s">
        <v>174</v>
      </c>
      <c r="Q34" s="37" t="s">
        <v>174</v>
      </c>
    </row>
    <row r="35" spans="1:17" x14ac:dyDescent="0.25">
      <c r="A35" s="36" t="str">
        <f>CONCATENATE('3, Estructura y navegación'!A9,": ",'3, Estructura y navegación'!B9)</f>
        <v>EN.7: La caracterización de los enlaces indica su estado (visitados, activos)</v>
      </c>
      <c r="B35" s="37" t="s">
        <v>174</v>
      </c>
      <c r="C35" s="37" t="s">
        <v>175</v>
      </c>
      <c r="D35" s="37" t="s">
        <v>174</v>
      </c>
      <c r="E35" s="37" t="s">
        <v>174</v>
      </c>
      <c r="F35" s="37" t="s">
        <v>174</v>
      </c>
      <c r="G35" s="37" t="s">
        <v>175</v>
      </c>
      <c r="H35" s="37" t="s">
        <v>175</v>
      </c>
      <c r="I35" s="37" t="s">
        <v>174</v>
      </c>
      <c r="J35" s="37" t="s">
        <v>175</v>
      </c>
      <c r="K35" s="37" t="s">
        <v>175</v>
      </c>
      <c r="L35" s="37" t="s">
        <v>175</v>
      </c>
      <c r="M35" s="37" t="s">
        <v>175</v>
      </c>
      <c r="N35" s="37" t="s">
        <v>174</v>
      </c>
      <c r="O35" s="37" t="s">
        <v>174</v>
      </c>
      <c r="P35" s="37" t="s">
        <v>174</v>
      </c>
      <c r="Q35" s="37" t="s">
        <v>175</v>
      </c>
    </row>
    <row r="36" spans="1:17" x14ac:dyDescent="0.25">
      <c r="A36" s="36" t="str">
        <f>CONCATENATE('3, Estructura y navegación'!A10,": ",'3, Estructura y navegación'!B10)</f>
        <v>EN.8: No hay redundancia de enlaces</v>
      </c>
      <c r="B36" s="37" t="s">
        <v>174</v>
      </c>
      <c r="C36" s="37" t="s">
        <v>175</v>
      </c>
      <c r="D36" s="37" t="s">
        <v>174</v>
      </c>
      <c r="E36" s="37" t="s">
        <v>174</v>
      </c>
      <c r="F36" s="37" t="s">
        <v>175</v>
      </c>
      <c r="G36" s="37" t="s">
        <v>174</v>
      </c>
      <c r="H36" s="37" t="s">
        <v>175</v>
      </c>
      <c r="I36" s="37" t="s">
        <v>174</v>
      </c>
      <c r="J36" s="37" t="s">
        <v>175</v>
      </c>
      <c r="K36" s="37" t="s">
        <v>175</v>
      </c>
      <c r="L36" s="37" t="s">
        <v>176</v>
      </c>
      <c r="M36" s="37" t="s">
        <v>175</v>
      </c>
      <c r="N36" s="37" t="s">
        <v>174</v>
      </c>
      <c r="O36" s="37" t="s">
        <v>176</v>
      </c>
      <c r="P36" s="37" t="s">
        <v>175</v>
      </c>
      <c r="Q36" s="37" t="s">
        <v>175</v>
      </c>
    </row>
    <row r="37" spans="1:17" x14ac:dyDescent="0.25">
      <c r="A37" s="36" t="str">
        <f>CONCATENATE('3, Estructura y navegación'!A11,": ",'3, Estructura y navegación'!B11)</f>
        <v>EN.9: No hay enlaces rotos</v>
      </c>
      <c r="B37" s="37" t="s">
        <v>173</v>
      </c>
      <c r="C37" s="37" t="s">
        <v>175</v>
      </c>
      <c r="D37" s="37" t="s">
        <v>174</v>
      </c>
      <c r="E37" s="37" t="s">
        <v>173</v>
      </c>
      <c r="F37" s="37" t="s">
        <v>175</v>
      </c>
      <c r="G37" s="37" t="s">
        <v>174</v>
      </c>
      <c r="H37" s="37" t="s">
        <v>174</v>
      </c>
      <c r="I37" s="37" t="s">
        <v>174</v>
      </c>
      <c r="J37" s="37" t="s">
        <v>174</v>
      </c>
      <c r="K37" s="37" t="s">
        <v>175</v>
      </c>
      <c r="L37" s="37" t="s">
        <v>175</v>
      </c>
      <c r="M37" s="37" t="s">
        <v>175</v>
      </c>
      <c r="N37" s="37" t="s">
        <v>174</v>
      </c>
      <c r="O37" s="37" t="s">
        <v>176</v>
      </c>
      <c r="P37" s="37" t="s">
        <v>174</v>
      </c>
      <c r="Q37" s="37" t="s">
        <v>174</v>
      </c>
    </row>
    <row r="38" spans="1:17" x14ac:dyDescent="0.25">
      <c r="A38" s="36" t="str">
        <f>CONCATENATE('3, Estructura y navegación'!A12,": ",'3, Estructura y navegación'!B12)</f>
        <v>EN.10: No hay enlaces que lleven a la misma página que se está visualizando</v>
      </c>
      <c r="B38" s="37" t="s">
        <v>176</v>
      </c>
      <c r="C38" s="37" t="s">
        <v>175</v>
      </c>
      <c r="D38" s="37" t="s">
        <v>176</v>
      </c>
      <c r="E38" s="37" t="s">
        <v>175</v>
      </c>
      <c r="F38" s="37" t="s">
        <v>176</v>
      </c>
      <c r="G38" s="37" t="s">
        <v>176</v>
      </c>
      <c r="H38" s="37" t="s">
        <v>175</v>
      </c>
      <c r="I38" s="37" t="s">
        <v>176</v>
      </c>
      <c r="J38" s="37" t="s">
        <v>176</v>
      </c>
      <c r="K38" s="37" t="s">
        <v>176</v>
      </c>
      <c r="L38" s="37" t="s">
        <v>176</v>
      </c>
      <c r="M38" s="37" t="s">
        <v>176</v>
      </c>
      <c r="N38" s="37" t="s">
        <v>176</v>
      </c>
      <c r="O38" s="37" t="s">
        <v>175</v>
      </c>
      <c r="P38" s="37" t="s">
        <v>176</v>
      </c>
      <c r="Q38" s="37" t="s">
        <v>175</v>
      </c>
    </row>
    <row r="39" spans="1:17" x14ac:dyDescent="0.25">
      <c r="A39" s="36" t="str">
        <f>CONCATENATE('3, Estructura y navegación'!A13,": ",'3, Estructura y navegación'!B13)</f>
        <v>EN.11: En las imágenes de enlace se indica el contenido al que se va a acceder</v>
      </c>
      <c r="B39" s="37" t="s">
        <v>175</v>
      </c>
      <c r="C39" s="37" t="s">
        <v>174</v>
      </c>
      <c r="D39" s="37" t="s">
        <v>175</v>
      </c>
      <c r="E39" s="37" t="s">
        <v>174</v>
      </c>
      <c r="F39" s="37" t="s">
        <v>175</v>
      </c>
      <c r="G39" s="37" t="s">
        <v>175</v>
      </c>
      <c r="H39" s="37" t="s">
        <v>174</v>
      </c>
      <c r="I39" s="37" t="s">
        <v>175</v>
      </c>
      <c r="J39" s="37" t="s">
        <v>175</v>
      </c>
      <c r="K39" s="37" t="s">
        <v>175</v>
      </c>
      <c r="L39" s="37" t="s">
        <v>174</v>
      </c>
      <c r="M39" s="37" t="s">
        <v>175</v>
      </c>
      <c r="N39" s="37" t="s">
        <v>174</v>
      </c>
      <c r="O39" s="37" t="s">
        <v>174</v>
      </c>
      <c r="P39" s="37" t="s">
        <v>175</v>
      </c>
      <c r="Q39" s="37" t="s">
        <v>174</v>
      </c>
    </row>
    <row r="40" spans="1:17" x14ac:dyDescent="0.25">
      <c r="A40" s="36" t="str">
        <f>CONCATENATE('3, Estructura y navegación'!A14,": ",'3, Estructura y navegación'!B14)</f>
        <v>EN.12: Existe un enlace para volver al inicio en cada página</v>
      </c>
      <c r="B40" s="37" t="s">
        <v>175</v>
      </c>
      <c r="C40" s="37" t="s">
        <v>175</v>
      </c>
      <c r="D40" s="37" t="s">
        <v>175</v>
      </c>
      <c r="E40" s="37" t="s">
        <v>175</v>
      </c>
      <c r="F40" s="37" t="s">
        <v>175</v>
      </c>
      <c r="G40" s="37" t="s">
        <v>175</v>
      </c>
      <c r="H40" s="37" t="s">
        <v>176</v>
      </c>
      <c r="I40" s="37" t="s">
        <v>175</v>
      </c>
      <c r="J40" s="37" t="s">
        <v>175</v>
      </c>
      <c r="K40" s="37" t="s">
        <v>175</v>
      </c>
      <c r="L40" s="37" t="s">
        <v>175</v>
      </c>
      <c r="M40" s="37" t="s">
        <v>175</v>
      </c>
      <c r="N40" s="37" t="s">
        <v>175</v>
      </c>
      <c r="O40" s="37" t="s">
        <v>174</v>
      </c>
      <c r="P40" s="37" t="s">
        <v>175</v>
      </c>
      <c r="Q40" s="37" t="s">
        <v>175</v>
      </c>
    </row>
    <row r="41" spans="1:17" ht="26.25" x14ac:dyDescent="0.25">
      <c r="A41" s="36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37" t="s">
        <v>173</v>
      </c>
      <c r="C41" s="37" t="s">
        <v>176</v>
      </c>
      <c r="D41" s="37" t="s">
        <v>174</v>
      </c>
      <c r="E41" s="37" t="s">
        <v>173</v>
      </c>
      <c r="F41" s="37" t="s">
        <v>174</v>
      </c>
      <c r="G41" s="37" t="s">
        <v>174</v>
      </c>
      <c r="H41" s="37" t="s">
        <v>174</v>
      </c>
      <c r="I41" s="37" t="s">
        <v>174</v>
      </c>
      <c r="J41" s="37" t="s">
        <v>175</v>
      </c>
      <c r="K41" s="37" t="s">
        <v>175</v>
      </c>
      <c r="L41" s="37" t="s">
        <v>175</v>
      </c>
      <c r="M41" s="37" t="s">
        <v>175</v>
      </c>
      <c r="N41" s="37" t="s">
        <v>175</v>
      </c>
      <c r="O41" s="37" t="s">
        <v>175</v>
      </c>
      <c r="P41" s="37" t="s">
        <v>174</v>
      </c>
      <c r="Q41" s="37" t="s">
        <v>174</v>
      </c>
    </row>
    <row r="42" spans="1:17" x14ac:dyDescent="0.25">
      <c r="A42" s="36" t="str">
        <f>CONCATENATE('3, Estructura y navegación'!A16,": ",'3, Estructura y navegación'!B16)</f>
        <v>EN.14: Existe mapa del sitio para acceder directamente a los contenidos sin navegar</v>
      </c>
      <c r="B42" s="37" t="s">
        <v>174</v>
      </c>
      <c r="C42" s="37" t="s">
        <v>175</v>
      </c>
      <c r="D42" s="37" t="s">
        <v>174</v>
      </c>
      <c r="E42" s="37" t="s">
        <v>175</v>
      </c>
      <c r="F42" s="37" t="s">
        <v>175</v>
      </c>
      <c r="G42" s="37" t="s">
        <v>176</v>
      </c>
      <c r="H42" s="37" t="s">
        <v>176</v>
      </c>
      <c r="I42" s="37" t="s">
        <v>175</v>
      </c>
      <c r="J42" s="37" t="s">
        <v>175</v>
      </c>
      <c r="K42" s="37" t="s">
        <v>176</v>
      </c>
      <c r="L42" s="37" t="s">
        <v>176</v>
      </c>
      <c r="M42" s="37" t="s">
        <v>176</v>
      </c>
      <c r="N42" s="37" t="s">
        <v>175</v>
      </c>
      <c r="O42" s="37" t="s">
        <v>175</v>
      </c>
      <c r="P42" s="37" t="s">
        <v>175</v>
      </c>
      <c r="Q42" s="37" t="s">
        <v>175</v>
      </c>
    </row>
    <row r="43" spans="1:17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</row>
    <row r="44" spans="1:17" x14ac:dyDescent="0.25">
      <c r="A44" s="32" t="s">
        <v>241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</row>
    <row r="45" spans="1:17" ht="18.75" x14ac:dyDescent="0.3">
      <c r="A45" s="33"/>
      <c r="B45" s="34" t="s">
        <v>230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</row>
    <row r="46" spans="1:17" ht="109.5" x14ac:dyDescent="0.3">
      <c r="A46" s="34" t="s">
        <v>3</v>
      </c>
      <c r="B46" s="35" t="str">
        <f>B$3</f>
        <v>Administración Pública / Institucional</v>
      </c>
      <c r="C46" s="35" t="str">
        <f t="shared" ref="C46:Q46" si="2">C$3</f>
        <v>Banca electrónica</v>
      </c>
      <c r="D46" s="35" t="str">
        <f t="shared" si="2"/>
        <v>Blog</v>
      </c>
      <c r="E46" s="35" t="str">
        <f t="shared" si="2"/>
        <v>Comercio electrónico</v>
      </c>
      <c r="F46" s="35" t="str">
        <f t="shared" si="2"/>
        <v>Comunicación / Noticias</v>
      </c>
      <c r="G46" s="35" t="str">
        <f t="shared" si="2"/>
        <v>Corporativo / Empresa</v>
      </c>
      <c r="H46" s="35" t="str">
        <f t="shared" si="2"/>
        <v>Descargas</v>
      </c>
      <c r="I46" s="35" t="str">
        <f t="shared" si="2"/>
        <v>Educativo / Formativo</v>
      </c>
      <c r="J46" s="35" t="str">
        <f t="shared" si="2"/>
        <v>Entornos colaborativos / Wikis</v>
      </c>
      <c r="K46" s="35" t="str">
        <f t="shared" si="2"/>
        <v>Foros / Chat</v>
      </c>
      <c r="L46" s="35" t="str">
        <f t="shared" si="2"/>
        <v>Ocio / Entretenimiento</v>
      </c>
      <c r="M46" s="35" t="str">
        <f t="shared" si="2"/>
        <v>Personal</v>
      </c>
      <c r="N46" s="35" t="str">
        <f t="shared" si="2"/>
        <v>Portal de Servicios</v>
      </c>
      <c r="O46" s="35" t="str">
        <f t="shared" si="2"/>
        <v>Servicios interactivos basados en imágenes</v>
      </c>
      <c r="P46" s="35" t="str">
        <f t="shared" si="2"/>
        <v>Servicios interactivos no basados en imágenes</v>
      </c>
      <c r="Q46" s="35" t="str">
        <f t="shared" si="2"/>
        <v>Webmail / Correo</v>
      </c>
    </row>
    <row r="47" spans="1:17" x14ac:dyDescent="0.25">
      <c r="A47" s="36" t="str">
        <f>CONCATENATE('4, Rotulado'!A3,": ",'4, Rotulado'!B3)</f>
        <v>RO.1: Rótulos significativos</v>
      </c>
      <c r="B47" s="37" t="s">
        <v>174</v>
      </c>
      <c r="C47" s="37" t="s">
        <v>175</v>
      </c>
      <c r="D47" s="37" t="s">
        <v>174</v>
      </c>
      <c r="E47" s="37" t="s">
        <v>174</v>
      </c>
      <c r="F47" s="37" t="s">
        <v>175</v>
      </c>
      <c r="G47" s="37" t="s">
        <v>175</v>
      </c>
      <c r="H47" s="37" t="s">
        <v>175</v>
      </c>
      <c r="I47" s="37" t="s">
        <v>175</v>
      </c>
      <c r="J47" s="37" t="s">
        <v>175</v>
      </c>
      <c r="K47" s="37" t="s">
        <v>175</v>
      </c>
      <c r="L47" s="37" t="s">
        <v>176</v>
      </c>
      <c r="M47" s="37" t="s">
        <v>175</v>
      </c>
      <c r="N47" s="37" t="s">
        <v>175</v>
      </c>
      <c r="O47" s="37" t="s">
        <v>174</v>
      </c>
      <c r="P47" s="37" t="s">
        <v>175</v>
      </c>
      <c r="Q47" s="37" t="s">
        <v>175</v>
      </c>
    </row>
    <row r="48" spans="1:17" x14ac:dyDescent="0.25">
      <c r="A48" s="36" t="str">
        <f>CONCATENATE('4, Rotulado'!A4,": ",'4, Rotulado'!B4)</f>
        <v>RO.2: Sistema de rotulado controlado y preciso</v>
      </c>
      <c r="B48" s="37" t="s">
        <v>175</v>
      </c>
      <c r="C48" s="37" t="s">
        <v>176</v>
      </c>
      <c r="D48" s="37" t="s">
        <v>174</v>
      </c>
      <c r="E48" s="37" t="s">
        <v>174</v>
      </c>
      <c r="F48" s="37" t="s">
        <v>175</v>
      </c>
      <c r="G48" s="37" t="s">
        <v>175</v>
      </c>
      <c r="H48" s="37" t="s">
        <v>175</v>
      </c>
      <c r="I48" s="37" t="s">
        <v>175</v>
      </c>
      <c r="J48" s="37" t="s">
        <v>175</v>
      </c>
      <c r="K48" s="37" t="s">
        <v>176</v>
      </c>
      <c r="L48" s="37" t="s">
        <v>176</v>
      </c>
      <c r="M48" s="37" t="s">
        <v>176</v>
      </c>
      <c r="N48" s="37" t="s">
        <v>174</v>
      </c>
      <c r="O48" s="37" t="s">
        <v>175</v>
      </c>
      <c r="P48" s="37" t="s">
        <v>174</v>
      </c>
      <c r="Q48" s="37" t="s">
        <v>175</v>
      </c>
    </row>
    <row r="49" spans="1:17" x14ac:dyDescent="0.25">
      <c r="A49" s="36" t="str">
        <f>CONCATENATE('4, Rotulado'!A5,": ",'4, Rotulado'!B5)</f>
        <v>RO.3: Título de las páginas, correcto y planificado</v>
      </c>
      <c r="B49" s="37" t="s">
        <v>174</v>
      </c>
      <c r="C49" s="37" t="s">
        <v>175</v>
      </c>
      <c r="D49" s="37" t="s">
        <v>174</v>
      </c>
      <c r="E49" s="37" t="s">
        <v>174</v>
      </c>
      <c r="F49" s="37" t="s">
        <v>175</v>
      </c>
      <c r="G49" s="37" t="s">
        <v>175</v>
      </c>
      <c r="H49" s="37" t="s">
        <v>175</v>
      </c>
      <c r="I49" s="37" t="s">
        <v>175</v>
      </c>
      <c r="J49" s="37" t="s">
        <v>175</v>
      </c>
      <c r="K49" s="37" t="s">
        <v>176</v>
      </c>
      <c r="L49" s="37" t="s">
        <v>176</v>
      </c>
      <c r="M49" s="37" t="s">
        <v>175</v>
      </c>
      <c r="N49" s="37" t="s">
        <v>174</v>
      </c>
      <c r="O49" s="37" t="s">
        <v>176</v>
      </c>
      <c r="P49" s="37" t="s">
        <v>175</v>
      </c>
      <c r="Q49" s="37" t="s">
        <v>176</v>
      </c>
    </row>
    <row r="50" spans="1:17" x14ac:dyDescent="0.25">
      <c r="A50" s="36" t="str">
        <f>CONCATENATE('4, Rotulado'!A6,": ",'4, Rotulado'!B6)</f>
        <v>RO.4: URL página principal correcta, clara y fácil de recordar</v>
      </c>
      <c r="B50" s="37" t="s">
        <v>175</v>
      </c>
      <c r="C50" s="37" t="s">
        <v>175</v>
      </c>
      <c r="D50" s="37" t="s">
        <v>175</v>
      </c>
      <c r="E50" s="37" t="s">
        <v>175</v>
      </c>
      <c r="F50" s="37" t="s">
        <v>176</v>
      </c>
      <c r="G50" s="37" t="s">
        <v>175</v>
      </c>
      <c r="H50" s="37" t="s">
        <v>176</v>
      </c>
      <c r="I50" s="37" t="s">
        <v>176</v>
      </c>
      <c r="J50" s="37" t="s">
        <v>176</v>
      </c>
      <c r="K50" s="37" t="s">
        <v>176</v>
      </c>
      <c r="L50" s="37" t="s">
        <v>176</v>
      </c>
      <c r="M50" s="37" t="s">
        <v>175</v>
      </c>
      <c r="N50" s="37" t="s">
        <v>175</v>
      </c>
      <c r="O50" s="37" t="s">
        <v>175</v>
      </c>
      <c r="P50" s="37" t="s">
        <v>175</v>
      </c>
      <c r="Q50" s="37" t="s">
        <v>175</v>
      </c>
    </row>
    <row r="51" spans="1:17" x14ac:dyDescent="0.25">
      <c r="A51" s="36" t="str">
        <f>CONCATENATE('4, Rotulado'!A7,": ",'4, Rotulado'!B7)</f>
        <v>RO.5: URLs de páginas internas claras</v>
      </c>
      <c r="B51" s="37" t="s">
        <v>175</v>
      </c>
      <c r="C51" s="37" t="s">
        <v>176</v>
      </c>
      <c r="D51" s="37" t="s">
        <v>175</v>
      </c>
      <c r="E51" s="37" t="s">
        <v>175</v>
      </c>
      <c r="F51" s="37" t="s">
        <v>175</v>
      </c>
      <c r="G51" s="37" t="s">
        <v>175</v>
      </c>
      <c r="H51" s="37" t="s">
        <v>175</v>
      </c>
      <c r="I51" s="37" t="s">
        <v>175</v>
      </c>
      <c r="J51" s="37" t="s">
        <v>175</v>
      </c>
      <c r="K51" s="37" t="s">
        <v>175</v>
      </c>
      <c r="L51" s="37" t="s">
        <v>175</v>
      </c>
      <c r="M51" s="37" t="s">
        <v>175</v>
      </c>
      <c r="N51" s="37" t="s">
        <v>175</v>
      </c>
      <c r="O51" s="37" t="s">
        <v>175</v>
      </c>
      <c r="P51" s="37" t="s">
        <v>175</v>
      </c>
      <c r="Q51" s="37" t="s">
        <v>175</v>
      </c>
    </row>
    <row r="52" spans="1:17" x14ac:dyDescent="0.25">
      <c r="A52" s="36" t="str">
        <f>CONCATENATE('4, Rotulado'!A8,": ",'4, Rotulado'!B8)</f>
        <v>RO.6: URLs de páginas internas permanentes</v>
      </c>
      <c r="B52" s="37" t="s">
        <v>175</v>
      </c>
      <c r="C52" s="37" t="s">
        <v>176</v>
      </c>
      <c r="D52" s="37" t="s">
        <v>174</v>
      </c>
      <c r="E52" s="37" t="s">
        <v>174</v>
      </c>
      <c r="F52" s="37" t="s">
        <v>176</v>
      </c>
      <c r="G52" s="37" t="s">
        <v>175</v>
      </c>
      <c r="H52" s="37" t="s">
        <v>176</v>
      </c>
      <c r="I52" s="37" t="s">
        <v>175</v>
      </c>
      <c r="J52" s="37" t="s">
        <v>175</v>
      </c>
      <c r="K52" s="37" t="s">
        <v>175</v>
      </c>
      <c r="L52" s="37" t="s">
        <v>175</v>
      </c>
      <c r="M52" s="37" t="s">
        <v>176</v>
      </c>
      <c r="N52" s="37" t="s">
        <v>175</v>
      </c>
      <c r="O52" s="37" t="s">
        <v>175</v>
      </c>
      <c r="P52" s="37" t="s">
        <v>176</v>
      </c>
      <c r="Q52" s="37" t="s">
        <v>175</v>
      </c>
    </row>
    <row r="53" spans="1:17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</row>
    <row r="54" spans="1:17" x14ac:dyDescent="0.25">
      <c r="A54" s="32" t="s">
        <v>242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</row>
    <row r="55" spans="1:17" ht="18.75" x14ac:dyDescent="0.3">
      <c r="A55" s="33"/>
      <c r="B55" s="34" t="s">
        <v>230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</row>
    <row r="56" spans="1:17" ht="109.5" x14ac:dyDescent="0.3">
      <c r="A56" s="34" t="s">
        <v>3</v>
      </c>
      <c r="B56" s="35" t="str">
        <f>B$3</f>
        <v>Administración Pública / Institucional</v>
      </c>
      <c r="C56" s="35" t="str">
        <f t="shared" ref="C56:Q56" si="3">C$3</f>
        <v>Banca electrónica</v>
      </c>
      <c r="D56" s="35" t="str">
        <f t="shared" si="3"/>
        <v>Blog</v>
      </c>
      <c r="E56" s="35" t="str">
        <f t="shared" si="3"/>
        <v>Comercio electrónico</v>
      </c>
      <c r="F56" s="35" t="str">
        <f t="shared" si="3"/>
        <v>Comunicación / Noticias</v>
      </c>
      <c r="G56" s="35" t="str">
        <f t="shared" si="3"/>
        <v>Corporativo / Empresa</v>
      </c>
      <c r="H56" s="35" t="str">
        <f t="shared" si="3"/>
        <v>Descargas</v>
      </c>
      <c r="I56" s="35" t="str">
        <f t="shared" si="3"/>
        <v>Educativo / Formativo</v>
      </c>
      <c r="J56" s="35" t="str">
        <f t="shared" si="3"/>
        <v>Entornos colaborativos / Wikis</v>
      </c>
      <c r="K56" s="35" t="str">
        <f t="shared" si="3"/>
        <v>Foros / Chat</v>
      </c>
      <c r="L56" s="35" t="str">
        <f t="shared" si="3"/>
        <v>Ocio / Entretenimiento</v>
      </c>
      <c r="M56" s="35" t="str">
        <f t="shared" si="3"/>
        <v>Personal</v>
      </c>
      <c r="N56" s="35" t="str">
        <f t="shared" si="3"/>
        <v>Portal de Servicios</v>
      </c>
      <c r="O56" s="35" t="str">
        <f t="shared" si="3"/>
        <v>Servicios interactivos basados en imágenes</v>
      </c>
      <c r="P56" s="35" t="str">
        <f t="shared" si="3"/>
        <v>Servicios interactivos no basados en imágenes</v>
      </c>
      <c r="Q56" s="35" t="str">
        <f t="shared" si="3"/>
        <v>Webmail / Correo</v>
      </c>
    </row>
    <row r="57" spans="1:17" ht="24.75" customHeight="1" x14ac:dyDescent="0.25">
      <c r="A57" s="36" t="str">
        <f>CONCATENATE('5, Layout de la página'!A3,": ",'5, Layout de la página'!B3)</f>
        <v>LA.1: Se aprovechan las zonas de alta jerarquía informativa de la página para contenidos de mayor relevancia</v>
      </c>
      <c r="B57" s="37" t="s">
        <v>174</v>
      </c>
      <c r="C57" s="37" t="s">
        <v>176</v>
      </c>
      <c r="D57" s="37" t="s">
        <v>174</v>
      </c>
      <c r="E57" s="37" t="s">
        <v>174</v>
      </c>
      <c r="F57" s="37" t="s">
        <v>174</v>
      </c>
      <c r="G57" s="37" t="s">
        <v>175</v>
      </c>
      <c r="H57" s="37" t="s">
        <v>176</v>
      </c>
      <c r="I57" s="37" t="s">
        <v>175</v>
      </c>
      <c r="J57" s="37" t="s">
        <v>175</v>
      </c>
      <c r="K57" s="37" t="s">
        <v>176</v>
      </c>
      <c r="L57" s="37" t="s">
        <v>176</v>
      </c>
      <c r="M57" s="37" t="s">
        <v>175</v>
      </c>
      <c r="N57" s="37" t="s">
        <v>175</v>
      </c>
      <c r="O57" s="37" t="s">
        <v>176</v>
      </c>
      <c r="P57" s="37" t="s">
        <v>175</v>
      </c>
      <c r="Q57" s="37" t="s">
        <v>175</v>
      </c>
    </row>
    <row r="58" spans="1:17" x14ac:dyDescent="0.25">
      <c r="A58" s="36" t="str">
        <f>CONCATENATE('5, Layout de la página'!A4,": ",'5, Layout de la página'!B4)</f>
        <v>LA.2: Se ha evitado la sobrecarga informativa</v>
      </c>
      <c r="B58" s="37" t="s">
        <v>175</v>
      </c>
      <c r="C58" s="37" t="s">
        <v>175</v>
      </c>
      <c r="D58" s="37" t="s">
        <v>175</v>
      </c>
      <c r="E58" s="37" t="s">
        <v>175</v>
      </c>
      <c r="F58" s="37" t="s">
        <v>175</v>
      </c>
      <c r="G58" s="37" t="s">
        <v>175</v>
      </c>
      <c r="H58" s="37" t="s">
        <v>176</v>
      </c>
      <c r="I58" s="37" t="s">
        <v>175</v>
      </c>
      <c r="J58" s="37" t="s">
        <v>175</v>
      </c>
      <c r="K58" s="37" t="s">
        <v>176</v>
      </c>
      <c r="L58" s="37" t="s">
        <v>176</v>
      </c>
      <c r="M58" s="37" t="s">
        <v>175</v>
      </c>
      <c r="N58" s="37" t="s">
        <v>175</v>
      </c>
      <c r="O58" s="37" t="s">
        <v>174</v>
      </c>
      <c r="P58" s="37" t="s">
        <v>175</v>
      </c>
      <c r="Q58" s="37" t="s">
        <v>175</v>
      </c>
    </row>
    <row r="59" spans="1:17" x14ac:dyDescent="0.25">
      <c r="A59" s="36" t="str">
        <f>CONCATENATE('5, Layout de la página'!A5,": ",'5, Layout de la página'!B5)</f>
        <v>LA.3: Es una interfaz limpia, sin ruido visual</v>
      </c>
      <c r="B59" s="37" t="s">
        <v>174</v>
      </c>
      <c r="C59" s="37" t="s">
        <v>175</v>
      </c>
      <c r="D59" s="37" t="s">
        <v>174</v>
      </c>
      <c r="E59" s="37" t="s">
        <v>174</v>
      </c>
      <c r="F59" s="37" t="s">
        <v>174</v>
      </c>
      <c r="G59" s="37" t="s">
        <v>174</v>
      </c>
      <c r="H59" s="37" t="s">
        <v>176</v>
      </c>
      <c r="I59" s="37" t="s">
        <v>175</v>
      </c>
      <c r="J59" s="37" t="s">
        <v>175</v>
      </c>
      <c r="K59" s="37" t="s">
        <v>175</v>
      </c>
      <c r="L59" s="37" t="s">
        <v>176</v>
      </c>
      <c r="M59" s="37" t="s">
        <v>175</v>
      </c>
      <c r="N59" s="37" t="s">
        <v>174</v>
      </c>
      <c r="O59" s="37" t="s">
        <v>174</v>
      </c>
      <c r="P59" s="37" t="s">
        <v>175</v>
      </c>
      <c r="Q59" s="37" t="s">
        <v>175</v>
      </c>
    </row>
    <row r="60" spans="1:17" ht="26.25" x14ac:dyDescent="0.25">
      <c r="A60" s="36" t="str">
        <f>CONCATENATE('5, Layout de la página'!A6,": ",'5, Layout de la página'!B6)</f>
        <v>LA.4: Existen zonas en blanco entre los objetos informativos de la página para poder descansar la vista</v>
      </c>
      <c r="B60" s="37" t="s">
        <v>174</v>
      </c>
      <c r="C60" s="37" t="s">
        <v>175</v>
      </c>
      <c r="D60" s="37" t="s">
        <v>175</v>
      </c>
      <c r="E60" s="37" t="s">
        <v>175</v>
      </c>
      <c r="F60" s="37" t="s">
        <v>174</v>
      </c>
      <c r="G60" s="37" t="s">
        <v>175</v>
      </c>
      <c r="H60" s="37" t="s">
        <v>176</v>
      </c>
      <c r="I60" s="37" t="s">
        <v>175</v>
      </c>
      <c r="J60" s="37" t="s">
        <v>175</v>
      </c>
      <c r="K60" s="37" t="s">
        <v>175</v>
      </c>
      <c r="L60" s="37" t="s">
        <v>176</v>
      </c>
      <c r="M60" s="37" t="s">
        <v>175</v>
      </c>
      <c r="N60" s="37" t="s">
        <v>175</v>
      </c>
      <c r="O60" s="37" t="s">
        <v>175</v>
      </c>
      <c r="P60" s="37" t="s">
        <v>175</v>
      </c>
      <c r="Q60" s="37" t="s">
        <v>175</v>
      </c>
    </row>
    <row r="61" spans="1:17" x14ac:dyDescent="0.25">
      <c r="A61" s="36" t="str">
        <f>CONCATENATE('5, Layout de la página'!A7,": ",'5, Layout de la página'!B7)</f>
        <v>LA.5: Uso correcto del espacio visual de la página</v>
      </c>
      <c r="B61" s="37" t="s">
        <v>175</v>
      </c>
      <c r="C61" s="37" t="s">
        <v>175</v>
      </c>
      <c r="D61" s="37" t="s">
        <v>174</v>
      </c>
      <c r="E61" s="37" t="s">
        <v>174</v>
      </c>
      <c r="F61" s="37" t="s">
        <v>174</v>
      </c>
      <c r="G61" s="37" t="s">
        <v>174</v>
      </c>
      <c r="H61" s="37" t="s">
        <v>176</v>
      </c>
      <c r="I61" s="37" t="s">
        <v>175</v>
      </c>
      <c r="J61" s="37" t="s">
        <v>175</v>
      </c>
      <c r="K61" s="37" t="s">
        <v>175</v>
      </c>
      <c r="L61" s="37" t="s">
        <v>175</v>
      </c>
      <c r="M61" s="37" t="s">
        <v>175</v>
      </c>
      <c r="N61" s="37" t="s">
        <v>174</v>
      </c>
      <c r="O61" s="37" t="s">
        <v>175</v>
      </c>
      <c r="P61" s="37" t="s">
        <v>174</v>
      </c>
      <c r="Q61" s="37" t="s">
        <v>175</v>
      </c>
    </row>
    <row r="62" spans="1:17" ht="26.25" x14ac:dyDescent="0.25">
      <c r="A62" s="36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37" t="s">
        <v>174</v>
      </c>
      <c r="C62" s="37" t="s">
        <v>175</v>
      </c>
      <c r="D62" s="37" t="s">
        <v>174</v>
      </c>
      <c r="E62" s="37" t="s">
        <v>174</v>
      </c>
      <c r="F62" s="37" t="s">
        <v>174</v>
      </c>
      <c r="G62" s="37" t="s">
        <v>175</v>
      </c>
      <c r="H62" s="37" t="s">
        <v>176</v>
      </c>
      <c r="I62" s="37" t="s">
        <v>175</v>
      </c>
      <c r="J62" s="37" t="s">
        <v>174</v>
      </c>
      <c r="K62" s="37" t="s">
        <v>174</v>
      </c>
      <c r="L62" s="37" t="s">
        <v>176</v>
      </c>
      <c r="M62" s="37" t="s">
        <v>175</v>
      </c>
      <c r="N62" s="37" t="s">
        <v>174</v>
      </c>
      <c r="O62" s="37" t="s">
        <v>175</v>
      </c>
      <c r="P62" s="37" t="s">
        <v>175</v>
      </c>
      <c r="Q62" s="37" t="s">
        <v>175</v>
      </c>
    </row>
    <row r="63" spans="1:17" x14ac:dyDescent="0.25">
      <c r="A63" s="36" t="str">
        <f>CONCATENATE('5, Layout de la página'!A9,": ",'5, Layout de la página'!B9)</f>
        <v>LA.7: Se ha controlado la longitud de página</v>
      </c>
      <c r="B63" s="37" t="s">
        <v>175</v>
      </c>
      <c r="C63" s="37" t="s">
        <v>176</v>
      </c>
      <c r="D63" s="37" t="s">
        <v>175</v>
      </c>
      <c r="E63" s="37" t="s">
        <v>175</v>
      </c>
      <c r="F63" s="37" t="s">
        <v>175</v>
      </c>
      <c r="G63" s="37" t="s">
        <v>175</v>
      </c>
      <c r="H63" s="37" t="s">
        <v>176</v>
      </c>
      <c r="I63" s="37" t="s">
        <v>175</v>
      </c>
      <c r="J63" s="37" t="s">
        <v>175</v>
      </c>
      <c r="K63" s="37" t="s">
        <v>176</v>
      </c>
      <c r="L63" s="37" t="s">
        <v>176</v>
      </c>
      <c r="M63" s="37" t="s">
        <v>175</v>
      </c>
      <c r="N63" s="37" t="s">
        <v>175</v>
      </c>
      <c r="O63" s="37" t="s">
        <v>175</v>
      </c>
      <c r="P63" s="37" t="s">
        <v>175</v>
      </c>
      <c r="Q63" s="37" t="s">
        <v>176</v>
      </c>
    </row>
    <row r="64" spans="1:17" x14ac:dyDescent="0.25">
      <c r="A64" s="36" t="str">
        <f>CONCATENATE('5, Layout de la página'!A10,": ",'5, Layout de la página'!B10)</f>
        <v>LA.8: La versión impresa de la página es correcta</v>
      </c>
      <c r="B64" s="37" t="s">
        <v>174</v>
      </c>
      <c r="C64" s="37" t="s">
        <v>175</v>
      </c>
      <c r="D64" s="37" t="s">
        <v>174</v>
      </c>
      <c r="E64" s="37" t="s">
        <v>174</v>
      </c>
      <c r="F64" s="37" t="s">
        <v>175</v>
      </c>
      <c r="G64" s="37" t="s">
        <v>175</v>
      </c>
      <c r="H64" s="37" t="s">
        <v>176</v>
      </c>
      <c r="I64" s="37" t="s">
        <v>174</v>
      </c>
      <c r="J64" s="37" t="s">
        <v>175</v>
      </c>
      <c r="K64" s="37" t="s">
        <v>176</v>
      </c>
      <c r="L64" s="37" t="s">
        <v>176</v>
      </c>
      <c r="M64" s="37" t="s">
        <v>175</v>
      </c>
      <c r="N64" s="37" t="s">
        <v>176</v>
      </c>
      <c r="O64" s="37" t="s">
        <v>174</v>
      </c>
      <c r="P64" s="37" t="s">
        <v>176</v>
      </c>
      <c r="Q64" s="37" t="s">
        <v>174</v>
      </c>
    </row>
    <row r="65" spans="1:17" x14ac:dyDescent="0.25">
      <c r="A65" s="36" t="str">
        <f>CONCATENATE('5, Layout de la página'!A11,": ",'5, Layout de la página'!B11)</f>
        <v>LA.9: El texto de la página se lee sin dificultad</v>
      </c>
      <c r="B65" s="37" t="s">
        <v>173</v>
      </c>
      <c r="C65" s="37" t="s">
        <v>175</v>
      </c>
      <c r="D65" s="37" t="s">
        <v>174</v>
      </c>
      <c r="E65" s="37" t="s">
        <v>173</v>
      </c>
      <c r="F65" s="37" t="s">
        <v>173</v>
      </c>
      <c r="G65" s="37" t="s">
        <v>174</v>
      </c>
      <c r="H65" s="37" t="s">
        <v>175</v>
      </c>
      <c r="I65" s="37" t="s">
        <v>174</v>
      </c>
      <c r="J65" s="37" t="s">
        <v>174</v>
      </c>
      <c r="K65" s="37" t="s">
        <v>174</v>
      </c>
      <c r="L65" s="37" t="s">
        <v>175</v>
      </c>
      <c r="M65" s="37" t="s">
        <v>174</v>
      </c>
      <c r="N65" s="37" t="s">
        <v>174</v>
      </c>
      <c r="O65" s="37" t="s">
        <v>174</v>
      </c>
      <c r="P65" s="37" t="s">
        <v>174</v>
      </c>
      <c r="Q65" s="37" t="s">
        <v>174</v>
      </c>
    </row>
    <row r="66" spans="1:17" x14ac:dyDescent="0.25">
      <c r="A66" s="36" t="str">
        <f>CONCATENATE('5, Layout de la página'!A12,": ",'5, Layout de la página'!B12)</f>
        <v>LA.10: Se ha evitado el texto parpadeante / deslizante</v>
      </c>
      <c r="B66" s="37" t="s">
        <v>174</v>
      </c>
      <c r="C66" s="37" t="s">
        <v>174</v>
      </c>
      <c r="D66" s="37" t="s">
        <v>176</v>
      </c>
      <c r="E66" s="37" t="s">
        <v>175</v>
      </c>
      <c r="F66" s="37" t="s">
        <v>174</v>
      </c>
      <c r="G66" s="37" t="s">
        <v>176</v>
      </c>
      <c r="H66" s="37" t="s">
        <v>175</v>
      </c>
      <c r="I66" s="37" t="s">
        <v>175</v>
      </c>
      <c r="J66" s="37" t="s">
        <v>175</v>
      </c>
      <c r="K66" s="37" t="s">
        <v>176</v>
      </c>
      <c r="L66" s="37" t="s">
        <v>176</v>
      </c>
      <c r="M66" s="37" t="s">
        <v>176</v>
      </c>
      <c r="N66" s="37" t="s">
        <v>176</v>
      </c>
      <c r="O66" s="37" t="s">
        <v>175</v>
      </c>
      <c r="P66" s="37" t="s">
        <v>175</v>
      </c>
      <c r="Q66" s="37" t="s">
        <v>175</v>
      </c>
    </row>
    <row r="67" spans="1:17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</row>
    <row r="68" spans="1:17" x14ac:dyDescent="0.25">
      <c r="A68" s="32" t="s">
        <v>243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</row>
    <row r="69" spans="1:17" ht="18.75" x14ac:dyDescent="0.3">
      <c r="A69" s="32"/>
      <c r="B69" s="34" t="s">
        <v>230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</row>
    <row r="70" spans="1:17" ht="109.5" x14ac:dyDescent="0.3">
      <c r="A70" s="34" t="s">
        <v>3</v>
      </c>
      <c r="B70" s="35" t="str">
        <f>B$3</f>
        <v>Administración Pública / Institucional</v>
      </c>
      <c r="C70" s="35" t="str">
        <f t="shared" ref="C70:Q70" si="4">C$3</f>
        <v>Banca electrónica</v>
      </c>
      <c r="D70" s="35" t="str">
        <f t="shared" si="4"/>
        <v>Blog</v>
      </c>
      <c r="E70" s="35" t="str">
        <f t="shared" si="4"/>
        <v>Comercio electrónico</v>
      </c>
      <c r="F70" s="35" t="str">
        <f t="shared" si="4"/>
        <v>Comunicación / Noticias</v>
      </c>
      <c r="G70" s="35" t="str">
        <f t="shared" si="4"/>
        <v>Corporativo / Empresa</v>
      </c>
      <c r="H70" s="35" t="str">
        <f t="shared" si="4"/>
        <v>Descargas</v>
      </c>
      <c r="I70" s="35" t="str">
        <f t="shared" si="4"/>
        <v>Educativo / Formativo</v>
      </c>
      <c r="J70" s="35" t="str">
        <f t="shared" si="4"/>
        <v>Entornos colaborativos / Wikis</v>
      </c>
      <c r="K70" s="35" t="str">
        <f t="shared" si="4"/>
        <v>Foros / Chat</v>
      </c>
      <c r="L70" s="35" t="str">
        <f t="shared" si="4"/>
        <v>Ocio / Entretenimiento</v>
      </c>
      <c r="M70" s="35" t="str">
        <f t="shared" si="4"/>
        <v>Personal</v>
      </c>
      <c r="N70" s="35" t="str">
        <f t="shared" si="4"/>
        <v>Portal de Servicios</v>
      </c>
      <c r="O70" s="35" t="str">
        <f t="shared" si="4"/>
        <v>Servicios interactivos basados en imágenes</v>
      </c>
      <c r="P70" s="35" t="str">
        <f t="shared" si="4"/>
        <v>Servicios interactivos no basados en imágenes</v>
      </c>
      <c r="Q70" s="35" t="str">
        <f t="shared" si="4"/>
        <v>Webmail / Correo</v>
      </c>
    </row>
    <row r="71" spans="1:17" x14ac:dyDescent="0.25">
      <c r="A71" s="36" t="str">
        <f>CONCATENATE('6, Entendibilidad y Facilidad'!A3,": ",'6, Entendibilidad y Facilidad'!B3)</f>
        <v>EF.1: Se emplea un lenguaje claro y conciso</v>
      </c>
      <c r="B71" s="37" t="s">
        <v>173</v>
      </c>
      <c r="C71" s="37" t="s">
        <v>173</v>
      </c>
      <c r="D71" s="37" t="s">
        <v>174</v>
      </c>
      <c r="E71" s="37" t="s">
        <v>174</v>
      </c>
      <c r="F71" s="37" t="s">
        <v>174</v>
      </c>
      <c r="G71" s="37" t="s">
        <v>175</v>
      </c>
      <c r="H71" s="37" t="s">
        <v>176</v>
      </c>
      <c r="I71" s="37" t="s">
        <v>174</v>
      </c>
      <c r="J71" s="37" t="s">
        <v>174</v>
      </c>
      <c r="K71" s="37" t="s">
        <v>176</v>
      </c>
      <c r="L71" s="37" t="s">
        <v>176</v>
      </c>
      <c r="M71" s="37" t="s">
        <v>175</v>
      </c>
      <c r="N71" s="37" t="s">
        <v>175</v>
      </c>
      <c r="O71" s="37" t="s">
        <v>174</v>
      </c>
      <c r="P71" s="37" t="s">
        <v>175</v>
      </c>
      <c r="Q71" s="37" t="s">
        <v>175</v>
      </c>
    </row>
    <row r="72" spans="1:17" x14ac:dyDescent="0.25">
      <c r="A72" s="36" t="str">
        <f>CONCATENATE('6, Entendibilidad y Facilidad'!A4,": ",'6, Entendibilidad y Facilidad'!B4)</f>
        <v>EF.2: Lenguaje  amigable, familiar y cercano</v>
      </c>
      <c r="B72" s="37" t="s">
        <v>175</v>
      </c>
      <c r="C72" s="37" t="s">
        <v>175</v>
      </c>
      <c r="D72" s="37" t="s">
        <v>175</v>
      </c>
      <c r="E72" s="37" t="s">
        <v>175</v>
      </c>
      <c r="F72" s="37" t="s">
        <v>175</v>
      </c>
      <c r="G72" s="37" t="s">
        <v>175</v>
      </c>
      <c r="H72" s="37" t="s">
        <v>176</v>
      </c>
      <c r="I72" s="37" t="s">
        <v>175</v>
      </c>
      <c r="J72" s="37" t="s">
        <v>175</v>
      </c>
      <c r="K72" s="37" t="s">
        <v>175</v>
      </c>
      <c r="L72" s="37" t="s">
        <v>175</v>
      </c>
      <c r="M72" s="37" t="s">
        <v>175</v>
      </c>
      <c r="N72" s="37" t="s">
        <v>175</v>
      </c>
      <c r="O72" s="37" t="s">
        <v>176</v>
      </c>
      <c r="P72" s="37" t="s">
        <v>175</v>
      </c>
      <c r="Q72" s="37" t="s">
        <v>176</v>
      </c>
    </row>
    <row r="73" spans="1:17" x14ac:dyDescent="0.25">
      <c r="A73" s="36" t="str">
        <f>CONCATENATE('6, Entendibilidad y Facilidad'!A5,": ",'6, Entendibilidad y Facilidad'!B5)</f>
        <v>EF.3: Cada párrafo expresa una idea</v>
      </c>
      <c r="B73" s="37" t="s">
        <v>175</v>
      </c>
      <c r="C73" s="37" t="s">
        <v>176</v>
      </c>
      <c r="D73" s="37" t="s">
        <v>174</v>
      </c>
      <c r="E73" s="37" t="s">
        <v>175</v>
      </c>
      <c r="F73" s="37" t="s">
        <v>174</v>
      </c>
      <c r="G73" s="37" t="s">
        <v>175</v>
      </c>
      <c r="H73" s="37" t="s">
        <v>176</v>
      </c>
      <c r="I73" s="37" t="s">
        <v>175</v>
      </c>
      <c r="J73" s="37" t="s">
        <v>174</v>
      </c>
      <c r="K73" s="37" t="s">
        <v>175</v>
      </c>
      <c r="L73" s="37" t="s">
        <v>176</v>
      </c>
      <c r="M73" s="37" t="s">
        <v>175</v>
      </c>
      <c r="N73" s="37" t="s">
        <v>175</v>
      </c>
      <c r="O73" s="37" t="s">
        <v>176</v>
      </c>
      <c r="P73" s="37" t="s">
        <v>175</v>
      </c>
      <c r="Q73" s="37" t="s">
        <v>176</v>
      </c>
    </row>
    <row r="74" spans="1:17" x14ac:dyDescent="0.25">
      <c r="A74" s="36" t="str">
        <f>CONCATENATE('6, Entendibilidad y Facilidad'!A6,": ",'6, Entendibilidad y Facilidad'!B6)</f>
        <v>EF.4: Uso consistente de los controles de la interfaz</v>
      </c>
      <c r="B74" s="37" t="s">
        <v>174</v>
      </c>
      <c r="C74" s="37" t="s">
        <v>174</v>
      </c>
      <c r="D74" s="37" t="s">
        <v>175</v>
      </c>
      <c r="E74" s="37" t="s">
        <v>174</v>
      </c>
      <c r="F74" s="37" t="s">
        <v>175</v>
      </c>
      <c r="G74" s="37" t="s">
        <v>175</v>
      </c>
      <c r="H74" s="37" t="s">
        <v>176</v>
      </c>
      <c r="I74" s="37" t="s">
        <v>175</v>
      </c>
      <c r="J74" s="37" t="s">
        <v>175</v>
      </c>
      <c r="K74" s="37" t="s">
        <v>175</v>
      </c>
      <c r="L74" s="37" t="s">
        <v>176</v>
      </c>
      <c r="M74" s="37" t="s">
        <v>175</v>
      </c>
      <c r="N74" s="37" t="s">
        <v>175</v>
      </c>
      <c r="O74" s="37" t="s">
        <v>174</v>
      </c>
      <c r="P74" s="37" t="s">
        <v>174</v>
      </c>
      <c r="Q74" s="37" t="s">
        <v>174</v>
      </c>
    </row>
    <row r="75" spans="1:17" ht="26.25" x14ac:dyDescent="0.25">
      <c r="A75" s="36" t="str">
        <f>CONCATENATE('6, Entendibilidad y Facilidad'!A7,": ",'6, Entendibilidad y Facilidad'!B7)</f>
        <v>EF.5: Metáforas visuales reconocibles y comprensibles por cualquier usuario (ej.: iconos)</v>
      </c>
      <c r="B75" s="37" t="s">
        <v>174</v>
      </c>
      <c r="C75" s="37" t="s">
        <v>174</v>
      </c>
      <c r="D75" s="37" t="s">
        <v>174</v>
      </c>
      <c r="E75" s="37" t="s">
        <v>174</v>
      </c>
      <c r="F75" s="37" t="s">
        <v>175</v>
      </c>
      <c r="G75" s="37" t="s">
        <v>175</v>
      </c>
      <c r="H75" s="37" t="s">
        <v>176</v>
      </c>
      <c r="I75" s="37" t="s">
        <v>175</v>
      </c>
      <c r="J75" s="37" t="s">
        <v>175</v>
      </c>
      <c r="K75" s="37" t="s">
        <v>175</v>
      </c>
      <c r="L75" s="37" t="s">
        <v>175</v>
      </c>
      <c r="M75" s="37" t="s">
        <v>175</v>
      </c>
      <c r="N75" s="37" t="s">
        <v>174</v>
      </c>
      <c r="O75" s="37" t="s">
        <v>174</v>
      </c>
      <c r="P75" s="37" t="s">
        <v>174</v>
      </c>
      <c r="Q75" s="37" t="s">
        <v>174</v>
      </c>
    </row>
    <row r="76" spans="1:17" x14ac:dyDescent="0.25">
      <c r="A76" s="36" t="str">
        <f>CONCATENATE('6, Entendibilidad y Facilidad'!A8,": ",'6, Entendibilidad y Facilidad'!B8)</f>
        <v>EF.6: Si se usan menús desplegables, orden coherente o alfabético</v>
      </c>
      <c r="B76" s="37" t="s">
        <v>174</v>
      </c>
      <c r="C76" s="37" t="s">
        <v>175</v>
      </c>
      <c r="D76" s="37" t="s">
        <v>174</v>
      </c>
      <c r="E76" s="37" t="s">
        <v>174</v>
      </c>
      <c r="F76" s="37" t="s">
        <v>174</v>
      </c>
      <c r="G76" s="37" t="s">
        <v>175</v>
      </c>
      <c r="H76" s="37" t="s">
        <v>175</v>
      </c>
      <c r="I76" s="37" t="s">
        <v>175</v>
      </c>
      <c r="J76" s="37" t="s">
        <v>175</v>
      </c>
      <c r="K76" s="37" t="s">
        <v>176</v>
      </c>
      <c r="L76" s="37" t="s">
        <v>176</v>
      </c>
      <c r="M76" s="37" t="s">
        <v>176</v>
      </c>
      <c r="N76" s="37" t="s">
        <v>174</v>
      </c>
      <c r="O76" s="37" t="s">
        <v>176</v>
      </c>
      <c r="P76" s="37" t="s">
        <v>174</v>
      </c>
      <c r="Q76" s="37" t="s">
        <v>175</v>
      </c>
    </row>
    <row r="77" spans="1:17" ht="26.25" x14ac:dyDescent="0.25">
      <c r="A77" s="36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37" t="s">
        <v>174</v>
      </c>
      <c r="C77" s="37" t="s">
        <v>175</v>
      </c>
      <c r="D77" s="37" t="s">
        <v>174</v>
      </c>
      <c r="E77" s="37" t="s">
        <v>174</v>
      </c>
      <c r="F77" s="37" t="s">
        <v>175</v>
      </c>
      <c r="G77" s="37" t="s">
        <v>175</v>
      </c>
      <c r="H77" s="37" t="s">
        <v>176</v>
      </c>
      <c r="I77" s="37" t="s">
        <v>175</v>
      </c>
      <c r="J77" s="37" t="s">
        <v>175</v>
      </c>
      <c r="K77" s="37" t="s">
        <v>176</v>
      </c>
      <c r="L77" s="37" t="s">
        <v>175</v>
      </c>
      <c r="M77" s="37" t="s">
        <v>175</v>
      </c>
      <c r="N77" s="37" t="s">
        <v>175</v>
      </c>
      <c r="O77" s="37" t="s">
        <v>175</v>
      </c>
      <c r="P77" s="37" t="s">
        <v>174</v>
      </c>
      <c r="Q77" s="37" t="s">
        <v>174</v>
      </c>
    </row>
    <row r="78" spans="1:17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</row>
    <row r="79" spans="1:17" x14ac:dyDescent="0.25">
      <c r="A79" s="32" t="s">
        <v>244</v>
      </c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</row>
    <row r="80" spans="1:17" ht="18.75" x14ac:dyDescent="0.3">
      <c r="A80" s="33"/>
      <c r="B80" s="34" t="s">
        <v>230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</row>
    <row r="81" spans="1:17" ht="109.5" x14ac:dyDescent="0.3">
      <c r="A81" s="34" t="s">
        <v>3</v>
      </c>
      <c r="B81" s="35" t="str">
        <f>B$3</f>
        <v>Administración Pública / Institucional</v>
      </c>
      <c r="C81" s="35" t="str">
        <f t="shared" ref="C81:Q81" si="5">C$3</f>
        <v>Banca electrónica</v>
      </c>
      <c r="D81" s="35" t="str">
        <f t="shared" si="5"/>
        <v>Blog</v>
      </c>
      <c r="E81" s="35" t="str">
        <f t="shared" si="5"/>
        <v>Comercio electrónico</v>
      </c>
      <c r="F81" s="35" t="str">
        <f t="shared" si="5"/>
        <v>Comunicación / Noticias</v>
      </c>
      <c r="G81" s="35" t="str">
        <f t="shared" si="5"/>
        <v>Corporativo / Empresa</v>
      </c>
      <c r="H81" s="35" t="str">
        <f t="shared" si="5"/>
        <v>Descargas</v>
      </c>
      <c r="I81" s="35" t="str">
        <f t="shared" si="5"/>
        <v>Educativo / Formativo</v>
      </c>
      <c r="J81" s="35" t="str">
        <f t="shared" si="5"/>
        <v>Entornos colaborativos / Wikis</v>
      </c>
      <c r="K81" s="35" t="str">
        <f t="shared" si="5"/>
        <v>Foros / Chat</v>
      </c>
      <c r="L81" s="35" t="str">
        <f t="shared" si="5"/>
        <v>Ocio / Entretenimiento</v>
      </c>
      <c r="M81" s="35" t="str">
        <f t="shared" si="5"/>
        <v>Personal</v>
      </c>
      <c r="N81" s="35" t="str">
        <f t="shared" si="5"/>
        <v>Portal de Servicios</v>
      </c>
      <c r="O81" s="35" t="str">
        <f t="shared" si="5"/>
        <v>Servicios interactivos basados en imágenes</v>
      </c>
      <c r="P81" s="35" t="str">
        <f t="shared" si="5"/>
        <v>Servicios interactivos no basados en imágenes</v>
      </c>
      <c r="Q81" s="35" t="str">
        <f t="shared" si="5"/>
        <v>Webmail / Correo</v>
      </c>
    </row>
    <row r="82" spans="1:17" x14ac:dyDescent="0.25">
      <c r="A82" s="36" t="str">
        <f>CONCATENATE('7, Control y Retoalimentación'!A3,": ",'7, Control y Retoalimentación'!B3)</f>
        <v>CR.1: El usuario tiene todo el control sobre la interfaz</v>
      </c>
      <c r="B82" s="37" t="s">
        <v>175</v>
      </c>
      <c r="C82" s="37" t="s">
        <v>176</v>
      </c>
      <c r="D82" s="37" t="s">
        <v>174</v>
      </c>
      <c r="E82" s="37" t="s">
        <v>174</v>
      </c>
      <c r="F82" s="37" t="s">
        <v>176</v>
      </c>
      <c r="G82" s="37" t="s">
        <v>176</v>
      </c>
      <c r="H82" s="37" t="s">
        <v>176</v>
      </c>
      <c r="I82" s="37" t="s">
        <v>175</v>
      </c>
      <c r="J82" s="37" t="s">
        <v>175</v>
      </c>
      <c r="K82" s="37" t="s">
        <v>175</v>
      </c>
      <c r="L82" s="37" t="s">
        <v>175</v>
      </c>
      <c r="M82" s="37" t="s">
        <v>175</v>
      </c>
      <c r="N82" s="37" t="s">
        <v>175</v>
      </c>
      <c r="O82" s="37" t="s">
        <v>174</v>
      </c>
      <c r="P82" s="37" t="s">
        <v>174</v>
      </c>
      <c r="Q82" s="37" t="s">
        <v>174</v>
      </c>
    </row>
    <row r="83" spans="1:17" x14ac:dyDescent="0.25">
      <c r="A83" s="36" t="str">
        <f>CONCATENATE('7, Control y Retoalimentación'!A4,": ",'7, Control y Retoalimentación'!B4)</f>
        <v>CR.2: Se informa al usuario acerca de lo que está pasando</v>
      </c>
      <c r="B83" s="37" t="s">
        <v>175</v>
      </c>
      <c r="C83" s="37" t="s">
        <v>176</v>
      </c>
      <c r="D83" s="37" t="s">
        <v>174</v>
      </c>
      <c r="E83" s="37" t="s">
        <v>174</v>
      </c>
      <c r="F83" s="37" t="s">
        <v>175</v>
      </c>
      <c r="G83" s="37" t="s">
        <v>176</v>
      </c>
      <c r="H83" s="37" t="s">
        <v>176</v>
      </c>
      <c r="I83" s="37" t="s">
        <v>176</v>
      </c>
      <c r="J83" s="37" t="s">
        <v>176</v>
      </c>
      <c r="K83" s="37" t="s">
        <v>175</v>
      </c>
      <c r="L83" s="37" t="s">
        <v>176</v>
      </c>
      <c r="M83" s="37" t="s">
        <v>176</v>
      </c>
      <c r="N83" s="37" t="s">
        <v>175</v>
      </c>
      <c r="O83" s="37" t="s">
        <v>174</v>
      </c>
      <c r="P83" s="37" t="s">
        <v>174</v>
      </c>
      <c r="Q83" s="37" t="s">
        <v>175</v>
      </c>
    </row>
    <row r="84" spans="1:17" x14ac:dyDescent="0.25">
      <c r="A84" s="36" t="str">
        <f>CONCATENATE('7, Control y Retoalimentación'!A5,": ",'7, Control y Retoalimentación'!B5)</f>
        <v>CR.3: Se informa al usuario de lo que ha pasado</v>
      </c>
      <c r="B84" s="37" t="s">
        <v>174</v>
      </c>
      <c r="C84" s="37" t="s">
        <v>175</v>
      </c>
      <c r="D84" s="37" t="s">
        <v>174</v>
      </c>
      <c r="E84" s="37" t="s">
        <v>173</v>
      </c>
      <c r="F84" s="37" t="s">
        <v>175</v>
      </c>
      <c r="G84" s="37" t="s">
        <v>176</v>
      </c>
      <c r="H84" s="37" t="s">
        <v>175</v>
      </c>
      <c r="I84" s="37" t="s">
        <v>175</v>
      </c>
      <c r="J84" s="37" t="s">
        <v>175</v>
      </c>
      <c r="K84" s="37" t="s">
        <v>176</v>
      </c>
      <c r="L84" s="37" t="s">
        <v>176</v>
      </c>
      <c r="M84" s="37" t="s">
        <v>176</v>
      </c>
      <c r="N84" s="37" t="s">
        <v>175</v>
      </c>
      <c r="O84" s="37" t="s">
        <v>174</v>
      </c>
      <c r="P84" s="37" t="s">
        <v>175</v>
      </c>
      <c r="Q84" s="37" t="s">
        <v>175</v>
      </c>
    </row>
    <row r="85" spans="1:17" ht="26.25" x14ac:dyDescent="0.25">
      <c r="A85" s="36" t="str">
        <f>CONCATENATE('7, Control y Retoalimentación'!A6,": ",'7, Control y Retoalimentación'!B6)</f>
        <v>CR.4: Existen sistemas de validación antes de que el usuario envíe información para tratar de evitar errores</v>
      </c>
      <c r="B85" s="37" t="s">
        <v>173</v>
      </c>
      <c r="C85" s="37" t="s">
        <v>175</v>
      </c>
      <c r="D85" s="37" t="s">
        <v>174</v>
      </c>
      <c r="E85" s="37" t="s">
        <v>173</v>
      </c>
      <c r="F85" s="37" t="s">
        <v>176</v>
      </c>
      <c r="G85" s="37" t="s">
        <v>174</v>
      </c>
      <c r="H85" s="37" t="s">
        <v>175</v>
      </c>
      <c r="I85" s="37" t="s">
        <v>175</v>
      </c>
      <c r="J85" s="37" t="s">
        <v>175</v>
      </c>
      <c r="K85" s="37" t="s">
        <v>176</v>
      </c>
      <c r="L85" s="37" t="s">
        <v>176</v>
      </c>
      <c r="M85" s="37" t="s">
        <v>175</v>
      </c>
      <c r="N85" s="37" t="s">
        <v>174</v>
      </c>
      <c r="O85" s="37" t="s">
        <v>175</v>
      </c>
      <c r="P85" s="37" t="s">
        <v>174</v>
      </c>
      <c r="Q85" s="37" t="s">
        <v>174</v>
      </c>
    </row>
    <row r="86" spans="1:17" ht="26.25" x14ac:dyDescent="0.25">
      <c r="A86" s="36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37" t="s">
        <v>174</v>
      </c>
      <c r="C86" s="37" t="s">
        <v>176</v>
      </c>
      <c r="D86" s="37" t="s">
        <v>176</v>
      </c>
      <c r="E86" s="37" t="s">
        <v>174</v>
      </c>
      <c r="F86" s="37" t="s">
        <v>176</v>
      </c>
      <c r="G86" s="37" t="s">
        <v>174</v>
      </c>
      <c r="H86" s="37" t="s">
        <v>176</v>
      </c>
      <c r="I86" s="37" t="s">
        <v>176</v>
      </c>
      <c r="J86" s="37" t="s">
        <v>175</v>
      </c>
      <c r="K86" s="37" t="s">
        <v>176</v>
      </c>
      <c r="L86" s="37" t="s">
        <v>176</v>
      </c>
      <c r="M86" s="37" t="s">
        <v>175</v>
      </c>
      <c r="N86" s="37" t="s">
        <v>175</v>
      </c>
      <c r="O86" s="37" t="s">
        <v>175</v>
      </c>
      <c r="P86" s="37" t="s">
        <v>175</v>
      </c>
      <c r="Q86" s="37" t="s">
        <v>174</v>
      </c>
    </row>
    <row r="87" spans="1:17" x14ac:dyDescent="0.25">
      <c r="A87" s="36" t="str">
        <f>CONCATENATE('7, Control y Retoalimentación'!A8,": ",'7, Control y Retoalimentación'!B8)</f>
        <v>CR.6: Se ha controlado el tiempo de respuesta</v>
      </c>
      <c r="B87" s="37" t="s">
        <v>174</v>
      </c>
      <c r="C87" s="37" t="s">
        <v>173</v>
      </c>
      <c r="D87" s="37" t="s">
        <v>176</v>
      </c>
      <c r="E87" s="37" t="s">
        <v>173</v>
      </c>
      <c r="F87" s="37" t="s">
        <v>175</v>
      </c>
      <c r="G87" s="37" t="s">
        <v>174</v>
      </c>
      <c r="H87" s="37" t="s">
        <v>173</v>
      </c>
      <c r="I87" s="37" t="s">
        <v>176</v>
      </c>
      <c r="J87" s="37" t="s">
        <v>175</v>
      </c>
      <c r="K87" s="37" t="s">
        <v>174</v>
      </c>
      <c r="L87" s="37" t="s">
        <v>174</v>
      </c>
      <c r="M87" s="37" t="s">
        <v>176</v>
      </c>
      <c r="N87" s="37" t="s">
        <v>174</v>
      </c>
      <c r="O87" s="37" t="s">
        <v>173</v>
      </c>
      <c r="P87" s="37" t="s">
        <v>173</v>
      </c>
      <c r="Q87" s="37" t="s">
        <v>174</v>
      </c>
    </row>
    <row r="88" spans="1:17" ht="26.25" x14ac:dyDescent="0.25">
      <c r="A88" s="36" t="str">
        <f>CONCATENATE('7, Control y Retoalimentación'!A9,": ",'7, Control y Retoalimentación'!B9)</f>
        <v>CR.7: Se ha evitado que las ventanas del sitio anulen o se superpongan a la del navegador</v>
      </c>
      <c r="B88" s="37" t="s">
        <v>174</v>
      </c>
      <c r="C88" s="37" t="s">
        <v>175</v>
      </c>
      <c r="D88" s="37" t="s">
        <v>174</v>
      </c>
      <c r="E88" s="37" t="s">
        <v>173</v>
      </c>
      <c r="F88" s="37" t="s">
        <v>175</v>
      </c>
      <c r="G88" s="37" t="s">
        <v>176</v>
      </c>
      <c r="H88" s="37" t="s">
        <v>175</v>
      </c>
      <c r="I88" s="37" t="s">
        <v>175</v>
      </c>
      <c r="J88" s="37" t="s">
        <v>174</v>
      </c>
      <c r="K88" s="37" t="s">
        <v>175</v>
      </c>
      <c r="L88" s="37" t="s">
        <v>175</v>
      </c>
      <c r="M88" s="37" t="s">
        <v>175</v>
      </c>
      <c r="N88" s="37" t="s">
        <v>175</v>
      </c>
      <c r="O88" s="37" t="s">
        <v>174</v>
      </c>
      <c r="P88" s="37" t="s">
        <v>174</v>
      </c>
      <c r="Q88" s="37" t="s">
        <v>174</v>
      </c>
    </row>
    <row r="89" spans="1:17" x14ac:dyDescent="0.25">
      <c r="A89" s="36" t="str">
        <f>CONCATENATE('7, Control y Retoalimentación'!A10,": ",'7, Control y Retoalimentación'!B10)</f>
        <v>CR.8: Se ha evitado la proliferación de ventanas en la pantalla del usuario</v>
      </c>
      <c r="B89" s="37" t="s">
        <v>174</v>
      </c>
      <c r="C89" s="37" t="s">
        <v>175</v>
      </c>
      <c r="D89" s="37" t="s">
        <v>174</v>
      </c>
      <c r="E89" s="37" t="s">
        <v>174</v>
      </c>
      <c r="F89" s="37" t="s">
        <v>175</v>
      </c>
      <c r="G89" s="37" t="s">
        <v>175</v>
      </c>
      <c r="H89" s="37" t="s">
        <v>176</v>
      </c>
      <c r="I89" s="37" t="s">
        <v>175</v>
      </c>
      <c r="J89" s="37" t="s">
        <v>174</v>
      </c>
      <c r="K89" s="37" t="s">
        <v>175</v>
      </c>
      <c r="L89" s="37" t="s">
        <v>175</v>
      </c>
      <c r="M89" s="37" t="s">
        <v>176</v>
      </c>
      <c r="N89" s="37" t="s">
        <v>175</v>
      </c>
      <c r="O89" s="37" t="s">
        <v>174</v>
      </c>
      <c r="P89" s="37" t="s">
        <v>175</v>
      </c>
      <c r="Q89" s="37" t="s">
        <v>174</v>
      </c>
    </row>
    <row r="90" spans="1:17" x14ac:dyDescent="0.25">
      <c r="A90" s="36" t="str">
        <f>CONCATENATE('7, Control y Retoalimentación'!A11,": ",'7, Control y Retoalimentación'!B11)</f>
        <v>CR.9: Se ha evitado la descarga por parte del usuario de plugins adicionales</v>
      </c>
      <c r="B90" s="37" t="s">
        <v>174</v>
      </c>
      <c r="C90" s="37" t="s">
        <v>176</v>
      </c>
      <c r="D90" s="37" t="s">
        <v>175</v>
      </c>
      <c r="E90" s="37" t="s">
        <v>173</v>
      </c>
      <c r="F90" s="37" t="s">
        <v>175</v>
      </c>
      <c r="G90" s="37" t="s">
        <v>175</v>
      </c>
      <c r="H90" s="37" t="s">
        <v>176</v>
      </c>
      <c r="I90" s="37" t="s">
        <v>175</v>
      </c>
      <c r="J90" s="37" t="s">
        <v>175</v>
      </c>
      <c r="K90" s="37" t="s">
        <v>176</v>
      </c>
      <c r="L90" s="37" t="s">
        <v>176</v>
      </c>
      <c r="M90" s="37" t="s">
        <v>175</v>
      </c>
      <c r="N90" s="37" t="s">
        <v>175</v>
      </c>
      <c r="O90" s="37" t="s">
        <v>174</v>
      </c>
      <c r="P90" s="37" t="s">
        <v>176</v>
      </c>
      <c r="Q90" s="37" t="s">
        <v>175</v>
      </c>
    </row>
    <row r="91" spans="1:17" ht="26.25" x14ac:dyDescent="0.25">
      <c r="A91" s="36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37" t="s">
        <v>174</v>
      </c>
      <c r="C91" s="37" t="s">
        <v>175</v>
      </c>
      <c r="D91" s="37" t="s">
        <v>176</v>
      </c>
      <c r="E91" s="37" t="s">
        <v>174</v>
      </c>
      <c r="F91" s="37" t="s">
        <v>176</v>
      </c>
      <c r="G91" s="37" t="s">
        <v>175</v>
      </c>
      <c r="H91" s="37" t="s">
        <v>176</v>
      </c>
      <c r="I91" s="37" t="s">
        <v>176</v>
      </c>
      <c r="J91" s="37" t="s">
        <v>175</v>
      </c>
      <c r="K91" s="37" t="s">
        <v>176</v>
      </c>
      <c r="L91" s="37" t="s">
        <v>176</v>
      </c>
      <c r="M91" s="37" t="s">
        <v>176</v>
      </c>
      <c r="N91" s="37" t="s">
        <v>175</v>
      </c>
      <c r="O91" s="37" t="s">
        <v>176</v>
      </c>
      <c r="P91" s="37" t="s">
        <v>175</v>
      </c>
      <c r="Q91" s="37" t="s">
        <v>175</v>
      </c>
    </row>
    <row r="92" spans="1:17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</row>
    <row r="93" spans="1:17" x14ac:dyDescent="0.25">
      <c r="A93" s="32" t="s">
        <v>245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7" ht="18.75" x14ac:dyDescent="0.3">
      <c r="A94" s="33"/>
      <c r="B94" s="34" t="s">
        <v>230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09.5" x14ac:dyDescent="0.3">
      <c r="A95" s="34" t="s">
        <v>3</v>
      </c>
      <c r="B95" s="35" t="str">
        <f>B$3</f>
        <v>Administración Pública / Institucional</v>
      </c>
      <c r="C95" s="35" t="str">
        <f t="shared" ref="C95:Q95" si="6">C$3</f>
        <v>Banca electrónica</v>
      </c>
      <c r="D95" s="35" t="str">
        <f t="shared" si="6"/>
        <v>Blog</v>
      </c>
      <c r="E95" s="35" t="str">
        <f t="shared" si="6"/>
        <v>Comercio electrónico</v>
      </c>
      <c r="F95" s="35" t="str">
        <f t="shared" si="6"/>
        <v>Comunicación / Noticias</v>
      </c>
      <c r="G95" s="35" t="str">
        <f t="shared" si="6"/>
        <v>Corporativo / Empresa</v>
      </c>
      <c r="H95" s="35" t="str">
        <f t="shared" si="6"/>
        <v>Descargas</v>
      </c>
      <c r="I95" s="35" t="str">
        <f t="shared" si="6"/>
        <v>Educativo / Formativo</v>
      </c>
      <c r="J95" s="35" t="str">
        <f t="shared" si="6"/>
        <v>Entornos colaborativos / Wikis</v>
      </c>
      <c r="K95" s="35" t="str">
        <f t="shared" si="6"/>
        <v>Foros / Chat</v>
      </c>
      <c r="L95" s="35" t="str">
        <f t="shared" si="6"/>
        <v>Ocio / Entretenimiento</v>
      </c>
      <c r="M95" s="35" t="str">
        <f t="shared" si="6"/>
        <v>Personal</v>
      </c>
      <c r="N95" s="35" t="str">
        <f t="shared" si="6"/>
        <v>Portal de Servicios</v>
      </c>
      <c r="O95" s="35" t="str">
        <f t="shared" si="6"/>
        <v>Servicios interactivos basados en imágenes</v>
      </c>
      <c r="P95" s="35" t="str">
        <f t="shared" si="6"/>
        <v>Servicios interactivos no basados en imágenes</v>
      </c>
      <c r="Q95" s="35" t="str">
        <f t="shared" si="6"/>
        <v>Webmail / Correo</v>
      </c>
    </row>
    <row r="96" spans="1:17" x14ac:dyDescent="0.25">
      <c r="A96" s="36" t="str">
        <f>CONCATENATE('8, Elementos multimedia'!A3,": ",'8, Elementos multimedia'!B3)</f>
        <v>EM.1: Fotografías bien recortadas</v>
      </c>
      <c r="B96" s="37" t="s">
        <v>175</v>
      </c>
      <c r="C96" s="37" t="s">
        <v>176</v>
      </c>
      <c r="D96" s="37" t="s">
        <v>176</v>
      </c>
      <c r="E96" s="37" t="s">
        <v>176</v>
      </c>
      <c r="F96" s="37" t="s">
        <v>174</v>
      </c>
      <c r="G96" s="37" t="s">
        <v>174</v>
      </c>
      <c r="H96" s="37" t="s">
        <v>176</v>
      </c>
      <c r="I96" s="37" t="s">
        <v>175</v>
      </c>
      <c r="J96" s="37" t="s">
        <v>176</v>
      </c>
      <c r="K96" s="37" t="s">
        <v>176</v>
      </c>
      <c r="L96" s="37" t="s">
        <v>174</v>
      </c>
      <c r="M96" s="37" t="s">
        <v>176</v>
      </c>
      <c r="N96" s="37" t="s">
        <v>174</v>
      </c>
      <c r="O96" s="37" t="s">
        <v>174</v>
      </c>
      <c r="P96" s="37" t="s">
        <v>175</v>
      </c>
      <c r="Q96" s="37" t="s">
        <v>176</v>
      </c>
    </row>
    <row r="97" spans="1:17" x14ac:dyDescent="0.25">
      <c r="A97" s="36" t="str">
        <f>CONCATENATE('8, Elementos multimedia'!A4,": ",'8, Elementos multimedia'!B4)</f>
        <v>EM.2: Fotografías comprensibles</v>
      </c>
      <c r="B97" s="37" t="s">
        <v>175</v>
      </c>
      <c r="C97" s="37" t="s">
        <v>176</v>
      </c>
      <c r="D97" s="37" t="s">
        <v>176</v>
      </c>
      <c r="E97" s="37" t="s">
        <v>173</v>
      </c>
      <c r="F97" s="37" t="s">
        <v>174</v>
      </c>
      <c r="G97" s="37" t="s">
        <v>175</v>
      </c>
      <c r="H97" s="37" t="s">
        <v>174</v>
      </c>
      <c r="I97" s="37" t="s">
        <v>174</v>
      </c>
      <c r="J97" s="37" t="s">
        <v>174</v>
      </c>
      <c r="K97" s="37" t="s">
        <v>176</v>
      </c>
      <c r="L97" s="37" t="s">
        <v>174</v>
      </c>
      <c r="M97" s="37" t="s">
        <v>176</v>
      </c>
      <c r="N97" s="37" t="s">
        <v>174</v>
      </c>
      <c r="O97" s="37" t="s">
        <v>173</v>
      </c>
      <c r="P97" s="37" t="s">
        <v>174</v>
      </c>
      <c r="Q97" s="37" t="s">
        <v>175</v>
      </c>
    </row>
    <row r="98" spans="1:17" x14ac:dyDescent="0.25">
      <c r="A98" s="36" t="str">
        <f>CONCATENATE('8, Elementos multimedia'!A5,": ",'8, Elementos multimedia'!B5)</f>
        <v>EM.3: Fotografías con correcta resolución</v>
      </c>
      <c r="B98" s="37" t="s">
        <v>176</v>
      </c>
      <c r="C98" s="37" t="s">
        <v>176</v>
      </c>
      <c r="D98" s="37" t="s">
        <v>174</v>
      </c>
      <c r="E98" s="37" t="s">
        <v>174</v>
      </c>
      <c r="F98" s="37" t="s">
        <v>174</v>
      </c>
      <c r="G98" s="37" t="s">
        <v>175</v>
      </c>
      <c r="H98" s="37" t="s">
        <v>176</v>
      </c>
      <c r="I98" s="37" t="s">
        <v>175</v>
      </c>
      <c r="J98" s="37" t="s">
        <v>175</v>
      </c>
      <c r="K98" s="37" t="s">
        <v>176</v>
      </c>
      <c r="L98" s="37" t="s">
        <v>174</v>
      </c>
      <c r="M98" s="37" t="s">
        <v>176</v>
      </c>
      <c r="N98" s="37" t="s">
        <v>174</v>
      </c>
      <c r="O98" s="37" t="s">
        <v>174</v>
      </c>
      <c r="P98" s="37" t="s">
        <v>174</v>
      </c>
      <c r="Q98" s="37" t="s">
        <v>175</v>
      </c>
    </row>
    <row r="99" spans="1:17" x14ac:dyDescent="0.25">
      <c r="A99" s="36" t="str">
        <f>CONCATENATE('8, Elementos multimedia'!A6,": ",'8, Elementos multimedia'!B6)</f>
        <v>EM.4: El uso de imágenes o animaciones proporciona algún tipo de valor añadido</v>
      </c>
      <c r="B99" s="37" t="s">
        <v>175</v>
      </c>
      <c r="C99" s="37" t="s">
        <v>175</v>
      </c>
      <c r="D99" s="37" t="s">
        <v>176</v>
      </c>
      <c r="E99" s="37" t="s">
        <v>175</v>
      </c>
      <c r="F99" s="37" t="s">
        <v>175</v>
      </c>
      <c r="G99" s="37" t="s">
        <v>175</v>
      </c>
      <c r="H99" s="37" t="s">
        <v>175</v>
      </c>
      <c r="I99" s="37" t="s">
        <v>175</v>
      </c>
      <c r="J99" s="37" t="s">
        <v>175</v>
      </c>
      <c r="K99" s="37" t="s">
        <v>176</v>
      </c>
      <c r="L99" s="37" t="s">
        <v>175</v>
      </c>
      <c r="M99" s="37" t="s">
        <v>175</v>
      </c>
      <c r="N99" s="37" t="s">
        <v>175</v>
      </c>
      <c r="O99" s="37" t="s">
        <v>174</v>
      </c>
      <c r="P99" s="37" t="s">
        <v>175</v>
      </c>
      <c r="Q99" s="37" t="s">
        <v>175</v>
      </c>
    </row>
    <row r="100" spans="1:17" x14ac:dyDescent="0.25">
      <c r="A100" s="36" t="str">
        <f>CONCATENATE('8, Elementos multimedia'!A7,": ",'8, Elementos multimedia'!B7)</f>
        <v>EM.5: Se ha evitado el uso de animaciones cíclicas</v>
      </c>
      <c r="B100" s="37" t="s">
        <v>174</v>
      </c>
      <c r="C100" s="37" t="s">
        <v>176</v>
      </c>
      <c r="D100" s="37" t="s">
        <v>174</v>
      </c>
      <c r="E100" s="37" t="s">
        <v>174</v>
      </c>
      <c r="F100" s="37" t="s">
        <v>175</v>
      </c>
      <c r="G100" s="37" t="s">
        <v>174</v>
      </c>
      <c r="H100" s="37" t="s">
        <v>175</v>
      </c>
      <c r="I100" s="37" t="s">
        <v>175</v>
      </c>
      <c r="J100" s="37" t="s">
        <v>174</v>
      </c>
      <c r="K100" s="37" t="s">
        <v>176</v>
      </c>
      <c r="L100" s="37" t="s">
        <v>176</v>
      </c>
      <c r="M100" s="37" t="s">
        <v>175</v>
      </c>
      <c r="N100" s="37" t="s">
        <v>175</v>
      </c>
      <c r="O100" s="37" t="s">
        <v>174</v>
      </c>
      <c r="P100" s="37" t="s">
        <v>174</v>
      </c>
      <c r="Q100" s="37" t="s">
        <v>174</v>
      </c>
    </row>
    <row r="101" spans="1:17" x14ac:dyDescent="0.25">
      <c r="A101" s="36" t="str">
        <f>CONCATENATE('8, Elementos multimedia'!A8,": ",'8, Elementos multimedia'!B8)</f>
        <v>EM.6: El uso de sonido proporciona algún tipo de valor añadido</v>
      </c>
      <c r="B101" s="37" t="s">
        <v>176</v>
      </c>
      <c r="C101" s="37" t="s">
        <v>176</v>
      </c>
      <c r="D101" s="37" t="s">
        <v>176</v>
      </c>
      <c r="E101" s="37" t="s">
        <v>176</v>
      </c>
      <c r="F101" s="37" t="s">
        <v>174</v>
      </c>
      <c r="G101" s="37" t="s">
        <v>176</v>
      </c>
      <c r="H101" s="37" t="s">
        <v>176</v>
      </c>
      <c r="I101" s="37" t="s">
        <v>176</v>
      </c>
      <c r="J101" s="37" t="s">
        <v>176</v>
      </c>
      <c r="K101" s="37" t="s">
        <v>176</v>
      </c>
      <c r="L101" s="37" t="s">
        <v>176</v>
      </c>
      <c r="M101" s="37" t="s">
        <v>176</v>
      </c>
      <c r="N101" s="37" t="s">
        <v>176</v>
      </c>
      <c r="O101" s="37" t="s">
        <v>176</v>
      </c>
      <c r="P101" s="37" t="s">
        <v>176</v>
      </c>
      <c r="Q101" s="37" t="s">
        <v>176</v>
      </c>
    </row>
    <row r="102" spans="1:17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5">
      <c r="A103" s="32" t="s">
        <v>246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ht="18.75" x14ac:dyDescent="0.3">
      <c r="A104" s="33"/>
      <c r="B104" s="34" t="s">
        <v>230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ht="109.5" x14ac:dyDescent="0.3">
      <c r="A105" s="34" t="s">
        <v>3</v>
      </c>
      <c r="B105" s="35" t="str">
        <f>B$3</f>
        <v>Administración Pública / Institucional</v>
      </c>
      <c r="C105" s="35" t="str">
        <f t="shared" ref="C105:Q105" si="7">C$3</f>
        <v>Banca electrónica</v>
      </c>
      <c r="D105" s="35" t="str">
        <f t="shared" si="7"/>
        <v>Blog</v>
      </c>
      <c r="E105" s="35" t="str">
        <f t="shared" si="7"/>
        <v>Comercio electrónico</v>
      </c>
      <c r="F105" s="35" t="str">
        <f t="shared" si="7"/>
        <v>Comunicación / Noticias</v>
      </c>
      <c r="G105" s="35" t="str">
        <f t="shared" si="7"/>
        <v>Corporativo / Empresa</v>
      </c>
      <c r="H105" s="35" t="str">
        <f t="shared" si="7"/>
        <v>Descargas</v>
      </c>
      <c r="I105" s="35" t="str">
        <f t="shared" si="7"/>
        <v>Educativo / Formativo</v>
      </c>
      <c r="J105" s="35" t="str">
        <f t="shared" si="7"/>
        <v>Entornos colaborativos / Wikis</v>
      </c>
      <c r="K105" s="35" t="str">
        <f t="shared" si="7"/>
        <v>Foros / Chat</v>
      </c>
      <c r="L105" s="35" t="str">
        <f t="shared" si="7"/>
        <v>Ocio / Entretenimiento</v>
      </c>
      <c r="M105" s="35" t="str">
        <f t="shared" si="7"/>
        <v>Personal</v>
      </c>
      <c r="N105" s="35" t="str">
        <f t="shared" si="7"/>
        <v>Portal de Servicios</v>
      </c>
      <c r="O105" s="35" t="str">
        <f t="shared" si="7"/>
        <v>Servicios interactivos basados en imágenes</v>
      </c>
      <c r="P105" s="35" t="str">
        <f t="shared" si="7"/>
        <v>Servicios interactivos no basados en imágenes</v>
      </c>
      <c r="Q105" s="35" t="str">
        <f t="shared" si="7"/>
        <v>Webmail / Correo</v>
      </c>
    </row>
    <row r="106" spans="1:17" ht="26.25" x14ac:dyDescent="0.25">
      <c r="A106" s="36" t="str">
        <f>CONCATENATE('9, Búsqueda'!A3,": ",'9, Búsqueda'!B3)</f>
        <v>BU.1: La búsqueda, si  es necesaria, se encuentra accesible desde todas las páginas del sitio</v>
      </c>
      <c r="B106" s="37" t="s">
        <v>173</v>
      </c>
      <c r="C106" s="37" t="s">
        <v>174</v>
      </c>
      <c r="D106" s="37" t="s">
        <v>176</v>
      </c>
      <c r="E106" s="37" t="s">
        <v>173</v>
      </c>
      <c r="F106" s="37" t="s">
        <v>174</v>
      </c>
      <c r="G106" s="37" t="s">
        <v>176</v>
      </c>
      <c r="H106" s="37" t="s">
        <v>175</v>
      </c>
      <c r="I106" s="37" t="s">
        <v>174</v>
      </c>
      <c r="J106" s="37" t="s">
        <v>174</v>
      </c>
      <c r="K106" s="37" t="s">
        <v>176</v>
      </c>
      <c r="L106" s="37" t="s">
        <v>175</v>
      </c>
      <c r="M106" s="37" t="s">
        <v>176</v>
      </c>
      <c r="N106" s="37" t="s">
        <v>176</v>
      </c>
      <c r="O106" s="37" t="s">
        <v>174</v>
      </c>
      <c r="P106" s="37" t="s">
        <v>174</v>
      </c>
      <c r="Q106" s="37" t="s">
        <v>174</v>
      </c>
    </row>
    <row r="107" spans="1:17" x14ac:dyDescent="0.25">
      <c r="A107" s="36" t="str">
        <f>CONCATENATE('9, Búsqueda'!A4,": ",'9, Búsqueda'!B4)</f>
        <v>BU.2: Es fácilmente reconocible como tal</v>
      </c>
      <c r="B107" s="37" t="s">
        <v>174</v>
      </c>
      <c r="C107" s="37" t="s">
        <v>176</v>
      </c>
      <c r="D107" s="37" t="s">
        <v>174</v>
      </c>
      <c r="E107" s="37" t="s">
        <v>174</v>
      </c>
      <c r="F107" s="37" t="s">
        <v>175</v>
      </c>
      <c r="G107" s="37" t="s">
        <v>174</v>
      </c>
      <c r="H107" s="37" t="s">
        <v>175</v>
      </c>
      <c r="I107" s="37" t="s">
        <v>175</v>
      </c>
      <c r="J107" s="37" t="s">
        <v>175</v>
      </c>
      <c r="K107" s="37" t="s">
        <v>175</v>
      </c>
      <c r="L107" s="37" t="s">
        <v>175</v>
      </c>
      <c r="M107" s="37" t="s">
        <v>175</v>
      </c>
      <c r="N107" s="37" t="s">
        <v>174</v>
      </c>
      <c r="O107" s="37" t="s">
        <v>174</v>
      </c>
      <c r="P107" s="37" t="s">
        <v>174</v>
      </c>
      <c r="Q107" s="37" t="s">
        <v>174</v>
      </c>
    </row>
    <row r="108" spans="1:17" x14ac:dyDescent="0.25">
      <c r="A108" s="36" t="str">
        <f>CONCATENATE('9, Búsqueda'!A5,": ",'9, Búsqueda'!B5)</f>
        <v>BU.3: Se encuentra fácilmente accesible</v>
      </c>
      <c r="B108" s="37" t="s">
        <v>174</v>
      </c>
      <c r="C108" s="37" t="s">
        <v>175</v>
      </c>
      <c r="D108" s="37" t="s">
        <v>174</v>
      </c>
      <c r="E108" s="37" t="s">
        <v>174</v>
      </c>
      <c r="F108" s="37" t="s">
        <v>174</v>
      </c>
      <c r="G108" s="37" t="s">
        <v>175</v>
      </c>
      <c r="H108" s="37" t="s">
        <v>174</v>
      </c>
      <c r="I108" s="37" t="s">
        <v>175</v>
      </c>
      <c r="J108" s="37" t="s">
        <v>175</v>
      </c>
      <c r="K108" s="37" t="s">
        <v>176</v>
      </c>
      <c r="L108" s="37" t="s">
        <v>175</v>
      </c>
      <c r="M108" s="37" t="s">
        <v>176</v>
      </c>
      <c r="N108" s="37" t="s">
        <v>174</v>
      </c>
      <c r="O108" s="37" t="s">
        <v>175</v>
      </c>
      <c r="P108" s="37" t="s">
        <v>175</v>
      </c>
      <c r="Q108" s="37" t="s">
        <v>175</v>
      </c>
    </row>
    <row r="109" spans="1:17" x14ac:dyDescent="0.25">
      <c r="A109" s="36" t="str">
        <f>CONCATENATE('9, Búsqueda'!A6,": ",'9, Búsqueda'!B6)</f>
        <v>BU.4: La caja de texto es lo suficientemente ancha</v>
      </c>
      <c r="B109" s="37" t="s">
        <v>174</v>
      </c>
      <c r="C109" s="37" t="s">
        <v>176</v>
      </c>
      <c r="D109" s="37" t="s">
        <v>175</v>
      </c>
      <c r="E109" s="37" t="s">
        <v>174</v>
      </c>
      <c r="F109" s="37" t="s">
        <v>175</v>
      </c>
      <c r="G109" s="37" t="s">
        <v>175</v>
      </c>
      <c r="H109" s="37" t="s">
        <v>175</v>
      </c>
      <c r="I109" s="37" t="s">
        <v>174</v>
      </c>
      <c r="J109" s="37" t="s">
        <v>175</v>
      </c>
      <c r="K109" s="37" t="s">
        <v>174</v>
      </c>
      <c r="L109" s="37" t="s">
        <v>176</v>
      </c>
      <c r="M109" s="37" t="s">
        <v>176</v>
      </c>
      <c r="N109" s="37" t="s">
        <v>174</v>
      </c>
      <c r="O109" s="37" t="s">
        <v>174</v>
      </c>
      <c r="P109" s="37" t="s">
        <v>174</v>
      </c>
      <c r="Q109" s="37" t="s">
        <v>174</v>
      </c>
    </row>
    <row r="110" spans="1:17" x14ac:dyDescent="0.25">
      <c r="A110" s="36" t="str">
        <f>CONCATENATE('9, Búsqueda'!A7,": ",'9, Búsqueda'!B7)</f>
        <v>BU.5: Sistema de búsqueda simple y claro</v>
      </c>
      <c r="B110" s="37" t="s">
        <v>173</v>
      </c>
      <c r="C110" s="37" t="s">
        <v>173</v>
      </c>
      <c r="D110" s="37" t="s">
        <v>176</v>
      </c>
      <c r="E110" s="37" t="s">
        <v>173</v>
      </c>
      <c r="F110" s="37" t="s">
        <v>173</v>
      </c>
      <c r="G110" s="37" t="s">
        <v>176</v>
      </c>
      <c r="H110" s="37" t="s">
        <v>174</v>
      </c>
      <c r="I110" s="37" t="s">
        <v>173</v>
      </c>
      <c r="J110" s="37" t="s">
        <v>174</v>
      </c>
      <c r="K110" s="37" t="s">
        <v>176</v>
      </c>
      <c r="L110" s="37" t="s">
        <v>174</v>
      </c>
      <c r="M110" s="37" t="s">
        <v>175</v>
      </c>
      <c r="N110" s="37" t="s">
        <v>176</v>
      </c>
      <c r="O110" s="37" t="s">
        <v>174</v>
      </c>
      <c r="P110" s="37" t="s">
        <v>174</v>
      </c>
      <c r="Q110" s="37" t="s">
        <v>174</v>
      </c>
    </row>
    <row r="111" spans="1:17" x14ac:dyDescent="0.25">
      <c r="A111" s="36" t="str">
        <f>CONCATENATE('9, Búsqueda'!A8,": ",'9, Búsqueda'!B8)</f>
        <v>BU.6: Permite la búsqueda avanzada</v>
      </c>
      <c r="B111" s="37" t="s">
        <v>174</v>
      </c>
      <c r="C111" s="37" t="s">
        <v>176</v>
      </c>
      <c r="D111" s="37" t="s">
        <v>175</v>
      </c>
      <c r="E111" s="37" t="s">
        <v>174</v>
      </c>
      <c r="F111" s="37" t="s">
        <v>174</v>
      </c>
      <c r="G111" s="37" t="s">
        <v>175</v>
      </c>
      <c r="H111" s="37" t="s">
        <v>174</v>
      </c>
      <c r="I111" s="37" t="s">
        <v>175</v>
      </c>
      <c r="J111" s="37" t="s">
        <v>175</v>
      </c>
      <c r="K111" s="37" t="s">
        <v>174</v>
      </c>
      <c r="L111" s="37" t="s">
        <v>175</v>
      </c>
      <c r="M111" s="37" t="s">
        <v>176</v>
      </c>
      <c r="N111" s="37" t="s">
        <v>174</v>
      </c>
      <c r="O111" s="37" t="s">
        <v>175</v>
      </c>
      <c r="P111" s="37" t="s">
        <v>175</v>
      </c>
      <c r="Q111" s="37" t="s">
        <v>175</v>
      </c>
    </row>
    <row r="112" spans="1:17" x14ac:dyDescent="0.25">
      <c r="A112" s="36" t="str">
        <f>CONCATENATE('9, Búsqueda'!A9,": ",'9, Búsqueda'!B9)</f>
        <v>BU.7: Muestra los resultados de la búsqueda de forma comprensible para el usuario</v>
      </c>
      <c r="B112" s="37" t="s">
        <v>174</v>
      </c>
      <c r="C112" s="37" t="s">
        <v>175</v>
      </c>
      <c r="D112" s="37" t="s">
        <v>174</v>
      </c>
      <c r="E112" s="37" t="s">
        <v>174</v>
      </c>
      <c r="F112" s="37" t="s">
        <v>174</v>
      </c>
      <c r="G112" s="37" t="s">
        <v>175</v>
      </c>
      <c r="H112" s="37" t="s">
        <v>174</v>
      </c>
      <c r="I112" s="37" t="s">
        <v>174</v>
      </c>
      <c r="J112" s="37" t="s">
        <v>174</v>
      </c>
      <c r="K112" s="37" t="s">
        <v>175</v>
      </c>
      <c r="L112" s="37" t="s">
        <v>175</v>
      </c>
      <c r="M112" s="37" t="s">
        <v>175</v>
      </c>
      <c r="N112" s="37" t="s">
        <v>174</v>
      </c>
      <c r="O112" s="37" t="s">
        <v>174</v>
      </c>
      <c r="P112" s="37" t="s">
        <v>174</v>
      </c>
      <c r="Q112" s="37" t="s">
        <v>174</v>
      </c>
    </row>
    <row r="113" spans="1:17" ht="26.25" x14ac:dyDescent="0.25">
      <c r="A113" s="36" t="str">
        <f>CONCATENATE('9, Búsqueda'!A10,": ",'9, Búsqueda'!B10)</f>
        <v>BU.8: Asiste al usuario en caso de no poder ofrecer resultados para una consultada dada</v>
      </c>
      <c r="B113" s="37" t="s">
        <v>175</v>
      </c>
      <c r="C113" s="37" t="s">
        <v>176</v>
      </c>
      <c r="D113" s="37" t="s">
        <v>174</v>
      </c>
      <c r="E113" s="37" t="s">
        <v>174</v>
      </c>
      <c r="F113" s="37" t="s">
        <v>175</v>
      </c>
      <c r="G113" s="37" t="s">
        <v>175</v>
      </c>
      <c r="H113" s="37" t="s">
        <v>175</v>
      </c>
      <c r="I113" s="37" t="s">
        <v>174</v>
      </c>
      <c r="J113" s="37" t="s">
        <v>175</v>
      </c>
      <c r="K113" s="37" t="s">
        <v>175</v>
      </c>
      <c r="L113" s="37" t="s">
        <v>176</v>
      </c>
      <c r="M113" s="37" t="s">
        <v>176</v>
      </c>
      <c r="N113" s="37" t="s">
        <v>175</v>
      </c>
      <c r="O113" s="37" t="s">
        <v>175</v>
      </c>
      <c r="P113" s="37" t="s">
        <v>175</v>
      </c>
      <c r="Q113" s="37" t="s">
        <v>175</v>
      </c>
    </row>
    <row r="114" spans="1:17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5">
      <c r="A115" s="32" t="s">
        <v>247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8.75" x14ac:dyDescent="0.3">
      <c r="A116" s="33"/>
      <c r="B116" s="34" t="s">
        <v>230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ht="109.5" x14ac:dyDescent="0.3">
      <c r="A117" s="34" t="s">
        <v>3</v>
      </c>
      <c r="B117" s="35" t="str">
        <f>B$3</f>
        <v>Administración Pública / Institucional</v>
      </c>
      <c r="C117" s="35" t="str">
        <f t="shared" ref="C117:Q117" si="8">C$3</f>
        <v>Banca electrónica</v>
      </c>
      <c r="D117" s="35" t="str">
        <f t="shared" si="8"/>
        <v>Blog</v>
      </c>
      <c r="E117" s="35" t="str">
        <f t="shared" si="8"/>
        <v>Comercio electrónico</v>
      </c>
      <c r="F117" s="35" t="str">
        <f t="shared" si="8"/>
        <v>Comunicación / Noticias</v>
      </c>
      <c r="G117" s="35" t="str">
        <f t="shared" si="8"/>
        <v>Corporativo / Empresa</v>
      </c>
      <c r="H117" s="35" t="str">
        <f t="shared" si="8"/>
        <v>Descargas</v>
      </c>
      <c r="I117" s="35" t="str">
        <f t="shared" si="8"/>
        <v>Educativo / Formativo</v>
      </c>
      <c r="J117" s="35" t="str">
        <f t="shared" si="8"/>
        <v>Entornos colaborativos / Wikis</v>
      </c>
      <c r="K117" s="35" t="str">
        <f t="shared" si="8"/>
        <v>Foros / Chat</v>
      </c>
      <c r="L117" s="35" t="str">
        <f t="shared" si="8"/>
        <v>Ocio / Entretenimiento</v>
      </c>
      <c r="M117" s="35" t="str">
        <f t="shared" si="8"/>
        <v>Personal</v>
      </c>
      <c r="N117" s="35" t="str">
        <f t="shared" si="8"/>
        <v>Portal de Servicios</v>
      </c>
      <c r="O117" s="35" t="str">
        <f t="shared" si="8"/>
        <v>Servicios interactivos basados en imágenes</v>
      </c>
      <c r="P117" s="35" t="str">
        <f t="shared" si="8"/>
        <v>Servicios interactivos no basados en imágenes</v>
      </c>
      <c r="Q117" s="35" t="str">
        <f t="shared" si="8"/>
        <v>Webmail / Correo</v>
      </c>
    </row>
    <row r="118" spans="1:17" x14ac:dyDescent="0.25">
      <c r="A118" s="36" t="str">
        <f>CONCATENATE('10, Ayuda'!A3,": ",'10, Ayuda'!B3)</f>
        <v>AY.1: El enlace a la sección de Ayuda está colocado en una zona visible y estándar</v>
      </c>
      <c r="B118" s="37" t="s">
        <v>174</v>
      </c>
      <c r="C118" s="37" t="s">
        <v>176</v>
      </c>
      <c r="D118" s="37" t="s">
        <v>174</v>
      </c>
      <c r="E118" s="37" t="s">
        <v>174</v>
      </c>
      <c r="F118" s="37" t="s">
        <v>176</v>
      </c>
      <c r="G118" s="37" t="s">
        <v>176</v>
      </c>
      <c r="H118" s="37" t="s">
        <v>176</v>
      </c>
      <c r="I118" s="37" t="s">
        <v>175</v>
      </c>
      <c r="J118" s="37" t="s">
        <v>175</v>
      </c>
      <c r="K118" s="37" t="s">
        <v>175</v>
      </c>
      <c r="L118" s="37" t="s">
        <v>176</v>
      </c>
      <c r="M118" s="37" t="s">
        <v>176</v>
      </c>
      <c r="N118" s="37" t="s">
        <v>176</v>
      </c>
      <c r="O118" s="37" t="s">
        <v>174</v>
      </c>
      <c r="P118" s="37" t="s">
        <v>174</v>
      </c>
      <c r="Q118" s="37" t="s">
        <v>175</v>
      </c>
    </row>
    <row r="119" spans="1:17" x14ac:dyDescent="0.25">
      <c r="A119" s="36" t="str">
        <f>CONCATENATE('10, Ayuda'!A4,": ",'10, Ayuda'!B4)</f>
        <v>AY.2: Fácil acceso y retorno al/del sistema de ayuda</v>
      </c>
      <c r="B119" s="37" t="s">
        <v>175</v>
      </c>
      <c r="C119" s="37" t="s">
        <v>176</v>
      </c>
      <c r="D119" s="37" t="s">
        <v>174</v>
      </c>
      <c r="E119" s="37" t="s">
        <v>175</v>
      </c>
      <c r="F119" s="37" t="s">
        <v>176</v>
      </c>
      <c r="G119" s="37" t="s">
        <v>176</v>
      </c>
      <c r="H119" s="37" t="s">
        <v>176</v>
      </c>
      <c r="I119" s="37" t="s">
        <v>175</v>
      </c>
      <c r="J119" s="37" t="s">
        <v>175</v>
      </c>
      <c r="K119" s="37" t="s">
        <v>176</v>
      </c>
      <c r="L119" s="37" t="s">
        <v>176</v>
      </c>
      <c r="M119" s="37" t="s">
        <v>176</v>
      </c>
      <c r="N119" s="37" t="s">
        <v>176</v>
      </c>
      <c r="O119" s="37" t="s">
        <v>175</v>
      </c>
      <c r="P119" s="37" t="s">
        <v>175</v>
      </c>
      <c r="Q119" s="37" t="s">
        <v>175</v>
      </c>
    </row>
    <row r="120" spans="1:17" x14ac:dyDescent="0.25">
      <c r="A120" s="36" t="str">
        <f>CONCATENATE('10, Ayuda'!A5,": ",'10, Ayuda'!B5)</f>
        <v>AY.3: Se ofrece ayuda contextual en tareas complejas</v>
      </c>
      <c r="B120" s="37" t="s">
        <v>174</v>
      </c>
      <c r="C120" s="37" t="s">
        <v>176</v>
      </c>
      <c r="D120" s="37" t="s">
        <v>173</v>
      </c>
      <c r="E120" s="37" t="s">
        <v>174</v>
      </c>
      <c r="F120" s="37" t="s">
        <v>176</v>
      </c>
      <c r="G120" s="37" t="s">
        <v>175</v>
      </c>
      <c r="H120" s="37" t="s">
        <v>175</v>
      </c>
      <c r="I120" s="37" t="s">
        <v>175</v>
      </c>
      <c r="J120" s="37" t="s">
        <v>175</v>
      </c>
      <c r="K120" s="37" t="s">
        <v>176</v>
      </c>
      <c r="L120" s="37" t="s">
        <v>176</v>
      </c>
      <c r="M120" s="37" t="s">
        <v>176</v>
      </c>
      <c r="N120" s="37" t="s">
        <v>175</v>
      </c>
      <c r="O120" s="37" t="s">
        <v>175</v>
      </c>
      <c r="P120" s="37" t="s">
        <v>175</v>
      </c>
      <c r="Q120" s="37" t="s">
        <v>175</v>
      </c>
    </row>
    <row r="121" spans="1:17" x14ac:dyDescent="0.25">
      <c r="A121" s="36" t="str">
        <f>CONCATENATE('10, Ayuda'!A6,": ",'10, Ayuda'!B6)</f>
        <v>AY.4: FAQs (si las hay) correcta la elección como la redacción de las preguntas</v>
      </c>
      <c r="B121" s="37" t="s">
        <v>174</v>
      </c>
      <c r="C121" s="37" t="s">
        <v>176</v>
      </c>
      <c r="D121" s="37" t="s">
        <v>174</v>
      </c>
      <c r="E121" s="37" t="s">
        <v>174</v>
      </c>
      <c r="F121" s="37" t="s">
        <v>176</v>
      </c>
      <c r="G121" s="37" t="s">
        <v>175</v>
      </c>
      <c r="H121" s="37" t="s">
        <v>175</v>
      </c>
      <c r="I121" s="37" t="s">
        <v>175</v>
      </c>
      <c r="J121" s="37" t="s">
        <v>175</v>
      </c>
      <c r="K121" s="37" t="s">
        <v>175</v>
      </c>
      <c r="L121" s="37" t="s">
        <v>176</v>
      </c>
      <c r="M121" s="37" t="s">
        <v>176</v>
      </c>
      <c r="N121" s="37" t="s">
        <v>175</v>
      </c>
      <c r="O121" s="37" t="s">
        <v>174</v>
      </c>
      <c r="P121" s="37" t="s">
        <v>175</v>
      </c>
      <c r="Q121" s="37" t="s">
        <v>175</v>
      </c>
    </row>
    <row r="122" spans="1:17" x14ac:dyDescent="0.25">
      <c r="A122" s="36" t="str">
        <f>CONCATENATE('10, Ayuda'!A7,": ",'10, Ayuda'!B7)</f>
        <v>AY.5: FAQs (si las hay) correcta la redacción de las respuestas</v>
      </c>
      <c r="B122" s="37" t="s">
        <v>174</v>
      </c>
      <c r="C122" s="37" t="s">
        <v>176</v>
      </c>
      <c r="D122" s="37" t="s">
        <v>174</v>
      </c>
      <c r="E122" s="37" t="s">
        <v>174</v>
      </c>
      <c r="F122" s="37" t="s">
        <v>176</v>
      </c>
      <c r="G122" s="37" t="s">
        <v>175</v>
      </c>
      <c r="H122" s="37" t="s">
        <v>175</v>
      </c>
      <c r="I122" s="37" t="s">
        <v>175</v>
      </c>
      <c r="J122" s="37" t="s">
        <v>175</v>
      </c>
      <c r="K122" s="37" t="s">
        <v>175</v>
      </c>
      <c r="L122" s="37" t="s">
        <v>176</v>
      </c>
      <c r="M122" s="37" t="s">
        <v>176</v>
      </c>
      <c r="N122" s="37" t="s">
        <v>175</v>
      </c>
      <c r="O122" s="37" t="s">
        <v>174</v>
      </c>
      <c r="P122" s="37" t="s">
        <v>175</v>
      </c>
      <c r="Q122" s="37" t="s">
        <v>175</v>
      </c>
    </row>
  </sheetData>
  <sheetProtection password="F589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3:N21"/>
  <sheetViews>
    <sheetView showGridLines="0" tabSelected="1" topLeftCell="A10" workbookViewId="0">
      <selection activeCell="E13" sqref="E13"/>
    </sheetView>
  </sheetViews>
  <sheetFormatPr baseColWidth="10" defaultRowHeight="15" x14ac:dyDescent="0.25"/>
  <cols>
    <col min="1" max="1" width="5.140625" customWidth="1"/>
    <col min="3" max="3" width="10.85546875" customWidth="1"/>
  </cols>
  <sheetData>
    <row r="3" spans="1:14" x14ac:dyDescent="0.25">
      <c r="A3" s="1" t="s">
        <v>199</v>
      </c>
      <c r="C3" t="s">
        <v>200</v>
      </c>
    </row>
    <row r="5" spans="1:14" x14ac:dyDescent="0.25">
      <c r="A5" s="2">
        <v>0</v>
      </c>
      <c r="C5" t="s">
        <v>171</v>
      </c>
      <c r="E5" t="s">
        <v>231</v>
      </c>
      <c r="J5" t="s">
        <v>173</v>
      </c>
      <c r="K5">
        <v>8</v>
      </c>
      <c r="M5" s="2" t="s">
        <v>171</v>
      </c>
      <c r="N5" s="2">
        <v>0</v>
      </c>
    </row>
    <row r="6" spans="1:14" x14ac:dyDescent="0.25">
      <c r="A6" s="2">
        <v>1</v>
      </c>
      <c r="C6" t="s">
        <v>12</v>
      </c>
      <c r="E6" t="s">
        <v>160</v>
      </c>
      <c r="J6" t="s">
        <v>174</v>
      </c>
      <c r="K6">
        <v>4</v>
      </c>
      <c r="M6" s="2" t="s">
        <v>12</v>
      </c>
      <c r="N6" s="2">
        <v>2.5</v>
      </c>
    </row>
    <row r="7" spans="1:14" x14ac:dyDescent="0.25">
      <c r="A7" s="2">
        <v>2</v>
      </c>
      <c r="C7" t="s">
        <v>170</v>
      </c>
      <c r="E7" t="s">
        <v>161</v>
      </c>
      <c r="J7" t="s">
        <v>175</v>
      </c>
      <c r="K7">
        <v>2</v>
      </c>
      <c r="M7" s="2" t="s">
        <v>170</v>
      </c>
      <c r="N7" s="2">
        <v>5</v>
      </c>
    </row>
    <row r="8" spans="1:14" x14ac:dyDescent="0.25">
      <c r="A8" s="2">
        <v>3</v>
      </c>
      <c r="C8" t="s">
        <v>13</v>
      </c>
      <c r="E8" t="s">
        <v>162</v>
      </c>
      <c r="J8" t="s">
        <v>176</v>
      </c>
      <c r="K8">
        <v>1</v>
      </c>
      <c r="M8" s="2" t="s">
        <v>13</v>
      </c>
      <c r="N8" s="2">
        <v>7.5</v>
      </c>
    </row>
    <row r="9" spans="1:14" x14ac:dyDescent="0.25">
      <c r="A9" s="2">
        <v>4</v>
      </c>
      <c r="C9" t="s">
        <v>172</v>
      </c>
      <c r="E9" t="s">
        <v>232</v>
      </c>
      <c r="M9" s="2" t="s">
        <v>172</v>
      </c>
      <c r="N9" s="2">
        <v>10</v>
      </c>
    </row>
    <row r="10" spans="1:14" x14ac:dyDescent="0.25">
      <c r="A10" s="2">
        <v>5</v>
      </c>
      <c r="C10" t="s">
        <v>7</v>
      </c>
      <c r="E10" t="s">
        <v>258</v>
      </c>
      <c r="M10" s="2">
        <v>0</v>
      </c>
      <c r="N10" s="2">
        <v>0</v>
      </c>
    </row>
    <row r="11" spans="1:14" x14ac:dyDescent="0.25">
      <c r="A11" s="2">
        <v>6</v>
      </c>
      <c r="E11" t="s">
        <v>163</v>
      </c>
      <c r="M11" s="2">
        <v>1</v>
      </c>
      <c r="N11" s="2">
        <v>1</v>
      </c>
    </row>
    <row r="12" spans="1:14" x14ac:dyDescent="0.25">
      <c r="A12" s="2">
        <v>7</v>
      </c>
      <c r="E12" t="s">
        <v>234</v>
      </c>
      <c r="M12" s="2">
        <v>2</v>
      </c>
      <c r="N12" s="2">
        <v>2</v>
      </c>
    </row>
    <row r="13" spans="1:14" x14ac:dyDescent="0.25">
      <c r="A13" s="2">
        <v>8</v>
      </c>
      <c r="E13" t="s">
        <v>235</v>
      </c>
      <c r="M13" s="2">
        <v>3</v>
      </c>
      <c r="N13" s="2">
        <v>3</v>
      </c>
    </row>
    <row r="14" spans="1:14" x14ac:dyDescent="0.25">
      <c r="A14" s="2">
        <v>9</v>
      </c>
      <c r="E14" t="s">
        <v>236</v>
      </c>
      <c r="M14" s="2">
        <v>4</v>
      </c>
      <c r="N14" s="2">
        <v>4</v>
      </c>
    </row>
    <row r="15" spans="1:14" x14ac:dyDescent="0.25">
      <c r="A15" s="2">
        <v>10</v>
      </c>
      <c r="E15" t="s">
        <v>237</v>
      </c>
      <c r="M15" s="2">
        <v>5</v>
      </c>
      <c r="N15" s="2">
        <v>5</v>
      </c>
    </row>
    <row r="16" spans="1:14" x14ac:dyDescent="0.25">
      <c r="A16" s="2" t="s">
        <v>7</v>
      </c>
      <c r="E16" t="s">
        <v>164</v>
      </c>
      <c r="M16" s="2">
        <v>6</v>
      </c>
      <c r="N16" s="2">
        <v>6</v>
      </c>
    </row>
    <row r="17" spans="5:14" x14ac:dyDescent="0.25">
      <c r="E17" t="s">
        <v>165</v>
      </c>
      <c r="M17" s="2">
        <v>7</v>
      </c>
      <c r="N17" s="2">
        <v>7</v>
      </c>
    </row>
    <row r="18" spans="5:14" x14ac:dyDescent="0.25">
      <c r="E18" t="s">
        <v>166</v>
      </c>
      <c r="M18" s="2">
        <v>8</v>
      </c>
      <c r="N18" s="2">
        <v>8</v>
      </c>
    </row>
    <row r="19" spans="5:14" x14ac:dyDescent="0.25">
      <c r="E19" t="s">
        <v>167</v>
      </c>
      <c r="M19" s="2">
        <v>9</v>
      </c>
      <c r="N19" s="2">
        <v>9</v>
      </c>
    </row>
    <row r="20" spans="5:14" x14ac:dyDescent="0.25">
      <c r="E20" t="s">
        <v>238</v>
      </c>
      <c r="M20" s="2">
        <v>10</v>
      </c>
      <c r="N20" s="2">
        <v>10</v>
      </c>
    </row>
    <row r="21" spans="5:14" x14ac:dyDescent="0.25">
      <c r="M21" s="2" t="s">
        <v>7</v>
      </c>
      <c r="N21" s="2">
        <v>0</v>
      </c>
    </row>
  </sheetData>
  <sheetProtection password="F589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20"/>
  <sheetViews>
    <sheetView showGridLines="0" workbookViewId="0">
      <selection activeCell="C12" sqref="C12"/>
    </sheetView>
  </sheetViews>
  <sheetFormatPr baseColWidth="10" defaultRowHeight="15" x14ac:dyDescent="0.25"/>
  <cols>
    <col min="2" max="2" width="97.28515625" customWidth="1"/>
    <col min="3" max="3" width="12" customWidth="1"/>
    <col min="4" max="4" width="13.28515625" customWidth="1"/>
    <col min="5" max="5" width="34.140625" customWidth="1"/>
    <col min="6" max="6" width="18.140625" customWidth="1"/>
    <col min="7" max="7" width="29" customWidth="1"/>
    <col min="8" max="10" width="23.5703125" customWidth="1"/>
    <col min="11" max="11" width="25" customWidth="1"/>
    <col min="12" max="12" width="5.7109375" customWidth="1"/>
  </cols>
  <sheetData>
    <row r="1" spans="1:13" ht="36.75" customHeight="1" x14ac:dyDescent="0.25">
      <c r="A1" s="70" t="s">
        <v>183</v>
      </c>
      <c r="B1" s="70"/>
      <c r="C1" s="70"/>
      <c r="D1" s="70"/>
      <c r="E1" s="70"/>
      <c r="F1" s="70"/>
      <c r="G1" s="70"/>
      <c r="M1" s="3"/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M2" s="12"/>
    </row>
    <row r="3" spans="1:13" x14ac:dyDescent="0.25">
      <c r="A3" s="23" t="s">
        <v>248</v>
      </c>
      <c r="B3" s="23" t="s">
        <v>8</v>
      </c>
      <c r="C3" s="64">
        <v>10</v>
      </c>
      <c r="D3" s="63" t="str">
        <f t="shared" ref="D3:D12" si="0">IF(OR(TipoDeSitio="",C3="NA"),"",VLOOKUP(CONCATENATE(A3,": ",B3),Tabla621,MATCH(TipoDeSitio,Tipos,0)+1,0))</f>
        <v>MA</v>
      </c>
      <c r="E3" s="53"/>
      <c r="F3" s="40">
        <f t="shared" ref="F3:F12" si="1">IF(C3="","",VLOOKUP(C3,ValoresVC,2,0))</f>
        <v>10</v>
      </c>
      <c r="G3" s="40">
        <f t="shared" ref="G3:G12" si="2">IF(D3="","",VLOOKUP($D3,ValoresRC,2,0))</f>
        <v>4</v>
      </c>
      <c r="H3" s="41">
        <f>IF(OR(G3="",G3=0,'Cálculo de % usabilidad'!$F$5=0),"",G3/'Cálculo de % usabilidad'!$F$5)</f>
        <v>2.6845637583892617E-2</v>
      </c>
      <c r="I3" s="41">
        <f>IF(OR(H3="",F3=""),"",H3*F3)</f>
        <v>0.26845637583892618</v>
      </c>
      <c r="J3" s="42">
        <f>IF(H3="","",H3*10)</f>
        <v>0.26845637583892618</v>
      </c>
      <c r="M3" s="12"/>
    </row>
    <row r="4" spans="1:13" x14ac:dyDescent="0.25">
      <c r="A4" s="23" t="s">
        <v>249</v>
      </c>
      <c r="B4" s="23" t="s">
        <v>277</v>
      </c>
      <c r="C4" s="64">
        <v>9</v>
      </c>
      <c r="D4" s="63" t="str">
        <f t="shared" si="0"/>
        <v>CR</v>
      </c>
      <c r="E4" s="53"/>
      <c r="F4" s="40">
        <f t="shared" si="1"/>
        <v>9</v>
      </c>
      <c r="G4" s="40">
        <f t="shared" si="2"/>
        <v>8</v>
      </c>
      <c r="H4" s="41">
        <f>IF(OR(G4="",G4=0,'Cálculo de % usabilidad'!$F$5=0),"",G4/'Cálculo de % usabilidad'!$F$5)</f>
        <v>5.3691275167785234E-2</v>
      </c>
      <c r="I4" s="41">
        <f t="shared" ref="I4:I12" si="3">IF(OR(H4="",F4=""),"",H4*F4)</f>
        <v>0.48322147651006708</v>
      </c>
      <c r="J4" s="42">
        <f t="shared" ref="J4:J12" si="4">IF(H4="","",H4*10)</f>
        <v>0.53691275167785235</v>
      </c>
      <c r="M4" s="12"/>
    </row>
    <row r="5" spans="1:13" x14ac:dyDescent="0.25">
      <c r="A5" s="23" t="s">
        <v>250</v>
      </c>
      <c r="B5" s="23" t="s">
        <v>9</v>
      </c>
      <c r="C5" s="64">
        <v>9</v>
      </c>
      <c r="D5" s="63" t="str">
        <f t="shared" si="0"/>
        <v>MA</v>
      </c>
      <c r="E5" s="53"/>
      <c r="F5" s="40">
        <f t="shared" si="1"/>
        <v>9</v>
      </c>
      <c r="G5" s="40">
        <f t="shared" si="2"/>
        <v>4</v>
      </c>
      <c r="H5" s="41">
        <f>IF(OR(G5="",G5=0,'Cálculo de % usabilidad'!$F$5=0),"",G5/'Cálculo de % usabilidad'!$F$5)</f>
        <v>2.6845637583892617E-2</v>
      </c>
      <c r="I5" s="41">
        <f t="shared" si="3"/>
        <v>0.24161073825503354</v>
      </c>
      <c r="J5" s="42">
        <f t="shared" si="4"/>
        <v>0.26845637583892618</v>
      </c>
      <c r="M5" s="12"/>
    </row>
    <row r="6" spans="1:13" x14ac:dyDescent="0.25">
      <c r="A6" s="23" t="s">
        <v>251</v>
      </c>
      <c r="B6" s="23" t="s">
        <v>4</v>
      </c>
      <c r="C6" s="64">
        <v>9</v>
      </c>
      <c r="D6" s="63" t="str">
        <f t="shared" si="0"/>
        <v>ME</v>
      </c>
      <c r="E6" s="53"/>
      <c r="F6" s="40">
        <f t="shared" si="1"/>
        <v>9</v>
      </c>
      <c r="G6" s="40">
        <f t="shared" si="2"/>
        <v>2</v>
      </c>
      <c r="H6" s="41">
        <f>IF(OR(G6="",G6=0,'Cálculo de % usabilidad'!$F$5=0),"",G6/'Cálculo de % usabilidad'!$F$5)</f>
        <v>1.3422818791946308E-2</v>
      </c>
      <c r="I6" s="41">
        <f t="shared" si="3"/>
        <v>0.12080536912751677</v>
      </c>
      <c r="J6" s="42">
        <f t="shared" si="4"/>
        <v>0.13422818791946309</v>
      </c>
      <c r="M6" s="12"/>
    </row>
    <row r="7" spans="1:13" x14ac:dyDescent="0.25">
      <c r="A7" s="23" t="s">
        <v>252</v>
      </c>
      <c r="B7" s="23" t="s">
        <v>10</v>
      </c>
      <c r="C7" s="64">
        <v>9</v>
      </c>
      <c r="D7" s="63" t="str">
        <f t="shared" si="0"/>
        <v>ME</v>
      </c>
      <c r="E7" s="53"/>
      <c r="F7" s="40">
        <f t="shared" si="1"/>
        <v>9</v>
      </c>
      <c r="G7" s="40">
        <f t="shared" si="2"/>
        <v>2</v>
      </c>
      <c r="H7" s="41">
        <f>IF(OR(G7="",G7=0,'Cálculo de % usabilidad'!$F$5=0),"",G7/'Cálculo de % usabilidad'!$F$5)</f>
        <v>1.3422818791946308E-2</v>
      </c>
      <c r="I7" s="41">
        <f t="shared" si="3"/>
        <v>0.12080536912751677</v>
      </c>
      <c r="J7" s="42">
        <f t="shared" si="4"/>
        <v>0.13422818791946309</v>
      </c>
      <c r="M7" s="12"/>
    </row>
    <row r="8" spans="1:13" x14ac:dyDescent="0.25">
      <c r="A8" s="23" t="s">
        <v>253</v>
      </c>
      <c r="B8" s="23" t="s">
        <v>11</v>
      </c>
      <c r="C8" s="64">
        <v>9</v>
      </c>
      <c r="D8" s="63" t="str">
        <f t="shared" si="0"/>
        <v>MA</v>
      </c>
      <c r="E8" s="53"/>
      <c r="F8" s="40">
        <f t="shared" si="1"/>
        <v>9</v>
      </c>
      <c r="G8" s="40">
        <f t="shared" si="2"/>
        <v>4</v>
      </c>
      <c r="H8" s="41">
        <f>IF(OR(G8="",G8=0,'Cálculo de % usabilidad'!$F$5=0),"",G8/'Cálculo de % usabilidad'!$F$5)</f>
        <v>2.6845637583892617E-2</v>
      </c>
      <c r="I8" s="41">
        <f t="shared" si="3"/>
        <v>0.24161073825503354</v>
      </c>
      <c r="J8" s="42">
        <f t="shared" si="4"/>
        <v>0.26845637583892618</v>
      </c>
      <c r="M8" s="12"/>
    </row>
    <row r="9" spans="1:13" x14ac:dyDescent="0.25">
      <c r="A9" s="23" t="s">
        <v>254</v>
      </c>
      <c r="B9" s="23" t="s">
        <v>17</v>
      </c>
      <c r="C9" s="64" t="s">
        <v>172</v>
      </c>
      <c r="D9" s="63" t="str">
        <f t="shared" si="0"/>
        <v>MA</v>
      </c>
      <c r="E9" s="53"/>
      <c r="F9" s="40">
        <f t="shared" si="1"/>
        <v>10</v>
      </c>
      <c r="G9" s="40">
        <f t="shared" si="2"/>
        <v>4</v>
      </c>
      <c r="H9" s="41">
        <f>IF(OR(G9="",G9=0,'Cálculo de % usabilidad'!$F$5=0),"",G9/'Cálculo de % usabilidad'!$F$5)</f>
        <v>2.6845637583892617E-2</v>
      </c>
      <c r="I9" s="41">
        <f t="shared" si="3"/>
        <v>0.26845637583892618</v>
      </c>
      <c r="J9" s="42">
        <f t="shared" si="4"/>
        <v>0.26845637583892618</v>
      </c>
      <c r="M9" s="12"/>
    </row>
    <row r="10" spans="1:13" x14ac:dyDescent="0.25">
      <c r="A10" s="23" t="s">
        <v>255</v>
      </c>
      <c r="B10" s="23" t="s">
        <v>18</v>
      </c>
      <c r="C10" s="64" t="s">
        <v>7</v>
      </c>
      <c r="D10" s="63" t="str">
        <f t="shared" si="0"/>
        <v/>
      </c>
      <c r="E10" s="53"/>
      <c r="F10" s="40">
        <f t="shared" si="1"/>
        <v>0</v>
      </c>
      <c r="G10" s="40" t="str">
        <f t="shared" si="2"/>
        <v/>
      </c>
      <c r="H10" s="41" t="str">
        <f>IF(OR(G10="",G10=0,'Cálculo de % usabilidad'!$F$5=0),"",G10/'Cálculo de % usabilidad'!$F$5)</f>
        <v/>
      </c>
      <c r="I10" s="41" t="str">
        <f t="shared" si="3"/>
        <v/>
      </c>
      <c r="J10" s="42" t="str">
        <f t="shared" si="4"/>
        <v/>
      </c>
      <c r="M10" s="12"/>
    </row>
    <row r="11" spans="1:13" x14ac:dyDescent="0.25">
      <c r="A11" s="23" t="s">
        <v>256</v>
      </c>
      <c r="B11" s="23" t="s">
        <v>19</v>
      </c>
      <c r="C11" s="64" t="s">
        <v>13</v>
      </c>
      <c r="D11" s="63" t="str">
        <f t="shared" si="0"/>
        <v>ME</v>
      </c>
      <c r="E11" s="53"/>
      <c r="F11" s="40">
        <f t="shared" si="1"/>
        <v>7.5</v>
      </c>
      <c r="G11" s="40">
        <f t="shared" si="2"/>
        <v>2</v>
      </c>
      <c r="H11" s="41">
        <f>IF(OR(G11="",G11=0,'Cálculo de % usabilidad'!$F$5=0),"",G11/'Cálculo de % usabilidad'!$F$5)</f>
        <v>1.3422818791946308E-2</v>
      </c>
      <c r="I11" s="41">
        <f t="shared" si="3"/>
        <v>0.10067114093959731</v>
      </c>
      <c r="J11" s="42">
        <f t="shared" si="4"/>
        <v>0.13422818791946309</v>
      </c>
      <c r="M11" s="12"/>
    </row>
    <row r="12" spans="1:13" ht="15.75" thickBot="1" x14ac:dyDescent="0.3">
      <c r="A12" s="23" t="s">
        <v>257</v>
      </c>
      <c r="B12" s="23" t="s">
        <v>5</v>
      </c>
      <c r="C12" s="64" t="s">
        <v>172</v>
      </c>
      <c r="D12" s="63" t="str">
        <f t="shared" si="0"/>
        <v>ME</v>
      </c>
      <c r="E12" s="53"/>
      <c r="F12" s="40">
        <f t="shared" si="1"/>
        <v>10</v>
      </c>
      <c r="G12" s="40">
        <f t="shared" si="2"/>
        <v>2</v>
      </c>
      <c r="H12" s="41">
        <f>IF(OR(G12="",G12=0,'Cálculo de % usabilidad'!$F$5=0),"",G12/'Cálculo de % usabilidad'!$F$5)</f>
        <v>1.3422818791946308E-2</v>
      </c>
      <c r="I12" s="41">
        <f t="shared" si="3"/>
        <v>0.13422818791946309</v>
      </c>
      <c r="J12" s="42">
        <f t="shared" si="4"/>
        <v>0.13422818791946309</v>
      </c>
      <c r="K12" t="s">
        <v>195</v>
      </c>
      <c r="L12" s="14">
        <f>10-(COUNTIF(C3:C12,"NA")+COUNTBLANK(C3:C12))</f>
        <v>9</v>
      </c>
      <c r="M12" s="3" t="s">
        <v>196</v>
      </c>
    </row>
    <row r="13" spans="1:13" ht="15.75" thickBot="1" x14ac:dyDescent="0.3">
      <c r="G13" s="58">
        <f>IF(SUM(G3:G12)=0,"",SUM(G3:G12))</f>
        <v>32</v>
      </c>
      <c r="M13" s="3"/>
    </row>
    <row r="14" spans="1:13" x14ac:dyDescent="0.25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  <c r="M14" s="3"/>
    </row>
    <row r="15" spans="1:13" x14ac:dyDescent="0.25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 x14ac:dyDescent="0.25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3:10" x14ac:dyDescent="0.25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3:10" x14ac:dyDescent="0.25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3:10" x14ac:dyDescent="0.25">
      <c r="C19" s="10"/>
      <c r="D19" s="10"/>
      <c r="E19" s="10"/>
      <c r="F19" s="10"/>
      <c r="G19" s="10"/>
      <c r="H19" s="10"/>
      <c r="I19" s="10"/>
      <c r="J19" s="10"/>
    </row>
    <row r="20" spans="3:10" x14ac:dyDescent="0.25">
      <c r="C20" s="7"/>
      <c r="D20" s="7"/>
      <c r="E20" s="7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:C8">
      <formula1>Valores1</formula1>
    </dataValidation>
    <dataValidation type="list" allowBlank="1" showInputMessage="1" showErrorMessage="1" sqref="C9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17"/>
  <sheetViews>
    <sheetView showGridLines="0" workbookViewId="0">
      <selection activeCell="C5" sqref="C5"/>
    </sheetView>
  </sheetViews>
  <sheetFormatPr baseColWidth="10" defaultRowHeight="15" x14ac:dyDescent="0.25"/>
  <cols>
    <col min="2" max="2" width="90.42578125" customWidth="1"/>
    <col min="3" max="3" width="11.7109375" customWidth="1"/>
    <col min="4" max="4" width="13.28515625" customWidth="1"/>
    <col min="5" max="5" width="34.140625" customWidth="1"/>
    <col min="6" max="6" width="16.28515625" customWidth="1"/>
    <col min="7" max="7" width="29.42578125" customWidth="1"/>
    <col min="8" max="10" width="26.7109375" customWidth="1"/>
    <col min="11" max="11" width="25.140625" customWidth="1"/>
    <col min="12" max="12" width="3.5703125" customWidth="1"/>
  </cols>
  <sheetData>
    <row r="1" spans="1:13" ht="36.75" customHeight="1" x14ac:dyDescent="0.25">
      <c r="A1" s="4" t="s">
        <v>184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5">
      <c r="A3" s="23" t="s">
        <v>27</v>
      </c>
      <c r="B3" s="23" t="s">
        <v>34</v>
      </c>
      <c r="C3" s="62">
        <v>9</v>
      </c>
      <c r="D3" s="63" t="str">
        <f t="shared" ref="D3:D9" si="0">IF(OR(TipoDeSitio="",C3="NA"),"",VLOOKUP(CONCATENATE(A3,": ",B3),Tabla622,MATCH(TipoDeSitio,Tipos,0)+1,0))</f>
        <v>MO</v>
      </c>
      <c r="E3" s="53"/>
      <c r="F3" s="25">
        <f t="shared" ref="F3:F9" si="1">IF(C3="","",VLOOKUP(C3,ValoresVC,2,0))</f>
        <v>9</v>
      </c>
      <c r="G3" s="40">
        <f t="shared" ref="G3:G9" si="2">IF(D3="","",VLOOKUP($D3,ValoresRC,2,0))</f>
        <v>1</v>
      </c>
      <c r="H3" s="41">
        <f>IF(OR(G3="",G3=0,'Cálculo de % usabilidad'!$F$5=0),"",G3/'Cálculo de % usabilidad'!$F$5)</f>
        <v>6.7114093959731542E-3</v>
      </c>
      <c r="I3" s="41">
        <f>IF(OR(H3="",F3=""),"",H3*F3)</f>
        <v>6.0402684563758385E-2</v>
      </c>
      <c r="J3" s="42">
        <f>IF(H3="","",H3*10)</f>
        <v>6.7114093959731544E-2</v>
      </c>
      <c r="K3" s="7"/>
    </row>
    <row r="4" spans="1:13" x14ac:dyDescent="0.25">
      <c r="A4" s="23" t="s">
        <v>28</v>
      </c>
      <c r="B4" s="23" t="s">
        <v>35</v>
      </c>
      <c r="C4" s="62" t="s">
        <v>172</v>
      </c>
      <c r="D4" s="63" t="str">
        <f t="shared" si="0"/>
        <v>ME</v>
      </c>
      <c r="E4" s="53"/>
      <c r="F4" s="25">
        <f t="shared" si="1"/>
        <v>10</v>
      </c>
      <c r="G4" s="40">
        <f t="shared" si="2"/>
        <v>2</v>
      </c>
      <c r="H4" s="41">
        <f>IF(OR(G4="",G4=0,'Cálculo de % usabilidad'!$F$5=0),"",G4/'Cálculo de % usabilidad'!$F$5)</f>
        <v>1.3422818791946308E-2</v>
      </c>
      <c r="I4" s="41">
        <f t="shared" ref="I4:I9" si="3">IF(OR(H4="",F4=""),"",H4*F4)</f>
        <v>0.13422818791946309</v>
      </c>
      <c r="J4" s="42">
        <f t="shared" ref="J4:J9" si="4">IF(H4="","",H4*10)</f>
        <v>0.13422818791946309</v>
      </c>
      <c r="K4" s="7"/>
    </row>
    <row r="5" spans="1:13" x14ac:dyDescent="0.25">
      <c r="A5" s="23" t="s">
        <v>29</v>
      </c>
      <c r="B5" s="23" t="s">
        <v>36</v>
      </c>
      <c r="C5" s="62" t="s">
        <v>7</v>
      </c>
      <c r="D5" s="63" t="str">
        <f t="shared" si="0"/>
        <v/>
      </c>
      <c r="E5" s="53"/>
      <c r="F5" s="25">
        <f t="shared" si="1"/>
        <v>0</v>
      </c>
      <c r="G5" s="40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7"/>
    </row>
    <row r="6" spans="1:13" x14ac:dyDescent="0.25">
      <c r="A6" s="23" t="s">
        <v>30</v>
      </c>
      <c r="B6" s="23" t="s">
        <v>37</v>
      </c>
      <c r="C6" s="62" t="s">
        <v>7</v>
      </c>
      <c r="D6" s="63" t="str">
        <f t="shared" si="0"/>
        <v/>
      </c>
      <c r="E6" s="53"/>
      <c r="F6" s="25">
        <f t="shared" si="1"/>
        <v>0</v>
      </c>
      <c r="G6" s="40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7"/>
    </row>
    <row r="7" spans="1:13" x14ac:dyDescent="0.25">
      <c r="A7" s="23" t="s">
        <v>31</v>
      </c>
      <c r="B7" s="23" t="s">
        <v>38</v>
      </c>
      <c r="C7" s="62" t="s">
        <v>172</v>
      </c>
      <c r="D7" s="63" t="str">
        <f t="shared" si="0"/>
        <v>ME</v>
      </c>
      <c r="E7" s="53"/>
      <c r="F7" s="25">
        <f t="shared" si="1"/>
        <v>10</v>
      </c>
      <c r="G7" s="40">
        <f t="shared" si="2"/>
        <v>2</v>
      </c>
      <c r="H7" s="41">
        <f>IF(OR(G7="",G7=0,'Cálculo de % usabilidad'!$F$5=0),"",G7/'Cálculo de % usabilidad'!$F$5)</f>
        <v>1.3422818791946308E-2</v>
      </c>
      <c r="I7" s="41">
        <f t="shared" si="3"/>
        <v>0.13422818791946309</v>
      </c>
      <c r="J7" s="42">
        <f t="shared" si="4"/>
        <v>0.13422818791946309</v>
      </c>
      <c r="K7" s="7"/>
    </row>
    <row r="8" spans="1:13" ht="30" x14ac:dyDescent="0.25">
      <c r="A8" s="23" t="s">
        <v>32</v>
      </c>
      <c r="B8" s="24" t="s">
        <v>39</v>
      </c>
      <c r="C8" s="62" t="s">
        <v>7</v>
      </c>
      <c r="D8" s="63" t="str">
        <f t="shared" si="0"/>
        <v/>
      </c>
      <c r="E8" s="53"/>
      <c r="F8" s="25">
        <f t="shared" si="1"/>
        <v>0</v>
      </c>
      <c r="G8" s="40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7"/>
    </row>
    <row r="9" spans="1:13" ht="30.75" thickBot="1" x14ac:dyDescent="0.3">
      <c r="A9" s="23" t="s">
        <v>33</v>
      </c>
      <c r="B9" s="24" t="s">
        <v>40</v>
      </c>
      <c r="C9" s="62" t="s">
        <v>7</v>
      </c>
      <c r="D9" s="63" t="str">
        <f t="shared" si="0"/>
        <v/>
      </c>
      <c r="E9" s="53"/>
      <c r="F9" s="25">
        <f t="shared" si="1"/>
        <v>0</v>
      </c>
      <c r="G9" s="40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t="s">
        <v>195</v>
      </c>
      <c r="L9" s="14">
        <f>7-(COUNTIF(C3:C9,"NA")+COUNTBLANK(C3:C9))</f>
        <v>3</v>
      </c>
      <c r="M9" s="3" t="s">
        <v>196</v>
      </c>
    </row>
    <row r="10" spans="1:13" ht="15.75" thickBot="1" x14ac:dyDescent="0.3">
      <c r="G10" s="58">
        <f>IF(SUM(G3:G9)=0,"",SUM(G3:G9))</f>
        <v>5</v>
      </c>
    </row>
    <row r="11" spans="1:13" x14ac:dyDescent="0.25">
      <c r="A11" s="1" t="s">
        <v>210</v>
      </c>
      <c r="C11" s="9" t="s">
        <v>178</v>
      </c>
      <c r="D11" s="10"/>
      <c r="E11" s="10"/>
      <c r="F11" s="10"/>
      <c r="G11" s="10"/>
      <c r="H11" s="10"/>
      <c r="I11" s="10"/>
      <c r="J11" s="10"/>
    </row>
    <row r="12" spans="1:13" x14ac:dyDescent="0.25">
      <c r="A12" t="s">
        <v>211</v>
      </c>
      <c r="C12" s="11">
        <v>0</v>
      </c>
      <c r="D12" s="10" t="s">
        <v>212</v>
      </c>
      <c r="E12" s="10"/>
      <c r="F12" s="11" t="s">
        <v>12</v>
      </c>
      <c r="G12" s="10" t="s">
        <v>22</v>
      </c>
      <c r="H12" s="10"/>
      <c r="I12" s="10"/>
      <c r="J12" s="10"/>
    </row>
    <row r="13" spans="1:13" x14ac:dyDescent="0.25">
      <c r="A13" t="s">
        <v>269</v>
      </c>
      <c r="C13" s="11">
        <v>10</v>
      </c>
      <c r="D13" s="10" t="s">
        <v>20</v>
      </c>
      <c r="E13" s="10"/>
      <c r="F13" s="11" t="s">
        <v>15</v>
      </c>
      <c r="G13" s="10" t="s">
        <v>26</v>
      </c>
      <c r="H13" s="10"/>
      <c r="I13" s="10"/>
      <c r="J13" s="10"/>
    </row>
    <row r="14" spans="1:13" x14ac:dyDescent="0.25">
      <c r="C14" s="11" t="s">
        <v>7</v>
      </c>
      <c r="D14" s="10" t="s">
        <v>21</v>
      </c>
      <c r="E14" s="10"/>
      <c r="F14" s="11" t="s">
        <v>13</v>
      </c>
      <c r="G14" s="10" t="s">
        <v>23</v>
      </c>
      <c r="H14" s="10"/>
      <c r="I14" s="10"/>
      <c r="J14" s="10"/>
    </row>
    <row r="15" spans="1:13" x14ac:dyDescent="0.25">
      <c r="C15" s="11" t="s">
        <v>14</v>
      </c>
      <c r="D15" s="10" t="s">
        <v>25</v>
      </c>
      <c r="E15" s="10"/>
      <c r="F15" s="11" t="s">
        <v>16</v>
      </c>
      <c r="G15" s="10" t="s">
        <v>24</v>
      </c>
      <c r="H15" s="10"/>
      <c r="I15" s="10"/>
      <c r="J15" s="10"/>
    </row>
    <row r="16" spans="1:13" x14ac:dyDescent="0.25">
      <c r="C16" s="10"/>
      <c r="D16" s="10"/>
      <c r="E16" s="10"/>
      <c r="F16" s="10"/>
      <c r="G16" s="10"/>
      <c r="H16" s="10"/>
      <c r="I16" s="10"/>
      <c r="J16" s="10"/>
    </row>
    <row r="17" spans="3:5" x14ac:dyDescent="0.25">
      <c r="C17" s="7"/>
      <c r="D17" s="7"/>
      <c r="E17" s="7"/>
    </row>
  </sheetData>
  <sheetProtection password="F589" sheet="1" objects="1" scenarios="1"/>
  <dataValidations count="2">
    <dataValidation type="list" allowBlank="1" showInputMessage="1" showErrorMessage="1" sqref="C6:C9 C4">
      <formula1>Valores2</formula1>
    </dataValidation>
    <dataValidation type="list" allowBlank="1" showInputMessage="1" showErrorMessage="1" sqref="C5 C3">
      <formula1>Valores1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24"/>
  <sheetViews>
    <sheetView showGridLines="0" topLeftCell="B4" workbookViewId="0">
      <selection activeCell="C16" sqref="C16"/>
    </sheetView>
  </sheetViews>
  <sheetFormatPr baseColWidth="10" defaultRowHeight="15" x14ac:dyDescent="0.25"/>
  <cols>
    <col min="2" max="2" width="89" customWidth="1"/>
    <col min="4" max="4" width="13.28515625" customWidth="1"/>
    <col min="5" max="5" width="34.140625" customWidth="1"/>
    <col min="6" max="6" width="16.140625" customWidth="1"/>
    <col min="7" max="7" width="29.85546875" customWidth="1"/>
    <col min="8" max="10" width="24.28515625" customWidth="1"/>
    <col min="11" max="11" width="26.140625" customWidth="1"/>
    <col min="12" max="12" width="4.5703125" customWidth="1"/>
  </cols>
  <sheetData>
    <row r="1" spans="1:13" ht="36.75" customHeight="1" x14ac:dyDescent="0.25">
      <c r="A1" s="4" t="s">
        <v>185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5">
      <c r="A3" s="26" t="s">
        <v>41</v>
      </c>
      <c r="B3" s="26" t="s">
        <v>52</v>
      </c>
      <c r="C3" s="59" t="s">
        <v>172</v>
      </c>
      <c r="D3" s="60" t="str">
        <f t="shared" ref="D3:D16" si="0">IF(OR(TipoDeSitio="",C3="NA"),"",VLOOKUP(CONCATENATE(A3,": ",B3),Tabla623,MATCH(TipoDeSitio,Tipos,0)+1,0))</f>
        <v>MO</v>
      </c>
      <c r="E3" s="51"/>
      <c r="F3" s="28">
        <f t="shared" ref="F3:F16" si="1">IF(C3="","",VLOOKUP(C3,ValoresVC,2,0))</f>
        <v>10</v>
      </c>
      <c r="G3" s="43">
        <f t="shared" ref="G3:G16" si="2">IF(D3="","",VLOOKUP($D3,ValoresRC,2,0))</f>
        <v>1</v>
      </c>
      <c r="H3" s="47">
        <f>IF(OR(G3="",G3=0,'Cálculo de % usabilidad'!$F$5=0),"",G3/'Cálculo de % usabilidad'!$F$5)</f>
        <v>6.7114093959731542E-3</v>
      </c>
      <c r="I3" s="47">
        <f>IF(OR(H3="",F3=""),"",H3*F3)</f>
        <v>6.7114093959731544E-2</v>
      </c>
      <c r="J3" s="48">
        <f>IF(H3="","",H3*10)</f>
        <v>6.7114093959731544E-2</v>
      </c>
      <c r="K3" s="7"/>
    </row>
    <row r="4" spans="1:13" x14ac:dyDescent="0.25">
      <c r="A4" s="26" t="s">
        <v>42</v>
      </c>
      <c r="B4" s="26" t="s">
        <v>53</v>
      </c>
      <c r="C4" s="59">
        <v>8</v>
      </c>
      <c r="D4" s="60" t="str">
        <f t="shared" si="0"/>
        <v>MA</v>
      </c>
      <c r="E4" s="51"/>
      <c r="F4" s="28">
        <f t="shared" si="1"/>
        <v>8</v>
      </c>
      <c r="G4" s="43">
        <f t="shared" si="2"/>
        <v>4</v>
      </c>
      <c r="H4" s="47">
        <f>IF(OR(G4="",G4=0,'Cálculo de % usabilidad'!$F$5=0),"",G4/'Cálculo de % usabilidad'!$F$5)</f>
        <v>2.6845637583892617E-2</v>
      </c>
      <c r="I4" s="47">
        <f t="shared" ref="I4:I16" si="3">IF(OR(H4="",F4=""),"",H4*F4)</f>
        <v>0.21476510067114093</v>
      </c>
      <c r="J4" s="48">
        <f t="shared" ref="J4:J16" si="4">IF(H4="","",H4*10)</f>
        <v>0.26845637583892618</v>
      </c>
      <c r="K4" s="7"/>
    </row>
    <row r="5" spans="1:13" x14ac:dyDescent="0.25">
      <c r="A5" s="26" t="s">
        <v>43</v>
      </c>
      <c r="B5" s="26" t="s">
        <v>278</v>
      </c>
      <c r="C5" s="59">
        <v>9</v>
      </c>
      <c r="D5" s="60" t="str">
        <f t="shared" si="0"/>
        <v>ME</v>
      </c>
      <c r="E5" s="51"/>
      <c r="F5" s="28">
        <f t="shared" si="1"/>
        <v>9</v>
      </c>
      <c r="G5" s="43">
        <f t="shared" si="2"/>
        <v>2</v>
      </c>
      <c r="H5" s="47">
        <f>IF(OR(G5="",G5=0,'Cálculo de % usabilidad'!$F$5=0),"",G5/'Cálculo de % usabilidad'!$F$5)</f>
        <v>1.3422818791946308E-2</v>
      </c>
      <c r="I5" s="47">
        <f t="shared" si="3"/>
        <v>0.12080536912751677</v>
      </c>
      <c r="J5" s="48">
        <f t="shared" si="4"/>
        <v>0.13422818791946309</v>
      </c>
      <c r="K5" s="7"/>
    </row>
    <row r="6" spans="1:13" x14ac:dyDescent="0.25">
      <c r="A6" s="26" t="s">
        <v>44</v>
      </c>
      <c r="B6" s="27" t="s">
        <v>279</v>
      </c>
      <c r="C6" s="59">
        <v>9</v>
      </c>
      <c r="D6" s="60" t="str">
        <f t="shared" si="0"/>
        <v>MA</v>
      </c>
      <c r="E6" s="51"/>
      <c r="F6" s="28">
        <f t="shared" si="1"/>
        <v>9</v>
      </c>
      <c r="G6" s="43">
        <f t="shared" si="2"/>
        <v>4</v>
      </c>
      <c r="H6" s="47">
        <f>IF(OR(G6="",G6=0,'Cálculo de % usabilidad'!$F$5=0),"",G6/'Cálculo de % usabilidad'!$F$5)</f>
        <v>2.6845637583892617E-2</v>
      </c>
      <c r="I6" s="47">
        <f t="shared" si="3"/>
        <v>0.24161073825503354</v>
      </c>
      <c r="J6" s="48">
        <f t="shared" si="4"/>
        <v>0.26845637583892618</v>
      </c>
      <c r="K6" s="7"/>
    </row>
    <row r="7" spans="1:13" x14ac:dyDescent="0.25">
      <c r="A7" s="26" t="s">
        <v>45</v>
      </c>
      <c r="B7" s="27" t="s">
        <v>270</v>
      </c>
      <c r="C7" s="59" t="s">
        <v>13</v>
      </c>
      <c r="D7" s="60" t="str">
        <f t="shared" si="0"/>
        <v>MA</v>
      </c>
      <c r="E7" s="51"/>
      <c r="F7" s="28">
        <f t="shared" si="1"/>
        <v>7.5</v>
      </c>
      <c r="G7" s="43">
        <f t="shared" si="2"/>
        <v>4</v>
      </c>
      <c r="H7" s="47">
        <f>IF(OR(G7="",G7=0,'Cálculo de % usabilidad'!$F$5=0),"",G7/'Cálculo de % usabilidad'!$F$5)</f>
        <v>2.6845637583892617E-2</v>
      </c>
      <c r="I7" s="47">
        <f t="shared" si="3"/>
        <v>0.20134228187919462</v>
      </c>
      <c r="J7" s="48">
        <f t="shared" si="4"/>
        <v>0.26845637583892618</v>
      </c>
      <c r="K7" s="7"/>
    </row>
    <row r="8" spans="1:13" x14ac:dyDescent="0.25">
      <c r="A8" s="26" t="s">
        <v>46</v>
      </c>
      <c r="B8" s="27" t="s">
        <v>54</v>
      </c>
      <c r="C8" s="59" t="s">
        <v>172</v>
      </c>
      <c r="D8" s="60" t="str">
        <f t="shared" si="0"/>
        <v>MA</v>
      </c>
      <c r="E8" s="51"/>
      <c r="F8" s="28">
        <f t="shared" si="1"/>
        <v>10</v>
      </c>
      <c r="G8" s="43">
        <f t="shared" si="2"/>
        <v>4</v>
      </c>
      <c r="H8" s="47">
        <f>IF(OR(G8="",G8=0,'Cálculo de % usabilidad'!$F$5=0),"",G8/'Cálculo de % usabilidad'!$F$5)</f>
        <v>2.6845637583892617E-2</v>
      </c>
      <c r="I8" s="47">
        <f t="shared" si="3"/>
        <v>0.26845637583892618</v>
      </c>
      <c r="J8" s="48">
        <f t="shared" si="4"/>
        <v>0.26845637583892618</v>
      </c>
      <c r="K8" s="7"/>
    </row>
    <row r="9" spans="1:13" x14ac:dyDescent="0.25">
      <c r="A9" s="26" t="s">
        <v>47</v>
      </c>
      <c r="B9" s="27" t="s">
        <v>55</v>
      </c>
      <c r="C9" s="59" t="s">
        <v>172</v>
      </c>
      <c r="D9" s="60" t="str">
        <f t="shared" si="0"/>
        <v>MA</v>
      </c>
      <c r="E9" s="51"/>
      <c r="F9" s="28">
        <f t="shared" si="1"/>
        <v>10</v>
      </c>
      <c r="G9" s="43">
        <f t="shared" si="2"/>
        <v>4</v>
      </c>
      <c r="H9" s="47">
        <f>IF(OR(G9="",G9=0,'Cálculo de % usabilidad'!$F$5=0),"",G9/'Cálculo de % usabilidad'!$F$5)</f>
        <v>2.6845637583892617E-2</v>
      </c>
      <c r="I9" s="47">
        <f t="shared" si="3"/>
        <v>0.26845637583892618</v>
      </c>
      <c r="J9" s="48">
        <f t="shared" si="4"/>
        <v>0.26845637583892618</v>
      </c>
      <c r="K9" s="7"/>
    </row>
    <row r="10" spans="1:13" x14ac:dyDescent="0.25">
      <c r="A10" s="26" t="s">
        <v>48</v>
      </c>
      <c r="B10" s="26" t="s">
        <v>56</v>
      </c>
      <c r="C10" s="59" t="s">
        <v>172</v>
      </c>
      <c r="D10" s="60" t="str">
        <f t="shared" si="0"/>
        <v>MA</v>
      </c>
      <c r="E10" s="51"/>
      <c r="F10" s="28">
        <f t="shared" si="1"/>
        <v>10</v>
      </c>
      <c r="G10" s="43">
        <f t="shared" si="2"/>
        <v>4</v>
      </c>
      <c r="H10" s="47">
        <f>IF(OR(G10="",G10=0,'Cálculo de % usabilidad'!$F$5=0),"",G10/'Cálculo de % usabilidad'!$F$5)</f>
        <v>2.6845637583892617E-2</v>
      </c>
      <c r="I10" s="47">
        <f t="shared" si="3"/>
        <v>0.26845637583892618</v>
      </c>
      <c r="J10" s="48">
        <f t="shared" si="4"/>
        <v>0.26845637583892618</v>
      </c>
      <c r="K10" s="7"/>
    </row>
    <row r="11" spans="1:13" x14ac:dyDescent="0.25">
      <c r="A11" s="26" t="s">
        <v>49</v>
      </c>
      <c r="B11" s="26" t="s">
        <v>57</v>
      </c>
      <c r="C11" s="59" t="s">
        <v>7</v>
      </c>
      <c r="D11" s="60" t="str">
        <f t="shared" si="0"/>
        <v/>
      </c>
      <c r="E11" s="51"/>
      <c r="F11" s="28">
        <f t="shared" si="1"/>
        <v>0</v>
      </c>
      <c r="G11" s="43" t="str">
        <f t="shared" si="2"/>
        <v/>
      </c>
      <c r="H11" s="47" t="str">
        <f>IF(OR(G11="",G11=0,'Cálculo de % usabilidad'!$F$5=0),"",G11/'Cálculo de % usabilidad'!$F$5)</f>
        <v/>
      </c>
      <c r="I11" s="47" t="str">
        <f t="shared" si="3"/>
        <v/>
      </c>
      <c r="J11" s="48" t="str">
        <f t="shared" si="4"/>
        <v/>
      </c>
      <c r="K11" s="7"/>
    </row>
    <row r="12" spans="1:13" x14ac:dyDescent="0.25">
      <c r="A12" s="26" t="s">
        <v>50</v>
      </c>
      <c r="B12" s="26" t="s">
        <v>58</v>
      </c>
      <c r="C12" s="59" t="s">
        <v>170</v>
      </c>
      <c r="D12" s="60" t="str">
        <f t="shared" si="0"/>
        <v>MO</v>
      </c>
      <c r="E12" s="51"/>
      <c r="F12" s="28">
        <f t="shared" si="1"/>
        <v>5</v>
      </c>
      <c r="G12" s="43">
        <f t="shared" si="2"/>
        <v>1</v>
      </c>
      <c r="H12" s="47">
        <f>IF(OR(G12="",G12=0,'Cálculo de % usabilidad'!$F$5=0),"",G12/'Cálculo de % usabilidad'!$F$5)</f>
        <v>6.7114093959731542E-3</v>
      </c>
      <c r="I12" s="47">
        <f t="shared" si="3"/>
        <v>3.3557046979865772E-2</v>
      </c>
      <c r="J12" s="48">
        <f t="shared" si="4"/>
        <v>6.7114093959731544E-2</v>
      </c>
    </row>
    <row r="13" spans="1:13" x14ac:dyDescent="0.25">
      <c r="A13" s="26" t="s">
        <v>51</v>
      </c>
      <c r="B13" s="27" t="s">
        <v>59</v>
      </c>
      <c r="C13" s="59" t="s">
        <v>7</v>
      </c>
      <c r="D13" s="60" t="str">
        <f t="shared" si="0"/>
        <v/>
      </c>
      <c r="E13" s="51"/>
      <c r="F13" s="28">
        <f t="shared" si="1"/>
        <v>0</v>
      </c>
      <c r="G13" s="43" t="str">
        <f t="shared" si="2"/>
        <v/>
      </c>
      <c r="H13" s="47" t="str">
        <f>IF(OR(G13="",G13=0,'Cálculo de % usabilidad'!$F$5=0),"",G13/'Cálculo de % usabilidad'!$F$5)</f>
        <v/>
      </c>
      <c r="I13" s="47" t="str">
        <f t="shared" si="3"/>
        <v/>
      </c>
      <c r="J13" s="48" t="str">
        <f t="shared" si="4"/>
        <v/>
      </c>
    </row>
    <row r="14" spans="1:13" x14ac:dyDescent="0.25">
      <c r="A14" s="26" t="s">
        <v>60</v>
      </c>
      <c r="B14" s="26" t="s">
        <v>63</v>
      </c>
      <c r="C14" s="59" t="s">
        <v>172</v>
      </c>
      <c r="D14" s="60" t="str">
        <f t="shared" si="0"/>
        <v>ME</v>
      </c>
      <c r="E14" s="51"/>
      <c r="F14" s="28">
        <f t="shared" si="1"/>
        <v>10</v>
      </c>
      <c r="G14" s="43">
        <f t="shared" si="2"/>
        <v>2</v>
      </c>
      <c r="H14" s="47">
        <f>IF(OR(G14="",G14=0,'Cálculo de % usabilidad'!$F$5=0),"",G14/'Cálculo de % usabilidad'!$F$5)</f>
        <v>1.3422818791946308E-2</v>
      </c>
      <c r="I14" s="47">
        <f t="shared" si="3"/>
        <v>0.13422818791946309</v>
      </c>
      <c r="J14" s="48">
        <f t="shared" si="4"/>
        <v>0.13422818791946309</v>
      </c>
    </row>
    <row r="15" spans="1:13" ht="30" x14ac:dyDescent="0.25">
      <c r="A15" s="26" t="s">
        <v>61</v>
      </c>
      <c r="B15" s="27" t="s">
        <v>271</v>
      </c>
      <c r="C15" s="59" t="s">
        <v>172</v>
      </c>
      <c r="D15" s="60" t="str">
        <f t="shared" si="0"/>
        <v>MA</v>
      </c>
      <c r="E15" s="51"/>
      <c r="F15" s="28">
        <f t="shared" si="1"/>
        <v>10</v>
      </c>
      <c r="G15" s="43">
        <f t="shared" si="2"/>
        <v>4</v>
      </c>
      <c r="H15" s="47">
        <f>IF(OR(G15="",G15=0,'Cálculo de % usabilidad'!$F$5=0),"",G15/'Cálculo de % usabilidad'!$F$5)</f>
        <v>2.6845637583892617E-2</v>
      </c>
      <c r="I15" s="47">
        <f t="shared" si="3"/>
        <v>0.26845637583892618</v>
      </c>
      <c r="J15" s="48">
        <f t="shared" si="4"/>
        <v>0.26845637583892618</v>
      </c>
    </row>
    <row r="16" spans="1:13" ht="15.75" thickBot="1" x14ac:dyDescent="0.3">
      <c r="A16" s="26" t="s">
        <v>62</v>
      </c>
      <c r="B16" s="27" t="s">
        <v>272</v>
      </c>
      <c r="C16" s="59" t="s">
        <v>7</v>
      </c>
      <c r="D16" s="60" t="str">
        <f t="shared" si="0"/>
        <v/>
      </c>
      <c r="E16" s="51"/>
      <c r="F16" s="28">
        <f t="shared" si="1"/>
        <v>0</v>
      </c>
      <c r="G16" s="43" t="str">
        <f t="shared" si="2"/>
        <v/>
      </c>
      <c r="H16" s="47" t="str">
        <f>IF(OR(G16="",G16=0,'Cálculo de % usabilidad'!$F$5=0),"",G16/'Cálculo de % usabilidad'!$F$5)</f>
        <v/>
      </c>
      <c r="I16" s="47" t="str">
        <f t="shared" si="3"/>
        <v/>
      </c>
      <c r="J16" s="48" t="str">
        <f t="shared" si="4"/>
        <v/>
      </c>
      <c r="K16" t="s">
        <v>195</v>
      </c>
      <c r="L16" s="14">
        <f>14-(COUNTIF(C3:C16,"NA")+COUNTBLANK(C3:C16))</f>
        <v>11</v>
      </c>
      <c r="M16" s="3" t="s">
        <v>196</v>
      </c>
    </row>
    <row r="17" spans="1:10" ht="15.75" thickBot="1" x14ac:dyDescent="0.3">
      <c r="G17" s="58">
        <f>IF(SUM(G3:G16)=0,"",SUM(G3:G16))</f>
        <v>34</v>
      </c>
    </row>
    <row r="18" spans="1:10" x14ac:dyDescent="0.25">
      <c r="A18" s="1" t="s">
        <v>210</v>
      </c>
      <c r="C18" s="9" t="s">
        <v>178</v>
      </c>
      <c r="D18" s="10"/>
      <c r="E18" s="10"/>
      <c r="F18" s="10"/>
      <c r="G18" s="10"/>
      <c r="H18" s="10"/>
      <c r="I18" s="10"/>
      <c r="J18" s="10"/>
    </row>
    <row r="19" spans="1:10" x14ac:dyDescent="0.25">
      <c r="A19" t="s">
        <v>211</v>
      </c>
      <c r="C19" s="11">
        <v>0</v>
      </c>
      <c r="D19" s="10" t="s">
        <v>212</v>
      </c>
      <c r="E19" s="10"/>
      <c r="F19" s="11" t="s">
        <v>12</v>
      </c>
      <c r="G19" s="10" t="s">
        <v>22</v>
      </c>
      <c r="H19" s="10"/>
      <c r="I19" s="10"/>
      <c r="J19" s="10"/>
    </row>
    <row r="20" spans="1:10" x14ac:dyDescent="0.25">
      <c r="A20" t="s">
        <v>269</v>
      </c>
      <c r="C20" s="11">
        <v>10</v>
      </c>
      <c r="D20" s="10" t="s">
        <v>20</v>
      </c>
      <c r="E20" s="10"/>
      <c r="F20" s="11" t="s">
        <v>15</v>
      </c>
      <c r="G20" s="10" t="s">
        <v>26</v>
      </c>
      <c r="H20" s="10"/>
      <c r="I20" s="10"/>
      <c r="J20" s="10"/>
    </row>
    <row r="21" spans="1:10" x14ac:dyDescent="0.25">
      <c r="C21" s="11" t="s">
        <v>7</v>
      </c>
      <c r="D21" s="10" t="s">
        <v>21</v>
      </c>
      <c r="E21" s="10"/>
      <c r="F21" s="11" t="s">
        <v>13</v>
      </c>
      <c r="G21" s="10" t="s">
        <v>23</v>
      </c>
      <c r="H21" s="10"/>
      <c r="I21" s="10"/>
      <c r="J21" s="10"/>
    </row>
    <row r="22" spans="1:10" x14ac:dyDescent="0.25">
      <c r="C22" s="11" t="s">
        <v>14</v>
      </c>
      <c r="D22" s="10" t="s">
        <v>25</v>
      </c>
      <c r="E22" s="10"/>
      <c r="F22" s="11" t="s">
        <v>16</v>
      </c>
      <c r="G22" s="10" t="s">
        <v>24</v>
      </c>
      <c r="H22" s="10"/>
      <c r="I22" s="10"/>
      <c r="J22" s="10"/>
    </row>
    <row r="23" spans="1:10" x14ac:dyDescent="0.25">
      <c r="C23" s="10"/>
      <c r="D23" s="10"/>
      <c r="E23" s="10"/>
      <c r="F23" s="10"/>
      <c r="G23" s="10"/>
      <c r="H23" s="10"/>
      <c r="I23" s="10"/>
      <c r="J23" s="10"/>
    </row>
    <row r="24" spans="1:10" x14ac:dyDescent="0.25">
      <c r="C24" s="7"/>
      <c r="D24" s="7"/>
      <c r="E24" s="7"/>
    </row>
  </sheetData>
  <sheetProtection password="F589" sheet="1" objects="1" scenarios="1"/>
  <dataValidations count="2">
    <dataValidation type="list" allowBlank="1" showInputMessage="1" showErrorMessage="1" sqref="C4:C6">
      <formula1>Valores1</formula1>
    </dataValidation>
    <dataValidation type="list" allowBlank="1" showInputMessage="1" showErrorMessage="1" sqref="C3 C7:C16">
      <formula1>Valores2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47"/>
  <sheetViews>
    <sheetView showGridLines="0" topLeftCell="B1" workbookViewId="0">
      <selection activeCell="C8" sqref="C8"/>
    </sheetView>
  </sheetViews>
  <sheetFormatPr baseColWidth="10" defaultRowHeight="15" x14ac:dyDescent="0.25"/>
  <cols>
    <col min="2" max="2" width="90.7109375" customWidth="1"/>
    <col min="4" max="4" width="14" customWidth="1"/>
    <col min="5" max="5" width="34.5703125" customWidth="1"/>
    <col min="6" max="6" width="18" customWidth="1"/>
    <col min="7" max="7" width="30.5703125" customWidth="1"/>
    <col min="8" max="10" width="24.7109375" customWidth="1"/>
    <col min="11" max="11" width="25.140625" customWidth="1"/>
    <col min="12" max="12" width="5.85546875" customWidth="1"/>
  </cols>
  <sheetData>
    <row r="1" spans="1:13" ht="36.75" customHeight="1" x14ac:dyDescent="0.25">
      <c r="A1" s="4" t="s">
        <v>186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5">
      <c r="A3" s="26" t="s">
        <v>64</v>
      </c>
      <c r="B3" s="26" t="s">
        <v>70</v>
      </c>
      <c r="C3" s="59" t="s">
        <v>172</v>
      </c>
      <c r="D3" s="60" t="str">
        <f t="shared" ref="D3:D8" si="0">IF(OR(TipoDeSitio="",C3="NA"),"",VLOOKUP(CONCATENATE(A3,": ",B3),Tabla624,MATCH(TipoDeSitio,Tipos,0)+1,0))</f>
        <v>ME</v>
      </c>
      <c r="E3" s="51"/>
      <c r="F3" s="28">
        <f t="shared" ref="F3:F8" si="1">IF(C3="","",VLOOKUP(C3,ValoresVC,2,0))</f>
        <v>10</v>
      </c>
      <c r="G3" s="43">
        <f t="shared" ref="G3:G8" si="2">IF(D3="","",VLOOKUP($D3,ValoresRC,2,0))</f>
        <v>2</v>
      </c>
      <c r="H3" s="47">
        <f>IF(OR(G3="",G3=0,'Cálculo de % usabilidad'!$F$5=0),"",G3/'Cálculo de % usabilidad'!$F$5)</f>
        <v>1.3422818791946308E-2</v>
      </c>
      <c r="I3" s="47">
        <f>IF(OR(H3="",F3=""),"",H3*F3)</f>
        <v>0.13422818791946309</v>
      </c>
      <c r="J3" s="48">
        <f>IF(H3="","",H3*10)</f>
        <v>0.13422818791946309</v>
      </c>
      <c r="K3" s="7"/>
    </row>
    <row r="4" spans="1:13" x14ac:dyDescent="0.25">
      <c r="A4" s="26" t="s">
        <v>65</v>
      </c>
      <c r="B4" s="26" t="s">
        <v>71</v>
      </c>
      <c r="C4" s="59" t="s">
        <v>172</v>
      </c>
      <c r="D4" s="60" t="str">
        <f t="shared" si="0"/>
        <v>ME</v>
      </c>
      <c r="E4" s="51"/>
      <c r="F4" s="28">
        <f t="shared" si="1"/>
        <v>10</v>
      </c>
      <c r="G4" s="43">
        <f t="shared" si="2"/>
        <v>2</v>
      </c>
      <c r="H4" s="47">
        <f>IF(OR(G4="",G4=0,'Cálculo de % usabilidad'!$F$5=0),"",G4/'Cálculo de % usabilidad'!$F$5)</f>
        <v>1.3422818791946308E-2</v>
      </c>
      <c r="I4" s="47">
        <f t="shared" ref="I4:I8" si="3">IF(OR(H4="",F4=""),"",H4*F4)</f>
        <v>0.13422818791946309</v>
      </c>
      <c r="J4" s="48">
        <f t="shared" ref="J4:J8" si="4">IF(H4="","",H4*10)</f>
        <v>0.13422818791946309</v>
      </c>
      <c r="K4" s="7"/>
    </row>
    <row r="5" spans="1:13" x14ac:dyDescent="0.25">
      <c r="A5" s="26" t="s">
        <v>66</v>
      </c>
      <c r="B5" s="26" t="s">
        <v>72</v>
      </c>
      <c r="C5" s="59" t="s">
        <v>171</v>
      </c>
      <c r="D5" s="60" t="str">
        <f t="shared" si="0"/>
        <v>ME</v>
      </c>
      <c r="E5" s="51"/>
      <c r="F5" s="28">
        <f t="shared" si="1"/>
        <v>0</v>
      </c>
      <c r="G5" s="43">
        <f t="shared" si="2"/>
        <v>2</v>
      </c>
      <c r="H5" s="47">
        <f>IF(OR(G5="",G5=0,'Cálculo de % usabilidad'!$F$5=0),"",G5/'Cálculo de % usabilidad'!$F$5)</f>
        <v>1.3422818791946308E-2</v>
      </c>
      <c r="I5" s="47">
        <f t="shared" si="3"/>
        <v>0</v>
      </c>
      <c r="J5" s="48">
        <f t="shared" si="4"/>
        <v>0.13422818791946309</v>
      </c>
      <c r="K5" s="7"/>
    </row>
    <row r="6" spans="1:13" x14ac:dyDescent="0.25">
      <c r="A6" s="26" t="s">
        <v>67</v>
      </c>
      <c r="B6" s="27" t="s">
        <v>73</v>
      </c>
      <c r="C6" s="59" t="s">
        <v>7</v>
      </c>
      <c r="D6" s="60" t="str">
        <f t="shared" si="0"/>
        <v/>
      </c>
      <c r="E6" s="51"/>
      <c r="F6" s="28">
        <f t="shared" si="1"/>
        <v>0</v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 x14ac:dyDescent="0.25">
      <c r="A7" s="26" t="s">
        <v>68</v>
      </c>
      <c r="B7" s="27" t="s">
        <v>74</v>
      </c>
      <c r="C7" s="59" t="s">
        <v>7</v>
      </c>
      <c r="D7" s="60" t="str">
        <f t="shared" si="0"/>
        <v/>
      </c>
      <c r="E7" s="51"/>
      <c r="F7" s="28">
        <f t="shared" si="1"/>
        <v>0</v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 ht="15.75" thickBot="1" x14ac:dyDescent="0.3">
      <c r="A8" s="26" t="s">
        <v>69</v>
      </c>
      <c r="B8" s="27" t="s">
        <v>75</v>
      </c>
      <c r="C8" s="59" t="s">
        <v>7</v>
      </c>
      <c r="D8" s="60" t="str">
        <f t="shared" si="0"/>
        <v/>
      </c>
      <c r="E8" s="51"/>
      <c r="F8" s="28">
        <f t="shared" si="1"/>
        <v>0</v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t="s">
        <v>195</v>
      </c>
      <c r="L8" s="14">
        <f>6-(COUNTIF(C3:C8,"NA")+COUNTBLANK(C3:C8))</f>
        <v>3</v>
      </c>
      <c r="M8" s="3" t="s">
        <v>196</v>
      </c>
    </row>
    <row r="9" spans="1:13" ht="15.75" thickBot="1" x14ac:dyDescent="0.3">
      <c r="G9" s="58">
        <f>IF(SUM(G3:G8)=0,"",SUM(G3:G8))</f>
        <v>6</v>
      </c>
    </row>
    <row r="10" spans="1:13" x14ac:dyDescent="0.25">
      <c r="A10" s="1" t="s">
        <v>210</v>
      </c>
      <c r="C10" s="9" t="s">
        <v>178</v>
      </c>
      <c r="D10" s="10"/>
      <c r="E10" s="10"/>
      <c r="F10" s="10"/>
      <c r="G10" s="10"/>
      <c r="H10" s="10"/>
      <c r="I10" s="10"/>
      <c r="J10" s="10"/>
    </row>
    <row r="11" spans="1:13" x14ac:dyDescent="0.25">
      <c r="A11" t="s">
        <v>211</v>
      </c>
      <c r="C11" s="11">
        <v>0</v>
      </c>
      <c r="D11" s="10" t="s">
        <v>212</v>
      </c>
      <c r="E11" s="10"/>
      <c r="F11" s="11" t="s">
        <v>12</v>
      </c>
      <c r="G11" s="10" t="s">
        <v>22</v>
      </c>
      <c r="H11" s="10"/>
      <c r="I11" s="10"/>
      <c r="J11" s="10"/>
    </row>
    <row r="12" spans="1:13" x14ac:dyDescent="0.25">
      <c r="A12" t="s">
        <v>269</v>
      </c>
      <c r="C12" s="11">
        <v>10</v>
      </c>
      <c r="D12" s="10" t="s">
        <v>20</v>
      </c>
      <c r="E12" s="10"/>
      <c r="F12" s="11" t="s">
        <v>15</v>
      </c>
      <c r="G12" s="10" t="s">
        <v>26</v>
      </c>
      <c r="H12" s="10"/>
      <c r="I12" s="10"/>
      <c r="J12" s="10"/>
    </row>
    <row r="13" spans="1:13" x14ac:dyDescent="0.25">
      <c r="C13" s="11" t="s">
        <v>7</v>
      </c>
      <c r="D13" s="10" t="s">
        <v>21</v>
      </c>
      <c r="E13" s="10"/>
      <c r="F13" s="11" t="s">
        <v>13</v>
      </c>
      <c r="G13" s="10" t="s">
        <v>23</v>
      </c>
      <c r="H13" s="10"/>
      <c r="I13" s="10"/>
      <c r="J13" s="10"/>
    </row>
    <row r="14" spans="1:13" x14ac:dyDescent="0.25">
      <c r="C14" s="11" t="s">
        <v>14</v>
      </c>
      <c r="D14" s="10" t="s">
        <v>25</v>
      </c>
      <c r="E14" s="10"/>
      <c r="F14" s="11" t="s">
        <v>16</v>
      </c>
      <c r="G14" s="10" t="s">
        <v>24</v>
      </c>
      <c r="H14" s="10"/>
      <c r="I14" s="10"/>
      <c r="J14" s="10"/>
    </row>
    <row r="15" spans="1:13" x14ac:dyDescent="0.25">
      <c r="C15" s="10"/>
      <c r="D15" s="10"/>
      <c r="E15" s="10"/>
      <c r="F15" s="10"/>
      <c r="G15" s="10"/>
      <c r="H15" s="10"/>
      <c r="I15" s="10"/>
      <c r="J15" s="10"/>
    </row>
    <row r="16" spans="1:13" x14ac:dyDescent="0.25">
      <c r="C16" s="7"/>
      <c r="D16" s="7"/>
      <c r="E16" s="7"/>
    </row>
    <row r="17" spans="1:4" x14ac:dyDescent="0.25">
      <c r="A17" s="8"/>
      <c r="B17" s="7"/>
      <c r="C17" s="7"/>
      <c r="D17" s="7"/>
    </row>
    <row r="18" spans="1:4" x14ac:dyDescent="0.25">
      <c r="A18" s="7"/>
      <c r="B18" s="7"/>
      <c r="C18" s="7"/>
      <c r="D18" s="7"/>
    </row>
    <row r="19" spans="1:4" x14ac:dyDescent="0.25">
      <c r="A19" s="3"/>
      <c r="B19" s="3"/>
      <c r="C19" s="3"/>
    </row>
    <row r="20" spans="1:4" x14ac:dyDescent="0.25">
      <c r="A20" s="3"/>
      <c r="B20" s="3"/>
      <c r="C20" s="3"/>
    </row>
    <row r="21" spans="1:4" x14ac:dyDescent="0.25">
      <c r="A21" s="3"/>
      <c r="B21" s="3"/>
      <c r="C21" s="3"/>
    </row>
    <row r="22" spans="1:4" x14ac:dyDescent="0.25">
      <c r="A22" s="3"/>
      <c r="B22" s="3"/>
      <c r="C22" s="3"/>
    </row>
    <row r="23" spans="1:4" x14ac:dyDescent="0.25">
      <c r="A23" s="3"/>
      <c r="B23" s="3"/>
      <c r="C23" s="3"/>
    </row>
    <row r="24" spans="1:4" x14ac:dyDescent="0.25">
      <c r="A24" s="3"/>
      <c r="B24" s="3"/>
      <c r="C24" s="3"/>
    </row>
    <row r="25" spans="1:4" x14ac:dyDescent="0.25">
      <c r="A25" s="3"/>
      <c r="B25" s="3"/>
      <c r="C25" s="3"/>
    </row>
    <row r="26" spans="1:4" x14ac:dyDescent="0.25">
      <c r="A26" s="3"/>
      <c r="B26" s="3"/>
      <c r="C26" s="3"/>
    </row>
    <row r="27" spans="1:4" x14ac:dyDescent="0.25">
      <c r="A27" s="3"/>
      <c r="B27" s="3"/>
      <c r="C27" s="3"/>
    </row>
    <row r="28" spans="1:4" x14ac:dyDescent="0.25">
      <c r="A28" s="3"/>
      <c r="B28" s="3"/>
      <c r="C28" s="3"/>
    </row>
    <row r="29" spans="1:4" x14ac:dyDescent="0.25">
      <c r="A29" s="3"/>
      <c r="B29" s="3"/>
      <c r="C29" s="3"/>
    </row>
    <row r="30" spans="1:4" x14ac:dyDescent="0.25">
      <c r="A30" s="3"/>
      <c r="B30" s="3"/>
      <c r="C30" s="3"/>
    </row>
    <row r="31" spans="1:4" x14ac:dyDescent="0.25">
      <c r="A31" s="3"/>
      <c r="B31" s="3"/>
      <c r="C31" s="3"/>
    </row>
    <row r="32" spans="1:4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</sheetData>
  <sheetProtection password="F589" sheet="1" objects="1" scenarios="1"/>
  <dataValidations count="2">
    <dataValidation type="list" allowBlank="1" showInputMessage="1" showErrorMessage="1" sqref="C3:C5 C7:C8">
      <formula1>Valores2</formula1>
    </dataValidation>
    <dataValidation type="list" allowBlank="1" showInputMessage="1" showErrorMessage="1" sqref="C6">
      <formula1>Valores1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M24"/>
  <sheetViews>
    <sheetView showGridLines="0" workbookViewId="0">
      <selection activeCell="C12" sqref="C12"/>
    </sheetView>
  </sheetViews>
  <sheetFormatPr baseColWidth="10" defaultRowHeight="15" x14ac:dyDescent="0.25"/>
  <cols>
    <col min="2" max="2" width="88.140625" customWidth="1"/>
    <col min="4" max="4" width="16.140625" customWidth="1"/>
    <col min="5" max="5" width="26.5703125" customWidth="1"/>
    <col min="6" max="6" width="17.7109375" customWidth="1"/>
    <col min="7" max="7" width="29.5703125" customWidth="1"/>
    <col min="8" max="10" width="24.5703125" customWidth="1"/>
    <col min="11" max="11" width="24.85546875" customWidth="1"/>
    <col min="12" max="12" width="4.140625" customWidth="1"/>
  </cols>
  <sheetData>
    <row r="1" spans="1:13" ht="36.75" customHeight="1" x14ac:dyDescent="0.25">
      <c r="A1" s="4" t="s">
        <v>187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ht="30" x14ac:dyDescent="0.25">
      <c r="A3" s="26" t="s">
        <v>76</v>
      </c>
      <c r="B3" s="27" t="s">
        <v>87</v>
      </c>
      <c r="C3" s="59" t="s">
        <v>172</v>
      </c>
      <c r="D3" s="60" t="str">
        <f t="shared" ref="D3:D12" si="0">IF(OR(TipoDeSitio="",C3="NA"),"",VLOOKUP(CONCATENATE(A3,": ",B3),Tabla625,MATCH(TipoDeSitio,Tipos,0)+1,0))</f>
        <v>ME</v>
      </c>
      <c r="E3" s="51"/>
      <c r="F3" s="43">
        <f t="shared" ref="F3:F12" si="1">IF(C3="","",VLOOKUP(C3,ValoresVC,2,0))</f>
        <v>10</v>
      </c>
      <c r="G3" s="43">
        <f t="shared" ref="G3:G12" si="2">IF(D3="","",VLOOKUP($D3,ValoresRC,2,0))</f>
        <v>2</v>
      </c>
      <c r="H3" s="47">
        <f>IF(OR(G3="",G3=0,'Cálculo de % usabilidad'!$F$5=0),"",G3/'Cálculo de % usabilidad'!$F$5)</f>
        <v>1.3422818791946308E-2</v>
      </c>
      <c r="I3" s="47">
        <f>IF(OR(H3="",F3=""),"",H3*F3)</f>
        <v>0.13422818791946309</v>
      </c>
      <c r="J3" s="48">
        <f>IF(H3="","",H3*10)</f>
        <v>0.13422818791946309</v>
      </c>
      <c r="K3" s="7"/>
    </row>
    <row r="4" spans="1:13" x14ac:dyDescent="0.25">
      <c r="A4" s="26" t="s">
        <v>77</v>
      </c>
      <c r="B4" s="26" t="s">
        <v>86</v>
      </c>
      <c r="C4" s="59" t="s">
        <v>172</v>
      </c>
      <c r="D4" s="60" t="str">
        <f t="shared" si="0"/>
        <v>ME</v>
      </c>
      <c r="E4" s="51"/>
      <c r="F4" s="43">
        <f t="shared" si="1"/>
        <v>10</v>
      </c>
      <c r="G4" s="43">
        <f t="shared" si="2"/>
        <v>2</v>
      </c>
      <c r="H4" s="47">
        <f>IF(OR(G4="",G4=0,'Cálculo de % usabilidad'!$F$5=0),"",G4/'Cálculo de % usabilidad'!$F$5)</f>
        <v>1.3422818791946308E-2</v>
      </c>
      <c r="I4" s="47">
        <f t="shared" ref="I4:I12" si="3">IF(OR(H4="",F4=""),"",H4*F4)</f>
        <v>0.13422818791946309</v>
      </c>
      <c r="J4" s="48">
        <f t="shared" ref="J4:J12" si="4">IF(H4="","",H4*10)</f>
        <v>0.13422818791946309</v>
      </c>
      <c r="K4" s="7"/>
    </row>
    <row r="5" spans="1:13" x14ac:dyDescent="0.25">
      <c r="A5" s="26" t="s">
        <v>78</v>
      </c>
      <c r="B5" s="26" t="s">
        <v>88</v>
      </c>
      <c r="C5" s="59" t="s">
        <v>172</v>
      </c>
      <c r="D5" s="60" t="str">
        <f t="shared" si="0"/>
        <v>ME</v>
      </c>
      <c r="E5" s="51"/>
      <c r="F5" s="43">
        <f t="shared" si="1"/>
        <v>10</v>
      </c>
      <c r="G5" s="43">
        <f t="shared" si="2"/>
        <v>2</v>
      </c>
      <c r="H5" s="47">
        <f>IF(OR(G5="",G5=0,'Cálculo de % usabilidad'!$F$5=0),"",G5/'Cálculo de % usabilidad'!$F$5)</f>
        <v>1.3422818791946308E-2</v>
      </c>
      <c r="I5" s="47">
        <f t="shared" si="3"/>
        <v>0.13422818791946309</v>
      </c>
      <c r="J5" s="48">
        <f t="shared" si="4"/>
        <v>0.13422818791946309</v>
      </c>
      <c r="K5" s="7"/>
    </row>
    <row r="6" spans="1:13" x14ac:dyDescent="0.25">
      <c r="A6" s="26" t="s">
        <v>79</v>
      </c>
      <c r="B6" s="27" t="s">
        <v>273</v>
      </c>
      <c r="C6" s="59" t="s">
        <v>172</v>
      </c>
      <c r="D6" s="60" t="str">
        <f t="shared" si="0"/>
        <v>ME</v>
      </c>
      <c r="E6" s="51"/>
      <c r="F6" s="43">
        <f t="shared" si="1"/>
        <v>10</v>
      </c>
      <c r="G6" s="43">
        <f t="shared" si="2"/>
        <v>2</v>
      </c>
      <c r="H6" s="47">
        <f>IF(OR(G6="",G6=0,'Cálculo de % usabilidad'!$F$5=0),"",G6/'Cálculo de % usabilidad'!$F$5)</f>
        <v>1.3422818791946308E-2</v>
      </c>
      <c r="I6" s="47">
        <f t="shared" si="3"/>
        <v>0.13422818791946309</v>
      </c>
      <c r="J6" s="48">
        <f t="shared" si="4"/>
        <v>0.13422818791946309</v>
      </c>
      <c r="K6" s="7"/>
    </row>
    <row r="7" spans="1:13" x14ac:dyDescent="0.25">
      <c r="A7" s="26" t="s">
        <v>80</v>
      </c>
      <c r="B7" s="27" t="s">
        <v>89</v>
      </c>
      <c r="C7" s="59">
        <v>9</v>
      </c>
      <c r="D7" s="60" t="str">
        <f t="shared" si="0"/>
        <v>ME</v>
      </c>
      <c r="E7" s="51"/>
      <c r="F7" s="43">
        <f t="shared" si="1"/>
        <v>9</v>
      </c>
      <c r="G7" s="43">
        <f t="shared" si="2"/>
        <v>2</v>
      </c>
      <c r="H7" s="47">
        <f>IF(OR(G7="",G7=0,'Cálculo de % usabilidad'!$F$5=0),"",G7/'Cálculo de % usabilidad'!$F$5)</f>
        <v>1.3422818791946308E-2</v>
      </c>
      <c r="I7" s="47">
        <f t="shared" si="3"/>
        <v>0.12080536912751677</v>
      </c>
      <c r="J7" s="48">
        <f t="shared" si="4"/>
        <v>0.13422818791946309</v>
      </c>
      <c r="K7" s="7"/>
    </row>
    <row r="8" spans="1:13" ht="30" x14ac:dyDescent="0.25">
      <c r="A8" s="26" t="s">
        <v>81</v>
      </c>
      <c r="B8" s="27" t="s">
        <v>181</v>
      </c>
      <c r="C8" s="59">
        <v>9</v>
      </c>
      <c r="D8" s="60" t="str">
        <f t="shared" si="0"/>
        <v>ME</v>
      </c>
      <c r="E8" s="51"/>
      <c r="F8" s="43">
        <f t="shared" si="1"/>
        <v>9</v>
      </c>
      <c r="G8" s="43">
        <f t="shared" si="2"/>
        <v>2</v>
      </c>
      <c r="H8" s="47">
        <f>IF(OR(G8="",G8=0,'Cálculo de % usabilidad'!$F$5=0),"",G8/'Cálculo de % usabilidad'!$F$5)</f>
        <v>1.3422818791946308E-2</v>
      </c>
      <c r="I8" s="47">
        <f t="shared" si="3"/>
        <v>0.12080536912751677</v>
      </c>
      <c r="J8" s="48">
        <f t="shared" si="4"/>
        <v>0.13422818791946309</v>
      </c>
      <c r="K8" s="7"/>
    </row>
    <row r="9" spans="1:13" x14ac:dyDescent="0.25">
      <c r="A9" s="26" t="s">
        <v>82</v>
      </c>
      <c r="B9" s="27" t="s">
        <v>90</v>
      </c>
      <c r="C9" s="59" t="s">
        <v>171</v>
      </c>
      <c r="D9" s="60" t="str">
        <f t="shared" si="0"/>
        <v>ME</v>
      </c>
      <c r="E9" s="51"/>
      <c r="F9" s="43">
        <f t="shared" si="1"/>
        <v>0</v>
      </c>
      <c r="G9" s="43">
        <f t="shared" si="2"/>
        <v>2</v>
      </c>
      <c r="H9" s="47">
        <f>IF(OR(G9="",G9=0,'Cálculo de % usabilidad'!$F$5=0),"",G9/'Cálculo de % usabilidad'!$F$5)</f>
        <v>1.3422818791946308E-2</v>
      </c>
      <c r="I9" s="47">
        <f t="shared" si="3"/>
        <v>0</v>
      </c>
      <c r="J9" s="48">
        <f t="shared" si="4"/>
        <v>0.13422818791946309</v>
      </c>
      <c r="K9" s="7"/>
    </row>
    <row r="10" spans="1:13" x14ac:dyDescent="0.25">
      <c r="A10" s="26" t="s">
        <v>83</v>
      </c>
      <c r="B10" s="26" t="s">
        <v>91</v>
      </c>
      <c r="C10" s="59" t="s">
        <v>7</v>
      </c>
      <c r="D10" s="60" t="str">
        <f t="shared" si="0"/>
        <v/>
      </c>
      <c r="E10" s="51"/>
      <c r="F10" s="43">
        <f t="shared" si="1"/>
        <v>0</v>
      </c>
      <c r="G10" s="43" t="str">
        <f t="shared" si="2"/>
        <v/>
      </c>
      <c r="H10" s="47" t="str">
        <f>IF(OR(G10="",G10=0,'Cálculo de % usabilidad'!$F$5=0),"",G10/'Cálculo de % usabilidad'!$F$5)</f>
        <v/>
      </c>
      <c r="I10" s="47" t="str">
        <f t="shared" si="3"/>
        <v/>
      </c>
      <c r="J10" s="48" t="str">
        <f t="shared" si="4"/>
        <v/>
      </c>
      <c r="K10" s="7"/>
    </row>
    <row r="11" spans="1:13" x14ac:dyDescent="0.25">
      <c r="A11" s="26" t="s">
        <v>84</v>
      </c>
      <c r="B11" s="26" t="s">
        <v>92</v>
      </c>
      <c r="C11" s="59" t="s">
        <v>172</v>
      </c>
      <c r="D11" s="60" t="str">
        <f t="shared" si="0"/>
        <v>MA</v>
      </c>
      <c r="E11" s="51"/>
      <c r="F11" s="43">
        <f t="shared" si="1"/>
        <v>10</v>
      </c>
      <c r="G11" s="43">
        <f t="shared" si="2"/>
        <v>4</v>
      </c>
      <c r="H11" s="47">
        <f>IF(OR(G11="",G11=0,'Cálculo de % usabilidad'!$F$5=0),"",G11/'Cálculo de % usabilidad'!$F$5)</f>
        <v>2.6845637583892617E-2</v>
      </c>
      <c r="I11" s="47">
        <f t="shared" si="3"/>
        <v>0.26845637583892618</v>
      </c>
      <c r="J11" s="48">
        <f t="shared" si="4"/>
        <v>0.26845637583892618</v>
      </c>
      <c r="K11" s="7"/>
    </row>
    <row r="12" spans="1:13" ht="15.75" thickBot="1" x14ac:dyDescent="0.3">
      <c r="A12" s="26" t="s">
        <v>85</v>
      </c>
      <c r="B12" s="26" t="s">
        <v>93</v>
      </c>
      <c r="C12" s="59" t="s">
        <v>172</v>
      </c>
      <c r="D12" s="60" t="str">
        <f t="shared" si="0"/>
        <v>ME</v>
      </c>
      <c r="E12" s="51"/>
      <c r="F12" s="43">
        <f t="shared" si="1"/>
        <v>10</v>
      </c>
      <c r="G12" s="43">
        <f t="shared" si="2"/>
        <v>2</v>
      </c>
      <c r="H12" s="47">
        <f>IF(OR(G12="",G12=0,'Cálculo de % usabilidad'!$F$5=0),"",G12/'Cálculo de % usabilidad'!$F$5)</f>
        <v>1.3422818791946308E-2</v>
      </c>
      <c r="I12" s="47">
        <f t="shared" si="3"/>
        <v>0.13422818791946309</v>
      </c>
      <c r="J12" s="48">
        <f t="shared" si="4"/>
        <v>0.13422818791946309</v>
      </c>
      <c r="K12" t="s">
        <v>195</v>
      </c>
      <c r="L12" s="14">
        <f>10-(COUNTIF(C3:C12,"NA")+COUNTBLANK(C3:C12))</f>
        <v>9</v>
      </c>
      <c r="M12" s="3" t="s">
        <v>196</v>
      </c>
    </row>
    <row r="13" spans="1:13" ht="15.75" thickBot="1" x14ac:dyDescent="0.3">
      <c r="G13" s="58">
        <f>IF(SUM(G3:G12)=0,"",SUM(G3:G12))</f>
        <v>20</v>
      </c>
    </row>
    <row r="14" spans="1:13" x14ac:dyDescent="0.25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</row>
    <row r="15" spans="1:13" x14ac:dyDescent="0.25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 x14ac:dyDescent="0.25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1:10" x14ac:dyDescent="0.25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1:10" x14ac:dyDescent="0.25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1:10" x14ac:dyDescent="0.25">
      <c r="C19" s="10"/>
      <c r="D19" s="10"/>
      <c r="E19" s="10"/>
      <c r="F19" s="10"/>
      <c r="G19" s="10"/>
      <c r="H19" s="10"/>
      <c r="I19" s="10"/>
      <c r="J19" s="10"/>
    </row>
    <row r="20" spans="1:10" x14ac:dyDescent="0.25">
      <c r="C20" s="7"/>
      <c r="D20" s="7"/>
      <c r="E20" s="7"/>
    </row>
    <row r="21" spans="1:10" x14ac:dyDescent="0.25">
      <c r="A21" s="7"/>
      <c r="B21" s="7"/>
      <c r="C21" s="7"/>
      <c r="D21" s="7"/>
    </row>
    <row r="22" spans="1:10" x14ac:dyDescent="0.25">
      <c r="A22" s="3"/>
      <c r="B22" s="3"/>
      <c r="C22" s="3"/>
    </row>
    <row r="23" spans="1:10" x14ac:dyDescent="0.25">
      <c r="A23" s="3"/>
      <c r="B23" s="3"/>
      <c r="C23" s="3"/>
    </row>
    <row r="24" spans="1:10" x14ac:dyDescent="0.25">
      <c r="A24" s="3"/>
      <c r="B24" s="3"/>
      <c r="C24" s="3"/>
    </row>
  </sheetData>
  <sheetProtection password="F589" sheet="1" objects="1" scenarios="1"/>
  <dataValidations count="2">
    <dataValidation type="list" allowBlank="1" showInputMessage="1" showErrorMessage="1" sqref="C7:C8">
      <formula1>Valores1</formula1>
    </dataValidation>
    <dataValidation type="list" allowBlank="1" showInputMessage="1" showErrorMessage="1" sqref="C3:C6 C9:C12">
      <formula1>Valores2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22"/>
  <sheetViews>
    <sheetView showGridLines="0" topLeftCell="A4" workbookViewId="0">
      <selection activeCell="C9" sqref="C9"/>
    </sheetView>
  </sheetViews>
  <sheetFormatPr baseColWidth="10" defaultRowHeight="15" x14ac:dyDescent="0.25"/>
  <cols>
    <col min="2" max="2" width="92" customWidth="1"/>
    <col min="4" max="4" width="13.28515625" customWidth="1"/>
    <col min="5" max="5" width="29.5703125" customWidth="1"/>
    <col min="6" max="6" width="18" customWidth="1"/>
    <col min="7" max="7" width="29.42578125" customWidth="1"/>
    <col min="8" max="10" width="26" customWidth="1"/>
    <col min="11" max="11" width="25.85546875" customWidth="1"/>
    <col min="12" max="12" width="5.85546875" customWidth="1"/>
  </cols>
  <sheetData>
    <row r="1" spans="1:13" ht="36.75" customHeight="1" x14ac:dyDescent="0.25">
      <c r="A1" s="4" t="s">
        <v>188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5">
      <c r="A3" s="26" t="s">
        <v>94</v>
      </c>
      <c r="B3" s="27" t="s">
        <v>101</v>
      </c>
      <c r="C3" s="59" t="s">
        <v>172</v>
      </c>
      <c r="D3" s="60" t="str">
        <f t="shared" ref="D3:D9" si="0">IF(OR(TipoDeSitio="",C3="NA"),"",VLOOKUP(CONCATENATE(A3,": ",B3),Tabla626,MATCH(TipoDeSitio,Tipos,0)+1,0))</f>
        <v>MA</v>
      </c>
      <c r="E3" s="51"/>
      <c r="F3" s="43">
        <f t="shared" ref="F3:F9" si="1">IF(C3="","",VLOOKUP(C3,ValoresVC,2,0))</f>
        <v>10</v>
      </c>
      <c r="G3" s="43">
        <f t="shared" ref="G3:G9" si="2">IF(D3="","",VLOOKUP($D3,ValoresRC,2,0))</f>
        <v>4</v>
      </c>
      <c r="H3" s="47">
        <f>IF(OR(G3="",G3=0,'Cálculo de % usabilidad'!$F$5=0),"",G3/'Cálculo de % usabilidad'!$F$5)</f>
        <v>2.6845637583892617E-2</v>
      </c>
      <c r="I3" s="47">
        <f>IF(OR(H3="",F3=""),"",H3*F3)</f>
        <v>0.26845637583892618</v>
      </c>
      <c r="J3" s="48">
        <f>IF(H3="","",H3*10)</f>
        <v>0.26845637583892618</v>
      </c>
      <c r="K3" s="7"/>
    </row>
    <row r="4" spans="1:13" x14ac:dyDescent="0.25">
      <c r="A4" s="26" t="s">
        <v>95</v>
      </c>
      <c r="B4" s="26" t="s">
        <v>280</v>
      </c>
      <c r="C4" s="59" t="s">
        <v>7</v>
      </c>
      <c r="D4" s="60" t="str">
        <f t="shared" si="0"/>
        <v/>
      </c>
      <c r="E4" s="51"/>
      <c r="F4" s="43">
        <f t="shared" si="1"/>
        <v>0</v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9" si="3">IF(OR(H4="",F4=""),"",H4*F4)</f>
        <v/>
      </c>
      <c r="J4" s="48" t="str">
        <f t="shared" ref="J4:J9" si="4">IF(H4="","",H4*10)</f>
        <v/>
      </c>
      <c r="K4" s="7"/>
    </row>
    <row r="5" spans="1:13" x14ac:dyDescent="0.25">
      <c r="A5" s="26" t="s">
        <v>96</v>
      </c>
      <c r="B5" s="26" t="s">
        <v>102</v>
      </c>
      <c r="C5" s="59" t="s">
        <v>172</v>
      </c>
      <c r="D5" s="60" t="str">
        <f t="shared" si="0"/>
        <v>ME</v>
      </c>
      <c r="E5" s="51"/>
      <c r="F5" s="43">
        <f t="shared" si="1"/>
        <v>10</v>
      </c>
      <c r="G5" s="43">
        <f t="shared" si="2"/>
        <v>2</v>
      </c>
      <c r="H5" s="47">
        <f>IF(OR(G5="",G5=0,'Cálculo de % usabilidad'!$F$5=0),"",G5/'Cálculo de % usabilidad'!$F$5)</f>
        <v>1.3422818791946308E-2</v>
      </c>
      <c r="I5" s="47">
        <f t="shared" si="3"/>
        <v>0.13422818791946309</v>
      </c>
      <c r="J5" s="48">
        <f t="shared" si="4"/>
        <v>0.13422818791946309</v>
      </c>
      <c r="K5" s="7"/>
    </row>
    <row r="6" spans="1:13" x14ac:dyDescent="0.25">
      <c r="A6" s="26" t="s">
        <v>97</v>
      </c>
      <c r="B6" s="27" t="s">
        <v>103</v>
      </c>
      <c r="C6" s="59" t="s">
        <v>172</v>
      </c>
      <c r="D6" s="60" t="str">
        <f t="shared" si="0"/>
        <v>ME</v>
      </c>
      <c r="E6" s="51"/>
      <c r="F6" s="43">
        <f t="shared" si="1"/>
        <v>10</v>
      </c>
      <c r="G6" s="43">
        <f t="shared" si="2"/>
        <v>2</v>
      </c>
      <c r="H6" s="47">
        <f>IF(OR(G6="",G6=0,'Cálculo de % usabilidad'!$F$5=0),"",G6/'Cálculo de % usabilidad'!$F$5)</f>
        <v>1.3422818791946308E-2</v>
      </c>
      <c r="I6" s="47">
        <f t="shared" si="3"/>
        <v>0.13422818791946309</v>
      </c>
      <c r="J6" s="48">
        <f t="shared" si="4"/>
        <v>0.13422818791946309</v>
      </c>
      <c r="K6" s="7"/>
    </row>
    <row r="7" spans="1:13" x14ac:dyDescent="0.25">
      <c r="A7" s="26" t="s">
        <v>98</v>
      </c>
      <c r="B7" s="27" t="s">
        <v>281</v>
      </c>
      <c r="C7" s="59" t="s">
        <v>172</v>
      </c>
      <c r="D7" s="60" t="str">
        <f t="shared" si="0"/>
        <v>ME</v>
      </c>
      <c r="E7" s="51"/>
      <c r="F7" s="43">
        <f t="shared" si="1"/>
        <v>10</v>
      </c>
      <c r="G7" s="43">
        <f t="shared" si="2"/>
        <v>2</v>
      </c>
      <c r="H7" s="47">
        <f>IF(OR(G7="",G7=0,'Cálculo de % usabilidad'!$F$5=0),"",G7/'Cálculo de % usabilidad'!$F$5)</f>
        <v>1.3422818791946308E-2</v>
      </c>
      <c r="I7" s="47">
        <f t="shared" si="3"/>
        <v>0.13422818791946309</v>
      </c>
      <c r="J7" s="48">
        <f t="shared" si="4"/>
        <v>0.13422818791946309</v>
      </c>
      <c r="K7" s="7"/>
    </row>
    <row r="8" spans="1:13" x14ac:dyDescent="0.25">
      <c r="A8" s="26" t="s">
        <v>99</v>
      </c>
      <c r="B8" s="27" t="s">
        <v>104</v>
      </c>
      <c r="C8" s="59" t="s">
        <v>172</v>
      </c>
      <c r="D8" s="60" t="str">
        <f t="shared" si="0"/>
        <v>ME</v>
      </c>
      <c r="E8" s="51"/>
      <c r="F8" s="43">
        <f t="shared" si="1"/>
        <v>10</v>
      </c>
      <c r="G8" s="43">
        <f t="shared" si="2"/>
        <v>2</v>
      </c>
      <c r="H8" s="47">
        <f>IF(OR(G8="",G8=0,'Cálculo de % usabilidad'!$F$5=0),"",G8/'Cálculo de % usabilidad'!$F$5)</f>
        <v>1.3422818791946308E-2</v>
      </c>
      <c r="I8" s="47">
        <f t="shared" si="3"/>
        <v>0.13422818791946309</v>
      </c>
      <c r="J8" s="48">
        <f t="shared" si="4"/>
        <v>0.13422818791946309</v>
      </c>
      <c r="K8" s="7"/>
    </row>
    <row r="9" spans="1:13" ht="30.75" thickBot="1" x14ac:dyDescent="0.3">
      <c r="A9" s="26" t="s">
        <v>100</v>
      </c>
      <c r="B9" s="27" t="s">
        <v>282</v>
      </c>
      <c r="C9" s="59" t="s">
        <v>7</v>
      </c>
      <c r="D9" s="60" t="str">
        <f t="shared" si="0"/>
        <v/>
      </c>
      <c r="E9" s="51"/>
      <c r="F9" s="43">
        <f t="shared" si="1"/>
        <v>0</v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t="s">
        <v>195</v>
      </c>
      <c r="L9" s="14">
        <f>7-(COUNTIF(C3:C9,"NA")+COUNTBLANK(C3:C9))</f>
        <v>5</v>
      </c>
      <c r="M9" s="3" t="s">
        <v>196</v>
      </c>
    </row>
    <row r="10" spans="1:13" ht="15.75" thickBot="1" x14ac:dyDescent="0.3">
      <c r="G10" s="58">
        <f>IF(SUM(G3:G9)=0,"",SUM(G3:G9))</f>
        <v>12</v>
      </c>
    </row>
    <row r="11" spans="1:13" x14ac:dyDescent="0.25">
      <c r="A11" s="1" t="s">
        <v>210</v>
      </c>
      <c r="C11" s="9" t="s">
        <v>178</v>
      </c>
      <c r="D11" s="10"/>
      <c r="E11" s="10"/>
      <c r="F11" s="10"/>
      <c r="G11" s="10"/>
      <c r="H11" s="10"/>
      <c r="I11" s="10"/>
      <c r="J11" s="10"/>
    </row>
    <row r="12" spans="1:13" x14ac:dyDescent="0.25">
      <c r="A12" t="s">
        <v>211</v>
      </c>
      <c r="C12" s="11">
        <v>0</v>
      </c>
      <c r="D12" s="10" t="s">
        <v>212</v>
      </c>
      <c r="E12" s="10"/>
      <c r="F12" s="11" t="s">
        <v>12</v>
      </c>
      <c r="G12" s="10" t="s">
        <v>22</v>
      </c>
      <c r="H12" s="10"/>
      <c r="I12" s="10"/>
      <c r="J12" s="10"/>
    </row>
    <row r="13" spans="1:13" x14ac:dyDescent="0.25">
      <c r="A13" t="s">
        <v>269</v>
      </c>
      <c r="C13" s="11">
        <v>10</v>
      </c>
      <c r="D13" s="10" t="s">
        <v>20</v>
      </c>
      <c r="E13" s="10"/>
      <c r="F13" s="11" t="s">
        <v>15</v>
      </c>
      <c r="G13" s="10" t="s">
        <v>26</v>
      </c>
      <c r="H13" s="10"/>
      <c r="I13" s="10"/>
      <c r="J13" s="10"/>
    </row>
    <row r="14" spans="1:13" x14ac:dyDescent="0.25">
      <c r="C14" s="11" t="s">
        <v>7</v>
      </c>
      <c r="D14" s="10" t="s">
        <v>21</v>
      </c>
      <c r="E14" s="10"/>
      <c r="F14" s="11" t="s">
        <v>13</v>
      </c>
      <c r="G14" s="10" t="s">
        <v>23</v>
      </c>
      <c r="H14" s="10"/>
      <c r="I14" s="10"/>
      <c r="J14" s="10"/>
    </row>
    <row r="15" spans="1:13" x14ac:dyDescent="0.25">
      <c r="C15" s="11" t="s">
        <v>14</v>
      </c>
      <c r="D15" s="10" t="s">
        <v>25</v>
      </c>
      <c r="E15" s="10"/>
      <c r="F15" s="11" t="s">
        <v>16</v>
      </c>
      <c r="G15" s="10" t="s">
        <v>24</v>
      </c>
      <c r="H15" s="10"/>
      <c r="I15" s="10"/>
      <c r="J15" s="10"/>
    </row>
    <row r="16" spans="1:13" x14ac:dyDescent="0.25">
      <c r="C16" s="10"/>
      <c r="D16" s="10"/>
      <c r="E16" s="10"/>
      <c r="F16" s="10"/>
      <c r="G16" s="10"/>
      <c r="H16" s="10"/>
      <c r="I16" s="10"/>
      <c r="J16" s="10"/>
    </row>
    <row r="17" spans="1:5" x14ac:dyDescent="0.25">
      <c r="C17" s="7"/>
      <c r="D17" s="7"/>
      <c r="E17" s="7"/>
    </row>
    <row r="18" spans="1:5" x14ac:dyDescent="0.25">
      <c r="A18" s="8"/>
      <c r="B18" s="7"/>
      <c r="C18" s="7"/>
      <c r="D18" s="7"/>
      <c r="E18" s="7"/>
    </row>
    <row r="19" spans="1:5" x14ac:dyDescent="0.25">
      <c r="A19" s="7"/>
      <c r="B19" s="7"/>
      <c r="C19" s="7"/>
      <c r="D19" s="7"/>
      <c r="E19" s="7"/>
    </row>
    <row r="20" spans="1:5" x14ac:dyDescent="0.25">
      <c r="A20" s="12"/>
      <c r="B20" s="12"/>
      <c r="C20" s="12"/>
      <c r="D20" s="7"/>
      <c r="E20" s="7"/>
    </row>
    <row r="21" spans="1:5" x14ac:dyDescent="0.25">
      <c r="A21" s="3"/>
      <c r="B21" s="3"/>
      <c r="C21" s="3"/>
    </row>
    <row r="22" spans="1:5" x14ac:dyDescent="0.25">
      <c r="A22" s="3"/>
      <c r="B22" s="3"/>
      <c r="C22" s="3"/>
    </row>
  </sheetData>
  <sheetProtection password="F589" sheet="1" objects="1" scenarios="1"/>
  <dataValidations count="1">
    <dataValidation type="list" allowBlank="1" showInputMessage="1" showErrorMessage="1" sqref="C3:C9">
      <formula1>Valores2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M23"/>
  <sheetViews>
    <sheetView showGridLines="0" zoomScale="93" zoomScaleNormal="93" workbookViewId="0">
      <selection activeCell="C12" sqref="C12"/>
    </sheetView>
  </sheetViews>
  <sheetFormatPr baseColWidth="10" defaultRowHeight="15" x14ac:dyDescent="0.25"/>
  <cols>
    <col min="2" max="2" width="88.140625" customWidth="1"/>
    <col min="4" max="4" width="15" customWidth="1"/>
    <col min="5" max="5" width="30.7109375" customWidth="1"/>
    <col min="6" max="6" width="16.140625" customWidth="1"/>
    <col min="7" max="7" width="29.42578125" customWidth="1"/>
    <col min="8" max="10" width="22.42578125" customWidth="1"/>
    <col min="11" max="11" width="25.28515625" customWidth="1"/>
    <col min="12" max="12" width="4.140625" customWidth="1"/>
  </cols>
  <sheetData>
    <row r="1" spans="1:13" ht="36.75" customHeight="1" x14ac:dyDescent="0.25">
      <c r="A1" s="71" t="s">
        <v>189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5">
      <c r="A3" s="26" t="s">
        <v>105</v>
      </c>
      <c r="B3" s="66" t="s">
        <v>115</v>
      </c>
      <c r="C3" s="59" t="s">
        <v>172</v>
      </c>
      <c r="D3" s="60" t="str">
        <f t="shared" ref="D3:D12" si="0">IF(OR(TipoDeSitio="",C3="NA"),"",VLOOKUP(CONCATENATE(A3,": ",B3),Tabla627,MATCH(TipoDeSitio,Tipos,0)+1,0))</f>
        <v>ME</v>
      </c>
      <c r="E3" s="51"/>
      <c r="F3" s="43">
        <f t="shared" ref="F3:F12" si="1">IF(C3="","",VLOOKUP(C3,ValoresVC,2,0))</f>
        <v>10</v>
      </c>
      <c r="G3" s="43">
        <f t="shared" ref="G3:G12" si="2">IF(D3="","",VLOOKUP($D3,ValoresRC,2,0))</f>
        <v>2</v>
      </c>
      <c r="H3" s="47">
        <f>IF(OR(G3="",G3=0,'Cálculo de % usabilidad'!$F$5=0),"",G3/'Cálculo de % usabilidad'!$F$5)</f>
        <v>1.3422818791946308E-2</v>
      </c>
      <c r="I3" s="47">
        <f>IF(OR(H3="",F3=""),"",H3*F3)</f>
        <v>0.13422818791946309</v>
      </c>
      <c r="J3" s="48">
        <f>IF(H3="","",H3*10)</f>
        <v>0.13422818791946309</v>
      </c>
      <c r="K3" s="7"/>
    </row>
    <row r="4" spans="1:13" x14ac:dyDescent="0.25">
      <c r="A4" s="26" t="s">
        <v>106</v>
      </c>
      <c r="B4" s="67" t="s">
        <v>116</v>
      </c>
      <c r="C4" s="59" t="s">
        <v>7</v>
      </c>
      <c r="D4" s="60" t="str">
        <f t="shared" si="0"/>
        <v/>
      </c>
      <c r="E4" s="51"/>
      <c r="F4" s="43">
        <f t="shared" si="1"/>
        <v>0</v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12" si="3">IF(OR(H4="",F4=""),"",H4*F4)</f>
        <v/>
      </c>
      <c r="J4" s="48" t="str">
        <f t="shared" ref="J4:J12" si="4">IF(H4="","",H4*10)</f>
        <v/>
      </c>
      <c r="K4" s="7"/>
    </row>
    <row r="5" spans="1:13" x14ac:dyDescent="0.25">
      <c r="A5" s="26" t="s">
        <v>107</v>
      </c>
      <c r="B5" s="67" t="s">
        <v>117</v>
      </c>
      <c r="C5" s="59" t="s">
        <v>7</v>
      </c>
      <c r="D5" s="60" t="str">
        <f t="shared" si="0"/>
        <v/>
      </c>
      <c r="E5" s="51"/>
      <c r="F5" s="43">
        <f t="shared" si="1"/>
        <v>0</v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 ht="15.75" customHeight="1" x14ac:dyDescent="0.25">
      <c r="A6" s="26" t="s">
        <v>108</v>
      </c>
      <c r="B6" s="27" t="s">
        <v>119</v>
      </c>
      <c r="C6" s="59" t="s">
        <v>7</v>
      </c>
      <c r="D6" s="60" t="str">
        <f t="shared" si="0"/>
        <v/>
      </c>
      <c r="E6" s="51"/>
      <c r="F6" s="43">
        <f t="shared" si="1"/>
        <v>0</v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 ht="30" x14ac:dyDescent="0.25">
      <c r="A7" s="26" t="s">
        <v>109</v>
      </c>
      <c r="B7" s="66" t="s">
        <v>118</v>
      </c>
      <c r="C7" s="59" t="s">
        <v>7</v>
      </c>
      <c r="D7" s="60" t="str">
        <f t="shared" si="0"/>
        <v/>
      </c>
      <c r="E7" s="51"/>
      <c r="F7" s="43">
        <f t="shared" si="1"/>
        <v>0</v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 x14ac:dyDescent="0.25">
      <c r="A8" s="26" t="s">
        <v>110</v>
      </c>
      <c r="B8" s="66" t="s">
        <v>120</v>
      </c>
      <c r="C8" s="59" t="s">
        <v>7</v>
      </c>
      <c r="D8" s="60" t="str">
        <f t="shared" si="0"/>
        <v/>
      </c>
      <c r="E8" s="51"/>
      <c r="F8" s="43">
        <f t="shared" si="1"/>
        <v>0</v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s="7"/>
    </row>
    <row r="9" spans="1:13" x14ac:dyDescent="0.25">
      <c r="A9" s="26" t="s">
        <v>111</v>
      </c>
      <c r="B9" s="27" t="s">
        <v>121</v>
      </c>
      <c r="C9" s="59" t="s">
        <v>7</v>
      </c>
      <c r="D9" s="60" t="str">
        <f t="shared" si="0"/>
        <v/>
      </c>
      <c r="E9" s="51"/>
      <c r="F9" s="43">
        <f t="shared" si="1"/>
        <v>0</v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s="7"/>
    </row>
    <row r="10" spans="1:13" x14ac:dyDescent="0.25">
      <c r="A10" s="26" t="s">
        <v>112</v>
      </c>
      <c r="B10" s="67" t="s">
        <v>122</v>
      </c>
      <c r="C10" s="59" t="s">
        <v>7</v>
      </c>
      <c r="D10" s="60" t="str">
        <f t="shared" si="0"/>
        <v/>
      </c>
      <c r="E10" s="51"/>
      <c r="F10" s="43">
        <f t="shared" si="1"/>
        <v>0</v>
      </c>
      <c r="G10" s="43" t="str">
        <f t="shared" si="2"/>
        <v/>
      </c>
      <c r="H10" s="47" t="str">
        <f>IF(OR(G10="",G10=0,'Cálculo de % usabilidad'!$F$5=0),"",G10/'Cálculo de % usabilidad'!$F$5)</f>
        <v/>
      </c>
      <c r="I10" s="47" t="str">
        <f t="shared" si="3"/>
        <v/>
      </c>
      <c r="J10" s="48" t="str">
        <f t="shared" si="4"/>
        <v/>
      </c>
      <c r="K10" s="7"/>
    </row>
    <row r="11" spans="1:13" x14ac:dyDescent="0.25">
      <c r="A11" s="26" t="s">
        <v>113</v>
      </c>
      <c r="B11" s="29" t="s">
        <v>123</v>
      </c>
      <c r="C11" s="59" t="s">
        <v>7</v>
      </c>
      <c r="D11" s="60" t="str">
        <f t="shared" si="0"/>
        <v/>
      </c>
      <c r="E11" s="51"/>
      <c r="F11" s="43">
        <f t="shared" si="1"/>
        <v>0</v>
      </c>
      <c r="G11" s="43" t="str">
        <f t="shared" si="2"/>
        <v/>
      </c>
      <c r="H11" s="47" t="str">
        <f>IF(OR(G11="",G11=0,'Cálculo de % usabilidad'!$F$5=0),"",G11/'Cálculo de % usabilidad'!$F$5)</f>
        <v/>
      </c>
      <c r="I11" s="47" t="str">
        <f t="shared" si="3"/>
        <v/>
      </c>
      <c r="J11" s="48" t="str">
        <f t="shared" si="4"/>
        <v/>
      </c>
      <c r="K11" s="7"/>
    </row>
    <row r="12" spans="1:13" ht="30.75" thickBot="1" x14ac:dyDescent="0.3">
      <c r="A12" s="26" t="s">
        <v>114</v>
      </c>
      <c r="B12" s="66" t="s">
        <v>124</v>
      </c>
      <c r="C12" s="59" t="s">
        <v>7</v>
      </c>
      <c r="D12" s="60" t="str">
        <f t="shared" si="0"/>
        <v/>
      </c>
      <c r="E12" s="51"/>
      <c r="F12" s="43">
        <f t="shared" si="1"/>
        <v>0</v>
      </c>
      <c r="G12" s="43" t="str">
        <f t="shared" si="2"/>
        <v/>
      </c>
      <c r="H12" s="47" t="str">
        <f>IF(OR(G12="",G12=0,'Cálculo de % usabilidad'!$F$5=0),"",G12/'Cálculo de % usabilidad'!$F$5)</f>
        <v/>
      </c>
      <c r="I12" s="47" t="str">
        <f t="shared" si="3"/>
        <v/>
      </c>
      <c r="J12" s="48" t="str">
        <f t="shared" si="4"/>
        <v/>
      </c>
      <c r="K12" t="s">
        <v>195</v>
      </c>
      <c r="L12" s="14">
        <f>10-(COUNTIF(C3:C12,"NA")+COUNTBLANK(C3:C12))</f>
        <v>1</v>
      </c>
      <c r="M12" s="3" t="s">
        <v>196</v>
      </c>
    </row>
    <row r="13" spans="1:13" ht="15.75" thickBot="1" x14ac:dyDescent="0.3">
      <c r="G13" s="58">
        <f>IF(SUM(G3:G12)=0,"",SUM(G3:G12))</f>
        <v>2</v>
      </c>
    </row>
    <row r="14" spans="1:13" x14ac:dyDescent="0.25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</row>
    <row r="15" spans="1:13" x14ac:dyDescent="0.25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 x14ac:dyDescent="0.25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1:10" x14ac:dyDescent="0.25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1:10" x14ac:dyDescent="0.25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1:10" x14ac:dyDescent="0.25">
      <c r="C19" s="10"/>
      <c r="D19" s="10"/>
      <c r="E19" s="10"/>
      <c r="F19" s="10"/>
      <c r="G19" s="10"/>
      <c r="H19" s="10"/>
      <c r="I19" s="10"/>
      <c r="J19" s="10"/>
    </row>
    <row r="20" spans="1:10" x14ac:dyDescent="0.25">
      <c r="C20" s="7"/>
      <c r="D20" s="7"/>
      <c r="E20" s="7"/>
    </row>
    <row r="21" spans="1:10" x14ac:dyDescent="0.25">
      <c r="A21" s="7"/>
      <c r="B21" s="7"/>
      <c r="C21" s="7"/>
      <c r="D21" s="7"/>
    </row>
    <row r="22" spans="1:10" x14ac:dyDescent="0.25">
      <c r="A22" s="3"/>
      <c r="B22" s="3"/>
      <c r="C22" s="3"/>
    </row>
    <row r="23" spans="1:10" x14ac:dyDescent="0.25">
      <c r="A23" s="3"/>
      <c r="B23" s="3"/>
      <c r="C23" s="3"/>
    </row>
  </sheetData>
  <sheetProtection password="F589" sheet="1" objects="1" scenarios="1"/>
  <mergeCells count="1">
    <mergeCell ref="A1:K1"/>
  </mergeCells>
  <dataValidations count="1">
    <dataValidation type="list" allowBlank="1" showInputMessage="1" showErrorMessage="1" sqref="C3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20"/>
  <sheetViews>
    <sheetView showGridLines="0" workbookViewId="0">
      <selection activeCell="C8" sqref="C8"/>
    </sheetView>
  </sheetViews>
  <sheetFormatPr baseColWidth="10" defaultRowHeight="15" x14ac:dyDescent="0.25"/>
  <cols>
    <col min="2" max="2" width="97.42578125" customWidth="1"/>
    <col min="4" max="4" width="14.140625" customWidth="1"/>
    <col min="5" max="5" width="25" customWidth="1"/>
    <col min="6" max="6" width="17.28515625" customWidth="1"/>
    <col min="7" max="7" width="29.28515625" customWidth="1"/>
    <col min="8" max="10" width="23.28515625" customWidth="1"/>
    <col min="11" max="11" width="26.28515625" customWidth="1"/>
    <col min="12" max="12" width="4.5703125" customWidth="1"/>
  </cols>
  <sheetData>
    <row r="1" spans="1:13" ht="36.75" customHeight="1" x14ac:dyDescent="0.25">
      <c r="A1" s="4" t="s">
        <v>190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5">
      <c r="A3" s="26" t="s">
        <v>125</v>
      </c>
      <c r="B3" s="27" t="s">
        <v>131</v>
      </c>
      <c r="C3" s="59" t="s">
        <v>172</v>
      </c>
      <c r="D3" s="60" t="str">
        <f t="shared" ref="D3:D8" si="0">IF(OR(TipoDeSitio="",C3="NA"),"",VLOOKUP(CONCATENATE(A3,": ",B3),Tabla628,MATCH(TipoDeSitio,Tipos,0)+1,0))</f>
        <v>ME</v>
      </c>
      <c r="E3" s="51"/>
      <c r="F3" s="28">
        <f t="shared" ref="F3:F8" si="1">IF(C3="","",VLOOKUP(C3,ValoresVC,2,0))</f>
        <v>10</v>
      </c>
      <c r="G3" s="43">
        <f t="shared" ref="G3:G8" si="2">IF(D3="","",VLOOKUP($D3,ValoresRC,2,0))</f>
        <v>2</v>
      </c>
      <c r="H3" s="47">
        <f>IF(OR(G3="",G3=0,'Cálculo de % usabilidad'!$F$5=0),"",G3/'Cálculo de % usabilidad'!$F$5)</f>
        <v>1.3422818791946308E-2</v>
      </c>
      <c r="I3" s="47">
        <f>IF(OR(H3="",F3=""),"",H3*F3)</f>
        <v>0.13422818791946309</v>
      </c>
      <c r="J3" s="48">
        <f>IF(H3="","",H3*10)</f>
        <v>0.13422818791946309</v>
      </c>
      <c r="K3" s="7"/>
    </row>
    <row r="4" spans="1:13" x14ac:dyDescent="0.25">
      <c r="A4" s="26" t="s">
        <v>126</v>
      </c>
      <c r="B4" s="26" t="s">
        <v>132</v>
      </c>
      <c r="C4" s="59" t="s">
        <v>172</v>
      </c>
      <c r="D4" s="60" t="str">
        <f t="shared" si="0"/>
        <v>MA</v>
      </c>
      <c r="E4" s="51"/>
      <c r="F4" s="28">
        <f t="shared" si="1"/>
        <v>10</v>
      </c>
      <c r="G4" s="43">
        <f t="shared" si="2"/>
        <v>4</v>
      </c>
      <c r="H4" s="47">
        <f>IF(OR(G4="",G4=0,'Cálculo de % usabilidad'!$F$5=0),"",G4/'Cálculo de % usabilidad'!$F$5)</f>
        <v>2.6845637583892617E-2</v>
      </c>
      <c r="I4" s="47">
        <f t="shared" ref="I4:I8" si="3">IF(OR(H4="",F4=""),"",H4*F4)</f>
        <v>0.26845637583892618</v>
      </c>
      <c r="J4" s="48">
        <f t="shared" ref="J4:J8" si="4">IF(H4="","",H4*10)</f>
        <v>0.26845637583892618</v>
      </c>
      <c r="K4" s="7"/>
    </row>
    <row r="5" spans="1:13" x14ac:dyDescent="0.25">
      <c r="A5" s="26" t="s">
        <v>127</v>
      </c>
      <c r="B5" s="26" t="s">
        <v>133</v>
      </c>
      <c r="C5" s="59" t="s">
        <v>171</v>
      </c>
      <c r="D5" s="60" t="str">
        <f t="shared" si="0"/>
        <v>ME</v>
      </c>
      <c r="E5" s="51"/>
      <c r="F5" s="28">
        <f t="shared" si="1"/>
        <v>0</v>
      </c>
      <c r="G5" s="43">
        <f t="shared" si="2"/>
        <v>2</v>
      </c>
      <c r="H5" s="47">
        <f>IF(OR(G5="",G5=0,'Cálculo de % usabilidad'!$F$5=0),"",G5/'Cálculo de % usabilidad'!$F$5)</f>
        <v>1.3422818791946308E-2</v>
      </c>
      <c r="I5" s="47">
        <f t="shared" si="3"/>
        <v>0</v>
      </c>
      <c r="J5" s="48">
        <f t="shared" si="4"/>
        <v>0.13422818791946309</v>
      </c>
      <c r="K5" s="7"/>
    </row>
    <row r="6" spans="1:13" x14ac:dyDescent="0.25">
      <c r="A6" s="26" t="s">
        <v>128</v>
      </c>
      <c r="B6" s="27" t="s">
        <v>134</v>
      </c>
      <c r="C6" s="59" t="s">
        <v>170</v>
      </c>
      <c r="D6" s="60" t="str">
        <f t="shared" si="0"/>
        <v>ME</v>
      </c>
      <c r="E6" s="51"/>
      <c r="F6" s="28">
        <f t="shared" si="1"/>
        <v>5</v>
      </c>
      <c r="G6" s="43">
        <f t="shared" si="2"/>
        <v>2</v>
      </c>
      <c r="H6" s="47">
        <f>IF(OR(G6="",G6=0,'Cálculo de % usabilidad'!$F$5=0),"",G6/'Cálculo de % usabilidad'!$F$5)</f>
        <v>1.3422818791946308E-2</v>
      </c>
      <c r="I6" s="47">
        <f t="shared" si="3"/>
        <v>6.7114093959731544E-2</v>
      </c>
      <c r="J6" s="48">
        <f t="shared" si="4"/>
        <v>0.13422818791946309</v>
      </c>
      <c r="K6" s="7"/>
    </row>
    <row r="7" spans="1:13" x14ac:dyDescent="0.25">
      <c r="A7" s="26" t="s">
        <v>129</v>
      </c>
      <c r="B7" s="27" t="s">
        <v>135</v>
      </c>
      <c r="C7" s="59" t="s">
        <v>172</v>
      </c>
      <c r="D7" s="60" t="str">
        <f t="shared" si="0"/>
        <v>ME</v>
      </c>
      <c r="E7" s="51"/>
      <c r="F7" s="28">
        <f t="shared" si="1"/>
        <v>10</v>
      </c>
      <c r="G7" s="43">
        <f t="shared" si="2"/>
        <v>2</v>
      </c>
      <c r="H7" s="47">
        <f>IF(OR(G7="",G7=0,'Cálculo de % usabilidad'!$F$5=0),"",G7/'Cálculo de % usabilidad'!$F$5)</f>
        <v>1.3422818791946308E-2</v>
      </c>
      <c r="I7" s="47">
        <f t="shared" si="3"/>
        <v>0.13422818791946309</v>
      </c>
      <c r="J7" s="48">
        <f t="shared" si="4"/>
        <v>0.13422818791946309</v>
      </c>
      <c r="K7" s="7"/>
    </row>
    <row r="8" spans="1:13" ht="15.75" thickBot="1" x14ac:dyDescent="0.3">
      <c r="A8" s="26" t="s">
        <v>130</v>
      </c>
      <c r="B8" s="27" t="s">
        <v>136</v>
      </c>
      <c r="C8" s="59" t="s">
        <v>7</v>
      </c>
      <c r="D8" s="60" t="str">
        <f t="shared" si="0"/>
        <v/>
      </c>
      <c r="E8" s="51"/>
      <c r="F8" s="28">
        <f t="shared" si="1"/>
        <v>0</v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t="s">
        <v>195</v>
      </c>
      <c r="L8" s="14">
        <f>6-(COUNTIF(C3:C8,"NA")+COUNTBLANK(C3:C8))</f>
        <v>5</v>
      </c>
      <c r="M8" s="3" t="s">
        <v>196</v>
      </c>
    </row>
    <row r="9" spans="1:13" ht="15.75" thickBot="1" x14ac:dyDescent="0.3">
      <c r="G9" s="58">
        <f>IF(SUM(G3:G8)=0,"",SUM(G3:G8))</f>
        <v>12</v>
      </c>
      <c r="H9" s="21"/>
      <c r="I9" s="21"/>
      <c r="J9" s="21"/>
    </row>
    <row r="10" spans="1:13" x14ac:dyDescent="0.25">
      <c r="A10" s="1" t="s">
        <v>210</v>
      </c>
      <c r="C10" s="9" t="s">
        <v>178</v>
      </c>
      <c r="D10" s="10"/>
      <c r="E10" s="10"/>
      <c r="F10" s="10"/>
      <c r="G10" s="10"/>
      <c r="H10" s="10"/>
      <c r="I10" s="10"/>
      <c r="J10" s="10"/>
    </row>
    <row r="11" spans="1:13" x14ac:dyDescent="0.25">
      <c r="A11" t="s">
        <v>211</v>
      </c>
      <c r="C11" s="11">
        <v>0</v>
      </c>
      <c r="D11" s="10" t="s">
        <v>212</v>
      </c>
      <c r="E11" s="10"/>
      <c r="F11" s="11" t="s">
        <v>12</v>
      </c>
      <c r="G11" s="10" t="s">
        <v>22</v>
      </c>
      <c r="H11" s="10"/>
      <c r="I11" s="10"/>
      <c r="J11" s="10"/>
    </row>
    <row r="12" spans="1:13" x14ac:dyDescent="0.25">
      <c r="A12" t="s">
        <v>269</v>
      </c>
      <c r="C12" s="11">
        <v>10</v>
      </c>
      <c r="D12" s="10" t="s">
        <v>20</v>
      </c>
      <c r="E12" s="10"/>
      <c r="F12" s="11" t="s">
        <v>15</v>
      </c>
      <c r="G12" s="10" t="s">
        <v>26</v>
      </c>
      <c r="H12" s="10"/>
      <c r="I12" s="10"/>
      <c r="J12" s="10"/>
    </row>
    <row r="13" spans="1:13" x14ac:dyDescent="0.25">
      <c r="C13" s="11" t="s">
        <v>7</v>
      </c>
      <c r="D13" s="10" t="s">
        <v>21</v>
      </c>
      <c r="E13" s="10"/>
      <c r="F13" s="11" t="s">
        <v>13</v>
      </c>
      <c r="G13" s="10" t="s">
        <v>23</v>
      </c>
      <c r="H13" s="10"/>
      <c r="I13" s="10"/>
      <c r="J13" s="10"/>
    </row>
    <row r="14" spans="1:13" x14ac:dyDescent="0.25">
      <c r="C14" s="11" t="s">
        <v>14</v>
      </c>
      <c r="D14" s="10" t="s">
        <v>25</v>
      </c>
      <c r="E14" s="10"/>
      <c r="F14" s="11" t="s">
        <v>16</v>
      </c>
      <c r="G14" s="10" t="s">
        <v>24</v>
      </c>
      <c r="H14" s="10"/>
      <c r="I14" s="10"/>
      <c r="J14" s="10"/>
    </row>
    <row r="15" spans="1:13" x14ac:dyDescent="0.25">
      <c r="C15" s="10"/>
      <c r="D15" s="10"/>
      <c r="E15" s="10"/>
      <c r="F15" s="10"/>
      <c r="G15" s="10"/>
      <c r="H15" s="10"/>
      <c r="I15" s="10"/>
      <c r="J15" s="10"/>
    </row>
    <row r="16" spans="1:13" x14ac:dyDescent="0.25">
      <c r="C16" s="7"/>
      <c r="D16" s="7"/>
      <c r="E16" s="7"/>
    </row>
    <row r="17" spans="1:3" s="7" customFormat="1" x14ac:dyDescent="0.25">
      <c r="A17" s="8"/>
    </row>
    <row r="18" spans="1:3" s="7" customFormat="1" x14ac:dyDescent="0.25"/>
    <row r="19" spans="1:3" s="7" customFormat="1" x14ac:dyDescent="0.25">
      <c r="A19" s="12"/>
      <c r="B19" s="12"/>
      <c r="C19" s="12"/>
    </row>
    <row r="20" spans="1:3" x14ac:dyDescent="0.25">
      <c r="A20" s="3"/>
      <c r="B20" s="3"/>
      <c r="C20" s="3"/>
    </row>
  </sheetData>
  <sheetProtection password="F589" sheet="1" objects="1" scenarios="1"/>
  <dataValidations count="1">
    <dataValidation type="list" allowBlank="1" showInputMessage="1" showErrorMessage="1" sqref="C3:C8">
      <formula1>Valores2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19</vt:i4>
      </vt:variant>
    </vt:vector>
  </HeadingPairs>
  <TitlesOfParts>
    <vt:vector size="33" baseType="lpstr">
      <vt:lpstr>Datos sitio</vt:lpstr>
      <vt:lpstr>1, Aspectos generales</vt:lpstr>
      <vt:lpstr>2, Identidad e Información</vt:lpstr>
      <vt:lpstr>3, Estructura y navegación</vt:lpstr>
      <vt:lpstr>4, Rotulado</vt:lpstr>
      <vt:lpstr>5, Layout de la página</vt:lpstr>
      <vt:lpstr>6, Entendibilidad y Facilidad</vt:lpstr>
      <vt:lpstr>7, Control y Retoalimentación</vt:lpstr>
      <vt:lpstr>8, Elementos multimedia</vt:lpstr>
      <vt:lpstr>9, Búsqueda</vt:lpstr>
      <vt:lpstr>10, Ayuda</vt:lpstr>
      <vt:lpstr>Cálculo de % usabilidad</vt:lpstr>
      <vt:lpstr>Tablas de relevancia</vt:lpstr>
      <vt:lpstr>Valores</vt:lpstr>
      <vt:lpstr>NumEval</vt:lpstr>
      <vt:lpstr>Relenacia</vt:lpstr>
      <vt:lpstr>Relevancia</vt:lpstr>
      <vt:lpstr>Tabla621</vt:lpstr>
      <vt:lpstr>Tabla622</vt:lpstr>
      <vt:lpstr>Tabla623</vt:lpstr>
      <vt:lpstr>Tabla624</vt:lpstr>
      <vt:lpstr>Tabla625</vt:lpstr>
      <vt:lpstr>Tabla626</vt:lpstr>
      <vt:lpstr>Tabla627</vt:lpstr>
      <vt:lpstr>Tabla628</vt:lpstr>
      <vt:lpstr>Tabla629</vt:lpstr>
      <vt:lpstr>Tabla630</vt:lpstr>
      <vt:lpstr>TipoDeSitio</vt:lpstr>
      <vt:lpstr>Tipos</vt:lpstr>
      <vt:lpstr>Valores1</vt:lpstr>
      <vt:lpstr>Valores2</vt:lpstr>
      <vt:lpstr>ValoresRC</vt:lpstr>
      <vt:lpstr>ValoresVC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para revisión heurística de usabilidad </dc:title>
  <dc:creator>Olga Carreras</dc:creator>
  <cp:keywords>Usabilidad, Análisis, CheckList, Sirius</cp:keywords>
  <dc:description>Este documento está basado en la tesis de  Mª del Carmen Suárez Torrente
http://www.di.uniovi.es/~cueva/investigacion/tesis/Sirius.pdf</dc:description>
  <cp:lastModifiedBy>Ying Ying hu</cp:lastModifiedBy>
  <cp:lastPrinted>2011-07-30T13:38:34Z</cp:lastPrinted>
  <dcterms:created xsi:type="dcterms:W3CDTF">2011-07-19T18:58:20Z</dcterms:created>
  <dcterms:modified xsi:type="dcterms:W3CDTF">2016-02-25T20:34:36Z</dcterms:modified>
  <cp:category>Usabilidad</cp:category>
  <cp:contentStatus>revisado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