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Dropbox\lccv\doutorado\estagio\mec3\mine\ab2p2\"/>
    </mc:Choice>
  </mc:AlternateContent>
  <xr:revisionPtr revIDLastSave="0" documentId="13_ncr:1_{31B4DE46-1495-48F1-8EC8-F22511781161}" xr6:coauthVersionLast="47" xr6:coauthVersionMax="47" xr10:uidLastSave="{00000000-0000-0000-0000-000000000000}"/>
  <bookViews>
    <workbookView xWindow="480" yWindow="165" windowWidth="28320" windowHeight="15315" firstSheet="4" activeTab="8" xr2:uid="{83656934-154B-483F-B961-C238BECE84DD}"/>
  </bookViews>
  <sheets>
    <sheet name="AB1P1 Critérios" sheetId="1" r:id="rId1"/>
    <sheet name="AB1P1 Notas" sheetId="3" r:id="rId2"/>
    <sheet name="AB1P1 Notas (2)" sheetId="5" r:id="rId3"/>
    <sheet name="AB1P1 Notas e comentários" sheetId="2" r:id="rId4"/>
    <sheet name="AB1P2 Critérios" sheetId="6" r:id="rId5"/>
    <sheet name="AB1 Notas" sheetId="7" r:id="rId6"/>
    <sheet name="AB2P1 Notas" sheetId="10" r:id="rId7"/>
    <sheet name="AB2P2 Critérios" sheetId="9" r:id="rId8"/>
    <sheet name="AB2 Notas" sheetId="12" r:id="rId9"/>
  </sheets>
  <definedNames>
    <definedName name="_xlnm._FilterDatabase" localSheetId="1" hidden="1">'AB1P1 Notas'!$A$1:$D$36</definedName>
    <definedName name="_xlnm._FilterDatabase" localSheetId="2" hidden="1">'AB1P1 Notas (2)'!$A$1:$B$36</definedName>
    <definedName name="_xlnm.Print_Area" localSheetId="5">'AB1 Notas'!$A$1:$I$42</definedName>
    <definedName name="_xlnm.Print_Area" localSheetId="8">'AB2 Notas'!$A$1:$K$42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12" l="1"/>
  <c r="I9" i="12"/>
  <c r="I10" i="12"/>
  <c r="I11" i="12"/>
  <c r="I12" i="12"/>
  <c r="I13" i="12"/>
  <c r="I14" i="12"/>
  <c r="I15" i="12"/>
  <c r="I16" i="12"/>
  <c r="I17" i="12"/>
  <c r="I18" i="12"/>
  <c r="I19" i="12"/>
  <c r="I20" i="12"/>
  <c r="I21" i="12"/>
  <c r="I22" i="12"/>
  <c r="I23" i="12"/>
  <c r="I24" i="12"/>
  <c r="I25" i="12"/>
  <c r="I26" i="12"/>
  <c r="I27" i="12"/>
  <c r="I28" i="12"/>
  <c r="I29" i="12"/>
  <c r="I30" i="12"/>
  <c r="I31" i="12"/>
  <c r="I32" i="12"/>
  <c r="I33" i="12"/>
  <c r="I34" i="12"/>
  <c r="I35" i="12"/>
  <c r="I36" i="12"/>
  <c r="I37" i="12"/>
  <c r="I38" i="12"/>
  <c r="I39" i="12"/>
  <c r="I40" i="12"/>
  <c r="I41" i="12"/>
  <c r="I7" i="12"/>
  <c r="L5" i="9"/>
  <c r="D41" i="12"/>
  <c r="C41" i="12"/>
  <c r="E41" i="12" s="1"/>
  <c r="D40" i="12"/>
  <c r="C40" i="12"/>
  <c r="E40" i="12" s="1"/>
  <c r="C39" i="12"/>
  <c r="E39" i="12" s="1"/>
  <c r="D38" i="12"/>
  <c r="E38" i="12" s="1"/>
  <c r="C38" i="12"/>
  <c r="D37" i="12"/>
  <c r="C37" i="12"/>
  <c r="E37" i="12" s="1"/>
  <c r="D36" i="12"/>
  <c r="C36" i="12"/>
  <c r="D35" i="12"/>
  <c r="C35" i="12"/>
  <c r="E35" i="12" s="1"/>
  <c r="D34" i="12"/>
  <c r="C34" i="12"/>
  <c r="E34" i="12" s="1"/>
  <c r="D33" i="12"/>
  <c r="C33" i="12"/>
  <c r="E33" i="12" s="1"/>
  <c r="D32" i="12"/>
  <c r="C32" i="12"/>
  <c r="D31" i="12"/>
  <c r="C31" i="12"/>
  <c r="E31" i="12" s="1"/>
  <c r="D30" i="12"/>
  <c r="C30" i="12"/>
  <c r="D29" i="12"/>
  <c r="C29" i="12"/>
  <c r="E29" i="12" s="1"/>
  <c r="D28" i="12"/>
  <c r="C28" i="12"/>
  <c r="D27" i="12"/>
  <c r="C27" i="12"/>
  <c r="E27" i="12" s="1"/>
  <c r="J27" i="12" s="1"/>
  <c r="D26" i="12"/>
  <c r="C26" i="12"/>
  <c r="D25" i="12"/>
  <c r="C25" i="12"/>
  <c r="E25" i="12" s="1"/>
  <c r="D24" i="12"/>
  <c r="C24" i="12"/>
  <c r="D23" i="12"/>
  <c r="C23" i="12"/>
  <c r="E23" i="12" s="1"/>
  <c r="D22" i="12"/>
  <c r="C22" i="12"/>
  <c r="E22" i="12" s="1"/>
  <c r="D21" i="12"/>
  <c r="C21" i="12"/>
  <c r="E21" i="12" s="1"/>
  <c r="D20" i="12"/>
  <c r="C20" i="12"/>
  <c r="D19" i="12"/>
  <c r="C19" i="12"/>
  <c r="E19" i="12" s="1"/>
  <c r="D18" i="12"/>
  <c r="C18" i="12"/>
  <c r="D17" i="12"/>
  <c r="C17" i="12"/>
  <c r="E17" i="12" s="1"/>
  <c r="D16" i="12"/>
  <c r="C16" i="12"/>
  <c r="D15" i="12"/>
  <c r="E15" i="12" s="1"/>
  <c r="D14" i="12"/>
  <c r="C14" i="12"/>
  <c r="D13" i="12"/>
  <c r="C13" i="12"/>
  <c r="E13" i="12" s="1"/>
  <c r="D12" i="12"/>
  <c r="C12" i="12"/>
  <c r="E12" i="12" s="1"/>
  <c r="D11" i="12"/>
  <c r="C11" i="12"/>
  <c r="D10" i="12"/>
  <c r="C10" i="12"/>
  <c r="E10" i="12" s="1"/>
  <c r="D9" i="12"/>
  <c r="C9" i="12"/>
  <c r="E9" i="12" s="1"/>
  <c r="D8" i="12"/>
  <c r="C8" i="12"/>
  <c r="D7" i="12"/>
  <c r="C7" i="12"/>
  <c r="E12" i="9"/>
  <c r="O7" i="9"/>
  <c r="O20" i="9"/>
  <c r="O22" i="9"/>
  <c r="O23" i="9"/>
  <c r="P23" i="9" s="1"/>
  <c r="G24" i="12" s="1"/>
  <c r="H24" i="12" s="1"/>
  <c r="O26" i="9"/>
  <c r="P26" i="9" s="1"/>
  <c r="G27" i="12" s="1"/>
  <c r="H27" i="12" s="1"/>
  <c r="O30" i="9"/>
  <c r="O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6" i="9"/>
  <c r="H41" i="7"/>
  <c r="H40"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7" i="7"/>
  <c r="G41" i="7"/>
  <c r="G40" i="7"/>
  <c r="F41" i="7"/>
  <c r="F40"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7" i="7"/>
  <c r="E41" i="7"/>
  <c r="D41" i="7"/>
  <c r="E40" i="7"/>
  <c r="D40" i="7"/>
  <c r="E39" i="7"/>
  <c r="D39" i="7"/>
  <c r="E38" i="7"/>
  <c r="D38" i="7"/>
  <c r="E37" i="7"/>
  <c r="D37" i="7"/>
  <c r="E36" i="7"/>
  <c r="D36" i="7"/>
  <c r="E35" i="7"/>
  <c r="D35" i="7"/>
  <c r="E34" i="7"/>
  <c r="D34" i="7"/>
  <c r="E33" i="7"/>
  <c r="D33" i="7"/>
  <c r="E32" i="7"/>
  <c r="D32" i="7"/>
  <c r="E31" i="7"/>
  <c r="D31" i="7"/>
  <c r="E30" i="7"/>
  <c r="D30" i="7"/>
  <c r="E29" i="7"/>
  <c r="D29" i="7"/>
  <c r="E28" i="7"/>
  <c r="D28" i="7"/>
  <c r="E27" i="7"/>
  <c r="D27" i="7"/>
  <c r="E26" i="7"/>
  <c r="D26" i="7"/>
  <c r="E25" i="7"/>
  <c r="D25" i="7"/>
  <c r="E24" i="7"/>
  <c r="D24" i="7"/>
  <c r="E23" i="7"/>
  <c r="D23" i="7"/>
  <c r="E22" i="7"/>
  <c r="D22" i="7"/>
  <c r="E21" i="7"/>
  <c r="D21" i="7"/>
  <c r="E20" i="7"/>
  <c r="D20" i="7"/>
  <c r="E19" i="7"/>
  <c r="D19" i="7"/>
  <c r="E18" i="7"/>
  <c r="D18" i="7"/>
  <c r="E17" i="7"/>
  <c r="D17" i="7"/>
  <c r="E16" i="7"/>
  <c r="D16" i="7"/>
  <c r="E14" i="7"/>
  <c r="D14" i="7"/>
  <c r="E13" i="7"/>
  <c r="D13" i="7"/>
  <c r="E12" i="7"/>
  <c r="D12" i="7"/>
  <c r="E11" i="7"/>
  <c r="D11" i="7"/>
  <c r="E10" i="7"/>
  <c r="D10" i="7"/>
  <c r="E9" i="7"/>
  <c r="D9" i="7"/>
  <c r="E8" i="7"/>
  <c r="D8" i="7"/>
  <c r="E7" i="7"/>
  <c r="D7" i="7"/>
  <c r="C39" i="7"/>
  <c r="C40" i="7"/>
  <c r="C41" i="7"/>
  <c r="C31" i="7"/>
  <c r="C32" i="7"/>
  <c r="C33" i="7"/>
  <c r="C34" i="7"/>
  <c r="C35" i="7"/>
  <c r="C36" i="7"/>
  <c r="C37" i="7"/>
  <c r="C38" i="7"/>
  <c r="C30" i="7"/>
  <c r="C29" i="7"/>
  <c r="C28" i="7"/>
  <c r="C27" i="7"/>
  <c r="C17" i="7"/>
  <c r="C18" i="7"/>
  <c r="C19" i="7"/>
  <c r="C20" i="7"/>
  <c r="C21" i="7"/>
  <c r="C22" i="7"/>
  <c r="C23" i="7"/>
  <c r="C24" i="7"/>
  <c r="C25" i="7"/>
  <c r="C26" i="7"/>
  <c r="C16" i="7"/>
  <c r="C8" i="7"/>
  <c r="C9" i="7"/>
  <c r="C10" i="7"/>
  <c r="C11" i="7"/>
  <c r="C12" i="7"/>
  <c r="C13" i="7"/>
  <c r="C14" i="7"/>
  <c r="C7" i="7"/>
  <c r="L36" i="6"/>
  <c r="L32" i="6"/>
  <c r="L28" i="6"/>
  <c r="L24" i="6"/>
  <c r="L20" i="6"/>
  <c r="L16" i="6"/>
  <c r="L12" i="6"/>
  <c r="L8" i="6"/>
  <c r="U5" i="6"/>
  <c r="T5" i="6"/>
  <c r="S5" i="6"/>
  <c r="Q5" i="6"/>
  <c r="P5" i="6"/>
  <c r="N5" i="6"/>
  <c r="V18" i="6" s="1"/>
  <c r="M5" i="6"/>
  <c r="V39" i="6" s="1"/>
  <c r="J5" i="6"/>
  <c r="I5" i="6"/>
  <c r="H5" i="6"/>
  <c r="F5" i="6"/>
  <c r="E5" i="6"/>
  <c r="D5" i="6"/>
  <c r="C5" i="6"/>
  <c r="L35" i="6" s="1"/>
  <c r="B34" i="5"/>
  <c r="A34" i="5"/>
  <c r="B33" i="5"/>
  <c r="B31" i="5"/>
  <c r="B29" i="5"/>
  <c r="B28" i="5"/>
  <c r="B27" i="5"/>
  <c r="B25" i="5"/>
  <c r="B24" i="5"/>
  <c r="B23" i="5"/>
  <c r="B22" i="5"/>
  <c r="A20" i="5"/>
  <c r="B19" i="5"/>
  <c r="B18" i="5"/>
  <c r="B17" i="5"/>
  <c r="B16" i="5"/>
  <c r="A14" i="5"/>
  <c r="B10" i="5"/>
  <c r="B9" i="5"/>
  <c r="B6" i="5"/>
  <c r="A6" i="5"/>
  <c r="D36" i="2"/>
  <c r="B35" i="2"/>
  <c r="C34" i="2"/>
  <c r="B34" i="2"/>
  <c r="B33" i="2"/>
  <c r="C32" i="2"/>
  <c r="D31" i="2"/>
  <c r="D30" i="2"/>
  <c r="C30" i="2"/>
  <c r="B30" i="2"/>
  <c r="D28" i="2"/>
  <c r="C28" i="2"/>
  <c r="B27" i="2"/>
  <c r="C26" i="2"/>
  <c r="B26" i="2"/>
  <c r="D24" i="2"/>
  <c r="C24" i="2"/>
  <c r="D23" i="2"/>
  <c r="C22" i="2"/>
  <c r="B22" i="2"/>
  <c r="C21" i="2"/>
  <c r="B21" i="2"/>
  <c r="C20" i="2"/>
  <c r="B11" i="3"/>
  <c r="C11" i="3"/>
  <c r="D11" i="3"/>
  <c r="C17" i="3"/>
  <c r="B24" i="3"/>
  <c r="C24" i="3"/>
  <c r="D24" i="3"/>
  <c r="D21" i="3"/>
  <c r="B28" i="3"/>
  <c r="C28" i="3"/>
  <c r="B32" i="3"/>
  <c r="D32" i="3"/>
  <c r="B35" i="3"/>
  <c r="C35" i="3"/>
  <c r="D35" i="3"/>
  <c r="D25" i="3"/>
  <c r="D33" i="3"/>
  <c r="C5" i="3"/>
  <c r="B30" i="3"/>
  <c r="C30" i="3"/>
  <c r="D30" i="3"/>
  <c r="C31" i="3"/>
  <c r="B3" i="3"/>
  <c r="C3" i="3"/>
  <c r="D18" i="3"/>
  <c r="N33" i="1"/>
  <c r="D33" i="2" s="1"/>
  <c r="N34" i="1"/>
  <c r="D31" i="3" s="1"/>
  <c r="N35" i="1"/>
  <c r="B3" i="5" s="1"/>
  <c r="N36" i="1"/>
  <c r="M28" i="1"/>
  <c r="C32" i="3" s="1"/>
  <c r="M29" i="1"/>
  <c r="C29" i="2" s="1"/>
  <c r="M30" i="1"/>
  <c r="C25" i="3" s="1"/>
  <c r="M31" i="1"/>
  <c r="C33" i="3" s="1"/>
  <c r="M32" i="1"/>
  <c r="M33" i="1"/>
  <c r="C33" i="2" s="1"/>
  <c r="M34" i="1"/>
  <c r="M35" i="1"/>
  <c r="C35" i="2" s="1"/>
  <c r="M36" i="1"/>
  <c r="C36" i="2" s="1"/>
  <c r="L31" i="1"/>
  <c r="B33" i="3" s="1"/>
  <c r="L32" i="1"/>
  <c r="B32" i="2" s="1"/>
  <c r="L33" i="1"/>
  <c r="L34" i="1"/>
  <c r="B31" i="3" s="1"/>
  <c r="L35" i="1"/>
  <c r="L36" i="1"/>
  <c r="B36" i="2" s="1"/>
  <c r="K30" i="1"/>
  <c r="K31" i="1"/>
  <c r="K32" i="1"/>
  <c r="K33" i="1"/>
  <c r="K34" i="1"/>
  <c r="K35" i="1"/>
  <c r="K36" i="1"/>
  <c r="N32" i="1"/>
  <c r="B5" i="5" s="1"/>
  <c r="N31" i="1"/>
  <c r="N30" i="1"/>
  <c r="L30" i="1"/>
  <c r="B25" i="3" s="1"/>
  <c r="L29" i="1"/>
  <c r="B29" i="2" s="1"/>
  <c r="N29" i="1"/>
  <c r="D29" i="2" s="1"/>
  <c r="L28" i="1"/>
  <c r="B28" i="2" s="1"/>
  <c r="M27" i="1"/>
  <c r="C27" i="2" s="1"/>
  <c r="L27" i="1"/>
  <c r="M26" i="1"/>
  <c r="C27" i="3" s="1"/>
  <c r="L26" i="1"/>
  <c r="B27" i="3" s="1"/>
  <c r="M25" i="1"/>
  <c r="C25" i="2" s="1"/>
  <c r="L25" i="1"/>
  <c r="B25" i="2" s="1"/>
  <c r="M24" i="1"/>
  <c r="L24" i="1"/>
  <c r="B24" i="2" s="1"/>
  <c r="M23" i="1"/>
  <c r="C23" i="2" s="1"/>
  <c r="L23" i="1"/>
  <c r="B17" i="3" s="1"/>
  <c r="M22" i="1"/>
  <c r="C4" i="3" s="1"/>
  <c r="L22" i="1"/>
  <c r="B4" i="3" s="1"/>
  <c r="L21" i="1"/>
  <c r="M21" i="1"/>
  <c r="M20" i="1"/>
  <c r="C36" i="3" s="1"/>
  <c r="L20" i="1"/>
  <c r="B20" i="2" s="1"/>
  <c r="K29" i="1"/>
  <c r="K28" i="1"/>
  <c r="L16" i="1"/>
  <c r="M16" i="1"/>
  <c r="C16" i="2" s="1"/>
  <c r="N16" i="1"/>
  <c r="D16" i="2" s="1"/>
  <c r="L17" i="1"/>
  <c r="B17" i="2" s="1"/>
  <c r="M17" i="1"/>
  <c r="C17" i="2" s="1"/>
  <c r="N17" i="1"/>
  <c r="D34" i="3" s="1"/>
  <c r="L18" i="1"/>
  <c r="B8" i="3" s="1"/>
  <c r="M18" i="1"/>
  <c r="C8" i="3" s="1"/>
  <c r="N18" i="1"/>
  <c r="D8" i="3" s="1"/>
  <c r="L19" i="1"/>
  <c r="M19" i="1"/>
  <c r="C20" i="3" s="1"/>
  <c r="N19" i="1"/>
  <c r="D20" i="3" s="1"/>
  <c r="L4" i="1"/>
  <c r="M4" i="1"/>
  <c r="N4" i="1"/>
  <c r="D9" i="3" s="1"/>
  <c r="L5" i="1"/>
  <c r="B6" i="3" s="1"/>
  <c r="M5" i="1"/>
  <c r="C6" i="3" s="1"/>
  <c r="N5" i="1"/>
  <c r="D5" i="2" s="1"/>
  <c r="L6" i="1"/>
  <c r="B29" i="3" s="1"/>
  <c r="M6" i="1"/>
  <c r="C29" i="3" s="1"/>
  <c r="N6" i="1"/>
  <c r="D29" i="3" s="1"/>
  <c r="L7" i="1"/>
  <c r="B7" i="2" s="1"/>
  <c r="M7" i="1"/>
  <c r="C13" i="3" s="1"/>
  <c r="N7" i="1"/>
  <c r="D7" i="2" s="1"/>
  <c r="L8" i="1"/>
  <c r="B8" i="2" s="1"/>
  <c r="M8" i="1"/>
  <c r="C8" i="2" s="1"/>
  <c r="N8" i="1"/>
  <c r="D16" i="3" s="1"/>
  <c r="L9" i="1"/>
  <c r="B14" i="3" s="1"/>
  <c r="M9" i="1"/>
  <c r="C14" i="3" s="1"/>
  <c r="N9" i="1"/>
  <c r="D9" i="2" s="1"/>
  <c r="L10" i="1"/>
  <c r="B19" i="3" s="1"/>
  <c r="M10" i="1"/>
  <c r="C19" i="3" s="1"/>
  <c r="N10" i="1"/>
  <c r="D10" i="2" s="1"/>
  <c r="L11" i="1"/>
  <c r="B15" i="3" s="1"/>
  <c r="M11" i="1"/>
  <c r="C15" i="3" s="1"/>
  <c r="N11" i="1"/>
  <c r="D15" i="3" s="1"/>
  <c r="L12" i="1"/>
  <c r="B12" i="2" s="1"/>
  <c r="M12" i="1"/>
  <c r="C12" i="2" s="1"/>
  <c r="N12" i="1"/>
  <c r="D7" i="3" s="1"/>
  <c r="L13" i="1"/>
  <c r="B13" i="2" s="1"/>
  <c r="M13" i="1"/>
  <c r="C13" i="2" s="1"/>
  <c r="N13" i="1"/>
  <c r="D13" i="2" s="1"/>
  <c r="L14" i="1"/>
  <c r="B14" i="2" s="1"/>
  <c r="M14" i="1"/>
  <c r="C26" i="3" s="1"/>
  <c r="N14" i="1"/>
  <c r="D26" i="3" s="1"/>
  <c r="L15" i="1"/>
  <c r="B15" i="2" s="1"/>
  <c r="M15" i="1"/>
  <c r="C15" i="2" s="1"/>
  <c r="N15" i="1"/>
  <c r="D12" i="3" s="1"/>
  <c r="N3" i="1"/>
  <c r="M3" i="1"/>
  <c r="L3" i="1"/>
  <c r="B22" i="3" s="1"/>
  <c r="K3" i="1"/>
  <c r="A3" i="2" s="1"/>
  <c r="K15" i="1"/>
  <c r="A12" i="3" s="1"/>
  <c r="B9" i="3"/>
  <c r="C4" i="2"/>
  <c r="B23" i="3"/>
  <c r="B20" i="3"/>
  <c r="C23" i="3"/>
  <c r="C16" i="3"/>
  <c r="B4" i="2"/>
  <c r="B16" i="2"/>
  <c r="C3" i="2"/>
  <c r="K4" i="1"/>
  <c r="A9" i="3" s="1"/>
  <c r="K5" i="1"/>
  <c r="A6" i="3" s="1"/>
  <c r="K6" i="1"/>
  <c r="A29" i="3" s="1"/>
  <c r="K7" i="1"/>
  <c r="A13" i="3" s="1"/>
  <c r="K8" i="1"/>
  <c r="A8" i="2" s="1"/>
  <c r="K9" i="1"/>
  <c r="A14" i="3" s="1"/>
  <c r="K10" i="1"/>
  <c r="A19" i="3" s="1"/>
  <c r="K11" i="1"/>
  <c r="A15" i="3" s="1"/>
  <c r="K12" i="1"/>
  <c r="A12" i="2" s="1"/>
  <c r="K13" i="1"/>
  <c r="A13" i="2" s="1"/>
  <c r="K14" i="1"/>
  <c r="A14" i="2" s="1"/>
  <c r="K16" i="1"/>
  <c r="A23" i="3" s="1"/>
  <c r="K17" i="1"/>
  <c r="A34" i="3" s="1"/>
  <c r="K18" i="1"/>
  <c r="A8" i="3" s="1"/>
  <c r="K19" i="1"/>
  <c r="A20" i="3" s="1"/>
  <c r="K20" i="1"/>
  <c r="K21" i="1"/>
  <c r="K22" i="1"/>
  <c r="K23" i="1"/>
  <c r="K24" i="1"/>
  <c r="K25" i="1"/>
  <c r="K26" i="1"/>
  <c r="K27" i="1"/>
  <c r="N20" i="1"/>
  <c r="B36" i="5" s="1"/>
  <c r="N21" i="1"/>
  <c r="D21" i="2" s="1"/>
  <c r="N22" i="1"/>
  <c r="B4" i="5" s="1"/>
  <c r="N23" i="1"/>
  <c r="D17" i="3" s="1"/>
  <c r="N24" i="1"/>
  <c r="N25" i="1"/>
  <c r="D25" i="2" s="1"/>
  <c r="N26" i="1"/>
  <c r="D27" i="3" s="1"/>
  <c r="N27" i="1"/>
  <c r="D28" i="3" s="1"/>
  <c r="N28" i="1"/>
  <c r="B32" i="5" s="1"/>
  <c r="D3" i="2"/>
  <c r="E8" i="12" l="1"/>
  <c r="E14" i="12"/>
  <c r="E20" i="12"/>
  <c r="E32" i="12"/>
  <c r="E18" i="12"/>
  <c r="E24" i="12"/>
  <c r="J24" i="12" s="1"/>
  <c r="E30" i="12"/>
  <c r="E36" i="12"/>
  <c r="E7" i="12"/>
  <c r="E26" i="12"/>
  <c r="E16" i="12"/>
  <c r="E28" i="12"/>
  <c r="E11" i="12"/>
  <c r="O40" i="9"/>
  <c r="P40" i="9" s="1"/>
  <c r="G41" i="12" s="1"/>
  <c r="O36" i="9"/>
  <c r="P36" i="9" s="1"/>
  <c r="G37" i="12" s="1"/>
  <c r="O34" i="9"/>
  <c r="P34" i="9" s="1"/>
  <c r="G35" i="12" s="1"/>
  <c r="O18" i="9"/>
  <c r="P18" i="9" s="1"/>
  <c r="G19" i="12" s="1"/>
  <c r="O17" i="9"/>
  <c r="P17" i="9" s="1"/>
  <c r="G18" i="12" s="1"/>
  <c r="O16" i="9"/>
  <c r="P16" i="9" s="1"/>
  <c r="G17" i="12" s="1"/>
  <c r="O39" i="9"/>
  <c r="P39" i="9" s="1"/>
  <c r="G40" i="12" s="1"/>
  <c r="O15" i="9"/>
  <c r="P15" i="9" s="1"/>
  <c r="G16" i="12" s="1"/>
  <c r="O35" i="9"/>
  <c r="P35" i="9" s="1"/>
  <c r="G36" i="12" s="1"/>
  <c r="O14" i="9"/>
  <c r="P14" i="9" s="1"/>
  <c r="G15" i="12" s="1"/>
  <c r="O33" i="9"/>
  <c r="P33" i="9" s="1"/>
  <c r="G34" i="12" s="1"/>
  <c r="O32" i="9"/>
  <c r="P32" i="9" s="1"/>
  <c r="G33" i="12" s="1"/>
  <c r="P20" i="9"/>
  <c r="G21" i="12" s="1"/>
  <c r="O13" i="9"/>
  <c r="P13" i="9" s="1"/>
  <c r="G14" i="12" s="1"/>
  <c r="O29" i="9"/>
  <c r="P29" i="9" s="1"/>
  <c r="G30" i="12" s="1"/>
  <c r="O27" i="9"/>
  <c r="P27" i="9" s="1"/>
  <c r="G28" i="12" s="1"/>
  <c r="P30" i="9"/>
  <c r="G31" i="12" s="1"/>
  <c r="P7" i="9"/>
  <c r="G8" i="12" s="1"/>
  <c r="O28" i="9"/>
  <c r="P28" i="9" s="1"/>
  <c r="G29" i="12" s="1"/>
  <c r="O12" i="9"/>
  <c r="P12" i="9" s="1"/>
  <c r="G13" i="12" s="1"/>
  <c r="O38" i="9"/>
  <c r="P38" i="9" s="1"/>
  <c r="G39" i="12" s="1"/>
  <c r="O25" i="9"/>
  <c r="P25" i="9" s="1"/>
  <c r="G26" i="12" s="1"/>
  <c r="O11" i="9"/>
  <c r="P11" i="9" s="1"/>
  <c r="G12" i="12" s="1"/>
  <c r="O37" i="9"/>
  <c r="P37" i="9" s="1"/>
  <c r="G38" i="12" s="1"/>
  <c r="O24" i="9"/>
  <c r="P24" i="9" s="1"/>
  <c r="G25" i="12" s="1"/>
  <c r="O10" i="9"/>
  <c r="P10" i="9" s="1"/>
  <c r="G11" i="12" s="1"/>
  <c r="O9" i="9"/>
  <c r="P9" i="9" s="1"/>
  <c r="G10" i="12" s="1"/>
  <c r="O21" i="9"/>
  <c r="P21" i="9" s="1"/>
  <c r="G22" i="12" s="1"/>
  <c r="O8" i="9"/>
  <c r="P8" i="9" s="1"/>
  <c r="G9" i="12" s="1"/>
  <c r="O31" i="9"/>
  <c r="P31" i="9" s="1"/>
  <c r="G32" i="12" s="1"/>
  <c r="O19" i="9"/>
  <c r="P19" i="9" s="1"/>
  <c r="G20" i="12" s="1"/>
  <c r="P6" i="9"/>
  <c r="G7" i="12" s="1"/>
  <c r="P22" i="9"/>
  <c r="G23" i="12" s="1"/>
  <c r="W12" i="6"/>
  <c r="W20" i="6"/>
  <c r="W28" i="6"/>
  <c r="W36" i="6"/>
  <c r="V16" i="6"/>
  <c r="W16" i="6" s="1"/>
  <c r="V24" i="6"/>
  <c r="W24" i="6" s="1"/>
  <c r="V32" i="6"/>
  <c r="W32" i="6" s="1"/>
  <c r="V8" i="6"/>
  <c r="W8" i="6" s="1"/>
  <c r="V12" i="6"/>
  <c r="V20" i="6"/>
  <c r="V28" i="6"/>
  <c r="V36" i="6"/>
  <c r="L9" i="6"/>
  <c r="L13" i="6"/>
  <c r="W13" i="6" s="1"/>
  <c r="L17" i="6"/>
  <c r="L21" i="6"/>
  <c r="W21" i="6" s="1"/>
  <c r="L25" i="6"/>
  <c r="W25" i="6" s="1"/>
  <c r="L29" i="6"/>
  <c r="W29" i="6" s="1"/>
  <c r="L33" i="6"/>
  <c r="L37" i="6"/>
  <c r="V13" i="6"/>
  <c r="V29" i="6"/>
  <c r="L6" i="6"/>
  <c r="W6" i="6" s="1"/>
  <c r="L10" i="6"/>
  <c r="W10" i="6" s="1"/>
  <c r="L14" i="6"/>
  <c r="W14" i="6" s="1"/>
  <c r="L18" i="6"/>
  <c r="W18" i="6" s="1"/>
  <c r="L22" i="6"/>
  <c r="L26" i="6"/>
  <c r="W26" i="6" s="1"/>
  <c r="L30" i="6"/>
  <c r="W30" i="6" s="1"/>
  <c r="L34" i="6"/>
  <c r="W34" i="6" s="1"/>
  <c r="L38" i="6"/>
  <c r="W38" i="6" s="1"/>
  <c r="V6" i="6"/>
  <c r="V10" i="6"/>
  <c r="V14" i="6"/>
  <c r="V26" i="6"/>
  <c r="V30" i="6"/>
  <c r="V34" i="6"/>
  <c r="V38" i="6"/>
  <c r="V9" i="6"/>
  <c r="V17" i="6"/>
  <c r="V25" i="6"/>
  <c r="V33" i="6"/>
  <c r="V22" i="6"/>
  <c r="L7" i="6"/>
  <c r="L11" i="6"/>
  <c r="L19" i="6"/>
  <c r="W19" i="6" s="1"/>
  <c r="L23" i="6"/>
  <c r="L31" i="6"/>
  <c r="W31" i="6" s="1"/>
  <c r="L39" i="6"/>
  <c r="W39" i="6" s="1"/>
  <c r="V7" i="6"/>
  <c r="V11" i="6"/>
  <c r="V15" i="6"/>
  <c r="V19" i="6"/>
  <c r="V23" i="6"/>
  <c r="V27" i="6"/>
  <c r="V31" i="6"/>
  <c r="V35" i="6"/>
  <c r="W35" i="6" s="1"/>
  <c r="V21" i="6"/>
  <c r="V37" i="6"/>
  <c r="L15" i="6"/>
  <c r="L27" i="6"/>
  <c r="A13" i="5"/>
  <c r="D26" i="2"/>
  <c r="D5" i="3"/>
  <c r="D36" i="3"/>
  <c r="B23" i="2"/>
  <c r="B31" i="2"/>
  <c r="B7" i="5"/>
  <c r="B21" i="5"/>
  <c r="C18" i="3"/>
  <c r="C31" i="2"/>
  <c r="A8" i="5"/>
  <c r="B14" i="5"/>
  <c r="A22" i="5"/>
  <c r="B30" i="5"/>
  <c r="B12" i="5"/>
  <c r="B21" i="3"/>
  <c r="D22" i="2"/>
  <c r="D34" i="2"/>
  <c r="A7" i="5"/>
  <c r="B13" i="5"/>
  <c r="B20" i="5"/>
  <c r="A29" i="5"/>
  <c r="B18" i="3"/>
  <c r="B5" i="3"/>
  <c r="B36" i="3"/>
  <c r="D27" i="2"/>
  <c r="D35" i="2"/>
  <c r="B8" i="5"/>
  <c r="A15" i="5"/>
  <c r="D3" i="3"/>
  <c r="A9" i="5"/>
  <c r="B15" i="5"/>
  <c r="A23" i="5"/>
  <c r="C21" i="3"/>
  <c r="A16" i="5"/>
  <c r="D32" i="2"/>
  <c r="D20" i="2"/>
  <c r="A10" i="5"/>
  <c r="D4" i="3"/>
  <c r="B11" i="5"/>
  <c r="A26" i="5"/>
  <c r="B35" i="5"/>
  <c r="A12" i="5"/>
  <c r="A19" i="5"/>
  <c r="B26" i="5"/>
  <c r="B10" i="3"/>
  <c r="C7" i="3"/>
  <c r="B7" i="3"/>
  <c r="B11" i="2"/>
  <c r="C9" i="2"/>
  <c r="B16" i="3"/>
  <c r="B9" i="2"/>
  <c r="A7" i="2"/>
  <c r="A16" i="3"/>
  <c r="D8" i="2"/>
  <c r="D10" i="3"/>
  <c r="D17" i="2"/>
  <c r="A16" i="2"/>
  <c r="A26" i="3"/>
  <c r="A15" i="2"/>
  <c r="D15" i="2"/>
  <c r="A10" i="2"/>
  <c r="D14" i="2"/>
  <c r="A9" i="2"/>
  <c r="D14" i="3"/>
  <c r="D13" i="3"/>
  <c r="B13" i="3"/>
  <c r="B12" i="3"/>
  <c r="A18" i="2"/>
  <c r="C18" i="2"/>
  <c r="C14" i="2"/>
  <c r="A17" i="2"/>
  <c r="B18" i="2"/>
  <c r="B6" i="2"/>
  <c r="C22" i="3"/>
  <c r="C5" i="2"/>
  <c r="C6" i="2"/>
  <c r="D6" i="2"/>
  <c r="D11" i="2"/>
  <c r="A19" i="2"/>
  <c r="A11" i="2"/>
  <c r="B19" i="2"/>
  <c r="B10" i="2"/>
  <c r="B3" i="2"/>
  <c r="D19" i="3"/>
  <c r="A10" i="3"/>
  <c r="B34" i="3"/>
  <c r="D18" i="2"/>
  <c r="D12" i="2"/>
  <c r="A22" i="3"/>
  <c r="C34" i="3"/>
  <c r="C10" i="3"/>
  <c r="D22" i="3"/>
  <c r="A7" i="3"/>
  <c r="A6" i="2"/>
  <c r="A4" i="2"/>
  <c r="D23" i="3"/>
  <c r="B26" i="3"/>
  <c r="D19" i="2"/>
  <c r="C10" i="2"/>
  <c r="B5" i="2"/>
  <c r="D6" i="3"/>
  <c r="A5" i="2"/>
  <c r="C9" i="3"/>
  <c r="C7" i="2"/>
  <c r="C19" i="2"/>
  <c r="C11" i="2"/>
  <c r="C12" i="3"/>
  <c r="D4" i="2"/>
  <c r="H25" i="12" l="1"/>
  <c r="J25" i="12" s="1"/>
  <c r="H38" i="12"/>
  <c r="J38" i="12" s="1"/>
  <c r="H37" i="12"/>
  <c r="J37" i="12" s="1"/>
  <c r="H23" i="12"/>
  <c r="J23" i="12" s="1"/>
  <c r="H41" i="12"/>
  <c r="J41" i="12" s="1"/>
  <c r="H34" i="12"/>
  <c r="J34" i="12" s="1"/>
  <c r="H26" i="12"/>
  <c r="J26" i="12" s="1"/>
  <c r="H39" i="12"/>
  <c r="J39" i="12" s="1"/>
  <c r="H33" i="12"/>
  <c r="J33" i="12" s="1"/>
  <c r="H16" i="12"/>
  <c r="J16" i="12" s="1"/>
  <c r="H9" i="12"/>
  <c r="J9" i="12" s="1"/>
  <c r="H12" i="12"/>
  <c r="J12" i="12" s="1"/>
  <c r="H13" i="12"/>
  <c r="J13" i="12" s="1"/>
  <c r="H40" i="12"/>
  <c r="J40" i="12" s="1"/>
  <c r="H32" i="12"/>
  <c r="J32" i="12" s="1"/>
  <c r="H22" i="12"/>
  <c r="J22" i="12" s="1"/>
  <c r="H18" i="12"/>
  <c r="J18" i="12" s="1"/>
  <c r="H21" i="12"/>
  <c r="J21" i="12" s="1"/>
  <c r="H36" i="12"/>
  <c r="J36" i="12" s="1"/>
  <c r="H7" i="12"/>
  <c r="J7" i="12" s="1"/>
  <c r="H20" i="12"/>
  <c r="J20" i="12" s="1"/>
  <c r="H8" i="12"/>
  <c r="J8" i="12" s="1"/>
  <c r="H31" i="12"/>
  <c r="J31" i="12" s="1"/>
  <c r="H10" i="12"/>
  <c r="J10" i="12" s="1"/>
  <c r="H30" i="12"/>
  <c r="J30" i="12" s="1"/>
  <c r="H19" i="12"/>
  <c r="J19" i="12" s="1"/>
  <c r="H15" i="12"/>
  <c r="J15" i="12" s="1"/>
  <c r="H29" i="12"/>
  <c r="J29" i="12" s="1"/>
  <c r="H17" i="12"/>
  <c r="J17" i="12" s="1"/>
  <c r="H28" i="12"/>
  <c r="J28" i="12" s="1"/>
  <c r="H11" i="12"/>
  <c r="J11" i="12" s="1"/>
  <c r="H14" i="12"/>
  <c r="J14" i="12" s="1"/>
  <c r="H35" i="12"/>
  <c r="J35" i="12" s="1"/>
  <c r="W33" i="6"/>
  <c r="W22" i="6"/>
  <c r="W17" i="6"/>
  <c r="W27" i="6"/>
  <c r="W9" i="6"/>
  <c r="W15" i="6"/>
  <c r="W23" i="6"/>
  <c r="W11" i="6"/>
  <c r="W7" i="6"/>
  <c r="W37" i="6"/>
</calcChain>
</file>

<file path=xl/sharedStrings.xml><?xml version="1.0" encoding="utf-8"?>
<sst xmlns="http://schemas.openxmlformats.org/spreadsheetml/2006/main" count="404" uniqueCount="154">
  <si>
    <t>Karla Kamila Barros Pinheiro</t>
  </si>
  <si>
    <t>C1</t>
  </si>
  <si>
    <t>C2</t>
  </si>
  <si>
    <t>C3</t>
  </si>
  <si>
    <t>C4</t>
  </si>
  <si>
    <t>C5</t>
  </si>
  <si>
    <t>Reações de apoio</t>
  </si>
  <si>
    <t>Critério</t>
  </si>
  <si>
    <t>Código</t>
  </si>
  <si>
    <t>Valor</t>
  </si>
  <si>
    <t>Centróide</t>
  </si>
  <si>
    <t>Momento de inércia</t>
  </si>
  <si>
    <t>C6</t>
  </si>
  <si>
    <t>C7</t>
  </si>
  <si>
    <t>C8</t>
  </si>
  <si>
    <t>DMF</t>
  </si>
  <si>
    <t>DEQ</t>
  </si>
  <si>
    <t>Tensão normal</t>
  </si>
  <si>
    <t>Tensão cisalhante</t>
  </si>
  <si>
    <t>C9</t>
  </si>
  <si>
    <t>Cálculo das relações entre dimensões com base na relação tensão_adm / Momento</t>
  </si>
  <si>
    <t>Cálculo das proporções entre os pesos</t>
  </si>
  <si>
    <t>Nome</t>
  </si>
  <si>
    <t>Nota final</t>
  </si>
  <si>
    <t>Questão 02</t>
  </si>
  <si>
    <t>Questão 01</t>
  </si>
  <si>
    <t>Comentários</t>
  </si>
  <si>
    <t>Erro na representação numérica da tensão normal, a resposta correta é 116 MPa. Ao finalizar o cálculo, a tensão fica em kPa, já que o momento foi inserido em kNm. Esforço cisalhante máximo é 97,5, e foi aplicado o tensão normal máxima ocorrida anteriormente ao invés do momento de inércia.</t>
  </si>
  <si>
    <t>Luca Lisboa</t>
  </si>
  <si>
    <t>Arthur Farias</t>
  </si>
  <si>
    <t>Erro na representação do DEC na rótula. Erro de arredondamento no valor do momento de inércia que resultou em pequenas variações em torno do valor resposta de tensões normais e cisalhante (sem penalização).</t>
  </si>
  <si>
    <t xml:space="preserve">Erro na representação do DEC na rótula. Erro de arredondamento no valor do momento de inércia que resultou em pequenas variações em torno do valor resposta de tensões normais (sem penalização). Erro de cálculo do momento de primeira ordem para aplicação no cálculo de tensão cisalhante </t>
  </si>
  <si>
    <t>Não explicou as relações entre os módulos de resistência, tensão normal e momento fletor</t>
  </si>
  <si>
    <t>Bruno Lima</t>
  </si>
  <si>
    <t>Erro no cálculo do momento de primeira ordem aplicado na equação de tensão cisalhando, gerando erro de quase 10% no valor correto.</t>
  </si>
  <si>
    <t>Paulo Santos</t>
  </si>
  <si>
    <t>Erro no resultado final e mau desenvolvimento no cálculo das relações dos pesos</t>
  </si>
  <si>
    <t>Diogo Amorim</t>
  </si>
  <si>
    <t>Não calculou a reação vertical em A.</t>
  </si>
  <si>
    <t>Heitor Oliveira</t>
  </si>
  <si>
    <t>Erro grande no valor do momento de inércia calculado, resultando em erro da tensão normal extrema e tensão cisalhante máxima</t>
  </si>
  <si>
    <t>Erros no cálculo de centróide, momento de primeira e segunda ordem, tensões normais e cisalhantes (cálculo feito em caixa preta e erro acumulativo do centróide)</t>
  </si>
  <si>
    <t>Fernanda Ferreira</t>
  </si>
  <si>
    <t>Não realizou o cálculo de tensão cisalhante e aplicou a unidade errada ao resultado da tensão normal. Ao aplicar o momento fletor em kNm, a tensão normal será dada em kN/m² = kPa</t>
  </si>
  <si>
    <t>José Santos Silva</t>
  </si>
  <si>
    <t>Errou o cálculo das reações em A e consequentemente os esforços internos solicitantes, além de esquecer a notação científica no momento de inércia, ocasiando erro acumulativo na tensão normal. Não calculou tensão cisalhante.</t>
  </si>
  <si>
    <t>Gabriela Azevedo</t>
  </si>
  <si>
    <t>Não indicou certos valores do diagrama de momento fletor. Aplicou a unidade errada ao resultado da tensão normal  (ao aplicar o momento fletor em kNm, a tensão normal será dada em kN/m² = kPa). Inseriu , no lugar do momento de inércia, a tensão normal calculada</t>
  </si>
  <si>
    <t>Arthur Oliveira</t>
  </si>
  <si>
    <r>
      <t>Calculou o centróide errado (Valor 8 vezes menor que o correto) e ainda assim acertou os módulos da tensão normal, o qual errou a unidade, e tensão cisalhante</t>
    </r>
    <r>
      <rPr>
        <sz val="11"/>
        <color rgb="FFFF0000"/>
        <rFont val="Calibri"/>
        <family val="2"/>
        <scheme val="minor"/>
      </rPr>
      <t xml:space="preserve"> (Verificar caso)</t>
    </r>
  </si>
  <si>
    <t>Bruno Manoel Gomes</t>
  </si>
  <si>
    <t>Errou o centróide e momento de inércia e não fez o restante da questão</t>
  </si>
  <si>
    <t>Marcus Antônio</t>
  </si>
  <si>
    <t>Não fez o cálculo de esforço cisalhante</t>
  </si>
  <si>
    <t>Diana Caires</t>
  </si>
  <si>
    <t>Realizou os cálculos corretamente, mas errou a conclusão e não apresentou as unidades nas tensões normais. Não calculou tensão cisalhante</t>
  </si>
  <si>
    <t>Lucas dos santos Felix</t>
  </si>
  <si>
    <t>Cálculo do momento de inércia errado, ocasinando erro da tensão normal. Cálculo mal desenvolvido e valor errado para tensão de cisalhamento</t>
  </si>
  <si>
    <t>Simone Gomes</t>
  </si>
  <si>
    <t>Errou o cálculo das reações em A e consequentemente os esforços internos solicitantes. Não calculou tensões normal e cisalhante</t>
  </si>
  <si>
    <t>Beatriz Lima</t>
  </si>
  <si>
    <t>Não calculou as tensões normais e cisalhante.</t>
  </si>
  <si>
    <t>Valeria Alcantara</t>
  </si>
  <si>
    <t>Debora Duarte</t>
  </si>
  <si>
    <t>Alicia Silva</t>
  </si>
  <si>
    <t>Joao Santos</t>
  </si>
  <si>
    <t>Lucca Farias</t>
  </si>
  <si>
    <t xml:space="preserve"> Luana Farias</t>
  </si>
  <si>
    <t>Maria Alves</t>
  </si>
  <si>
    <t>Maylla Cabral</t>
  </si>
  <si>
    <t>Sayonara Flor</t>
  </si>
  <si>
    <t>Thallita Silva</t>
  </si>
  <si>
    <t>Luis Cavalcante</t>
  </si>
  <si>
    <t>Sergio Araujo</t>
  </si>
  <si>
    <t>Andressa Silva</t>
  </si>
  <si>
    <t>Rayane Silva</t>
  </si>
  <si>
    <t>Rayanne Barros</t>
  </si>
  <si>
    <t>Alexandre Oliveira</t>
  </si>
  <si>
    <t>Joao Vanderlei</t>
  </si>
  <si>
    <t>Colocou o sinal positivo no DEC, onde era negativo. Errou a ordem de grandeza do resultado final da tensão normal, sem falar na falta de unidade.</t>
  </si>
  <si>
    <t>Aplicou a unidade errada ao resultado da tensão normal. Ao aplicar o momento fletor em kNm, a tensão normal será dada em kN/m² = kPa. Errou o cálculo do Q (primeiro momento).</t>
  </si>
  <si>
    <t>Errou unidade da tensão normal, deixou como kN.</t>
  </si>
  <si>
    <t>Errou momento de inércia.</t>
  </si>
  <si>
    <t>Não mostrous os diagramas ou equações de esforço interno. Errou a unidade de tensão. Errou a força cortante que se usa no cálculo da tensão cisalhante, logo errou a b) toda.</t>
  </si>
  <si>
    <t>Comparou os módulos da seção transversal (Si). Se confundiu no que era para relacionar para realizar o cálculo correto</t>
  </si>
  <si>
    <t>Errou o cálculo do momento de inércia, não acertou como é a distância no Teorema dos Eixos Paralelos.</t>
  </si>
  <si>
    <t>-</t>
  </si>
  <si>
    <t>Calculou o Q de forma errada na tensão de cisalhamento.</t>
  </si>
  <si>
    <t>Inverteu o sentido do DMF e errou o DEQ.</t>
  </si>
  <si>
    <t>Ao finalizar o cálculo, a tensão fica em kPa, já que o momento foi inserido em kNm. Esforço cisalhante máximo é 97,5, e foi aplicado o tensão normal máxima ocorrida anteriormente ao invés do momento de inércia.</t>
  </si>
  <si>
    <t>Errou momento de inércia. Errou unidade de tensão normal. Errou cálculo de Q e tensão cisalhante.</t>
  </si>
  <si>
    <t>Luana Farias</t>
  </si>
  <si>
    <t>Aluno</t>
  </si>
  <si>
    <t>Q1</t>
  </si>
  <si>
    <t>Q2</t>
  </si>
  <si>
    <t>Nota</t>
  </si>
  <si>
    <t>Deslocamento vertical em A</t>
  </si>
  <si>
    <t>Rotação em D</t>
  </si>
  <si>
    <t>Nota
Q1</t>
  </si>
  <si>
    <t>Sistema principal</t>
  </si>
  <si>
    <t>Hiperestático</t>
  </si>
  <si>
    <t>Nota
Q2</t>
  </si>
  <si>
    <t>ѲB1</t>
  </si>
  <si>
    <t>ѲB2</t>
  </si>
  <si>
    <t>ѲB3</t>
  </si>
  <si>
    <t>δA4</t>
  </si>
  <si>
    <t>vA</t>
  </si>
  <si>
    <t>ѲD1</t>
  </si>
  <si>
    <t>ѲD2</t>
  </si>
  <si>
    <t>ѲD3</t>
  </si>
  <si>
    <t>ѲD</t>
  </si>
  <si>
    <t>ѲCp1</t>
  </si>
  <si>
    <t>ѲCp2</t>
  </si>
  <si>
    <t>vDp</t>
  </si>
  <si>
    <t>ѲCh</t>
  </si>
  <si>
    <t>δDh</t>
  </si>
  <si>
    <t>vDh</t>
  </si>
  <si>
    <t>RB</t>
  </si>
  <si>
    <t>RC</t>
  </si>
  <si>
    <t>RD</t>
  </si>
  <si>
    <t>Bruno Pereira</t>
  </si>
  <si>
    <t>Davi Lima</t>
  </si>
  <si>
    <t>Fernanda Tenorio</t>
  </si>
  <si>
    <t>José Silva Jr.</t>
  </si>
  <si>
    <t>Karla Pinheiro</t>
  </si>
  <si>
    <t>Lucas Felix</t>
  </si>
  <si>
    <t>Lucca Lisboa</t>
  </si>
  <si>
    <t>Marcus Nobre Neto</t>
  </si>
  <si>
    <t>Sérgio Araujo</t>
  </si>
  <si>
    <t>Valéria Alcantara</t>
  </si>
  <si>
    <t>AB1P1</t>
  </si>
  <si>
    <t>AB1P2</t>
  </si>
  <si>
    <t>Prof. Adeildo S. Ramos Jr.</t>
  </si>
  <si>
    <t>Mecânica dos Sólidos 3 - ECIV051 - 2020.2 (CTEC/UFAL)</t>
  </si>
  <si>
    <t>L</t>
  </si>
  <si>
    <t>N</t>
  </si>
  <si>
    <t>ΔAB</t>
  </si>
  <si>
    <t>ΔBD</t>
  </si>
  <si>
    <t>uA</t>
  </si>
  <si>
    <t>Deslocamento horizontal em A</t>
  </si>
  <si>
    <t>Eqs</t>
  </si>
  <si>
    <t>Pcr_z</t>
  </si>
  <si>
    <t>Pcr_y</t>
  </si>
  <si>
    <t>Padm,f</t>
  </si>
  <si>
    <t>r_y</t>
  </si>
  <si>
    <t>σ_cr</t>
  </si>
  <si>
    <t>Carga admissível</t>
  </si>
  <si>
    <t>Média</t>
  </si>
  <si>
    <t>AB1</t>
  </si>
  <si>
    <t>AB2</t>
  </si>
  <si>
    <t>P1</t>
  </si>
  <si>
    <t>P2</t>
  </si>
  <si>
    <t>Final</t>
  </si>
  <si>
    <t>Menor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</si>
</sst>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FF0000"/>
      <name val="Calibri"/>
      <family val="2"/>
      <scheme val="minor"/>
    </font>
    <font>
      <b/>
      <sz val="11"/>
      <color theme="1"/>
      <name val="Calibri"/>
      <family val="2"/>
      <scheme val="minor"/>
    </font>
    <font>
      <sz val="8"/>
      <name val="Calibri"/>
      <family val="2"/>
      <scheme val="minor"/>
    </font>
    <font>
      <sz val="11"/>
      <color theme="1"/>
      <name val="Calibri"/>
      <family val="2"/>
    </font>
    <font>
      <sz val="11"/>
      <name val="Calibri"/>
      <family val="2"/>
      <scheme val="minor"/>
    </font>
    <font>
      <u/>
      <sz val="11"/>
      <color theme="1"/>
      <name val="Calibri"/>
      <family val="2"/>
      <scheme val="minor"/>
    </font>
  </fonts>
  <fills count="6">
    <fill>
      <patternFill patternType="none"/>
    </fill>
    <fill>
      <patternFill patternType="gray125"/>
    </fill>
    <fill>
      <patternFill patternType="solid">
        <fgColor theme="4"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2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70">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2" fillId="0" borderId="4" xfId="0" applyFont="1" applyBorder="1" applyAlignment="1">
      <alignment horizontal="center" vertical="center"/>
    </xf>
    <xf numFmtId="0" fontId="2" fillId="0" borderId="0" xfId="0" applyFont="1" applyBorder="1" applyAlignment="1">
      <alignment horizontal="center" vertical="center"/>
    </xf>
    <xf numFmtId="0" fontId="2" fillId="0" borderId="5" xfId="0" applyFont="1" applyBorder="1" applyAlignment="1">
      <alignment horizontal="center" vertical="center"/>
    </xf>
    <xf numFmtId="0" fontId="0" fillId="0" borderId="4" xfId="0" applyBorder="1" applyAlignment="1">
      <alignment horizontal="center" vertical="center"/>
    </xf>
    <xf numFmtId="0" fontId="0" fillId="0" borderId="0"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0" xfId="0" applyAlignment="1">
      <alignment vertical="center" wrapText="1"/>
    </xf>
    <xf numFmtId="0" fontId="0" fillId="3" borderId="4" xfId="0" applyFill="1" applyBorder="1" applyAlignment="1">
      <alignment horizontal="center" vertical="center"/>
    </xf>
    <xf numFmtId="0" fontId="0" fillId="3" borderId="6" xfId="0" applyFill="1" applyBorder="1" applyAlignment="1">
      <alignment horizontal="center" vertical="center"/>
    </xf>
    <xf numFmtId="0" fontId="0" fillId="3" borderId="11" xfId="0" applyFill="1" applyBorder="1" applyAlignment="1">
      <alignment horizontal="center" vertical="center"/>
    </xf>
    <xf numFmtId="0" fontId="0" fillId="3" borderId="10" xfId="0" applyFill="1" applyBorder="1" applyAlignment="1">
      <alignment horizontal="center" vertical="center"/>
    </xf>
    <xf numFmtId="0" fontId="0" fillId="0" borderId="0" xfId="0" applyAlignment="1">
      <alignment vertical="center"/>
    </xf>
    <xf numFmtId="0" fontId="2" fillId="2" borderId="0" xfId="0" applyFont="1" applyFill="1" applyBorder="1" applyAlignment="1">
      <alignment horizontal="center" vertical="center"/>
    </xf>
    <xf numFmtId="0" fontId="0" fillId="3" borderId="0" xfId="0" applyFill="1" applyBorder="1" applyAlignment="1">
      <alignment vertical="center" wrapText="1"/>
    </xf>
    <xf numFmtId="0" fontId="0" fillId="0" borderId="0" xfId="0" applyBorder="1" applyAlignment="1">
      <alignment vertical="center" wrapText="1"/>
    </xf>
    <xf numFmtId="0" fontId="0" fillId="3" borderId="0" xfId="0" applyFill="1" applyBorder="1" applyAlignment="1">
      <alignment horizontal="center" vertical="center" wrapText="1"/>
    </xf>
    <xf numFmtId="0" fontId="0" fillId="3" borderId="7" xfId="0" applyFill="1" applyBorder="1" applyAlignment="1">
      <alignment vertical="center" wrapText="1"/>
    </xf>
    <xf numFmtId="0" fontId="0" fillId="0" borderId="0" xfId="0"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3" borderId="10" xfId="0" applyFill="1" applyBorder="1" applyAlignment="1">
      <alignment vertical="center" wrapText="1"/>
    </xf>
    <xf numFmtId="0" fontId="0" fillId="0" borderId="10" xfId="0" applyBorder="1" applyAlignment="1">
      <alignment vertical="center" wrapText="1"/>
    </xf>
    <xf numFmtId="0" fontId="0" fillId="3" borderId="11" xfId="0" applyFill="1" applyBorder="1" applyAlignment="1">
      <alignment vertical="center" wrapText="1"/>
    </xf>
    <xf numFmtId="0" fontId="2" fillId="2" borderId="10" xfId="0" applyFont="1" applyFill="1" applyBorder="1" applyAlignment="1">
      <alignment horizontal="center" vertical="center"/>
    </xf>
    <xf numFmtId="2" fontId="0" fillId="0" borderId="4" xfId="0" applyNumberFormat="1" applyBorder="1" applyAlignment="1">
      <alignment horizontal="center" vertical="center"/>
    </xf>
    <xf numFmtId="2" fontId="0" fillId="3" borderId="4" xfId="0" applyNumberFormat="1" applyFill="1" applyBorder="1" applyAlignment="1">
      <alignment horizontal="center" vertical="center"/>
    </xf>
    <xf numFmtId="2" fontId="0" fillId="0" borderId="10" xfId="0" applyNumberFormat="1" applyBorder="1" applyAlignment="1">
      <alignment horizontal="center" vertical="center"/>
    </xf>
    <xf numFmtId="2" fontId="0" fillId="0" borderId="6" xfId="0" applyNumberFormat="1" applyBorder="1" applyAlignment="1">
      <alignment horizontal="center" vertical="center"/>
    </xf>
    <xf numFmtId="2" fontId="0" fillId="0" borderId="11" xfId="0" applyNumberFormat="1" applyBorder="1" applyAlignment="1">
      <alignment horizontal="center" vertical="center"/>
    </xf>
    <xf numFmtId="0" fontId="0" fillId="0" borderId="4" xfId="0" applyBorder="1" applyAlignment="1">
      <alignment horizontal="center"/>
    </xf>
    <xf numFmtId="2" fontId="0" fillId="3" borderId="9" xfId="0" applyNumberFormat="1" applyFill="1" applyBorder="1" applyAlignment="1">
      <alignment horizontal="center" vertical="center"/>
    </xf>
    <xf numFmtId="2" fontId="0" fillId="3" borderId="10" xfId="0" applyNumberFormat="1" applyFill="1" applyBorder="1" applyAlignment="1">
      <alignment horizontal="center" vertical="center"/>
    </xf>
    <xf numFmtId="0" fontId="0" fillId="3" borderId="1" xfId="0" applyFill="1" applyBorder="1" applyAlignment="1">
      <alignment horizontal="center" vertical="center"/>
    </xf>
    <xf numFmtId="2" fontId="0" fillId="3" borderId="1" xfId="0" applyNumberFormat="1" applyFill="1" applyBorder="1" applyAlignment="1">
      <alignment horizontal="center" vertical="center"/>
    </xf>
    <xf numFmtId="2" fontId="0" fillId="0" borderId="9" xfId="0" applyNumberFormat="1" applyBorder="1" applyAlignment="1">
      <alignment horizontal="center" vertical="center"/>
    </xf>
    <xf numFmtId="0" fontId="0" fillId="4" borderId="0" xfId="0" applyFill="1"/>
    <xf numFmtId="0" fontId="4" fillId="4" borderId="19" xfId="0" applyFont="1" applyFill="1" applyBorder="1" applyAlignment="1">
      <alignment horizontal="center" vertical="center"/>
    </xf>
    <xf numFmtId="0" fontId="4" fillId="4" borderId="0" xfId="0" applyFont="1" applyFill="1" applyAlignment="1">
      <alignment horizontal="center" vertical="center"/>
    </xf>
    <xf numFmtId="0" fontId="4" fillId="4" borderId="20" xfId="0" applyFont="1" applyFill="1" applyBorder="1" applyAlignment="1">
      <alignment horizontal="center" vertical="center"/>
    </xf>
    <xf numFmtId="0" fontId="0" fillId="4" borderId="19" xfId="0" applyFill="1" applyBorder="1" applyAlignment="1">
      <alignment horizontal="center" vertical="center"/>
    </xf>
    <xf numFmtId="0" fontId="0" fillId="4" borderId="0" xfId="0" applyFill="1" applyAlignment="1">
      <alignment horizontal="center" vertical="center"/>
    </xf>
    <xf numFmtId="0" fontId="0" fillId="4" borderId="20" xfId="0" applyFill="1" applyBorder="1" applyAlignment="1">
      <alignment horizontal="center" vertical="center"/>
    </xf>
    <xf numFmtId="0" fontId="0" fillId="4" borderId="25" xfId="0" applyFill="1" applyBorder="1" applyAlignment="1">
      <alignment horizontal="center" vertical="center"/>
    </xf>
    <xf numFmtId="0" fontId="0" fillId="4" borderId="26" xfId="0" applyFill="1" applyBorder="1" applyAlignment="1">
      <alignment horizontal="center" vertical="center"/>
    </xf>
    <xf numFmtId="0" fontId="0" fillId="4" borderId="27" xfId="0" applyFill="1" applyBorder="1" applyAlignment="1">
      <alignment horizontal="center" vertical="center"/>
    </xf>
    <xf numFmtId="0" fontId="0" fillId="4" borderId="21" xfId="0" applyFill="1" applyBorder="1" applyAlignment="1">
      <alignment horizontal="center" vertical="center"/>
    </xf>
    <xf numFmtId="0" fontId="0" fillId="4" borderId="22" xfId="0" applyFill="1" applyBorder="1" applyAlignment="1">
      <alignment horizontal="center" vertical="center"/>
    </xf>
    <xf numFmtId="0" fontId="0" fillId="4" borderId="23" xfId="0" applyFill="1" applyBorder="1" applyAlignment="1">
      <alignment horizontal="center" vertical="center"/>
    </xf>
    <xf numFmtId="2" fontId="0" fillId="4" borderId="14" xfId="0" applyNumberFormat="1" applyFill="1" applyBorder="1" applyAlignment="1">
      <alignment horizontal="right" vertical="center"/>
    </xf>
    <xf numFmtId="2" fontId="0" fillId="4" borderId="23" xfId="0" applyNumberFormat="1" applyFill="1" applyBorder="1" applyAlignment="1">
      <alignment horizontal="right" vertical="center"/>
    </xf>
    <xf numFmtId="2" fontId="0" fillId="4" borderId="18" xfId="0" applyNumberFormat="1" applyFill="1" applyBorder="1" applyAlignment="1">
      <alignment horizontal="right" vertical="center"/>
    </xf>
    <xf numFmtId="2" fontId="0" fillId="4" borderId="20" xfId="0" applyNumberFormat="1" applyFill="1" applyBorder="1" applyAlignment="1">
      <alignment horizontal="right" vertical="center"/>
    </xf>
    <xf numFmtId="2" fontId="0" fillId="4" borderId="24" xfId="0" applyNumberFormat="1" applyFill="1" applyBorder="1" applyAlignment="1">
      <alignment horizontal="right" vertical="center"/>
    </xf>
    <xf numFmtId="2" fontId="0" fillId="4" borderId="27" xfId="0" applyNumberFormat="1" applyFill="1" applyBorder="1" applyAlignment="1">
      <alignment horizontal="right" vertical="center"/>
    </xf>
    <xf numFmtId="0" fontId="0" fillId="4" borderId="14" xfId="0" applyFill="1" applyBorder="1" applyAlignment="1">
      <alignment horizontal="left" vertical="center"/>
    </xf>
    <xf numFmtId="0" fontId="0" fillId="4" borderId="18" xfId="0" applyFill="1" applyBorder="1" applyAlignment="1">
      <alignment horizontal="left" vertical="center"/>
    </xf>
    <xf numFmtId="0" fontId="5" fillId="4" borderId="18" xfId="0" applyFont="1" applyFill="1" applyBorder="1" applyAlignment="1">
      <alignment horizontal="left" vertical="center"/>
    </xf>
    <xf numFmtId="0" fontId="0" fillId="4" borderId="24" xfId="0" applyFill="1" applyBorder="1" applyAlignment="1">
      <alignment horizontal="left" vertical="center"/>
    </xf>
    <xf numFmtId="0" fontId="0" fillId="4" borderId="0" xfId="0" applyFill="1" applyBorder="1"/>
    <xf numFmtId="2" fontId="0" fillId="4" borderId="0" xfId="0" applyNumberFormat="1" applyFill="1" applyBorder="1" applyAlignment="1">
      <alignment horizontal="right" vertical="center"/>
    </xf>
    <xf numFmtId="0" fontId="0" fillId="4" borderId="0" xfId="0" applyFill="1" applyBorder="1" applyAlignment="1">
      <alignment horizontal="right"/>
    </xf>
    <xf numFmtId="0" fontId="0" fillId="4" borderId="26" xfId="0" applyFont="1" applyFill="1" applyBorder="1" applyAlignment="1">
      <alignment horizontal="right"/>
    </xf>
    <xf numFmtId="0" fontId="0" fillId="4" borderId="25" xfId="0" applyFont="1" applyFill="1" applyBorder="1" applyAlignment="1">
      <alignment horizontal="right" vertical="center"/>
    </xf>
    <xf numFmtId="2" fontId="0" fillId="4" borderId="19" xfId="0" applyNumberFormat="1" applyFill="1" applyBorder="1" applyAlignment="1">
      <alignment horizontal="right" vertical="center"/>
    </xf>
    <xf numFmtId="0" fontId="0" fillId="4" borderId="19" xfId="0" applyFill="1" applyBorder="1" applyAlignment="1">
      <alignment horizontal="right"/>
    </xf>
    <xf numFmtId="0" fontId="0" fillId="4" borderId="20" xfId="0" applyFill="1" applyBorder="1" applyAlignment="1">
      <alignment horizontal="right"/>
    </xf>
    <xf numFmtId="0" fontId="2" fillId="4" borderId="27" xfId="0" applyFont="1" applyFill="1" applyBorder="1" applyAlignment="1">
      <alignment horizontal="right"/>
    </xf>
    <xf numFmtId="0" fontId="2" fillId="4" borderId="0" xfId="0" applyFont="1" applyFill="1"/>
    <xf numFmtId="2" fontId="0" fillId="4" borderId="0" xfId="0" applyNumberFormat="1" applyFill="1" applyBorder="1" applyAlignment="1">
      <alignment horizontal="right"/>
    </xf>
    <xf numFmtId="2" fontId="0" fillId="4" borderId="20" xfId="0" applyNumberFormat="1" applyFill="1" applyBorder="1" applyAlignment="1">
      <alignment horizontal="right"/>
    </xf>
    <xf numFmtId="2" fontId="0" fillId="4" borderId="25" xfId="0" applyNumberFormat="1" applyFill="1" applyBorder="1" applyAlignment="1">
      <alignment horizontal="right" vertical="center"/>
    </xf>
    <xf numFmtId="2" fontId="0" fillId="4" borderId="26" xfId="0" applyNumberFormat="1" applyFill="1" applyBorder="1" applyAlignment="1">
      <alignment horizontal="right" vertical="center"/>
    </xf>
    <xf numFmtId="2" fontId="0" fillId="4" borderId="26" xfId="0" applyNumberFormat="1" applyFill="1" applyBorder="1" applyAlignment="1">
      <alignment horizontal="right"/>
    </xf>
    <xf numFmtId="2" fontId="0" fillId="4" borderId="27" xfId="0" applyNumberFormat="1" applyFill="1" applyBorder="1" applyAlignment="1">
      <alignment horizontal="right"/>
    </xf>
    <xf numFmtId="0" fontId="0" fillId="4" borderId="0" xfId="0" applyFill="1" applyBorder="1" applyAlignment="1">
      <alignment horizontal="left" vertical="center"/>
    </xf>
    <xf numFmtId="0" fontId="5" fillId="4" borderId="0" xfId="0" applyFont="1" applyFill="1" applyBorder="1" applyAlignment="1">
      <alignment horizontal="left" vertical="center"/>
    </xf>
    <xf numFmtId="0" fontId="0" fillId="4" borderId="0" xfId="0" applyFill="1" applyBorder="1" applyAlignment="1">
      <alignment vertical="center"/>
    </xf>
    <xf numFmtId="0" fontId="0" fillId="4" borderId="0" xfId="0" applyFill="1" applyBorder="1" applyAlignment="1">
      <alignment horizontal="center" vertical="center"/>
    </xf>
    <xf numFmtId="0" fontId="4" fillId="4" borderId="0" xfId="0" applyFont="1" applyFill="1" applyBorder="1" applyAlignment="1">
      <alignment horizontal="center" vertical="center"/>
    </xf>
    <xf numFmtId="0" fontId="0" fillId="4" borderId="19" xfId="0" applyFill="1" applyBorder="1" applyAlignment="1">
      <alignment vertical="center"/>
    </xf>
    <xf numFmtId="0" fontId="4" fillId="4" borderId="20" xfId="0" applyFont="1" applyFill="1" applyBorder="1" applyAlignment="1">
      <alignment vertical="center"/>
    </xf>
    <xf numFmtId="0" fontId="0" fillId="4" borderId="25" xfId="0" applyFill="1" applyBorder="1" applyAlignment="1">
      <alignment vertical="center"/>
    </xf>
    <xf numFmtId="0" fontId="0" fillId="4" borderId="26" xfId="0" applyFill="1" applyBorder="1" applyAlignment="1">
      <alignment vertical="center"/>
    </xf>
    <xf numFmtId="0" fontId="0" fillId="4" borderId="27" xfId="0" applyFill="1" applyBorder="1" applyAlignment="1">
      <alignment vertical="center"/>
    </xf>
    <xf numFmtId="0" fontId="0" fillId="4" borderId="20" xfId="0" applyFill="1" applyBorder="1" applyAlignment="1">
      <alignment horizontal="left" vertical="center"/>
    </xf>
    <xf numFmtId="0" fontId="0" fillId="4" borderId="20" xfId="0" applyFill="1" applyBorder="1" applyAlignment="1">
      <alignment vertical="center"/>
    </xf>
    <xf numFmtId="0" fontId="5" fillId="4" borderId="20" xfId="0" applyFont="1" applyFill="1" applyBorder="1" applyAlignment="1">
      <alignment horizontal="left" vertical="center"/>
    </xf>
    <xf numFmtId="2" fontId="0" fillId="4" borderId="18" xfId="0" applyNumberFormat="1" applyFill="1" applyBorder="1" applyAlignment="1">
      <alignment vertical="center"/>
    </xf>
    <xf numFmtId="0" fontId="0" fillId="4" borderId="0" xfId="0" applyFill="1" applyAlignment="1">
      <alignment vertical="center"/>
    </xf>
    <xf numFmtId="0" fontId="2" fillId="4" borderId="0" xfId="0" applyFont="1" applyFill="1" applyBorder="1" applyAlignment="1">
      <alignment vertical="center"/>
    </xf>
    <xf numFmtId="0" fontId="2" fillId="4" borderId="0" xfId="0" applyFont="1" applyFill="1" applyAlignment="1">
      <alignment vertical="center"/>
    </xf>
    <xf numFmtId="0" fontId="0" fillId="4" borderId="26" xfId="0" applyFont="1" applyFill="1" applyBorder="1" applyAlignment="1">
      <alignment horizontal="right" vertical="center"/>
    </xf>
    <xf numFmtId="0" fontId="0" fillId="4" borderId="27" xfId="0" applyFont="1" applyFill="1" applyBorder="1" applyAlignment="1">
      <alignment horizontal="right" vertical="center"/>
    </xf>
    <xf numFmtId="0" fontId="0" fillId="4" borderId="0" xfId="0" applyFill="1" applyBorder="1" applyAlignment="1">
      <alignment horizontal="right" vertical="center"/>
    </xf>
    <xf numFmtId="0" fontId="2" fillId="4" borderId="0" xfId="0" applyFont="1" applyFill="1" applyBorder="1" applyAlignment="1">
      <alignment horizontal="right" vertical="center"/>
    </xf>
    <xf numFmtId="0" fontId="0" fillId="4" borderId="0" xfId="0" applyFill="1" applyAlignment="1">
      <alignment horizontal="right" vertical="center"/>
    </xf>
    <xf numFmtId="0" fontId="2" fillId="4" borderId="24" xfId="0" applyFont="1" applyFill="1" applyBorder="1" applyAlignment="1">
      <alignment horizontal="right" vertical="center"/>
    </xf>
    <xf numFmtId="0" fontId="0" fillId="4" borderId="26" xfId="0" applyFill="1" applyBorder="1" applyAlignment="1">
      <alignment horizontal="right" vertical="center" wrapText="1"/>
    </xf>
    <xf numFmtId="2" fontId="0" fillId="5" borderId="0" xfId="0" applyNumberFormat="1" applyFont="1" applyFill="1" applyBorder="1" applyAlignment="1">
      <alignment horizontal="right" vertical="center"/>
    </xf>
    <xf numFmtId="0" fontId="2" fillId="0" borderId="1" xfId="0" applyFont="1" applyBorder="1" applyAlignment="1">
      <alignment horizontal="center"/>
    </xf>
    <xf numFmtId="0" fontId="2" fillId="0" borderId="3" xfId="0" applyFont="1" applyBorder="1" applyAlignment="1">
      <alignment horizontal="center"/>
    </xf>
    <xf numFmtId="0" fontId="2" fillId="0" borderId="2" xfId="0" applyFont="1" applyBorder="1" applyAlignment="1">
      <alignment horizont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2" fillId="0" borderId="0" xfId="0" applyFont="1" applyBorder="1" applyAlignment="1">
      <alignment horizontal="center" vertical="center"/>
    </xf>
    <xf numFmtId="0" fontId="2" fillId="2" borderId="1"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0" fillId="4" borderId="21" xfId="0" applyFill="1" applyBorder="1" applyAlignment="1">
      <alignment horizontal="right" vertical="center" wrapText="1"/>
    </xf>
    <xf numFmtId="0" fontId="0" fillId="4" borderId="19" xfId="0" applyFill="1" applyBorder="1" applyAlignment="1">
      <alignment horizontal="right" vertical="center"/>
    </xf>
    <xf numFmtId="0" fontId="0" fillId="4" borderId="14" xfId="0" applyFill="1" applyBorder="1" applyAlignment="1">
      <alignment horizontal="left" vertical="center"/>
    </xf>
    <xf numFmtId="0" fontId="0" fillId="4" borderId="18" xfId="0" applyFill="1" applyBorder="1" applyAlignment="1">
      <alignment horizontal="left" vertical="center"/>
    </xf>
    <xf numFmtId="0" fontId="0" fillId="4" borderId="24" xfId="0" applyFill="1" applyBorder="1" applyAlignment="1">
      <alignment horizontal="left" vertical="center"/>
    </xf>
    <xf numFmtId="0" fontId="0" fillId="4" borderId="15" xfId="0" applyFill="1" applyBorder="1" applyAlignment="1">
      <alignment horizontal="center" vertical="center"/>
    </xf>
    <xf numFmtId="0" fontId="0" fillId="4" borderId="16" xfId="0" applyFill="1" applyBorder="1" applyAlignment="1">
      <alignment horizontal="center" vertical="center"/>
    </xf>
    <xf numFmtId="0" fontId="0" fillId="4" borderId="17" xfId="0" applyFill="1" applyBorder="1" applyAlignment="1">
      <alignment horizontal="center" vertical="center"/>
    </xf>
    <xf numFmtId="0" fontId="0" fillId="4" borderId="14" xfId="0" applyFill="1" applyBorder="1" applyAlignment="1">
      <alignment horizontal="right" vertical="center"/>
    </xf>
    <xf numFmtId="0" fontId="0" fillId="4" borderId="18" xfId="0" applyFill="1" applyBorder="1" applyAlignment="1">
      <alignment horizontal="right" vertical="center"/>
    </xf>
    <xf numFmtId="0" fontId="0" fillId="4" borderId="24" xfId="0" applyFill="1" applyBorder="1" applyAlignment="1">
      <alignment horizontal="right" vertical="center"/>
    </xf>
    <xf numFmtId="0" fontId="4" fillId="4" borderId="19" xfId="0" applyFont="1" applyFill="1" applyBorder="1" applyAlignment="1">
      <alignment horizontal="center" vertical="center"/>
    </xf>
    <xf numFmtId="0" fontId="4" fillId="4" borderId="0" xfId="0" applyFont="1" applyFill="1" applyAlignment="1">
      <alignment horizontal="center" vertical="center"/>
    </xf>
    <xf numFmtId="0" fontId="4" fillId="4" borderId="20" xfId="0" applyFont="1" applyFill="1" applyBorder="1" applyAlignment="1">
      <alignment horizontal="center" vertical="center"/>
    </xf>
    <xf numFmtId="0" fontId="0" fillId="4" borderId="19" xfId="0" applyFill="1" applyBorder="1" applyAlignment="1">
      <alignment horizontal="center" vertical="center"/>
    </xf>
    <xf numFmtId="0" fontId="0" fillId="4" borderId="0" xfId="0" applyFill="1" applyAlignment="1">
      <alignment horizontal="center" vertical="center"/>
    </xf>
    <xf numFmtId="0" fontId="0" fillId="4" borderId="20" xfId="0" applyFill="1" applyBorder="1" applyAlignment="1">
      <alignment horizontal="center" vertical="center"/>
    </xf>
    <xf numFmtId="0" fontId="0" fillId="4" borderId="18" xfId="0" applyFill="1" applyBorder="1" applyAlignment="1">
      <alignment horizontal="right" vertical="center" wrapText="1"/>
    </xf>
    <xf numFmtId="0" fontId="0" fillId="4" borderId="21" xfId="0" applyFill="1" applyBorder="1" applyAlignment="1">
      <alignment horizontal="center" vertical="center"/>
    </xf>
    <xf numFmtId="0" fontId="0" fillId="4" borderId="22" xfId="0" applyFill="1" applyBorder="1" applyAlignment="1">
      <alignment horizontal="center" vertical="center"/>
    </xf>
    <xf numFmtId="0" fontId="0" fillId="4" borderId="23" xfId="0" applyFill="1" applyBorder="1" applyAlignment="1">
      <alignment horizontal="center" vertical="center"/>
    </xf>
    <xf numFmtId="0" fontId="2" fillId="4" borderId="14" xfId="0" applyFont="1" applyFill="1" applyBorder="1" applyAlignment="1">
      <alignment horizontal="left" vertical="center"/>
    </xf>
    <xf numFmtId="0" fontId="2" fillId="4" borderId="24" xfId="0" applyFont="1" applyFill="1" applyBorder="1" applyAlignment="1">
      <alignment horizontal="left" vertical="center"/>
    </xf>
    <xf numFmtId="0" fontId="2" fillId="4" borderId="0" xfId="0" applyFont="1" applyFill="1" applyBorder="1" applyAlignment="1">
      <alignment horizontal="left"/>
    </xf>
    <xf numFmtId="0" fontId="2" fillId="4" borderId="21" xfId="0" applyFont="1" applyFill="1" applyBorder="1" applyAlignment="1">
      <alignment horizontal="center" vertical="center"/>
    </xf>
    <xf numFmtId="0" fontId="2" fillId="4" borderId="22" xfId="0" applyFont="1" applyFill="1" applyBorder="1" applyAlignment="1">
      <alignment horizontal="center" vertical="center"/>
    </xf>
    <xf numFmtId="0" fontId="2" fillId="4" borderId="23" xfId="0" applyFont="1" applyFill="1" applyBorder="1" applyAlignment="1">
      <alignment horizontal="center" vertical="center"/>
    </xf>
    <xf numFmtId="0" fontId="2" fillId="4" borderId="22" xfId="0" applyFont="1" applyFill="1" applyBorder="1" applyAlignment="1">
      <alignment horizontal="center"/>
    </xf>
    <xf numFmtId="0" fontId="2" fillId="4" borderId="23" xfId="0" applyFont="1" applyFill="1" applyBorder="1" applyAlignment="1">
      <alignment horizontal="center"/>
    </xf>
    <xf numFmtId="0" fontId="0" fillId="4" borderId="18" xfId="0" applyFill="1" applyBorder="1" applyAlignment="1">
      <alignment horizontal="center" vertical="center" wrapText="1"/>
    </xf>
    <xf numFmtId="0" fontId="0" fillId="4" borderId="18" xfId="0" applyFill="1" applyBorder="1" applyAlignment="1">
      <alignment horizontal="center" vertical="center"/>
    </xf>
    <xf numFmtId="0" fontId="0" fillId="4" borderId="24" xfId="0" applyFill="1" applyBorder="1" applyAlignment="1">
      <alignment horizontal="center" vertical="center"/>
    </xf>
    <xf numFmtId="0" fontId="0" fillId="4" borderId="0" xfId="0" applyFill="1" applyBorder="1" applyAlignment="1">
      <alignment horizontal="center" vertical="center"/>
    </xf>
    <xf numFmtId="0" fontId="0" fillId="4" borderId="20" xfId="0" applyFill="1" applyBorder="1" applyAlignment="1">
      <alignment horizontal="left" vertical="center"/>
    </xf>
    <xf numFmtId="0" fontId="0" fillId="4" borderId="27" xfId="0" applyFill="1" applyBorder="1" applyAlignment="1">
      <alignment horizontal="left" vertical="center"/>
    </xf>
    <xf numFmtId="0" fontId="0" fillId="4" borderId="24" xfId="0" applyFill="1" applyBorder="1" applyAlignment="1">
      <alignment horizontal="center" vertical="center" wrapText="1"/>
    </xf>
    <xf numFmtId="0" fontId="6" fillId="4" borderId="0" xfId="0" applyFont="1" applyFill="1" applyBorder="1" applyAlignment="1">
      <alignment horizontal="center" vertical="center"/>
    </xf>
    <xf numFmtId="0" fontId="2" fillId="4" borderId="0" xfId="0" applyFont="1" applyFill="1" applyBorder="1" applyAlignment="1">
      <alignment horizontal="left" vertical="center"/>
    </xf>
    <xf numFmtId="0" fontId="2" fillId="4" borderId="26" xfId="0" applyFont="1" applyFill="1" applyBorder="1" applyAlignment="1">
      <alignment horizontal="left" vertical="center"/>
    </xf>
  </cellXfs>
  <cellStyles count="1">
    <cellStyle name="Normal" xfId="0" builtinId="0"/>
  </cellStyles>
  <dxfs count="10">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9F168-B447-48A0-8836-F55E40A7ABB2}">
  <dimension ref="A1:S36"/>
  <sheetViews>
    <sheetView zoomScaleNormal="100" workbookViewId="0">
      <selection activeCell="I9" sqref="I9"/>
    </sheetView>
  </sheetViews>
  <sheetFormatPr defaultRowHeight="15" x14ac:dyDescent="0.25"/>
  <cols>
    <col min="1" max="1" width="28.28515625" bestFit="1" customWidth="1"/>
    <col min="2" max="2" width="5" customWidth="1"/>
    <col min="3" max="5" width="4.85546875" bestFit="1" customWidth="1"/>
    <col min="6" max="6" width="5" bestFit="1" customWidth="1"/>
    <col min="7" max="9" width="6.28515625" bestFit="1" customWidth="1"/>
    <col min="10" max="10" width="9.7109375" customWidth="1"/>
    <col min="11" max="11" width="26.42578125" hidden="1" customWidth="1"/>
    <col min="12" max="13" width="10.85546875" bestFit="1" customWidth="1"/>
    <col min="14" max="14" width="9.7109375" bestFit="1" customWidth="1"/>
    <col min="15" max="15" width="3.85546875" customWidth="1"/>
    <col min="16" max="16" width="9.140625" customWidth="1"/>
    <col min="17" max="17" width="8.140625" bestFit="1" customWidth="1"/>
    <col min="18" max="18" width="76.28515625" bestFit="1" customWidth="1"/>
    <col min="19" max="19" width="6.28515625" bestFit="1" customWidth="1"/>
  </cols>
  <sheetData>
    <row r="1" spans="1:19" x14ac:dyDescent="0.25">
      <c r="A1" s="113" t="s">
        <v>22</v>
      </c>
      <c r="B1" s="110" t="s">
        <v>25</v>
      </c>
      <c r="C1" s="112"/>
      <c r="D1" s="112"/>
      <c r="E1" s="112"/>
      <c r="F1" s="112"/>
      <c r="G1" s="112"/>
      <c r="H1" s="111"/>
      <c r="I1" s="110" t="s">
        <v>24</v>
      </c>
      <c r="J1" s="111"/>
      <c r="K1" s="117" t="s">
        <v>22</v>
      </c>
      <c r="L1" s="119" t="s">
        <v>25</v>
      </c>
      <c r="M1" s="119" t="s">
        <v>24</v>
      </c>
      <c r="N1" s="115" t="s">
        <v>23</v>
      </c>
    </row>
    <row r="2" spans="1:19" x14ac:dyDescent="0.25">
      <c r="A2" s="114"/>
      <c r="B2" s="3" t="s">
        <v>1</v>
      </c>
      <c r="C2" s="4" t="s">
        <v>2</v>
      </c>
      <c r="D2" s="4" t="s">
        <v>3</v>
      </c>
      <c r="E2" s="4" t="s">
        <v>4</v>
      </c>
      <c r="F2" s="4" t="s">
        <v>5</v>
      </c>
      <c r="G2" s="4" t="s">
        <v>12</v>
      </c>
      <c r="H2" s="5" t="s">
        <v>13</v>
      </c>
      <c r="I2" s="3" t="s">
        <v>14</v>
      </c>
      <c r="J2" s="5" t="s">
        <v>19</v>
      </c>
      <c r="K2" s="118"/>
      <c r="L2" s="120"/>
      <c r="M2" s="120"/>
      <c r="N2" s="116"/>
    </row>
    <row r="3" spans="1:19" x14ac:dyDescent="0.25">
      <c r="A3" s="12" t="s">
        <v>28</v>
      </c>
      <c r="B3" s="6">
        <v>1</v>
      </c>
      <c r="C3" s="7">
        <v>1</v>
      </c>
      <c r="D3" s="7">
        <v>1</v>
      </c>
      <c r="E3" s="7">
        <v>1</v>
      </c>
      <c r="F3" s="7">
        <v>0.5</v>
      </c>
      <c r="G3" s="7">
        <v>1</v>
      </c>
      <c r="H3" s="8">
        <v>1</v>
      </c>
      <c r="I3" s="6">
        <v>0.75</v>
      </c>
      <c r="J3" s="8">
        <v>1</v>
      </c>
      <c r="K3" s="6" t="str">
        <f>A3</f>
        <v>Luca Lisboa</v>
      </c>
      <c r="L3" s="7">
        <f>B3*$S$4+C3*$S$5+D3*$S$6+E3*$S$7+F3*$S$8+G3*$S$9+H3*$S$10</f>
        <v>6.75</v>
      </c>
      <c r="M3" s="7">
        <f>I3*$S$11+J3*$S$12</f>
        <v>2.625</v>
      </c>
      <c r="N3" s="8">
        <f>B3*$S$4+C3*$S$5+D3*$S$6+E3*$S$7+F3*$S$8+G3*$S$9+H3*$S$10+I3*$S$11+J3*$S$12</f>
        <v>9.375</v>
      </c>
      <c r="Q3" s="1" t="s">
        <v>8</v>
      </c>
      <c r="R3" s="1" t="s">
        <v>7</v>
      </c>
      <c r="S3" s="1" t="s">
        <v>9</v>
      </c>
    </row>
    <row r="4" spans="1:19" x14ac:dyDescent="0.25">
      <c r="A4" s="12" t="s">
        <v>33</v>
      </c>
      <c r="B4" s="6">
        <v>1</v>
      </c>
      <c r="C4" s="7">
        <v>1</v>
      </c>
      <c r="D4" s="7">
        <v>1</v>
      </c>
      <c r="E4" s="7">
        <v>1</v>
      </c>
      <c r="F4" s="7">
        <v>0.5</v>
      </c>
      <c r="G4" s="7">
        <v>1</v>
      </c>
      <c r="H4" s="8">
        <v>0.75</v>
      </c>
      <c r="I4" s="6">
        <v>1</v>
      </c>
      <c r="J4" s="8">
        <v>1</v>
      </c>
      <c r="K4" s="6" t="str">
        <f t="shared" ref="K4:K19" si="0">A4</f>
        <v>Bruno Lima</v>
      </c>
      <c r="L4" s="7">
        <f t="shared" ref="L4:L15" si="1">B4*$S$4+C4*$S$5+D4*$S$6+E4*$S$7+F4*$S$8+G4*$S$9+H4*$S$10</f>
        <v>6.125</v>
      </c>
      <c r="M4" s="7">
        <f t="shared" ref="M4:M15" si="2">I4*$S$11+J4*$S$12</f>
        <v>3</v>
      </c>
      <c r="N4" s="8">
        <f t="shared" ref="N4:N15" si="3">B4*$S$4+C4*$S$5+D4*$S$6+E4*$S$7+F4*$S$8+G4*$S$9+H4*$S$10+I4*$S$11+J4*$S$12</f>
        <v>9.125</v>
      </c>
      <c r="Q4" s="1" t="s">
        <v>1</v>
      </c>
      <c r="R4" s="1" t="s">
        <v>6</v>
      </c>
      <c r="S4" s="1">
        <v>0.25</v>
      </c>
    </row>
    <row r="5" spans="1:19" x14ac:dyDescent="0.25">
      <c r="A5" s="12" t="s">
        <v>29</v>
      </c>
      <c r="B5" s="6">
        <v>1</v>
      </c>
      <c r="C5" s="7">
        <v>1</v>
      </c>
      <c r="D5" s="7">
        <v>1</v>
      </c>
      <c r="E5" s="7">
        <v>1</v>
      </c>
      <c r="F5" s="7">
        <v>1</v>
      </c>
      <c r="G5" s="7">
        <v>1</v>
      </c>
      <c r="H5" s="8">
        <v>0.25</v>
      </c>
      <c r="I5" s="6">
        <v>0.75</v>
      </c>
      <c r="J5" s="8">
        <v>1</v>
      </c>
      <c r="K5" s="6" t="str">
        <f>A5</f>
        <v>Arthur Farias</v>
      </c>
      <c r="L5" s="7">
        <f t="shared" si="1"/>
        <v>5.125</v>
      </c>
      <c r="M5" s="7">
        <f t="shared" si="2"/>
        <v>2.625</v>
      </c>
      <c r="N5" s="8">
        <f t="shared" si="3"/>
        <v>7.75</v>
      </c>
      <c r="Q5" s="1" t="s">
        <v>2</v>
      </c>
      <c r="R5" s="1" t="s">
        <v>10</v>
      </c>
      <c r="S5" s="1">
        <v>0.25</v>
      </c>
    </row>
    <row r="6" spans="1:19" x14ac:dyDescent="0.25">
      <c r="A6" s="12" t="s">
        <v>35</v>
      </c>
      <c r="B6" s="6">
        <v>1</v>
      </c>
      <c r="C6" s="7">
        <v>0</v>
      </c>
      <c r="D6" s="7">
        <v>0</v>
      </c>
      <c r="E6" s="7">
        <v>1</v>
      </c>
      <c r="F6" s="7">
        <v>1</v>
      </c>
      <c r="G6" s="7">
        <v>0</v>
      </c>
      <c r="H6" s="8">
        <v>0</v>
      </c>
      <c r="I6" s="6">
        <v>1</v>
      </c>
      <c r="J6" s="8">
        <v>0</v>
      </c>
      <c r="K6" s="6" t="str">
        <f>A6</f>
        <v>Paulo Santos</v>
      </c>
      <c r="L6" s="7">
        <f t="shared" si="1"/>
        <v>1.25</v>
      </c>
      <c r="M6" s="7">
        <f t="shared" si="2"/>
        <v>1.5</v>
      </c>
      <c r="N6" s="8">
        <f t="shared" si="3"/>
        <v>2.75</v>
      </c>
      <c r="Q6" s="1" t="s">
        <v>3</v>
      </c>
      <c r="R6" s="1" t="s">
        <v>11</v>
      </c>
      <c r="S6" s="1">
        <v>0.5</v>
      </c>
    </row>
    <row r="7" spans="1:19" x14ac:dyDescent="0.25">
      <c r="A7" s="12" t="s">
        <v>37</v>
      </c>
      <c r="B7" s="6">
        <v>0.75</v>
      </c>
      <c r="C7" s="7">
        <v>1</v>
      </c>
      <c r="D7" s="7">
        <v>1</v>
      </c>
      <c r="E7" s="7">
        <v>1</v>
      </c>
      <c r="F7" s="7">
        <v>1</v>
      </c>
      <c r="G7" s="7">
        <v>1</v>
      </c>
      <c r="H7" s="8">
        <v>1</v>
      </c>
      <c r="I7" s="6">
        <v>0.5</v>
      </c>
      <c r="J7" s="8">
        <v>1</v>
      </c>
      <c r="K7" s="6" t="str">
        <f t="shared" si="0"/>
        <v>Diogo Amorim</v>
      </c>
      <c r="L7" s="7">
        <f t="shared" si="1"/>
        <v>6.9375</v>
      </c>
      <c r="M7" s="7">
        <f t="shared" si="2"/>
        <v>2.25</v>
      </c>
      <c r="N7" s="8">
        <f t="shared" si="3"/>
        <v>9.1875</v>
      </c>
      <c r="Q7" s="1" t="s">
        <v>4</v>
      </c>
      <c r="R7" s="1" t="s">
        <v>15</v>
      </c>
      <c r="S7" s="1">
        <v>0.5</v>
      </c>
    </row>
    <row r="8" spans="1:19" x14ac:dyDescent="0.25">
      <c r="A8" s="12" t="s">
        <v>39</v>
      </c>
      <c r="B8" s="6">
        <v>1</v>
      </c>
      <c r="C8" s="7">
        <v>1</v>
      </c>
      <c r="D8" s="7">
        <v>0</v>
      </c>
      <c r="E8" s="7">
        <v>1</v>
      </c>
      <c r="F8" s="7">
        <v>1</v>
      </c>
      <c r="G8" s="7">
        <v>0.25</v>
      </c>
      <c r="H8" s="8">
        <v>0.25</v>
      </c>
      <c r="I8" s="6">
        <v>0.5</v>
      </c>
      <c r="J8" s="8">
        <v>1</v>
      </c>
      <c r="K8" s="6" t="str">
        <f t="shared" si="0"/>
        <v>Heitor Oliveira</v>
      </c>
      <c r="L8" s="7">
        <f t="shared" si="1"/>
        <v>2.75</v>
      </c>
      <c r="M8" s="7">
        <f t="shared" si="2"/>
        <v>2.25</v>
      </c>
      <c r="N8" s="8">
        <f t="shared" si="3"/>
        <v>5</v>
      </c>
      <c r="Q8" s="1" t="s">
        <v>5</v>
      </c>
      <c r="R8" s="1" t="s">
        <v>16</v>
      </c>
      <c r="S8" s="1">
        <v>0.5</v>
      </c>
    </row>
    <row r="9" spans="1:19" x14ac:dyDescent="0.25">
      <c r="A9" s="12" t="s">
        <v>42</v>
      </c>
      <c r="B9" s="6">
        <v>1</v>
      </c>
      <c r="C9" s="7">
        <v>1</v>
      </c>
      <c r="D9" s="7">
        <v>1</v>
      </c>
      <c r="E9" s="7">
        <v>1</v>
      </c>
      <c r="F9" s="7">
        <v>1</v>
      </c>
      <c r="G9" s="7">
        <v>0.75</v>
      </c>
      <c r="H9" s="8">
        <v>0</v>
      </c>
      <c r="I9" s="6">
        <v>0.75</v>
      </c>
      <c r="J9" s="8">
        <v>1</v>
      </c>
      <c r="K9" s="6" t="str">
        <f t="shared" si="0"/>
        <v>Fernanda Ferreira</v>
      </c>
      <c r="L9" s="7">
        <f t="shared" si="1"/>
        <v>3.875</v>
      </c>
      <c r="M9" s="7">
        <f t="shared" si="2"/>
        <v>2.625</v>
      </c>
      <c r="N9" s="8">
        <f t="shared" si="3"/>
        <v>6.5</v>
      </c>
      <c r="Q9" s="1" t="s">
        <v>12</v>
      </c>
      <c r="R9" s="1" t="s">
        <v>17</v>
      </c>
      <c r="S9" s="1">
        <v>2.5</v>
      </c>
    </row>
    <row r="10" spans="1:19" x14ac:dyDescent="0.25">
      <c r="A10" s="12" t="s">
        <v>44</v>
      </c>
      <c r="B10" s="6">
        <v>0.5</v>
      </c>
      <c r="C10" s="7">
        <v>1</v>
      </c>
      <c r="D10" s="7">
        <v>0.5</v>
      </c>
      <c r="E10" s="7">
        <v>0.25</v>
      </c>
      <c r="F10" s="7">
        <v>0.25</v>
      </c>
      <c r="G10" s="7">
        <v>0</v>
      </c>
      <c r="H10" s="8">
        <v>0</v>
      </c>
      <c r="I10" s="6">
        <v>1</v>
      </c>
      <c r="J10" s="8">
        <v>1</v>
      </c>
      <c r="K10" s="6" t="str">
        <f t="shared" si="0"/>
        <v>José Santos Silva</v>
      </c>
      <c r="L10" s="7">
        <f t="shared" si="1"/>
        <v>0.875</v>
      </c>
      <c r="M10" s="7">
        <f t="shared" si="2"/>
        <v>3</v>
      </c>
      <c r="N10" s="8">
        <f t="shared" si="3"/>
        <v>3.875</v>
      </c>
      <c r="Q10" s="1" t="s">
        <v>13</v>
      </c>
      <c r="R10" s="1" t="s">
        <v>18</v>
      </c>
      <c r="S10" s="1">
        <v>2.5</v>
      </c>
    </row>
    <row r="11" spans="1:19" ht="18.75" customHeight="1" x14ac:dyDescent="0.25">
      <c r="A11" s="12" t="s">
        <v>46</v>
      </c>
      <c r="B11" s="6">
        <v>1</v>
      </c>
      <c r="C11" s="7">
        <v>1</v>
      </c>
      <c r="D11" s="7">
        <v>1</v>
      </c>
      <c r="E11" s="7">
        <v>0.75</v>
      </c>
      <c r="F11" s="7">
        <v>1</v>
      </c>
      <c r="G11" s="7">
        <v>0.75</v>
      </c>
      <c r="H11" s="8">
        <v>0.25</v>
      </c>
      <c r="I11" s="6">
        <v>0.75</v>
      </c>
      <c r="J11" s="8">
        <v>1</v>
      </c>
      <c r="K11" s="6" t="str">
        <f t="shared" si="0"/>
        <v>Gabriela Azevedo</v>
      </c>
      <c r="L11" s="7">
        <f t="shared" si="1"/>
        <v>4.375</v>
      </c>
      <c r="M11" s="7">
        <f t="shared" si="2"/>
        <v>2.625</v>
      </c>
      <c r="N11" s="8">
        <f t="shared" si="3"/>
        <v>7</v>
      </c>
      <c r="Q11" s="1" t="s">
        <v>14</v>
      </c>
      <c r="R11" s="2" t="s">
        <v>20</v>
      </c>
      <c r="S11" s="1">
        <v>1.5</v>
      </c>
    </row>
    <row r="12" spans="1:19" x14ac:dyDescent="0.25">
      <c r="A12" s="12" t="s">
        <v>48</v>
      </c>
      <c r="B12" s="6">
        <v>1</v>
      </c>
      <c r="C12" s="7">
        <v>0</v>
      </c>
      <c r="D12" s="7">
        <v>1</v>
      </c>
      <c r="E12" s="7">
        <v>1</v>
      </c>
      <c r="F12" s="7">
        <v>1</v>
      </c>
      <c r="G12" s="7">
        <v>0</v>
      </c>
      <c r="H12" s="8">
        <v>0</v>
      </c>
      <c r="I12" s="6">
        <v>1</v>
      </c>
      <c r="J12" s="8">
        <v>1</v>
      </c>
      <c r="K12" s="6" t="str">
        <f t="shared" si="0"/>
        <v>Arthur Oliveira</v>
      </c>
      <c r="L12" s="7">
        <f t="shared" si="1"/>
        <v>1.75</v>
      </c>
      <c r="M12" s="7">
        <f t="shared" si="2"/>
        <v>3</v>
      </c>
      <c r="N12" s="8">
        <f t="shared" si="3"/>
        <v>4.75</v>
      </c>
      <c r="Q12" s="1" t="s">
        <v>19</v>
      </c>
      <c r="R12" s="25" t="s">
        <v>21</v>
      </c>
      <c r="S12" s="1">
        <v>1.5</v>
      </c>
    </row>
    <row r="13" spans="1:19" x14ac:dyDescent="0.25">
      <c r="A13" s="12" t="s">
        <v>50</v>
      </c>
      <c r="B13" s="6">
        <v>0</v>
      </c>
      <c r="C13" s="7">
        <v>0</v>
      </c>
      <c r="D13" s="7">
        <v>0</v>
      </c>
      <c r="E13" s="7">
        <v>0</v>
      </c>
      <c r="F13" s="7">
        <v>0</v>
      </c>
      <c r="G13" s="7">
        <v>0</v>
      </c>
      <c r="H13" s="8">
        <v>0</v>
      </c>
      <c r="I13" s="6">
        <v>0.75</v>
      </c>
      <c r="J13" s="8">
        <v>1</v>
      </c>
      <c r="K13" s="6" t="str">
        <f t="shared" si="0"/>
        <v>Bruno Manoel Gomes</v>
      </c>
      <c r="L13" s="7">
        <f t="shared" si="1"/>
        <v>0</v>
      </c>
      <c r="M13" s="7">
        <f t="shared" si="2"/>
        <v>2.625</v>
      </c>
      <c r="N13" s="8">
        <f t="shared" si="3"/>
        <v>2.625</v>
      </c>
      <c r="R13" s="1"/>
      <c r="S13" s="1"/>
    </row>
    <row r="14" spans="1:19" x14ac:dyDescent="0.25">
      <c r="A14" s="12" t="s">
        <v>52</v>
      </c>
      <c r="B14" s="6">
        <v>1</v>
      </c>
      <c r="C14" s="7">
        <v>1</v>
      </c>
      <c r="D14" s="7">
        <v>1</v>
      </c>
      <c r="E14" s="7">
        <v>1</v>
      </c>
      <c r="F14" s="7">
        <v>1</v>
      </c>
      <c r="G14" s="7">
        <v>1</v>
      </c>
      <c r="H14" s="8">
        <v>0</v>
      </c>
      <c r="I14" s="6">
        <v>0.75</v>
      </c>
      <c r="J14" s="8">
        <v>1</v>
      </c>
      <c r="K14" s="6" t="str">
        <f t="shared" si="0"/>
        <v>Marcus Antônio</v>
      </c>
      <c r="L14" s="7">
        <f t="shared" si="1"/>
        <v>4.5</v>
      </c>
      <c r="M14" s="7">
        <f t="shared" si="2"/>
        <v>2.625</v>
      </c>
      <c r="N14" s="8">
        <f t="shared" si="3"/>
        <v>7.125</v>
      </c>
    </row>
    <row r="15" spans="1:19" x14ac:dyDescent="0.25">
      <c r="A15" s="12" t="s">
        <v>54</v>
      </c>
      <c r="B15" s="6">
        <v>1</v>
      </c>
      <c r="C15" s="7">
        <v>1</v>
      </c>
      <c r="D15" s="7">
        <v>1</v>
      </c>
      <c r="E15" s="7">
        <v>1</v>
      </c>
      <c r="F15" s="7">
        <v>1</v>
      </c>
      <c r="G15" s="7">
        <v>0.5</v>
      </c>
      <c r="H15" s="8">
        <v>0</v>
      </c>
      <c r="I15" s="6">
        <v>0.75</v>
      </c>
      <c r="J15" s="8">
        <v>1</v>
      </c>
      <c r="K15" s="6" t="str">
        <f>A15</f>
        <v>Diana Caires</v>
      </c>
      <c r="L15" s="7">
        <f t="shared" si="1"/>
        <v>3.25</v>
      </c>
      <c r="M15" s="7">
        <f t="shared" si="2"/>
        <v>2.625</v>
      </c>
      <c r="N15" s="8">
        <f t="shared" si="3"/>
        <v>5.875</v>
      </c>
    </row>
    <row r="16" spans="1:19" x14ac:dyDescent="0.25">
      <c r="A16" s="12" t="s">
        <v>56</v>
      </c>
      <c r="B16" s="6">
        <v>1</v>
      </c>
      <c r="C16" s="7">
        <v>1</v>
      </c>
      <c r="D16" s="7">
        <v>0</v>
      </c>
      <c r="E16" s="7">
        <v>1</v>
      </c>
      <c r="F16" s="7">
        <v>1</v>
      </c>
      <c r="G16" s="7">
        <v>0.25</v>
      </c>
      <c r="H16" s="8">
        <v>0</v>
      </c>
      <c r="I16" s="6">
        <v>0.75</v>
      </c>
      <c r="J16" s="8">
        <v>1</v>
      </c>
      <c r="K16" s="6" t="str">
        <f t="shared" si="0"/>
        <v>Lucas dos santos Felix</v>
      </c>
      <c r="L16" s="7">
        <f t="shared" ref="L16:L36" si="4">B16*$S$4+C16*$S$5+D16*$S$6+E16*$S$7+F16*$S$8+G16*$S$9+H16*$S$10</f>
        <v>2.125</v>
      </c>
      <c r="M16" s="7">
        <f t="shared" ref="M16:M36" si="5">I16*$S$11+J16*$S$12</f>
        <v>2.625</v>
      </c>
      <c r="N16" s="8">
        <f t="shared" ref="N16:N19" si="6">B16*$S$4+C16*$S$5+D16*$S$6+E16*$S$7+F16*$S$8+G16*$S$9+H16*$S$10+I16*$S$11+J16*$S$12</f>
        <v>4.75</v>
      </c>
    </row>
    <row r="17" spans="1:14" x14ac:dyDescent="0.25">
      <c r="A17" s="12" t="s">
        <v>58</v>
      </c>
      <c r="B17" s="6">
        <v>0.5</v>
      </c>
      <c r="C17" s="7">
        <v>1</v>
      </c>
      <c r="D17" s="7">
        <v>1</v>
      </c>
      <c r="E17" s="7">
        <v>0.25</v>
      </c>
      <c r="F17" s="7">
        <v>0.25</v>
      </c>
      <c r="G17" s="7">
        <v>0</v>
      </c>
      <c r="H17" s="8">
        <v>0</v>
      </c>
      <c r="I17" s="6">
        <v>0.75</v>
      </c>
      <c r="J17" s="8">
        <v>1</v>
      </c>
      <c r="K17" s="6" t="str">
        <f t="shared" si="0"/>
        <v>Simone Gomes</v>
      </c>
      <c r="L17" s="7">
        <f t="shared" si="4"/>
        <v>1.125</v>
      </c>
      <c r="M17" s="7">
        <f t="shared" si="5"/>
        <v>2.625</v>
      </c>
      <c r="N17" s="8">
        <f t="shared" si="6"/>
        <v>3.75</v>
      </c>
    </row>
    <row r="18" spans="1:14" x14ac:dyDescent="0.25">
      <c r="A18" s="12" t="s">
        <v>60</v>
      </c>
      <c r="B18" s="6">
        <v>1</v>
      </c>
      <c r="C18" s="7">
        <v>1</v>
      </c>
      <c r="D18" s="7">
        <v>1</v>
      </c>
      <c r="E18" s="7">
        <v>1</v>
      </c>
      <c r="F18" s="7">
        <v>1</v>
      </c>
      <c r="G18" s="7">
        <v>0</v>
      </c>
      <c r="H18" s="8">
        <v>0</v>
      </c>
      <c r="I18" s="6">
        <v>1</v>
      </c>
      <c r="J18" s="8">
        <v>1</v>
      </c>
      <c r="K18" s="6" t="str">
        <f t="shared" si="0"/>
        <v>Beatriz Lima</v>
      </c>
      <c r="L18" s="7">
        <f t="shared" si="4"/>
        <v>2</v>
      </c>
      <c r="M18" s="7">
        <f t="shared" si="5"/>
        <v>3</v>
      </c>
      <c r="N18" s="8">
        <f t="shared" si="6"/>
        <v>5</v>
      </c>
    </row>
    <row r="19" spans="1:14" ht="15.75" thickBot="1" x14ac:dyDescent="0.3">
      <c r="A19" s="13" t="s">
        <v>0</v>
      </c>
      <c r="B19" s="10">
        <v>1</v>
      </c>
      <c r="C19" s="10">
        <v>1</v>
      </c>
      <c r="D19" s="10">
        <v>1</v>
      </c>
      <c r="E19" s="10">
        <v>1</v>
      </c>
      <c r="F19" s="10">
        <v>1</v>
      </c>
      <c r="G19" s="10">
        <v>0.75</v>
      </c>
      <c r="H19" s="11">
        <v>0.25</v>
      </c>
      <c r="I19" s="9">
        <v>0.75</v>
      </c>
      <c r="J19" s="11">
        <v>1</v>
      </c>
      <c r="K19" s="9" t="str">
        <f t="shared" si="0"/>
        <v>Karla Kamila Barros Pinheiro</v>
      </c>
      <c r="L19" s="10">
        <f t="shared" si="4"/>
        <v>4.5</v>
      </c>
      <c r="M19" s="10">
        <f t="shared" si="5"/>
        <v>2.625</v>
      </c>
      <c r="N19" s="11">
        <f t="shared" si="6"/>
        <v>7.125</v>
      </c>
    </row>
    <row r="20" spans="1:14" x14ac:dyDescent="0.25">
      <c r="A20" s="12" t="s">
        <v>62</v>
      </c>
      <c r="B20" s="28">
        <v>1</v>
      </c>
      <c r="C20" s="29">
        <v>1</v>
      </c>
      <c r="D20" s="29">
        <v>1</v>
      </c>
      <c r="E20" s="29">
        <v>1</v>
      </c>
      <c r="F20" s="29">
        <v>0.9</v>
      </c>
      <c r="G20" s="29">
        <v>0.75</v>
      </c>
      <c r="H20" s="30">
        <v>0</v>
      </c>
      <c r="I20" s="28">
        <v>1</v>
      </c>
      <c r="J20" s="30">
        <v>1</v>
      </c>
      <c r="K20" s="28" t="str">
        <f t="shared" ref="K20:K29" si="7">A20</f>
        <v>Valeria Alcantara</v>
      </c>
      <c r="L20" s="29">
        <f t="shared" si="4"/>
        <v>3.8250000000000002</v>
      </c>
      <c r="M20" s="29">
        <f t="shared" si="5"/>
        <v>3</v>
      </c>
      <c r="N20" s="30">
        <f t="shared" ref="N20:N36" si="8">B20*$S$4+C20*$S$5+D20*$S$6+E20*$S$7+F20*$S$8+G20*$S$9+H20*$S$10+I20*$S$11+J20*$S$12</f>
        <v>6.8250000000000002</v>
      </c>
    </row>
    <row r="21" spans="1:14" x14ac:dyDescent="0.25">
      <c r="A21" s="12" t="s">
        <v>63</v>
      </c>
      <c r="B21" s="6">
        <v>1</v>
      </c>
      <c r="C21" s="7">
        <v>1</v>
      </c>
      <c r="D21" s="7">
        <v>1</v>
      </c>
      <c r="E21" s="7">
        <v>1</v>
      </c>
      <c r="F21" s="7">
        <v>1</v>
      </c>
      <c r="G21" s="7">
        <v>0.75</v>
      </c>
      <c r="H21" s="8">
        <v>0.25</v>
      </c>
      <c r="I21" s="6">
        <v>1</v>
      </c>
      <c r="J21" s="8">
        <v>1</v>
      </c>
      <c r="K21" s="6" t="str">
        <f t="shared" si="7"/>
        <v>Debora Duarte</v>
      </c>
      <c r="L21" s="7">
        <f t="shared" si="4"/>
        <v>4.5</v>
      </c>
      <c r="M21" s="7">
        <f t="shared" si="5"/>
        <v>3</v>
      </c>
      <c r="N21" s="8">
        <f t="shared" si="8"/>
        <v>7.5</v>
      </c>
    </row>
    <row r="22" spans="1:14" x14ac:dyDescent="0.25">
      <c r="A22" s="12" t="s">
        <v>64</v>
      </c>
      <c r="B22" s="6">
        <v>1</v>
      </c>
      <c r="C22" s="7">
        <v>1</v>
      </c>
      <c r="D22" s="7">
        <v>1</v>
      </c>
      <c r="E22" s="7">
        <v>1</v>
      </c>
      <c r="F22" s="7">
        <v>1</v>
      </c>
      <c r="G22" s="7">
        <v>0.75</v>
      </c>
      <c r="H22" s="8">
        <v>0</v>
      </c>
      <c r="I22" s="6">
        <v>1</v>
      </c>
      <c r="J22" s="8">
        <v>1</v>
      </c>
      <c r="K22" s="6" t="str">
        <f t="shared" si="7"/>
        <v>Alicia Silva</v>
      </c>
      <c r="L22" s="7">
        <f t="shared" si="4"/>
        <v>3.875</v>
      </c>
      <c r="M22" s="7">
        <f t="shared" si="5"/>
        <v>3</v>
      </c>
      <c r="N22" s="8">
        <f t="shared" si="8"/>
        <v>6.875</v>
      </c>
    </row>
    <row r="23" spans="1:14" x14ac:dyDescent="0.25">
      <c r="A23" s="12" t="s">
        <v>65</v>
      </c>
      <c r="B23" s="6">
        <v>1</v>
      </c>
      <c r="C23" s="7">
        <v>1</v>
      </c>
      <c r="D23" s="7">
        <v>0</v>
      </c>
      <c r="E23" s="7">
        <v>1</v>
      </c>
      <c r="F23" s="7">
        <v>1</v>
      </c>
      <c r="G23" s="7">
        <v>0</v>
      </c>
      <c r="H23" s="8">
        <v>0</v>
      </c>
      <c r="I23" s="6">
        <v>1</v>
      </c>
      <c r="J23" s="8">
        <v>1</v>
      </c>
      <c r="K23" s="6" t="str">
        <f t="shared" si="7"/>
        <v>Joao Santos</v>
      </c>
      <c r="L23" s="7">
        <f t="shared" si="4"/>
        <v>1.5</v>
      </c>
      <c r="M23" s="7">
        <f t="shared" si="5"/>
        <v>3</v>
      </c>
      <c r="N23" s="8">
        <f t="shared" si="8"/>
        <v>4.5</v>
      </c>
    </row>
    <row r="24" spans="1:14" x14ac:dyDescent="0.25">
      <c r="A24" s="12" t="s">
        <v>66</v>
      </c>
      <c r="B24" s="6">
        <v>1</v>
      </c>
      <c r="C24" s="7">
        <v>1</v>
      </c>
      <c r="D24" s="7">
        <v>1</v>
      </c>
      <c r="E24" s="7">
        <v>0</v>
      </c>
      <c r="F24" s="7">
        <v>0</v>
      </c>
      <c r="G24" s="7">
        <v>0.75</v>
      </c>
      <c r="H24" s="8">
        <v>0</v>
      </c>
      <c r="I24" s="6">
        <v>0</v>
      </c>
      <c r="J24" s="8">
        <v>0</v>
      </c>
      <c r="K24" s="6" t="str">
        <f t="shared" si="7"/>
        <v>Lucca Farias</v>
      </c>
      <c r="L24" s="7">
        <f t="shared" si="4"/>
        <v>2.875</v>
      </c>
      <c r="M24" s="7">
        <f t="shared" si="5"/>
        <v>0</v>
      </c>
      <c r="N24" s="8">
        <f t="shared" si="8"/>
        <v>2.875</v>
      </c>
    </row>
    <row r="25" spans="1:14" x14ac:dyDescent="0.25">
      <c r="A25" s="12" t="s">
        <v>67</v>
      </c>
      <c r="B25" s="6">
        <v>1</v>
      </c>
      <c r="C25" s="7">
        <v>1</v>
      </c>
      <c r="D25" s="7">
        <v>0</v>
      </c>
      <c r="E25" s="7">
        <v>1</v>
      </c>
      <c r="F25" s="7">
        <v>1</v>
      </c>
      <c r="G25" s="7">
        <v>0.5</v>
      </c>
      <c r="H25" s="8">
        <v>0</v>
      </c>
      <c r="I25" s="6">
        <v>1</v>
      </c>
      <c r="J25" s="8">
        <v>1</v>
      </c>
      <c r="K25" s="6" t="str">
        <f t="shared" si="7"/>
        <v xml:space="preserve"> Luana Farias</v>
      </c>
      <c r="L25" s="7">
        <f t="shared" si="4"/>
        <v>2.75</v>
      </c>
      <c r="M25" s="7">
        <f t="shared" si="5"/>
        <v>3</v>
      </c>
      <c r="N25" s="8">
        <f t="shared" si="8"/>
        <v>5.75</v>
      </c>
    </row>
    <row r="26" spans="1:14" x14ac:dyDescent="0.25">
      <c r="A26" s="12" t="s">
        <v>68</v>
      </c>
      <c r="B26" s="6">
        <v>1</v>
      </c>
      <c r="C26" s="7">
        <v>1</v>
      </c>
      <c r="D26" s="7">
        <v>0</v>
      </c>
      <c r="E26" s="7">
        <v>1</v>
      </c>
      <c r="F26" s="7">
        <v>1</v>
      </c>
      <c r="G26" s="7">
        <v>0.5</v>
      </c>
      <c r="H26" s="8">
        <v>0</v>
      </c>
      <c r="I26" s="6">
        <v>0</v>
      </c>
      <c r="J26" s="8">
        <v>0</v>
      </c>
      <c r="K26" s="6" t="str">
        <f t="shared" si="7"/>
        <v>Maria Alves</v>
      </c>
      <c r="L26" s="7">
        <f t="shared" si="4"/>
        <v>2.75</v>
      </c>
      <c r="M26" s="7">
        <f t="shared" si="5"/>
        <v>0</v>
      </c>
      <c r="N26" s="8">
        <f t="shared" si="8"/>
        <v>2.75</v>
      </c>
    </row>
    <row r="27" spans="1:14" x14ac:dyDescent="0.25">
      <c r="A27" s="12" t="s">
        <v>69</v>
      </c>
      <c r="B27" s="6">
        <v>1</v>
      </c>
      <c r="C27" s="7">
        <v>1</v>
      </c>
      <c r="D27" s="7">
        <v>0</v>
      </c>
      <c r="E27" s="7">
        <v>1</v>
      </c>
      <c r="F27" s="7">
        <v>1</v>
      </c>
      <c r="G27" s="7">
        <v>0</v>
      </c>
      <c r="H27" s="8">
        <v>0</v>
      </c>
      <c r="I27" s="6">
        <v>1</v>
      </c>
      <c r="J27" s="8">
        <v>1</v>
      </c>
      <c r="K27" s="6" t="str">
        <f t="shared" si="7"/>
        <v>Maylla Cabral</v>
      </c>
      <c r="L27" s="7">
        <f t="shared" si="4"/>
        <v>1.5</v>
      </c>
      <c r="M27" s="7">
        <f t="shared" si="5"/>
        <v>3</v>
      </c>
      <c r="N27" s="8">
        <f t="shared" si="8"/>
        <v>4.5</v>
      </c>
    </row>
    <row r="28" spans="1:14" x14ac:dyDescent="0.25">
      <c r="A28" s="12" t="s">
        <v>70</v>
      </c>
      <c r="B28" s="6">
        <v>0</v>
      </c>
      <c r="C28" s="7">
        <v>1</v>
      </c>
      <c r="D28" s="7">
        <v>0</v>
      </c>
      <c r="E28" s="7">
        <v>0</v>
      </c>
      <c r="F28" s="7">
        <v>0</v>
      </c>
      <c r="G28" s="7">
        <v>0</v>
      </c>
      <c r="H28" s="8">
        <v>0</v>
      </c>
      <c r="I28" s="6">
        <v>1</v>
      </c>
      <c r="J28" s="8">
        <v>1</v>
      </c>
      <c r="K28" s="6" t="str">
        <f t="shared" si="7"/>
        <v>Sayonara Flor</v>
      </c>
      <c r="L28" s="7">
        <f t="shared" si="4"/>
        <v>0.25</v>
      </c>
      <c r="M28" s="7">
        <f t="shared" si="5"/>
        <v>3</v>
      </c>
      <c r="N28" s="8">
        <f t="shared" si="8"/>
        <v>3.25</v>
      </c>
    </row>
    <row r="29" spans="1:14" x14ac:dyDescent="0.25">
      <c r="A29" s="12" t="s">
        <v>71</v>
      </c>
      <c r="B29" s="6">
        <v>1</v>
      </c>
      <c r="C29" s="7">
        <v>1</v>
      </c>
      <c r="D29" s="7">
        <v>0</v>
      </c>
      <c r="E29" s="7">
        <v>1</v>
      </c>
      <c r="F29" s="7">
        <v>1</v>
      </c>
      <c r="G29" s="7">
        <v>0</v>
      </c>
      <c r="H29" s="8">
        <v>0</v>
      </c>
      <c r="I29" s="6">
        <v>1</v>
      </c>
      <c r="J29" s="8">
        <v>1</v>
      </c>
      <c r="K29" s="6" t="str">
        <f t="shared" si="7"/>
        <v>Thallita Silva</v>
      </c>
      <c r="L29" s="7">
        <f t="shared" si="4"/>
        <v>1.5</v>
      </c>
      <c r="M29" s="7">
        <f t="shared" si="5"/>
        <v>3</v>
      </c>
      <c r="N29" s="8">
        <f t="shared" si="8"/>
        <v>4.5</v>
      </c>
    </row>
    <row r="30" spans="1:14" x14ac:dyDescent="0.25">
      <c r="A30" s="26" t="s">
        <v>72</v>
      </c>
      <c r="B30" s="6">
        <v>1</v>
      </c>
      <c r="C30" s="7">
        <v>1</v>
      </c>
      <c r="D30" s="7">
        <v>1</v>
      </c>
      <c r="E30" s="7">
        <v>1</v>
      </c>
      <c r="F30" s="7">
        <v>1</v>
      </c>
      <c r="G30" s="7">
        <v>1</v>
      </c>
      <c r="H30" s="8">
        <v>1</v>
      </c>
      <c r="I30" s="6">
        <v>1</v>
      </c>
      <c r="J30" s="8">
        <v>1</v>
      </c>
      <c r="K30" s="6" t="str">
        <f t="shared" ref="K30:K36" si="9">A30</f>
        <v>Luis Cavalcante</v>
      </c>
      <c r="L30" s="7">
        <f t="shared" si="4"/>
        <v>7</v>
      </c>
      <c r="M30" s="7">
        <f t="shared" si="5"/>
        <v>3</v>
      </c>
      <c r="N30" s="8">
        <f t="shared" si="8"/>
        <v>10</v>
      </c>
    </row>
    <row r="31" spans="1:14" x14ac:dyDescent="0.25">
      <c r="A31" s="26" t="s">
        <v>73</v>
      </c>
      <c r="B31" s="6">
        <v>1</v>
      </c>
      <c r="C31" s="7">
        <v>1</v>
      </c>
      <c r="D31" s="7">
        <v>1</v>
      </c>
      <c r="E31" s="7">
        <v>1</v>
      </c>
      <c r="F31" s="7">
        <v>1</v>
      </c>
      <c r="G31" s="7">
        <v>1</v>
      </c>
      <c r="H31" s="8">
        <v>0.25</v>
      </c>
      <c r="I31" s="6">
        <v>1</v>
      </c>
      <c r="J31" s="8">
        <v>1</v>
      </c>
      <c r="K31" s="6" t="str">
        <f t="shared" si="9"/>
        <v>Sergio Araujo</v>
      </c>
      <c r="L31" s="7">
        <f t="shared" si="4"/>
        <v>5.125</v>
      </c>
      <c r="M31" s="7">
        <f t="shared" si="5"/>
        <v>3</v>
      </c>
      <c r="N31" s="8">
        <f t="shared" si="8"/>
        <v>8.125</v>
      </c>
    </row>
    <row r="32" spans="1:14" x14ac:dyDescent="0.25">
      <c r="A32" s="26" t="s">
        <v>74</v>
      </c>
      <c r="B32" s="6">
        <v>1</v>
      </c>
      <c r="C32" s="7">
        <v>1</v>
      </c>
      <c r="D32" s="7">
        <v>1</v>
      </c>
      <c r="E32" s="7">
        <v>1</v>
      </c>
      <c r="F32" s="7">
        <v>1</v>
      </c>
      <c r="G32" s="7">
        <v>0.75</v>
      </c>
      <c r="H32" s="8">
        <v>0.25</v>
      </c>
      <c r="I32" s="6">
        <v>0.75</v>
      </c>
      <c r="J32" s="8">
        <v>1</v>
      </c>
      <c r="K32" s="6" t="str">
        <f t="shared" si="9"/>
        <v>Andressa Silva</v>
      </c>
      <c r="L32" s="7">
        <f t="shared" si="4"/>
        <v>4.5</v>
      </c>
      <c r="M32" s="7">
        <f t="shared" si="5"/>
        <v>2.625</v>
      </c>
      <c r="N32" s="8">
        <f t="shared" si="8"/>
        <v>7.125</v>
      </c>
    </row>
    <row r="33" spans="1:14" x14ac:dyDescent="0.25">
      <c r="A33" s="26" t="s">
        <v>75</v>
      </c>
      <c r="B33" s="6">
        <v>1</v>
      </c>
      <c r="C33" s="7">
        <v>1</v>
      </c>
      <c r="D33" s="7">
        <v>1</v>
      </c>
      <c r="E33" s="7">
        <v>1</v>
      </c>
      <c r="F33" s="7">
        <v>1</v>
      </c>
      <c r="G33" s="7">
        <v>1</v>
      </c>
      <c r="H33" s="8">
        <v>1</v>
      </c>
      <c r="I33" s="6">
        <v>0.75</v>
      </c>
      <c r="J33" s="8">
        <v>1</v>
      </c>
      <c r="K33" s="6" t="str">
        <f t="shared" si="9"/>
        <v>Rayane Silva</v>
      </c>
      <c r="L33" s="7">
        <f t="shared" si="4"/>
        <v>7</v>
      </c>
      <c r="M33" s="7">
        <f t="shared" si="5"/>
        <v>2.625</v>
      </c>
      <c r="N33" s="8">
        <f t="shared" si="8"/>
        <v>9.625</v>
      </c>
    </row>
    <row r="34" spans="1:14" x14ac:dyDescent="0.25">
      <c r="A34" s="26" t="s">
        <v>76</v>
      </c>
      <c r="B34" s="6">
        <v>1</v>
      </c>
      <c r="C34" s="7">
        <v>1</v>
      </c>
      <c r="D34" s="7">
        <v>1</v>
      </c>
      <c r="E34" s="7">
        <v>1</v>
      </c>
      <c r="F34" s="7">
        <v>1</v>
      </c>
      <c r="G34" s="7">
        <v>1</v>
      </c>
      <c r="H34" s="8">
        <v>1</v>
      </c>
      <c r="I34" s="6">
        <v>0.75</v>
      </c>
      <c r="J34" s="8">
        <v>1</v>
      </c>
      <c r="K34" s="6" t="str">
        <f t="shared" si="9"/>
        <v>Rayanne Barros</v>
      </c>
      <c r="L34" s="7">
        <f t="shared" si="4"/>
        <v>7</v>
      </c>
      <c r="M34" s="7">
        <f t="shared" si="5"/>
        <v>2.625</v>
      </c>
      <c r="N34" s="8">
        <f t="shared" si="8"/>
        <v>9.625</v>
      </c>
    </row>
    <row r="35" spans="1:14" x14ac:dyDescent="0.25">
      <c r="A35" s="26" t="s">
        <v>77</v>
      </c>
      <c r="B35" s="6">
        <v>1</v>
      </c>
      <c r="C35" s="7">
        <v>1</v>
      </c>
      <c r="D35" s="7">
        <v>1</v>
      </c>
      <c r="E35" s="7">
        <v>0.5</v>
      </c>
      <c r="F35" s="7">
        <v>0.25</v>
      </c>
      <c r="G35" s="7">
        <v>1</v>
      </c>
      <c r="H35" s="8">
        <v>0</v>
      </c>
      <c r="I35" s="6">
        <v>0</v>
      </c>
      <c r="J35" s="8">
        <v>0</v>
      </c>
      <c r="K35" s="6" t="str">
        <f t="shared" si="9"/>
        <v>Alexandre Oliveira</v>
      </c>
      <c r="L35" s="7">
        <f t="shared" si="4"/>
        <v>3.875</v>
      </c>
      <c r="M35" s="7">
        <f t="shared" si="5"/>
        <v>0</v>
      </c>
      <c r="N35" s="8">
        <f t="shared" si="8"/>
        <v>3.875</v>
      </c>
    </row>
    <row r="36" spans="1:14" ht="15.75" thickBot="1" x14ac:dyDescent="0.3">
      <c r="A36" s="27" t="s">
        <v>78</v>
      </c>
      <c r="B36" s="9">
        <v>1</v>
      </c>
      <c r="C36" s="10">
        <v>1</v>
      </c>
      <c r="D36" s="10">
        <v>0</v>
      </c>
      <c r="E36" s="10">
        <v>1</v>
      </c>
      <c r="F36" s="10">
        <v>1</v>
      </c>
      <c r="G36" s="10">
        <v>0.25</v>
      </c>
      <c r="H36" s="11">
        <v>0</v>
      </c>
      <c r="I36" s="9">
        <v>1</v>
      </c>
      <c r="J36" s="11">
        <v>1</v>
      </c>
      <c r="K36" s="9" t="str">
        <f t="shared" si="9"/>
        <v>Joao Vanderlei</v>
      </c>
      <c r="L36" s="10">
        <f t="shared" si="4"/>
        <v>2.125</v>
      </c>
      <c r="M36" s="10">
        <f t="shared" si="5"/>
        <v>3</v>
      </c>
      <c r="N36" s="11">
        <f t="shared" si="8"/>
        <v>5.125</v>
      </c>
    </row>
  </sheetData>
  <mergeCells count="7">
    <mergeCell ref="I1:J1"/>
    <mergeCell ref="B1:H1"/>
    <mergeCell ref="A1:A2"/>
    <mergeCell ref="N1:N2"/>
    <mergeCell ref="K1:K2"/>
    <mergeCell ref="L1:L2"/>
    <mergeCell ref="M1:M2"/>
  </mergeCells>
  <phoneticPr fontId="3" type="noConversion"/>
  <pageMargins left="0.511811024" right="0.511811024" top="0.78740157499999996" bottom="0.78740157499999996" header="0.31496062000000002" footer="0.31496062000000002"/>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BEEE6-EC58-4D27-B80F-E77F1E3000D8}">
  <dimension ref="A1:D36"/>
  <sheetViews>
    <sheetView workbookViewId="0">
      <selection activeCell="F28" sqref="F28"/>
    </sheetView>
  </sheetViews>
  <sheetFormatPr defaultRowHeight="15" x14ac:dyDescent="0.25"/>
  <cols>
    <col min="1" max="1" width="26.42578125" bestFit="1" customWidth="1"/>
    <col min="2" max="4" width="12.85546875" customWidth="1"/>
  </cols>
  <sheetData>
    <row r="1" spans="1:4" x14ac:dyDescent="0.25">
      <c r="A1" s="121" t="s">
        <v>22</v>
      </c>
      <c r="B1" s="123" t="s">
        <v>25</v>
      </c>
      <c r="C1" s="123" t="s">
        <v>24</v>
      </c>
      <c r="D1" s="126" t="s">
        <v>23</v>
      </c>
    </row>
    <row r="2" spans="1:4" ht="15.75" thickBot="1" x14ac:dyDescent="0.3">
      <c r="A2" s="122"/>
      <c r="B2" s="124"/>
      <c r="C2" s="125"/>
      <c r="D2" s="127"/>
    </row>
    <row r="3" spans="1:4" x14ac:dyDescent="0.25">
      <c r="A3" s="43" t="s">
        <v>77</v>
      </c>
      <c r="B3" s="41">
        <f>'AB1P1 Critérios'!L35</f>
        <v>3.875</v>
      </c>
      <c r="C3" s="44">
        <f>'AB1P1 Critérios'!M35</f>
        <v>0</v>
      </c>
      <c r="D3" s="45">
        <f>'AB1P1 Critérios'!N35</f>
        <v>3.875</v>
      </c>
    </row>
    <row r="4" spans="1:4" x14ac:dyDescent="0.25">
      <c r="A4" s="6" t="s">
        <v>64</v>
      </c>
      <c r="B4" s="37">
        <f>'AB1P1 Critérios'!L22</f>
        <v>3.875</v>
      </c>
      <c r="C4" s="35">
        <f>'AB1P1 Critérios'!M22</f>
        <v>3</v>
      </c>
      <c r="D4" s="37">
        <f>'AB1P1 Critérios'!N22</f>
        <v>6.875</v>
      </c>
    </row>
    <row r="5" spans="1:4" x14ac:dyDescent="0.25">
      <c r="A5" s="6" t="s">
        <v>74</v>
      </c>
      <c r="B5" s="37">
        <f>'AB1P1 Critérios'!L32</f>
        <v>4.5</v>
      </c>
      <c r="C5" s="35">
        <f>'AB1P1 Critérios'!M32</f>
        <v>2.625</v>
      </c>
      <c r="D5" s="37">
        <f>'AB1P1 Critérios'!N32</f>
        <v>7.125</v>
      </c>
    </row>
    <row r="6" spans="1:4" x14ac:dyDescent="0.25">
      <c r="A6" s="6" t="str">
        <f>'AB1P1 Critérios'!K5</f>
        <v>Arthur Farias</v>
      </c>
      <c r="B6" s="37">
        <f>'AB1P1 Critérios'!L5</f>
        <v>5.125</v>
      </c>
      <c r="C6" s="35">
        <f>'AB1P1 Critérios'!M5</f>
        <v>2.625</v>
      </c>
      <c r="D6" s="37">
        <f>'AB1P1 Critérios'!N5</f>
        <v>7.75</v>
      </c>
    </row>
    <row r="7" spans="1:4" x14ac:dyDescent="0.25">
      <c r="A7" s="15" t="str">
        <f>'AB1P1 Critérios'!K12</f>
        <v>Arthur Oliveira</v>
      </c>
      <c r="B7" s="42">
        <f>'AB1P1 Critérios'!L12</f>
        <v>1.75</v>
      </c>
      <c r="C7" s="36">
        <f>'AB1P1 Critérios'!M12</f>
        <v>3</v>
      </c>
      <c r="D7" s="37">
        <f>'AB1P1 Critérios'!N12</f>
        <v>4.75</v>
      </c>
    </row>
    <row r="8" spans="1:4" x14ac:dyDescent="0.25">
      <c r="A8" s="15" t="str">
        <f>'AB1P1 Critérios'!K18</f>
        <v>Beatriz Lima</v>
      </c>
      <c r="B8" s="42">
        <f>'AB1P1 Critérios'!L18</f>
        <v>2</v>
      </c>
      <c r="C8" s="36">
        <f>'AB1P1 Critérios'!M18</f>
        <v>3</v>
      </c>
      <c r="D8" s="37">
        <f>'AB1P1 Critérios'!N18</f>
        <v>5</v>
      </c>
    </row>
    <row r="9" spans="1:4" x14ac:dyDescent="0.25">
      <c r="A9" s="15" t="str">
        <f>'AB1P1 Critérios'!K4</f>
        <v>Bruno Lima</v>
      </c>
      <c r="B9" s="42">
        <f>'AB1P1 Critérios'!L4</f>
        <v>6.125</v>
      </c>
      <c r="C9" s="36">
        <f>'AB1P1 Critérios'!M4</f>
        <v>3</v>
      </c>
      <c r="D9" s="37">
        <f>'AB1P1 Critérios'!N4</f>
        <v>9.125</v>
      </c>
    </row>
    <row r="10" spans="1:4" x14ac:dyDescent="0.25">
      <c r="A10" s="6" t="str">
        <f>'AB1P1 Critérios'!K13</f>
        <v>Bruno Manoel Gomes</v>
      </c>
      <c r="B10" s="37">
        <f>'AB1P1 Critérios'!L13</f>
        <v>0</v>
      </c>
      <c r="C10" s="35">
        <f>'AB1P1 Critérios'!M13</f>
        <v>2.625</v>
      </c>
      <c r="D10" s="37">
        <f>'AB1P1 Critérios'!N13</f>
        <v>2.625</v>
      </c>
    </row>
    <row r="11" spans="1:4" x14ac:dyDescent="0.25">
      <c r="A11" s="15" t="s">
        <v>63</v>
      </c>
      <c r="B11" s="42">
        <f>'AB1P1 Critérios'!L21</f>
        <v>4.5</v>
      </c>
      <c r="C11" s="36">
        <f>'AB1P1 Critérios'!M21</f>
        <v>3</v>
      </c>
      <c r="D11" s="37">
        <f>'AB1P1 Critérios'!N21</f>
        <v>7.5</v>
      </c>
    </row>
    <row r="12" spans="1:4" x14ac:dyDescent="0.25">
      <c r="A12" s="6" t="str">
        <f>'AB1P1 Critérios'!K15</f>
        <v>Diana Caires</v>
      </c>
      <c r="B12" s="37">
        <f>'AB1P1 Critérios'!L15</f>
        <v>3.25</v>
      </c>
      <c r="C12" s="35">
        <f>'AB1P1 Critérios'!M15</f>
        <v>2.625</v>
      </c>
      <c r="D12" s="37">
        <f>'AB1P1 Critérios'!N15</f>
        <v>5.875</v>
      </c>
    </row>
    <row r="13" spans="1:4" x14ac:dyDescent="0.25">
      <c r="A13" s="6" t="str">
        <f>'AB1P1 Critérios'!K7</f>
        <v>Diogo Amorim</v>
      </c>
      <c r="B13" s="37">
        <f>'AB1P1 Critérios'!L7</f>
        <v>6.9375</v>
      </c>
      <c r="C13" s="35">
        <f>'AB1P1 Critérios'!M7</f>
        <v>2.25</v>
      </c>
      <c r="D13" s="37">
        <f>'AB1P1 Critérios'!N7</f>
        <v>9.1875</v>
      </c>
    </row>
    <row r="14" spans="1:4" x14ac:dyDescent="0.25">
      <c r="A14" s="6" t="str">
        <f>'AB1P1 Critérios'!K9</f>
        <v>Fernanda Ferreira</v>
      </c>
      <c r="B14" s="37">
        <f>'AB1P1 Critérios'!L9</f>
        <v>3.875</v>
      </c>
      <c r="C14" s="35">
        <f>'AB1P1 Critérios'!M9</f>
        <v>2.625</v>
      </c>
      <c r="D14" s="37">
        <f>'AB1P1 Critérios'!N9</f>
        <v>6.5</v>
      </c>
    </row>
    <row r="15" spans="1:4" x14ac:dyDescent="0.25">
      <c r="A15" s="6" t="str">
        <f>'AB1P1 Critérios'!K11</f>
        <v>Gabriela Azevedo</v>
      </c>
      <c r="B15" s="37">
        <f>'AB1P1 Critérios'!L11</f>
        <v>4.375</v>
      </c>
      <c r="C15" s="35">
        <f>'AB1P1 Critérios'!M11</f>
        <v>2.625</v>
      </c>
      <c r="D15" s="37">
        <f>'AB1P1 Critérios'!N11</f>
        <v>7</v>
      </c>
    </row>
    <row r="16" spans="1:4" x14ac:dyDescent="0.25">
      <c r="A16" s="15" t="str">
        <f>'AB1P1 Critérios'!K8</f>
        <v>Heitor Oliveira</v>
      </c>
      <c r="B16" s="42">
        <f>'AB1P1 Critérios'!L8</f>
        <v>2.75</v>
      </c>
      <c r="C16" s="36">
        <f>'AB1P1 Critérios'!M8</f>
        <v>2.25</v>
      </c>
      <c r="D16" s="37">
        <f>'AB1P1 Critérios'!N8</f>
        <v>5</v>
      </c>
    </row>
    <row r="17" spans="1:4" x14ac:dyDescent="0.25">
      <c r="A17" s="15" t="s">
        <v>65</v>
      </c>
      <c r="B17" s="42">
        <f>'AB1P1 Critérios'!L23</f>
        <v>1.5</v>
      </c>
      <c r="C17" s="36">
        <f>'AB1P1 Critérios'!M23</f>
        <v>3</v>
      </c>
      <c r="D17" s="37">
        <f>'AB1P1 Critérios'!N23</f>
        <v>4.5</v>
      </c>
    </row>
    <row r="18" spans="1:4" x14ac:dyDescent="0.25">
      <c r="A18" s="40" t="s">
        <v>78</v>
      </c>
      <c r="B18" s="37">
        <f>'AB1P1 Critérios'!L36</f>
        <v>2.125</v>
      </c>
      <c r="C18" s="35">
        <f>'AB1P1 Critérios'!M36</f>
        <v>3</v>
      </c>
      <c r="D18" s="37">
        <f>'AB1P1 Critérios'!N36</f>
        <v>5.125</v>
      </c>
    </row>
    <row r="19" spans="1:4" x14ac:dyDescent="0.25">
      <c r="A19" s="15" t="str">
        <f>'AB1P1 Critérios'!K10</f>
        <v>José Santos Silva</v>
      </c>
      <c r="B19" s="42">
        <f>'AB1P1 Critérios'!L10</f>
        <v>0.875</v>
      </c>
      <c r="C19" s="36">
        <f>'AB1P1 Critérios'!M10</f>
        <v>3</v>
      </c>
      <c r="D19" s="37">
        <f>'AB1P1 Critérios'!N10</f>
        <v>3.875</v>
      </c>
    </row>
    <row r="20" spans="1:4" x14ac:dyDescent="0.25">
      <c r="A20" s="6" t="str">
        <f>'AB1P1 Critérios'!K19</f>
        <v>Karla Kamila Barros Pinheiro</v>
      </c>
      <c r="B20" s="37">
        <f>'AB1P1 Critérios'!L19</f>
        <v>4.5</v>
      </c>
      <c r="C20" s="35">
        <f>'AB1P1 Critérios'!M19</f>
        <v>2.625</v>
      </c>
      <c r="D20" s="37">
        <f>'AB1P1 Critérios'!N19</f>
        <v>7.125</v>
      </c>
    </row>
    <row r="21" spans="1:4" x14ac:dyDescent="0.25">
      <c r="A21" s="15" t="s">
        <v>91</v>
      </c>
      <c r="B21" s="42">
        <f>'AB1P1 Critérios'!L25</f>
        <v>2.75</v>
      </c>
      <c r="C21" s="36">
        <f>'AB1P1 Critérios'!M25</f>
        <v>3</v>
      </c>
      <c r="D21" s="37">
        <f>'AB1P1 Critérios'!N25</f>
        <v>5.75</v>
      </c>
    </row>
    <row r="22" spans="1:4" x14ac:dyDescent="0.25">
      <c r="A22" s="6" t="str">
        <f>'AB1P1 Critérios'!K3</f>
        <v>Luca Lisboa</v>
      </c>
      <c r="B22" s="37">
        <f>'AB1P1 Critérios'!L3</f>
        <v>6.75</v>
      </c>
      <c r="C22" s="35">
        <f>'AB1P1 Critérios'!M3</f>
        <v>2.625</v>
      </c>
      <c r="D22" s="37">
        <f>'AB1P1 Critérios'!N3</f>
        <v>9.375</v>
      </c>
    </row>
    <row r="23" spans="1:4" x14ac:dyDescent="0.25">
      <c r="A23" s="15" t="str">
        <f>'AB1P1 Critérios'!K16</f>
        <v>Lucas dos santos Felix</v>
      </c>
      <c r="B23" s="42">
        <f>'AB1P1 Critérios'!L16</f>
        <v>2.125</v>
      </c>
      <c r="C23" s="36">
        <f>'AB1P1 Critérios'!M16</f>
        <v>2.625</v>
      </c>
      <c r="D23" s="37">
        <f>'AB1P1 Critérios'!N16</f>
        <v>4.75</v>
      </c>
    </row>
    <row r="24" spans="1:4" x14ac:dyDescent="0.25">
      <c r="A24" s="6" t="s">
        <v>66</v>
      </c>
      <c r="B24" s="37">
        <f>'AB1P1 Critérios'!L24</f>
        <v>2.875</v>
      </c>
      <c r="C24" s="35">
        <f>'AB1P1 Critérios'!M24</f>
        <v>0</v>
      </c>
      <c r="D24" s="37">
        <f>'AB1P1 Critérios'!N24</f>
        <v>2.875</v>
      </c>
    </row>
    <row r="25" spans="1:4" x14ac:dyDescent="0.25">
      <c r="A25" s="6" t="s">
        <v>72</v>
      </c>
      <c r="B25" s="37">
        <f>'AB1P1 Critérios'!L30</f>
        <v>7</v>
      </c>
      <c r="C25" s="35">
        <f>'AB1P1 Critérios'!M30</f>
        <v>3</v>
      </c>
      <c r="D25" s="37">
        <f>'AB1P1 Critérios'!N30</f>
        <v>10</v>
      </c>
    </row>
    <row r="26" spans="1:4" x14ac:dyDescent="0.25">
      <c r="A26" s="15" t="str">
        <f>'AB1P1 Critérios'!K14</f>
        <v>Marcus Antônio</v>
      </c>
      <c r="B26" s="42">
        <f>'AB1P1 Critérios'!L14</f>
        <v>4.5</v>
      </c>
      <c r="C26" s="36">
        <f>'AB1P1 Critérios'!M14</f>
        <v>2.625</v>
      </c>
      <c r="D26" s="37">
        <f>'AB1P1 Critérios'!N14</f>
        <v>7.125</v>
      </c>
    </row>
    <row r="27" spans="1:4" x14ac:dyDescent="0.25">
      <c r="A27" s="6" t="s">
        <v>68</v>
      </c>
      <c r="B27" s="37">
        <f>'AB1P1 Critérios'!L26</f>
        <v>2.75</v>
      </c>
      <c r="C27" s="35">
        <f>'AB1P1 Critérios'!M26</f>
        <v>0</v>
      </c>
      <c r="D27" s="37">
        <f>'AB1P1 Critérios'!N26</f>
        <v>2.75</v>
      </c>
    </row>
    <row r="28" spans="1:4" x14ac:dyDescent="0.25">
      <c r="A28" s="15" t="s">
        <v>69</v>
      </c>
      <c r="B28" s="42">
        <f>'AB1P1 Critérios'!L27</f>
        <v>1.5</v>
      </c>
      <c r="C28" s="36">
        <f>'AB1P1 Critérios'!M27</f>
        <v>3</v>
      </c>
      <c r="D28" s="37">
        <f>'AB1P1 Critérios'!N27</f>
        <v>4.5</v>
      </c>
    </row>
    <row r="29" spans="1:4" x14ac:dyDescent="0.25">
      <c r="A29" s="15" t="str">
        <f>'AB1P1 Critérios'!K6</f>
        <v>Paulo Santos</v>
      </c>
      <c r="B29" s="42">
        <f>'AB1P1 Critérios'!L6</f>
        <v>1.25</v>
      </c>
      <c r="C29" s="36">
        <f>'AB1P1 Critérios'!M6</f>
        <v>1.5</v>
      </c>
      <c r="D29" s="37">
        <f>'AB1P1 Critérios'!N6</f>
        <v>2.75</v>
      </c>
    </row>
    <row r="30" spans="1:4" x14ac:dyDescent="0.25">
      <c r="A30" s="15" t="s">
        <v>75</v>
      </c>
      <c r="B30" s="42">
        <f>'AB1P1 Critérios'!L33</f>
        <v>7</v>
      </c>
      <c r="C30" s="36">
        <f>'AB1P1 Critérios'!M33</f>
        <v>2.625</v>
      </c>
      <c r="D30" s="37">
        <f>'AB1P1 Critérios'!N33</f>
        <v>9.625</v>
      </c>
    </row>
    <row r="31" spans="1:4" x14ac:dyDescent="0.25">
      <c r="A31" s="6" t="s">
        <v>76</v>
      </c>
      <c r="B31" s="37">
        <f>'AB1P1 Critérios'!L34</f>
        <v>7</v>
      </c>
      <c r="C31" s="35">
        <f>'AB1P1 Critérios'!M34</f>
        <v>2.625</v>
      </c>
      <c r="D31" s="37">
        <f>'AB1P1 Critérios'!N34</f>
        <v>9.625</v>
      </c>
    </row>
    <row r="32" spans="1:4" x14ac:dyDescent="0.25">
      <c r="A32" s="6" t="s">
        <v>70</v>
      </c>
      <c r="B32" s="37">
        <f>'AB1P1 Critérios'!L28</f>
        <v>0.25</v>
      </c>
      <c r="C32" s="35">
        <f>'AB1P1 Critérios'!M28</f>
        <v>3</v>
      </c>
      <c r="D32" s="37">
        <f>'AB1P1 Critérios'!N28</f>
        <v>3.25</v>
      </c>
    </row>
    <row r="33" spans="1:4" x14ac:dyDescent="0.25">
      <c r="A33" s="15" t="s">
        <v>73</v>
      </c>
      <c r="B33" s="42">
        <f>'AB1P1 Critérios'!L31</f>
        <v>5.125</v>
      </c>
      <c r="C33" s="36">
        <f>'AB1P1 Critérios'!M31</f>
        <v>3</v>
      </c>
      <c r="D33" s="37">
        <f>'AB1P1 Critérios'!N31</f>
        <v>8.125</v>
      </c>
    </row>
    <row r="34" spans="1:4" x14ac:dyDescent="0.25">
      <c r="A34" s="6" t="str">
        <f>'AB1P1 Critérios'!K17</f>
        <v>Simone Gomes</v>
      </c>
      <c r="B34" s="37">
        <f>'AB1P1 Critérios'!L17</f>
        <v>1.125</v>
      </c>
      <c r="C34" s="35">
        <f>'AB1P1 Critérios'!M17</f>
        <v>2.625</v>
      </c>
      <c r="D34" s="37">
        <f>'AB1P1 Critérios'!N17</f>
        <v>3.75</v>
      </c>
    </row>
    <row r="35" spans="1:4" x14ac:dyDescent="0.25">
      <c r="A35" s="15" t="s">
        <v>71</v>
      </c>
      <c r="B35" s="42">
        <f>'AB1P1 Critérios'!L29</f>
        <v>1.5</v>
      </c>
      <c r="C35" s="36">
        <f>'AB1P1 Critérios'!M29</f>
        <v>3</v>
      </c>
      <c r="D35" s="37">
        <f>'AB1P1 Critérios'!N29</f>
        <v>4.5</v>
      </c>
    </row>
    <row r="36" spans="1:4" ht="15.75" thickBot="1" x14ac:dyDescent="0.3">
      <c r="A36" s="9" t="s">
        <v>62</v>
      </c>
      <c r="B36" s="39">
        <f>'AB1P1 Critérios'!L20</f>
        <v>3.8250000000000002</v>
      </c>
      <c r="C36" s="38">
        <f>'AB1P1 Critérios'!M20</f>
        <v>3</v>
      </c>
      <c r="D36" s="39">
        <f>'AB1P1 Critérios'!N20</f>
        <v>6.8250000000000002</v>
      </c>
    </row>
  </sheetData>
  <mergeCells count="4">
    <mergeCell ref="A1:A2"/>
    <mergeCell ref="B1:B2"/>
    <mergeCell ref="C1:C2"/>
    <mergeCell ref="D1:D2"/>
  </mergeCells>
  <conditionalFormatting sqref="D3:D36">
    <cfRule type="cellIs" dxfId="9" priority="1" operator="between">
      <formula>6.999999</formula>
      <formula>10.0000001</formula>
    </cfRule>
    <cfRule type="cellIs" dxfId="8" priority="2" operator="lessThan">
      <formula>7</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2D0B0-7884-46B6-A719-251C751657ED}">
  <dimension ref="A1:B36"/>
  <sheetViews>
    <sheetView workbookViewId="0">
      <selection activeCell="A3" sqref="A3:B3"/>
    </sheetView>
  </sheetViews>
  <sheetFormatPr defaultRowHeight="15" x14ac:dyDescent="0.25"/>
  <cols>
    <col min="1" max="1" width="26.42578125" bestFit="1" customWidth="1"/>
    <col min="2" max="2" width="12.85546875" customWidth="1"/>
  </cols>
  <sheetData>
    <row r="1" spans="1:2" x14ac:dyDescent="0.25">
      <c r="A1" s="123" t="s">
        <v>22</v>
      </c>
      <c r="B1" s="123" t="s">
        <v>23</v>
      </c>
    </row>
    <row r="2" spans="1:2" ht="15.75" thickBot="1" x14ac:dyDescent="0.3">
      <c r="A2" s="125"/>
      <c r="B2" s="125"/>
    </row>
    <row r="3" spans="1:2" x14ac:dyDescent="0.25">
      <c r="A3" s="43" t="s">
        <v>77</v>
      </c>
      <c r="B3" s="45">
        <f>'AB1P1 Critérios'!N35</f>
        <v>3.875</v>
      </c>
    </row>
    <row r="4" spans="1:2" x14ac:dyDescent="0.25">
      <c r="A4" s="6" t="s">
        <v>64</v>
      </c>
      <c r="B4" s="37">
        <f>'AB1P1 Critérios'!N22</f>
        <v>6.875</v>
      </c>
    </row>
    <row r="5" spans="1:2" x14ac:dyDescent="0.25">
      <c r="A5" s="6" t="s">
        <v>74</v>
      </c>
      <c r="B5" s="37">
        <f>'AB1P1 Critérios'!N32</f>
        <v>7.125</v>
      </c>
    </row>
    <row r="6" spans="1:2" x14ac:dyDescent="0.25">
      <c r="A6" s="6" t="str">
        <f>'AB1P1 Critérios'!K5</f>
        <v>Arthur Farias</v>
      </c>
      <c r="B6" s="37">
        <f>'AB1P1 Critérios'!N5</f>
        <v>7.75</v>
      </c>
    </row>
    <row r="7" spans="1:2" x14ac:dyDescent="0.25">
      <c r="A7" s="15" t="str">
        <f>'AB1P1 Critérios'!K12</f>
        <v>Arthur Oliveira</v>
      </c>
      <c r="B7" s="37">
        <f>'AB1P1 Critérios'!N12</f>
        <v>4.75</v>
      </c>
    </row>
    <row r="8" spans="1:2" x14ac:dyDescent="0.25">
      <c r="A8" s="15" t="str">
        <f>'AB1P1 Critérios'!K18</f>
        <v>Beatriz Lima</v>
      </c>
      <c r="B8" s="37">
        <f>'AB1P1 Critérios'!N18</f>
        <v>5</v>
      </c>
    </row>
    <row r="9" spans="1:2" x14ac:dyDescent="0.25">
      <c r="A9" s="15" t="str">
        <f>'AB1P1 Critérios'!K4</f>
        <v>Bruno Lima</v>
      </c>
      <c r="B9" s="37">
        <f>'AB1P1 Critérios'!N4</f>
        <v>9.125</v>
      </c>
    </row>
    <row r="10" spans="1:2" x14ac:dyDescent="0.25">
      <c r="A10" s="6" t="str">
        <f>'AB1P1 Critérios'!K13</f>
        <v>Bruno Manoel Gomes</v>
      </c>
      <c r="B10" s="37">
        <f>'AB1P1 Critérios'!N13</f>
        <v>2.625</v>
      </c>
    </row>
    <row r="11" spans="1:2" x14ac:dyDescent="0.25">
      <c r="A11" s="15" t="s">
        <v>63</v>
      </c>
      <c r="B11" s="37">
        <f>'AB1P1 Critérios'!N21</f>
        <v>7.5</v>
      </c>
    </row>
    <row r="12" spans="1:2" x14ac:dyDescent="0.25">
      <c r="A12" s="6" t="str">
        <f>'AB1P1 Critérios'!K15</f>
        <v>Diana Caires</v>
      </c>
      <c r="B12" s="37">
        <f>'AB1P1 Critérios'!N15</f>
        <v>5.875</v>
      </c>
    </row>
    <row r="13" spans="1:2" x14ac:dyDescent="0.25">
      <c r="A13" s="6" t="str">
        <f>'AB1P1 Critérios'!K7</f>
        <v>Diogo Amorim</v>
      </c>
      <c r="B13" s="37">
        <f>'AB1P1 Critérios'!N7</f>
        <v>9.1875</v>
      </c>
    </row>
    <row r="14" spans="1:2" x14ac:dyDescent="0.25">
      <c r="A14" s="6" t="str">
        <f>'AB1P1 Critérios'!K9</f>
        <v>Fernanda Ferreira</v>
      </c>
      <c r="B14" s="37">
        <f>'AB1P1 Critérios'!N9</f>
        <v>6.5</v>
      </c>
    </row>
    <row r="15" spans="1:2" x14ac:dyDescent="0.25">
      <c r="A15" s="6" t="str">
        <f>'AB1P1 Critérios'!K11</f>
        <v>Gabriela Azevedo</v>
      </c>
      <c r="B15" s="37">
        <f>'AB1P1 Critérios'!N11</f>
        <v>7</v>
      </c>
    </row>
    <row r="16" spans="1:2" x14ac:dyDescent="0.25">
      <c r="A16" s="15" t="str">
        <f>'AB1P1 Critérios'!K8</f>
        <v>Heitor Oliveira</v>
      </c>
      <c r="B16" s="37">
        <f>'AB1P1 Critérios'!N8</f>
        <v>5</v>
      </c>
    </row>
    <row r="17" spans="1:2" x14ac:dyDescent="0.25">
      <c r="A17" s="15" t="s">
        <v>65</v>
      </c>
      <c r="B17" s="37">
        <f>'AB1P1 Critérios'!N23</f>
        <v>4.5</v>
      </c>
    </row>
    <row r="18" spans="1:2" x14ac:dyDescent="0.25">
      <c r="A18" s="40" t="s">
        <v>78</v>
      </c>
      <c r="B18" s="37">
        <f>'AB1P1 Critérios'!N36</f>
        <v>5.125</v>
      </c>
    </row>
    <row r="19" spans="1:2" x14ac:dyDescent="0.25">
      <c r="A19" s="15" t="str">
        <f>'AB1P1 Critérios'!K10</f>
        <v>José Santos Silva</v>
      </c>
      <c r="B19" s="37">
        <f>'AB1P1 Critérios'!N10</f>
        <v>3.875</v>
      </c>
    </row>
    <row r="20" spans="1:2" x14ac:dyDescent="0.25">
      <c r="A20" s="6" t="str">
        <f>'AB1P1 Critérios'!K19</f>
        <v>Karla Kamila Barros Pinheiro</v>
      </c>
      <c r="B20" s="37">
        <f>'AB1P1 Critérios'!N19</f>
        <v>7.125</v>
      </c>
    </row>
    <row r="21" spans="1:2" x14ac:dyDescent="0.25">
      <c r="A21" s="15" t="s">
        <v>91</v>
      </c>
      <c r="B21" s="37">
        <f>'AB1P1 Critérios'!N25</f>
        <v>5.75</v>
      </c>
    </row>
    <row r="22" spans="1:2" x14ac:dyDescent="0.25">
      <c r="A22" s="6" t="str">
        <f>'AB1P1 Critérios'!K3</f>
        <v>Luca Lisboa</v>
      </c>
      <c r="B22" s="37">
        <f>'AB1P1 Critérios'!N3</f>
        <v>9.375</v>
      </c>
    </row>
    <row r="23" spans="1:2" x14ac:dyDescent="0.25">
      <c r="A23" s="15" t="str">
        <f>'AB1P1 Critérios'!K16</f>
        <v>Lucas dos santos Felix</v>
      </c>
      <c r="B23" s="37">
        <f>'AB1P1 Critérios'!N16</f>
        <v>4.75</v>
      </c>
    </row>
    <row r="24" spans="1:2" x14ac:dyDescent="0.25">
      <c r="A24" s="6" t="s">
        <v>66</v>
      </c>
      <c r="B24" s="37">
        <f>'AB1P1 Critérios'!N24</f>
        <v>2.875</v>
      </c>
    </row>
    <row r="25" spans="1:2" x14ac:dyDescent="0.25">
      <c r="A25" s="6" t="s">
        <v>72</v>
      </c>
      <c r="B25" s="37">
        <f>'AB1P1 Critérios'!N30</f>
        <v>10</v>
      </c>
    </row>
    <row r="26" spans="1:2" x14ac:dyDescent="0.25">
      <c r="A26" s="15" t="str">
        <f>'AB1P1 Critérios'!K14</f>
        <v>Marcus Antônio</v>
      </c>
      <c r="B26" s="37">
        <f>'AB1P1 Critérios'!N14</f>
        <v>7.125</v>
      </c>
    </row>
    <row r="27" spans="1:2" x14ac:dyDescent="0.25">
      <c r="A27" s="6" t="s">
        <v>68</v>
      </c>
      <c r="B27" s="37">
        <f>'AB1P1 Critérios'!N26</f>
        <v>2.75</v>
      </c>
    </row>
    <row r="28" spans="1:2" x14ac:dyDescent="0.25">
      <c r="A28" s="15" t="s">
        <v>69</v>
      </c>
      <c r="B28" s="37">
        <f>'AB1P1 Critérios'!N27</f>
        <v>4.5</v>
      </c>
    </row>
    <row r="29" spans="1:2" x14ac:dyDescent="0.25">
      <c r="A29" s="15" t="str">
        <f>'AB1P1 Critérios'!K6</f>
        <v>Paulo Santos</v>
      </c>
      <c r="B29" s="37">
        <f>'AB1P1 Critérios'!N6</f>
        <v>2.75</v>
      </c>
    </row>
    <row r="30" spans="1:2" x14ac:dyDescent="0.25">
      <c r="A30" s="15" t="s">
        <v>75</v>
      </c>
      <c r="B30" s="37">
        <f>'AB1P1 Critérios'!N33</f>
        <v>9.625</v>
      </c>
    </row>
    <row r="31" spans="1:2" x14ac:dyDescent="0.25">
      <c r="A31" s="6" t="s">
        <v>76</v>
      </c>
      <c r="B31" s="37">
        <f>'AB1P1 Critérios'!N34</f>
        <v>9.625</v>
      </c>
    </row>
    <row r="32" spans="1:2" x14ac:dyDescent="0.25">
      <c r="A32" s="6" t="s">
        <v>70</v>
      </c>
      <c r="B32" s="37">
        <f>'AB1P1 Critérios'!N28</f>
        <v>3.25</v>
      </c>
    </row>
    <row r="33" spans="1:2" x14ac:dyDescent="0.25">
      <c r="A33" s="15" t="s">
        <v>73</v>
      </c>
      <c r="B33" s="37">
        <f>'AB1P1 Critérios'!N31</f>
        <v>8.125</v>
      </c>
    </row>
    <row r="34" spans="1:2" x14ac:dyDescent="0.25">
      <c r="A34" s="6" t="str">
        <f>'AB1P1 Critérios'!K17</f>
        <v>Simone Gomes</v>
      </c>
      <c r="B34" s="37">
        <f>'AB1P1 Critérios'!N17</f>
        <v>3.75</v>
      </c>
    </row>
    <row r="35" spans="1:2" x14ac:dyDescent="0.25">
      <c r="A35" s="15" t="s">
        <v>71</v>
      </c>
      <c r="B35" s="37">
        <f>'AB1P1 Critérios'!N29</f>
        <v>4.5</v>
      </c>
    </row>
    <row r="36" spans="1:2" ht="15.75" thickBot="1" x14ac:dyDescent="0.3">
      <c r="A36" s="9" t="s">
        <v>62</v>
      </c>
      <c r="B36" s="39">
        <f>'AB1P1 Critérios'!N20</f>
        <v>6.8250000000000002</v>
      </c>
    </row>
  </sheetData>
  <mergeCells count="2">
    <mergeCell ref="A1:A2"/>
    <mergeCell ref="B1:B2"/>
  </mergeCells>
  <conditionalFormatting sqref="B3:B36">
    <cfRule type="cellIs" dxfId="7" priority="1" operator="between">
      <formula>6.999999</formula>
      <formula>10.0000001</formula>
    </cfRule>
    <cfRule type="cellIs" dxfId="6" priority="2" operator="lessThan">
      <formula>7</formula>
    </cfRule>
  </conditionalFormatting>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3E02C-AC1C-4931-B499-EC065033672A}">
  <dimension ref="A1:F37"/>
  <sheetViews>
    <sheetView zoomScale="70" zoomScaleNormal="70" workbookViewId="0">
      <selection activeCell="Q9" sqref="Q9"/>
    </sheetView>
  </sheetViews>
  <sheetFormatPr defaultRowHeight="15" x14ac:dyDescent="0.25"/>
  <cols>
    <col min="1" max="1" width="26.42578125" style="19" bestFit="1" customWidth="1"/>
    <col min="2" max="2" width="14.28515625" style="19" bestFit="1" customWidth="1"/>
    <col min="3" max="3" width="14.5703125" style="19" bestFit="1" customWidth="1"/>
    <col min="4" max="4" width="12.5703125" style="19" bestFit="1" customWidth="1"/>
    <col min="5" max="5" width="50.140625" style="19" customWidth="1"/>
    <col min="6" max="6" width="35" style="14" customWidth="1"/>
    <col min="7" max="16384" width="9.140625" style="19"/>
  </cols>
  <sheetData>
    <row r="1" spans="1:6" ht="15.75" thickBot="1" x14ac:dyDescent="0.3">
      <c r="A1" s="121" t="s">
        <v>22</v>
      </c>
      <c r="B1" s="123" t="s">
        <v>25</v>
      </c>
      <c r="C1" s="123" t="s">
        <v>24</v>
      </c>
      <c r="D1" s="126" t="s">
        <v>23</v>
      </c>
      <c r="E1" s="129" t="s">
        <v>26</v>
      </c>
      <c r="F1" s="130"/>
    </row>
    <row r="2" spans="1:6" ht="15.75" thickBot="1" x14ac:dyDescent="0.3">
      <c r="A2" s="122"/>
      <c r="B2" s="125"/>
      <c r="C2" s="125"/>
      <c r="D2" s="128"/>
      <c r="E2" s="20" t="s">
        <v>25</v>
      </c>
      <c r="F2" s="34" t="s">
        <v>24</v>
      </c>
    </row>
    <row r="3" spans="1:6" ht="75" x14ac:dyDescent="0.25">
      <c r="A3" s="15" t="str">
        <f>'AB1P1 Critérios'!K3</f>
        <v>Luca Lisboa</v>
      </c>
      <c r="B3" s="15">
        <f>'AB1P1 Critérios'!L3</f>
        <v>6.75</v>
      </c>
      <c r="C3" s="15">
        <f>'AB1P1 Critérios'!M3</f>
        <v>2.625</v>
      </c>
      <c r="D3" s="18">
        <f>'AB1P1 Critérios'!N3</f>
        <v>9.375</v>
      </c>
      <c r="E3" s="21" t="s">
        <v>30</v>
      </c>
      <c r="F3" s="31" t="s">
        <v>32</v>
      </c>
    </row>
    <row r="4" spans="1:6" ht="43.5" customHeight="1" x14ac:dyDescent="0.25">
      <c r="A4" s="6" t="str">
        <f>'AB1P1 Critérios'!K4</f>
        <v>Bruno Lima</v>
      </c>
      <c r="B4" s="6">
        <f>'AB1P1 Critérios'!L4</f>
        <v>6.125</v>
      </c>
      <c r="C4" s="6">
        <f>'AB1P1 Critérios'!M4</f>
        <v>3</v>
      </c>
      <c r="D4" s="12">
        <f>'AB1P1 Critérios'!N4</f>
        <v>9.125</v>
      </c>
      <c r="E4" s="22" t="s">
        <v>34</v>
      </c>
      <c r="F4" s="32"/>
    </row>
    <row r="5" spans="1:6" ht="90" x14ac:dyDescent="0.25">
      <c r="A5" s="15" t="str">
        <f>'AB1P1 Critérios'!K5</f>
        <v>Arthur Farias</v>
      </c>
      <c r="B5" s="15">
        <f>'AB1P1 Critérios'!L5</f>
        <v>5.125</v>
      </c>
      <c r="C5" s="15">
        <f>'AB1P1 Critérios'!M5</f>
        <v>2.625</v>
      </c>
      <c r="D5" s="18">
        <f>'AB1P1 Critérios'!N5</f>
        <v>7.75</v>
      </c>
      <c r="E5" s="23" t="s">
        <v>31</v>
      </c>
      <c r="F5" s="31" t="s">
        <v>32</v>
      </c>
    </row>
    <row r="6" spans="1:6" ht="60" x14ac:dyDescent="0.25">
      <c r="A6" s="6" t="str">
        <f>'AB1P1 Critérios'!K6</f>
        <v>Paulo Santos</v>
      </c>
      <c r="B6" s="6">
        <f>'AB1P1 Critérios'!L6</f>
        <v>1.25</v>
      </c>
      <c r="C6" s="6">
        <f>'AB1P1 Critérios'!M6</f>
        <v>1.5</v>
      </c>
      <c r="D6" s="12">
        <f>'AB1P1 Critérios'!N6</f>
        <v>2.75</v>
      </c>
      <c r="E6" s="22" t="s">
        <v>41</v>
      </c>
      <c r="F6" s="32" t="s">
        <v>36</v>
      </c>
    </row>
    <row r="7" spans="1:6" ht="45" x14ac:dyDescent="0.25">
      <c r="A7" s="15" t="str">
        <f>'AB1P1 Critérios'!K7</f>
        <v>Diogo Amorim</v>
      </c>
      <c r="B7" s="15">
        <f>'AB1P1 Critérios'!L7</f>
        <v>6.9375</v>
      </c>
      <c r="C7" s="15">
        <f>'AB1P1 Critérios'!M7</f>
        <v>2.25</v>
      </c>
      <c r="D7" s="18">
        <f>'AB1P1 Critérios'!N7</f>
        <v>9.1875</v>
      </c>
      <c r="E7" s="21" t="s">
        <v>38</v>
      </c>
      <c r="F7" s="31" t="s">
        <v>32</v>
      </c>
    </row>
    <row r="8" spans="1:6" ht="45" x14ac:dyDescent="0.25">
      <c r="A8" s="6" t="str">
        <f>'AB1P1 Critérios'!K8</f>
        <v>Heitor Oliveira</v>
      </c>
      <c r="B8" s="6">
        <f>'AB1P1 Critérios'!L8</f>
        <v>2.75</v>
      </c>
      <c r="C8" s="6">
        <f>'AB1P1 Critérios'!M8</f>
        <v>2.25</v>
      </c>
      <c r="D8" s="12">
        <f>'AB1P1 Critérios'!N8</f>
        <v>5</v>
      </c>
      <c r="E8" s="22" t="s">
        <v>40</v>
      </c>
      <c r="F8" s="32" t="s">
        <v>32</v>
      </c>
    </row>
    <row r="9" spans="1:6" ht="60" x14ac:dyDescent="0.25">
      <c r="A9" s="15" t="str">
        <f>'AB1P1 Critérios'!K9</f>
        <v>Fernanda Ferreira</v>
      </c>
      <c r="B9" s="15">
        <f>'AB1P1 Critérios'!L9</f>
        <v>3.875</v>
      </c>
      <c r="C9" s="15">
        <f>'AB1P1 Critérios'!M9</f>
        <v>2.625</v>
      </c>
      <c r="D9" s="18">
        <f>'AB1P1 Critérios'!N9</f>
        <v>6.5</v>
      </c>
      <c r="E9" s="21" t="s">
        <v>43</v>
      </c>
      <c r="F9" s="31" t="s">
        <v>32</v>
      </c>
    </row>
    <row r="10" spans="1:6" ht="75" x14ac:dyDescent="0.25">
      <c r="A10" s="6" t="str">
        <f>'AB1P1 Critérios'!K10</f>
        <v>José Santos Silva</v>
      </c>
      <c r="B10" s="6">
        <f>'AB1P1 Critérios'!L10</f>
        <v>0.875</v>
      </c>
      <c r="C10" s="6">
        <f>'AB1P1 Critérios'!M10</f>
        <v>3</v>
      </c>
      <c r="D10" s="12">
        <f>'AB1P1 Critérios'!N10</f>
        <v>3.875</v>
      </c>
      <c r="E10" s="22" t="s">
        <v>45</v>
      </c>
      <c r="F10" s="32"/>
    </row>
    <row r="11" spans="1:6" ht="90" x14ac:dyDescent="0.25">
      <c r="A11" s="15" t="str">
        <f>'AB1P1 Critérios'!K11</f>
        <v>Gabriela Azevedo</v>
      </c>
      <c r="B11" s="15">
        <f>'AB1P1 Critérios'!L11</f>
        <v>4.375</v>
      </c>
      <c r="C11" s="15">
        <f>'AB1P1 Critérios'!M11</f>
        <v>2.625</v>
      </c>
      <c r="D11" s="18">
        <f>'AB1P1 Critérios'!N11</f>
        <v>7</v>
      </c>
      <c r="E11" s="21" t="s">
        <v>47</v>
      </c>
      <c r="F11" s="31" t="s">
        <v>32</v>
      </c>
    </row>
    <row r="12" spans="1:6" ht="60" x14ac:dyDescent="0.25">
      <c r="A12" s="6" t="str">
        <f>'AB1P1 Critérios'!K12</f>
        <v>Arthur Oliveira</v>
      </c>
      <c r="B12" s="6">
        <f>'AB1P1 Critérios'!L12</f>
        <v>1.75</v>
      </c>
      <c r="C12" s="6">
        <f>'AB1P1 Critérios'!M12</f>
        <v>3</v>
      </c>
      <c r="D12" s="12">
        <f>'AB1P1 Critérios'!N12</f>
        <v>4.75</v>
      </c>
      <c r="E12" s="22" t="s">
        <v>49</v>
      </c>
      <c r="F12" s="32"/>
    </row>
    <row r="13" spans="1:6" ht="45" x14ac:dyDescent="0.25">
      <c r="A13" s="15" t="str">
        <f>'AB1P1 Critérios'!K13</f>
        <v>Bruno Manoel Gomes</v>
      </c>
      <c r="B13" s="15">
        <f>'AB1P1 Critérios'!L13</f>
        <v>0</v>
      </c>
      <c r="C13" s="15">
        <f>'AB1P1 Critérios'!M13</f>
        <v>2.625</v>
      </c>
      <c r="D13" s="18">
        <f>'AB1P1 Critérios'!N13</f>
        <v>2.625</v>
      </c>
      <c r="E13" s="21" t="s">
        <v>51</v>
      </c>
      <c r="F13" s="31" t="s">
        <v>32</v>
      </c>
    </row>
    <row r="14" spans="1:6" ht="45" x14ac:dyDescent="0.25">
      <c r="A14" s="6" t="str">
        <f>'AB1P1 Critérios'!K14</f>
        <v>Marcus Antônio</v>
      </c>
      <c r="B14" s="6">
        <f>'AB1P1 Critérios'!L14</f>
        <v>4.5</v>
      </c>
      <c r="C14" s="6">
        <f>'AB1P1 Critérios'!M14</f>
        <v>2.625</v>
      </c>
      <c r="D14" s="12">
        <f>'AB1P1 Critérios'!N14</f>
        <v>7.125</v>
      </c>
      <c r="E14" s="22" t="s">
        <v>53</v>
      </c>
      <c r="F14" s="32" t="s">
        <v>32</v>
      </c>
    </row>
    <row r="15" spans="1:6" ht="45" x14ac:dyDescent="0.25">
      <c r="A15" s="15" t="str">
        <f>'AB1P1 Critérios'!K15</f>
        <v>Diana Caires</v>
      </c>
      <c r="B15" s="15">
        <f>'AB1P1 Critérios'!L15</f>
        <v>3.25</v>
      </c>
      <c r="C15" s="15">
        <f>'AB1P1 Critérios'!M15</f>
        <v>2.625</v>
      </c>
      <c r="D15" s="18">
        <f>'AB1P1 Critérios'!N15</f>
        <v>5.875</v>
      </c>
      <c r="E15" s="21" t="s">
        <v>55</v>
      </c>
      <c r="F15" s="31" t="s">
        <v>32</v>
      </c>
    </row>
    <row r="16" spans="1:6" ht="45" x14ac:dyDescent="0.25">
      <c r="A16" s="6" t="str">
        <f>'AB1P1 Critérios'!K16</f>
        <v>Lucas dos santos Felix</v>
      </c>
      <c r="B16" s="6">
        <f>'AB1P1 Critérios'!L16</f>
        <v>2.125</v>
      </c>
      <c r="C16" s="6">
        <f>'AB1P1 Critérios'!M16</f>
        <v>2.625</v>
      </c>
      <c r="D16" s="12">
        <f>'AB1P1 Critérios'!N16</f>
        <v>4.75</v>
      </c>
      <c r="E16" s="22" t="s">
        <v>57</v>
      </c>
      <c r="F16" s="32" t="s">
        <v>32</v>
      </c>
    </row>
    <row r="17" spans="1:6" ht="65.25" customHeight="1" x14ac:dyDescent="0.25">
      <c r="A17" s="15" t="str">
        <f>'AB1P1 Critérios'!K17</f>
        <v>Simone Gomes</v>
      </c>
      <c r="B17" s="15">
        <f>'AB1P1 Critérios'!L17</f>
        <v>1.125</v>
      </c>
      <c r="C17" s="15">
        <f>'AB1P1 Critérios'!M17</f>
        <v>2.625</v>
      </c>
      <c r="D17" s="18">
        <f>'AB1P1 Critérios'!N17</f>
        <v>3.75</v>
      </c>
      <c r="E17" s="21" t="s">
        <v>59</v>
      </c>
      <c r="F17" s="31" t="s">
        <v>32</v>
      </c>
    </row>
    <row r="18" spans="1:6" x14ac:dyDescent="0.25">
      <c r="A18" s="6" t="str">
        <f>'AB1P1 Critérios'!K18</f>
        <v>Beatriz Lima</v>
      </c>
      <c r="B18" s="6">
        <f>'AB1P1 Critérios'!L18</f>
        <v>2</v>
      </c>
      <c r="C18" s="6">
        <f>'AB1P1 Critérios'!M18</f>
        <v>3</v>
      </c>
      <c r="D18" s="12">
        <f>'AB1P1 Critérios'!N18</f>
        <v>5</v>
      </c>
      <c r="E18" s="22" t="s">
        <v>61</v>
      </c>
      <c r="F18" s="32"/>
    </row>
    <row r="19" spans="1:6" ht="90.75" thickBot="1" x14ac:dyDescent="0.3">
      <c r="A19" s="16" t="str">
        <f>'AB1P1 Critérios'!K19</f>
        <v>Karla Kamila Barros Pinheiro</v>
      </c>
      <c r="B19" s="16">
        <f>'AB1P1 Critérios'!L19</f>
        <v>4.5</v>
      </c>
      <c r="C19" s="16">
        <f>'AB1P1 Critérios'!M19</f>
        <v>2.625</v>
      </c>
      <c r="D19" s="17">
        <f>'AB1P1 Critérios'!N19</f>
        <v>7.125</v>
      </c>
      <c r="E19" s="24" t="s">
        <v>27</v>
      </c>
      <c r="F19" s="33" t="s">
        <v>32</v>
      </c>
    </row>
    <row r="20" spans="1:6" ht="45" x14ac:dyDescent="0.25">
      <c r="A20" s="15" t="s">
        <v>62</v>
      </c>
      <c r="B20" s="15">
        <f>'AB1P1 Critérios'!L20</f>
        <v>3.8250000000000002</v>
      </c>
      <c r="C20" s="15">
        <f>'AB1P1 Critérios'!M20</f>
        <v>3</v>
      </c>
      <c r="D20" s="18">
        <f>'AB1P1 Critérios'!N20</f>
        <v>6.8250000000000002</v>
      </c>
      <c r="E20" s="21" t="s">
        <v>79</v>
      </c>
      <c r="F20" s="31"/>
    </row>
    <row r="21" spans="1:6" ht="60" x14ac:dyDescent="0.25">
      <c r="A21" s="6" t="s">
        <v>63</v>
      </c>
      <c r="B21" s="6">
        <f>'AB1P1 Critérios'!L21</f>
        <v>4.5</v>
      </c>
      <c r="C21" s="6">
        <f>'AB1P1 Critérios'!M21</f>
        <v>3</v>
      </c>
      <c r="D21" s="12">
        <f>'AB1P1 Critérios'!N21</f>
        <v>7.5</v>
      </c>
      <c r="E21" s="22" t="s">
        <v>80</v>
      </c>
      <c r="F21" s="32"/>
    </row>
    <row r="22" spans="1:6" x14ac:dyDescent="0.25">
      <c r="A22" s="15" t="s">
        <v>64</v>
      </c>
      <c r="B22" s="15">
        <f>'AB1P1 Critérios'!L22</f>
        <v>3.875</v>
      </c>
      <c r="C22" s="15">
        <f>'AB1P1 Critérios'!M22</f>
        <v>3</v>
      </c>
      <c r="D22" s="18">
        <f>'AB1P1 Critérios'!N22</f>
        <v>6.875</v>
      </c>
      <c r="E22" s="23" t="s">
        <v>81</v>
      </c>
      <c r="F22" s="31"/>
    </row>
    <row r="23" spans="1:6" x14ac:dyDescent="0.25">
      <c r="A23" s="6" t="s">
        <v>65</v>
      </c>
      <c r="B23" s="6">
        <f>'AB1P1 Critérios'!L23</f>
        <v>1.5</v>
      </c>
      <c r="C23" s="6">
        <f>'AB1P1 Critérios'!M23</f>
        <v>3</v>
      </c>
      <c r="D23" s="12">
        <f>'AB1P1 Critérios'!N23</f>
        <v>4.5</v>
      </c>
      <c r="E23" s="22" t="s">
        <v>82</v>
      </c>
      <c r="F23" s="32"/>
    </row>
    <row r="24" spans="1:6" ht="60" x14ac:dyDescent="0.25">
      <c r="A24" s="15" t="s">
        <v>66</v>
      </c>
      <c r="B24" s="15">
        <f>'AB1P1 Critérios'!L24</f>
        <v>2.875</v>
      </c>
      <c r="C24" s="15">
        <f>'AB1P1 Critérios'!M24</f>
        <v>0</v>
      </c>
      <c r="D24" s="18">
        <f>'AB1P1 Critérios'!N24</f>
        <v>2.875</v>
      </c>
      <c r="E24" s="21" t="s">
        <v>83</v>
      </c>
      <c r="F24" s="31" t="s">
        <v>84</v>
      </c>
    </row>
    <row r="25" spans="1:6" ht="30" x14ac:dyDescent="0.25">
      <c r="A25" s="6" t="s">
        <v>67</v>
      </c>
      <c r="B25" s="6">
        <f>'AB1P1 Critérios'!L25</f>
        <v>2.75</v>
      </c>
      <c r="C25" s="6">
        <f>'AB1P1 Critérios'!M25</f>
        <v>3</v>
      </c>
      <c r="D25" s="12">
        <f>'AB1P1 Critérios'!N25</f>
        <v>5.75</v>
      </c>
      <c r="E25" s="22" t="s">
        <v>85</v>
      </c>
      <c r="F25" s="32"/>
    </row>
    <row r="26" spans="1:6" x14ac:dyDescent="0.25">
      <c r="A26" s="15" t="s">
        <v>68</v>
      </c>
      <c r="B26" s="15">
        <f>'AB1P1 Critérios'!L26</f>
        <v>2.75</v>
      </c>
      <c r="C26" s="15">
        <f>'AB1P1 Critérios'!M26</f>
        <v>0</v>
      </c>
      <c r="D26" s="18">
        <f>'AB1P1 Critérios'!N26</f>
        <v>2.75</v>
      </c>
      <c r="E26" s="21" t="s">
        <v>82</v>
      </c>
      <c r="F26" s="31"/>
    </row>
    <row r="27" spans="1:6" x14ac:dyDescent="0.25">
      <c r="A27" s="6" t="s">
        <v>69</v>
      </c>
      <c r="B27" s="6">
        <f>'AB1P1 Critérios'!L27</f>
        <v>1.5</v>
      </c>
      <c r="C27" s="6">
        <f>'AB1P1 Critérios'!M27</f>
        <v>3</v>
      </c>
      <c r="D27" s="12">
        <f>'AB1P1 Critérios'!N27</f>
        <v>4.5</v>
      </c>
      <c r="E27" s="22" t="s">
        <v>82</v>
      </c>
      <c r="F27" s="32"/>
    </row>
    <row r="28" spans="1:6" x14ac:dyDescent="0.25">
      <c r="A28" s="15" t="s">
        <v>70</v>
      </c>
      <c r="B28" s="15">
        <f>'AB1P1 Critérios'!L28</f>
        <v>0.25</v>
      </c>
      <c r="C28" s="15">
        <f>'AB1P1 Critérios'!M28</f>
        <v>3</v>
      </c>
      <c r="D28" s="18">
        <f>'AB1P1 Critérios'!N28</f>
        <v>3.25</v>
      </c>
      <c r="E28" s="21"/>
      <c r="F28" s="31"/>
    </row>
    <row r="29" spans="1:6" ht="30" x14ac:dyDescent="0.25">
      <c r="A29" s="6" t="s">
        <v>71</v>
      </c>
      <c r="B29" s="6">
        <f>'AB1P1 Critérios'!L29</f>
        <v>1.5</v>
      </c>
      <c r="C29" s="6">
        <f>'AB1P1 Critérios'!M29</f>
        <v>3</v>
      </c>
      <c r="D29" s="12">
        <f>'AB1P1 Critérios'!N29</f>
        <v>4.5</v>
      </c>
      <c r="E29" s="22" t="s">
        <v>85</v>
      </c>
      <c r="F29" s="32"/>
    </row>
    <row r="30" spans="1:6" x14ac:dyDescent="0.25">
      <c r="A30" s="15" t="s">
        <v>72</v>
      </c>
      <c r="B30" s="15">
        <f>'AB1P1 Critérios'!L30</f>
        <v>7</v>
      </c>
      <c r="C30" s="15">
        <f>'AB1P1 Critérios'!M30</f>
        <v>3</v>
      </c>
      <c r="D30" s="18">
        <f>'AB1P1 Critérios'!N30</f>
        <v>10</v>
      </c>
      <c r="E30" s="21" t="s">
        <v>86</v>
      </c>
      <c r="F30" s="31"/>
    </row>
    <row r="31" spans="1:6" ht="30" x14ac:dyDescent="0.25">
      <c r="A31" s="6" t="s">
        <v>73</v>
      </c>
      <c r="B31" s="6">
        <f>'AB1P1 Critérios'!L31</f>
        <v>5.125</v>
      </c>
      <c r="C31" s="6">
        <f>'AB1P1 Critérios'!M31</f>
        <v>3</v>
      </c>
      <c r="D31" s="12">
        <f>'AB1P1 Critérios'!N31</f>
        <v>8.125</v>
      </c>
      <c r="E31" s="22" t="s">
        <v>87</v>
      </c>
      <c r="F31" s="32"/>
    </row>
    <row r="32" spans="1:6" ht="75" x14ac:dyDescent="0.25">
      <c r="A32" s="15" t="s">
        <v>74</v>
      </c>
      <c r="B32" s="15">
        <f>'AB1P1 Critérios'!L32</f>
        <v>4.5</v>
      </c>
      <c r="C32" s="15">
        <f>'AB1P1 Critérios'!M32</f>
        <v>2.625</v>
      </c>
      <c r="D32" s="18">
        <f>'AB1P1 Critérios'!N32</f>
        <v>7.125</v>
      </c>
      <c r="E32" s="21" t="s">
        <v>89</v>
      </c>
      <c r="F32" s="31" t="s">
        <v>32</v>
      </c>
    </row>
    <row r="33" spans="1:6" ht="45" x14ac:dyDescent="0.25">
      <c r="A33" s="6" t="s">
        <v>75</v>
      </c>
      <c r="B33" s="6">
        <f>'AB1P1 Critérios'!L33</f>
        <v>7</v>
      </c>
      <c r="C33" s="6">
        <f>'AB1P1 Critérios'!M33</f>
        <v>2.625</v>
      </c>
      <c r="D33" s="12">
        <f>'AB1P1 Critérios'!N33</f>
        <v>9.625</v>
      </c>
      <c r="E33" s="22" t="s">
        <v>86</v>
      </c>
      <c r="F33" s="32" t="s">
        <v>32</v>
      </c>
    </row>
    <row r="34" spans="1:6" ht="45" x14ac:dyDescent="0.25">
      <c r="A34" s="15" t="s">
        <v>76</v>
      </c>
      <c r="B34" s="15">
        <f>'AB1P1 Critérios'!L34</f>
        <v>7</v>
      </c>
      <c r="C34" s="15">
        <f>'AB1P1 Critérios'!M34</f>
        <v>2.625</v>
      </c>
      <c r="D34" s="18">
        <f>'AB1P1 Critérios'!N34</f>
        <v>9.625</v>
      </c>
      <c r="E34" s="21" t="s">
        <v>86</v>
      </c>
      <c r="F34" s="31" t="s">
        <v>32</v>
      </c>
    </row>
    <row r="35" spans="1:6" x14ac:dyDescent="0.25">
      <c r="A35" s="6" t="s">
        <v>77</v>
      </c>
      <c r="B35" s="6">
        <f>'AB1P1 Critérios'!L35</f>
        <v>3.875</v>
      </c>
      <c r="C35" s="6">
        <f>'AB1P1 Critérios'!M35</f>
        <v>0</v>
      </c>
      <c r="D35" s="12">
        <f>'AB1P1 Critérios'!N35</f>
        <v>3.875</v>
      </c>
      <c r="E35" s="22" t="s">
        <v>88</v>
      </c>
      <c r="F35" s="32" t="s">
        <v>86</v>
      </c>
    </row>
    <row r="36" spans="1:6" ht="30.75" thickBot="1" x14ac:dyDescent="0.3">
      <c r="A36" s="16" t="s">
        <v>78</v>
      </c>
      <c r="B36" s="16">
        <f>'AB1P1 Critérios'!L36</f>
        <v>2.125</v>
      </c>
      <c r="C36" s="16">
        <f>'AB1P1 Critérios'!M36</f>
        <v>3</v>
      </c>
      <c r="D36" s="17">
        <f>'AB1P1 Critérios'!N36</f>
        <v>5.125</v>
      </c>
      <c r="E36" s="24" t="s">
        <v>90</v>
      </c>
      <c r="F36" s="33"/>
    </row>
    <row r="37" spans="1:6" x14ac:dyDescent="0.25">
      <c r="A37"/>
    </row>
  </sheetData>
  <mergeCells count="5">
    <mergeCell ref="A1:A2"/>
    <mergeCell ref="B1:B2"/>
    <mergeCell ref="C1:C2"/>
    <mergeCell ref="D1:D2"/>
    <mergeCell ref="E1:F1"/>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29671-7784-438D-B4F6-36234F1D191A}">
  <dimension ref="B2:W39"/>
  <sheetViews>
    <sheetView zoomScale="85" zoomScaleNormal="85" workbookViewId="0"/>
  </sheetViews>
  <sheetFormatPr defaultRowHeight="15" x14ac:dyDescent="0.25"/>
  <cols>
    <col min="1" max="1" width="9.140625" style="46"/>
    <col min="2" max="2" width="28" style="46" customWidth="1"/>
    <col min="3" max="16384" width="9.140625" style="46"/>
  </cols>
  <sheetData>
    <row r="2" spans="2:23" x14ac:dyDescent="0.25">
      <c r="B2" s="133" t="s">
        <v>92</v>
      </c>
      <c r="C2" s="136" t="s">
        <v>93</v>
      </c>
      <c r="D2" s="137"/>
      <c r="E2" s="137"/>
      <c r="F2" s="137"/>
      <c r="G2" s="137"/>
      <c r="H2" s="137"/>
      <c r="I2" s="137"/>
      <c r="J2" s="137"/>
      <c r="K2" s="137"/>
      <c r="L2" s="138"/>
      <c r="M2" s="136" t="s">
        <v>94</v>
      </c>
      <c r="N2" s="137"/>
      <c r="O2" s="137"/>
      <c r="P2" s="137"/>
      <c r="Q2" s="137"/>
      <c r="R2" s="137"/>
      <c r="S2" s="137"/>
      <c r="T2" s="137"/>
      <c r="U2" s="137"/>
      <c r="V2" s="138"/>
      <c r="W2" s="139" t="s">
        <v>95</v>
      </c>
    </row>
    <row r="3" spans="2:23" x14ac:dyDescent="0.25">
      <c r="B3" s="134"/>
      <c r="C3" s="142" t="s">
        <v>96</v>
      </c>
      <c r="D3" s="143"/>
      <c r="E3" s="143"/>
      <c r="F3" s="143"/>
      <c r="G3" s="144"/>
      <c r="H3" s="145" t="s">
        <v>97</v>
      </c>
      <c r="I3" s="146"/>
      <c r="J3" s="146"/>
      <c r="K3" s="147"/>
      <c r="L3" s="148" t="s">
        <v>98</v>
      </c>
      <c r="M3" s="149" t="s">
        <v>99</v>
      </c>
      <c r="N3" s="150"/>
      <c r="O3" s="151"/>
      <c r="P3" s="149" t="s">
        <v>100</v>
      </c>
      <c r="Q3" s="150"/>
      <c r="R3" s="151"/>
      <c r="S3" s="149" t="s">
        <v>6</v>
      </c>
      <c r="T3" s="150"/>
      <c r="U3" s="151"/>
      <c r="V3" s="131" t="s">
        <v>101</v>
      </c>
      <c r="W3" s="140"/>
    </row>
    <row r="4" spans="2:23" x14ac:dyDescent="0.25">
      <c r="B4" s="134"/>
      <c r="C4" s="47" t="s">
        <v>102</v>
      </c>
      <c r="D4" s="48" t="s">
        <v>103</v>
      </c>
      <c r="E4" s="48" t="s">
        <v>104</v>
      </c>
      <c r="F4" s="48" t="s">
        <v>105</v>
      </c>
      <c r="G4" s="49" t="s">
        <v>106</v>
      </c>
      <c r="H4" s="47" t="s">
        <v>107</v>
      </c>
      <c r="I4" s="48" t="s">
        <v>108</v>
      </c>
      <c r="J4" s="48" t="s">
        <v>109</v>
      </c>
      <c r="K4" s="49" t="s">
        <v>110</v>
      </c>
      <c r="L4" s="140"/>
      <c r="M4" s="50" t="s">
        <v>111</v>
      </c>
      <c r="N4" s="51" t="s">
        <v>112</v>
      </c>
      <c r="O4" s="52" t="s">
        <v>113</v>
      </c>
      <c r="P4" s="50" t="s">
        <v>114</v>
      </c>
      <c r="Q4" s="51" t="s">
        <v>115</v>
      </c>
      <c r="R4" s="52" t="s">
        <v>116</v>
      </c>
      <c r="S4" s="50" t="s">
        <v>117</v>
      </c>
      <c r="T4" s="51" t="s">
        <v>118</v>
      </c>
      <c r="U4" s="52" t="s">
        <v>119</v>
      </c>
      <c r="V4" s="132"/>
      <c r="W4" s="140"/>
    </row>
    <row r="5" spans="2:23" x14ac:dyDescent="0.25">
      <c r="B5" s="135"/>
      <c r="C5" s="53">
        <f>2.5/4</f>
        <v>0.625</v>
      </c>
      <c r="D5" s="54">
        <f>2.5/4</f>
        <v>0.625</v>
      </c>
      <c r="E5" s="54">
        <f>2.5/4</f>
        <v>0.625</v>
      </c>
      <c r="F5" s="54">
        <f>2.5/4</f>
        <v>0.625</v>
      </c>
      <c r="G5" s="55">
        <v>0</v>
      </c>
      <c r="H5" s="53">
        <f>2.5/3</f>
        <v>0.83333333333333337</v>
      </c>
      <c r="I5" s="54">
        <f>2.5/3</f>
        <v>0.83333333333333337</v>
      </c>
      <c r="J5" s="54">
        <f>2.5/3</f>
        <v>0.83333333333333337</v>
      </c>
      <c r="K5" s="55">
        <v>0</v>
      </c>
      <c r="L5" s="141"/>
      <c r="M5" s="53">
        <f>5/3/2</f>
        <v>0.83333333333333337</v>
      </c>
      <c r="N5" s="54">
        <f>5/3/2</f>
        <v>0.83333333333333337</v>
      </c>
      <c r="O5" s="55">
        <v>0</v>
      </c>
      <c r="P5" s="53">
        <f>5/3/2</f>
        <v>0.83333333333333337</v>
      </c>
      <c r="Q5" s="54">
        <f>5/3/2</f>
        <v>0.83333333333333337</v>
      </c>
      <c r="R5" s="55">
        <v>0</v>
      </c>
      <c r="S5" s="53">
        <f>5/3/3</f>
        <v>0.55555555555555558</v>
      </c>
      <c r="T5" s="54">
        <f>5/3/3</f>
        <v>0.55555555555555558</v>
      </c>
      <c r="U5" s="55">
        <f>5/3/3</f>
        <v>0.55555555555555558</v>
      </c>
      <c r="V5" s="132"/>
      <c r="W5" s="141"/>
    </row>
    <row r="6" spans="2:23" x14ac:dyDescent="0.25">
      <c r="B6" s="65" t="s">
        <v>77</v>
      </c>
      <c r="C6" s="56">
        <v>0</v>
      </c>
      <c r="D6" s="57">
        <v>1</v>
      </c>
      <c r="E6" s="57">
        <v>1</v>
      </c>
      <c r="F6" s="57">
        <v>0</v>
      </c>
      <c r="G6" s="58">
        <v>0</v>
      </c>
      <c r="H6" s="57">
        <v>0</v>
      </c>
      <c r="I6" s="57">
        <v>1</v>
      </c>
      <c r="J6" s="57">
        <v>1</v>
      </c>
      <c r="K6" s="58">
        <v>0</v>
      </c>
      <c r="L6" s="59">
        <f t="shared" ref="L6:L39" si="0">C6*C$5+D6*D$5+E6*E$5+F6*F$5+G6*G$5+H6*H$5+I6*I$5+J6*J$5+K6*K$5</f>
        <v>2.916666666666667</v>
      </c>
      <c r="M6" s="56">
        <v>1</v>
      </c>
      <c r="N6" s="57">
        <v>1</v>
      </c>
      <c r="O6" s="58">
        <v>1</v>
      </c>
      <c r="P6" s="56">
        <v>0</v>
      </c>
      <c r="Q6" s="57">
        <v>1</v>
      </c>
      <c r="R6" s="58">
        <v>0</v>
      </c>
      <c r="S6" s="51">
        <v>0.5</v>
      </c>
      <c r="T6" s="51">
        <v>0.5</v>
      </c>
      <c r="U6" s="57">
        <v>0</v>
      </c>
      <c r="V6" s="59">
        <f>M6*M$5+N6*N$5+O6*O$5+P6*P$5+Q6*Q$5+R6*R$5+S6*S$5+T6*T$5+U6*U$5</f>
        <v>3.0555555555555554</v>
      </c>
      <c r="W6" s="60">
        <f>L6+V6</f>
        <v>5.9722222222222223</v>
      </c>
    </row>
    <row r="7" spans="2:23" x14ac:dyDescent="0.25">
      <c r="B7" s="66" t="s">
        <v>64</v>
      </c>
      <c r="C7" s="50">
        <v>1</v>
      </c>
      <c r="D7" s="51">
        <v>1</v>
      </c>
      <c r="E7" s="51">
        <v>1</v>
      </c>
      <c r="F7" s="51">
        <v>1</v>
      </c>
      <c r="G7" s="52">
        <v>1</v>
      </c>
      <c r="H7" s="51">
        <v>1</v>
      </c>
      <c r="I7" s="51">
        <v>0</v>
      </c>
      <c r="J7" s="51">
        <v>1</v>
      </c>
      <c r="K7" s="52">
        <v>0</v>
      </c>
      <c r="L7" s="61">
        <f t="shared" si="0"/>
        <v>4.166666666666667</v>
      </c>
      <c r="M7" s="50">
        <v>0</v>
      </c>
      <c r="N7" s="51">
        <v>0</v>
      </c>
      <c r="O7" s="52">
        <v>0</v>
      </c>
      <c r="P7" s="50">
        <v>0</v>
      </c>
      <c r="Q7" s="51">
        <v>1</v>
      </c>
      <c r="R7" s="52">
        <v>0</v>
      </c>
      <c r="S7" s="50">
        <v>0.5</v>
      </c>
      <c r="T7" s="51">
        <v>0.5</v>
      </c>
      <c r="U7" s="51">
        <v>0</v>
      </c>
      <c r="V7" s="61">
        <f t="shared" ref="V7:V39" si="1">M7*M$5+N7*N$5+O7*O$5+P7*P$5+Q7*Q$5+R7*R$5+S7*S$5+T7*T$5+U7*U$5</f>
        <v>1.3888888888888888</v>
      </c>
      <c r="W7" s="62">
        <f t="shared" ref="W7:W39" si="2">L7+V7</f>
        <v>5.5555555555555554</v>
      </c>
    </row>
    <row r="8" spans="2:23" x14ac:dyDescent="0.25">
      <c r="B8" s="66" t="s">
        <v>74</v>
      </c>
      <c r="C8" s="50">
        <v>1</v>
      </c>
      <c r="D8" s="51">
        <v>1</v>
      </c>
      <c r="E8" s="51">
        <v>1</v>
      </c>
      <c r="F8" s="51">
        <v>1</v>
      </c>
      <c r="G8" s="52">
        <v>1</v>
      </c>
      <c r="H8" s="51">
        <v>1</v>
      </c>
      <c r="I8" s="51">
        <v>0</v>
      </c>
      <c r="J8" s="51">
        <v>1</v>
      </c>
      <c r="K8" s="52">
        <v>0</v>
      </c>
      <c r="L8" s="61">
        <f t="shared" si="0"/>
        <v>4.166666666666667</v>
      </c>
      <c r="M8" s="50">
        <v>0</v>
      </c>
      <c r="N8" s="51">
        <v>0</v>
      </c>
      <c r="O8" s="52">
        <v>0</v>
      </c>
      <c r="P8" s="50">
        <v>0</v>
      </c>
      <c r="Q8" s="51">
        <v>0</v>
      </c>
      <c r="R8" s="52">
        <v>0</v>
      </c>
      <c r="S8" s="50">
        <v>0.5</v>
      </c>
      <c r="T8" s="51">
        <v>0.5</v>
      </c>
      <c r="U8" s="51">
        <v>0</v>
      </c>
      <c r="V8" s="61">
        <f t="shared" si="1"/>
        <v>0.55555555555555558</v>
      </c>
      <c r="W8" s="62">
        <f t="shared" si="2"/>
        <v>4.7222222222222223</v>
      </c>
    </row>
    <row r="9" spans="2:23" x14ac:dyDescent="0.25">
      <c r="B9" s="66" t="s">
        <v>29</v>
      </c>
      <c r="C9" s="50">
        <v>1</v>
      </c>
      <c r="D9" s="51">
        <v>0</v>
      </c>
      <c r="E9" s="51">
        <v>1</v>
      </c>
      <c r="F9" s="51">
        <v>1</v>
      </c>
      <c r="G9" s="52">
        <v>0.5</v>
      </c>
      <c r="H9" s="51">
        <v>0</v>
      </c>
      <c r="I9" s="51">
        <v>0</v>
      </c>
      <c r="J9" s="51">
        <v>0</v>
      </c>
      <c r="K9" s="52">
        <v>0</v>
      </c>
      <c r="L9" s="61">
        <f t="shared" si="0"/>
        <v>1.875</v>
      </c>
      <c r="M9" s="50">
        <v>0</v>
      </c>
      <c r="N9" s="51">
        <v>0</v>
      </c>
      <c r="O9" s="52">
        <v>0</v>
      </c>
      <c r="P9" s="50">
        <v>0</v>
      </c>
      <c r="Q9" s="51">
        <v>0</v>
      </c>
      <c r="R9" s="52">
        <v>0</v>
      </c>
      <c r="S9" s="50">
        <v>0</v>
      </c>
      <c r="T9" s="51">
        <v>0</v>
      </c>
      <c r="U9" s="51">
        <v>0</v>
      </c>
      <c r="V9" s="61">
        <f t="shared" si="1"/>
        <v>0</v>
      </c>
      <c r="W9" s="62">
        <f t="shared" si="2"/>
        <v>1.875</v>
      </c>
    </row>
    <row r="10" spans="2:23" x14ac:dyDescent="0.25">
      <c r="B10" s="66" t="s">
        <v>48</v>
      </c>
      <c r="C10" s="50">
        <v>1</v>
      </c>
      <c r="D10" s="51">
        <v>1</v>
      </c>
      <c r="E10" s="51">
        <v>1</v>
      </c>
      <c r="F10" s="51">
        <v>1</v>
      </c>
      <c r="G10" s="52">
        <v>1</v>
      </c>
      <c r="H10" s="51">
        <v>1</v>
      </c>
      <c r="I10" s="51">
        <v>0</v>
      </c>
      <c r="J10" s="51">
        <v>1</v>
      </c>
      <c r="K10" s="52">
        <v>0</v>
      </c>
      <c r="L10" s="61">
        <f t="shared" si="0"/>
        <v>4.166666666666667</v>
      </c>
      <c r="M10" s="50">
        <v>0</v>
      </c>
      <c r="N10" s="51">
        <v>0</v>
      </c>
      <c r="O10" s="52">
        <v>0</v>
      </c>
      <c r="P10" s="50">
        <v>0</v>
      </c>
      <c r="Q10" s="51">
        <v>0</v>
      </c>
      <c r="R10" s="52">
        <v>0</v>
      </c>
      <c r="S10" s="50">
        <v>0.5</v>
      </c>
      <c r="T10" s="51">
        <v>0.5</v>
      </c>
      <c r="U10" s="51">
        <v>0</v>
      </c>
      <c r="V10" s="61">
        <f t="shared" si="1"/>
        <v>0.55555555555555558</v>
      </c>
      <c r="W10" s="62">
        <f t="shared" si="2"/>
        <v>4.7222222222222223</v>
      </c>
    </row>
    <row r="11" spans="2:23" x14ac:dyDescent="0.25">
      <c r="B11" s="66" t="s">
        <v>60</v>
      </c>
      <c r="C11" s="50">
        <v>1</v>
      </c>
      <c r="D11" s="51">
        <v>1</v>
      </c>
      <c r="E11" s="51">
        <v>1</v>
      </c>
      <c r="F11" s="51">
        <v>1</v>
      </c>
      <c r="G11" s="52">
        <v>1</v>
      </c>
      <c r="H11" s="51">
        <v>0</v>
      </c>
      <c r="I11" s="51">
        <v>0</v>
      </c>
      <c r="J11" s="51">
        <v>0</v>
      </c>
      <c r="K11" s="52">
        <v>0</v>
      </c>
      <c r="L11" s="61">
        <f t="shared" si="0"/>
        <v>2.5</v>
      </c>
      <c r="M11" s="50">
        <v>0</v>
      </c>
      <c r="N11" s="51">
        <v>0</v>
      </c>
      <c r="O11" s="52">
        <v>0</v>
      </c>
      <c r="P11" s="50">
        <v>0</v>
      </c>
      <c r="Q11" s="51">
        <v>0</v>
      </c>
      <c r="R11" s="52">
        <v>0</v>
      </c>
      <c r="S11" s="50">
        <v>0.5</v>
      </c>
      <c r="T11" s="51">
        <v>0.5</v>
      </c>
      <c r="U11" s="51">
        <v>0</v>
      </c>
      <c r="V11" s="61">
        <f t="shared" si="1"/>
        <v>0.55555555555555558</v>
      </c>
      <c r="W11" s="62">
        <f t="shared" si="2"/>
        <v>3.0555555555555554</v>
      </c>
    </row>
    <row r="12" spans="2:23" x14ac:dyDescent="0.25">
      <c r="B12" s="66" t="s">
        <v>33</v>
      </c>
      <c r="C12" s="50">
        <v>1</v>
      </c>
      <c r="D12" s="51">
        <v>1</v>
      </c>
      <c r="E12" s="51">
        <v>1</v>
      </c>
      <c r="F12" s="51">
        <v>1</v>
      </c>
      <c r="G12" s="52">
        <v>1</v>
      </c>
      <c r="H12" s="51">
        <v>1</v>
      </c>
      <c r="I12" s="51">
        <v>0</v>
      </c>
      <c r="J12" s="51">
        <v>1</v>
      </c>
      <c r="K12" s="52">
        <v>0</v>
      </c>
      <c r="L12" s="61">
        <f t="shared" si="0"/>
        <v>4.166666666666667</v>
      </c>
      <c r="M12" s="50">
        <v>0</v>
      </c>
      <c r="N12" s="51">
        <v>0</v>
      </c>
      <c r="O12" s="52">
        <v>0</v>
      </c>
      <c r="P12" s="50">
        <v>0</v>
      </c>
      <c r="Q12" s="51">
        <v>0</v>
      </c>
      <c r="R12" s="52">
        <v>0</v>
      </c>
      <c r="S12" s="50">
        <v>0.5</v>
      </c>
      <c r="T12" s="51">
        <v>0.5</v>
      </c>
      <c r="U12" s="51">
        <v>0</v>
      </c>
      <c r="V12" s="61">
        <f t="shared" si="1"/>
        <v>0.55555555555555558</v>
      </c>
      <c r="W12" s="62">
        <f t="shared" si="2"/>
        <v>4.7222222222222223</v>
      </c>
    </row>
    <row r="13" spans="2:23" x14ac:dyDescent="0.25">
      <c r="B13" s="66" t="s">
        <v>120</v>
      </c>
      <c r="C13" s="50">
        <v>0</v>
      </c>
      <c r="D13" s="51">
        <v>0</v>
      </c>
      <c r="E13" s="51">
        <v>0</v>
      </c>
      <c r="F13" s="51">
        <v>0</v>
      </c>
      <c r="G13" s="52">
        <v>0</v>
      </c>
      <c r="H13" s="51">
        <v>0</v>
      </c>
      <c r="I13" s="51">
        <v>0</v>
      </c>
      <c r="J13" s="51">
        <v>0</v>
      </c>
      <c r="K13" s="52">
        <v>0</v>
      </c>
      <c r="L13" s="61">
        <f t="shared" si="0"/>
        <v>0</v>
      </c>
      <c r="M13" s="50">
        <v>0</v>
      </c>
      <c r="N13" s="51">
        <v>0</v>
      </c>
      <c r="O13" s="52">
        <v>0</v>
      </c>
      <c r="P13" s="50">
        <v>0</v>
      </c>
      <c r="Q13" s="51">
        <v>0</v>
      </c>
      <c r="R13" s="52">
        <v>0</v>
      </c>
      <c r="S13" s="50">
        <v>0</v>
      </c>
      <c r="T13" s="51">
        <v>0</v>
      </c>
      <c r="U13" s="51">
        <v>0</v>
      </c>
      <c r="V13" s="61">
        <f t="shared" si="1"/>
        <v>0</v>
      </c>
      <c r="W13" s="62">
        <f t="shared" si="2"/>
        <v>0</v>
      </c>
    </row>
    <row r="14" spans="2:23" x14ac:dyDescent="0.25">
      <c r="B14" s="67" t="s">
        <v>121</v>
      </c>
      <c r="C14" s="50">
        <v>0</v>
      </c>
      <c r="D14" s="51">
        <v>0</v>
      </c>
      <c r="E14" s="51">
        <v>0</v>
      </c>
      <c r="F14" s="51">
        <v>1</v>
      </c>
      <c r="G14" s="52">
        <v>0.5</v>
      </c>
      <c r="H14" s="51">
        <v>1</v>
      </c>
      <c r="I14" s="51">
        <v>1</v>
      </c>
      <c r="J14" s="51">
        <v>1</v>
      </c>
      <c r="K14" s="52">
        <v>0.8</v>
      </c>
      <c r="L14" s="61">
        <f t="shared" si="0"/>
        <v>3.1250000000000004</v>
      </c>
      <c r="M14" s="50">
        <v>1</v>
      </c>
      <c r="N14" s="51">
        <v>1</v>
      </c>
      <c r="O14" s="52">
        <v>1</v>
      </c>
      <c r="P14" s="50">
        <v>0</v>
      </c>
      <c r="Q14" s="51">
        <v>1</v>
      </c>
      <c r="R14" s="52">
        <v>0</v>
      </c>
      <c r="S14" s="51">
        <v>0.5</v>
      </c>
      <c r="T14" s="51">
        <v>0.5</v>
      </c>
      <c r="U14" s="51">
        <v>0</v>
      </c>
      <c r="V14" s="61">
        <f t="shared" si="1"/>
        <v>3.0555555555555554</v>
      </c>
      <c r="W14" s="62">
        <f t="shared" si="2"/>
        <v>6.1805555555555554</v>
      </c>
    </row>
    <row r="15" spans="2:23" x14ac:dyDescent="0.25">
      <c r="B15" s="66" t="s">
        <v>63</v>
      </c>
      <c r="C15" s="50">
        <v>1</v>
      </c>
      <c r="D15" s="51">
        <v>1</v>
      </c>
      <c r="E15" s="51">
        <v>1</v>
      </c>
      <c r="F15" s="51">
        <v>1</v>
      </c>
      <c r="G15" s="52">
        <v>1</v>
      </c>
      <c r="H15" s="51">
        <v>1</v>
      </c>
      <c r="I15" s="51">
        <v>0</v>
      </c>
      <c r="J15" s="51">
        <v>1</v>
      </c>
      <c r="K15" s="52">
        <v>0</v>
      </c>
      <c r="L15" s="61">
        <f t="shared" si="0"/>
        <v>4.166666666666667</v>
      </c>
      <c r="M15" s="50">
        <v>0</v>
      </c>
      <c r="N15" s="51">
        <v>0</v>
      </c>
      <c r="O15" s="52">
        <v>0</v>
      </c>
      <c r="P15" s="50">
        <v>0</v>
      </c>
      <c r="Q15" s="51">
        <v>0</v>
      </c>
      <c r="R15" s="52">
        <v>0</v>
      </c>
      <c r="S15" s="50">
        <v>0.5</v>
      </c>
      <c r="T15" s="51">
        <v>0.5</v>
      </c>
      <c r="U15" s="51">
        <v>0</v>
      </c>
      <c r="V15" s="61">
        <f t="shared" si="1"/>
        <v>0.55555555555555558</v>
      </c>
      <c r="W15" s="62">
        <f t="shared" si="2"/>
        <v>4.7222222222222223</v>
      </c>
    </row>
    <row r="16" spans="2:23" x14ac:dyDescent="0.25">
      <c r="B16" s="66" t="s">
        <v>54</v>
      </c>
      <c r="C16" s="50">
        <v>1</v>
      </c>
      <c r="D16" s="51">
        <v>1</v>
      </c>
      <c r="E16" s="51">
        <v>1</v>
      </c>
      <c r="F16" s="51">
        <v>1</v>
      </c>
      <c r="G16" s="52">
        <v>0.8</v>
      </c>
      <c r="H16" s="51">
        <v>1</v>
      </c>
      <c r="I16" s="51">
        <v>0</v>
      </c>
      <c r="J16" s="51">
        <v>1</v>
      </c>
      <c r="K16" s="52">
        <v>0</v>
      </c>
      <c r="L16" s="61">
        <f t="shared" si="0"/>
        <v>4.166666666666667</v>
      </c>
      <c r="M16" s="50">
        <v>0</v>
      </c>
      <c r="N16" s="51">
        <v>0</v>
      </c>
      <c r="O16" s="52">
        <v>0</v>
      </c>
      <c r="P16" s="50">
        <v>0</v>
      </c>
      <c r="Q16" s="51">
        <v>0</v>
      </c>
      <c r="R16" s="52">
        <v>0</v>
      </c>
      <c r="S16" s="50">
        <v>0.5</v>
      </c>
      <c r="T16" s="51">
        <v>0.5</v>
      </c>
      <c r="U16" s="51">
        <v>0</v>
      </c>
      <c r="V16" s="61">
        <f t="shared" si="1"/>
        <v>0.55555555555555558</v>
      </c>
      <c r="W16" s="62">
        <f t="shared" si="2"/>
        <v>4.7222222222222223</v>
      </c>
    </row>
    <row r="17" spans="2:23" x14ac:dyDescent="0.25">
      <c r="B17" s="66" t="s">
        <v>37</v>
      </c>
      <c r="C17" s="50">
        <v>1</v>
      </c>
      <c r="D17" s="51">
        <v>1</v>
      </c>
      <c r="E17" s="51">
        <v>1</v>
      </c>
      <c r="F17" s="51">
        <v>1</v>
      </c>
      <c r="G17" s="52">
        <v>1</v>
      </c>
      <c r="H17" s="51">
        <v>1</v>
      </c>
      <c r="I17" s="51">
        <v>0</v>
      </c>
      <c r="J17" s="51">
        <v>1</v>
      </c>
      <c r="K17" s="52">
        <v>0</v>
      </c>
      <c r="L17" s="61">
        <f t="shared" si="0"/>
        <v>4.166666666666667</v>
      </c>
      <c r="M17" s="50">
        <v>0</v>
      </c>
      <c r="N17" s="51">
        <v>0</v>
      </c>
      <c r="O17" s="52">
        <v>0</v>
      </c>
      <c r="P17" s="50">
        <v>0</v>
      </c>
      <c r="Q17" s="51">
        <v>0</v>
      </c>
      <c r="R17" s="52">
        <v>0</v>
      </c>
      <c r="S17" s="50">
        <v>0</v>
      </c>
      <c r="T17" s="51">
        <v>0</v>
      </c>
      <c r="U17" s="51">
        <v>0</v>
      </c>
      <c r="V17" s="61">
        <f t="shared" si="1"/>
        <v>0</v>
      </c>
      <c r="W17" s="62">
        <f t="shared" si="2"/>
        <v>4.166666666666667</v>
      </c>
    </row>
    <row r="18" spans="2:23" x14ac:dyDescent="0.25">
      <c r="B18" s="66" t="s">
        <v>122</v>
      </c>
      <c r="C18" s="50">
        <v>1</v>
      </c>
      <c r="D18" s="51">
        <v>1</v>
      </c>
      <c r="E18" s="51">
        <v>1</v>
      </c>
      <c r="F18" s="51">
        <v>1</v>
      </c>
      <c r="G18" s="52">
        <v>0.8</v>
      </c>
      <c r="H18" s="51">
        <v>1</v>
      </c>
      <c r="I18" s="51">
        <v>0</v>
      </c>
      <c r="J18" s="51">
        <v>0</v>
      </c>
      <c r="K18" s="52">
        <v>0</v>
      </c>
      <c r="L18" s="61">
        <f t="shared" si="0"/>
        <v>3.3333333333333335</v>
      </c>
      <c r="M18" s="50">
        <v>0</v>
      </c>
      <c r="N18" s="51">
        <v>0</v>
      </c>
      <c r="O18" s="52">
        <v>0</v>
      </c>
      <c r="P18" s="50">
        <v>0</v>
      </c>
      <c r="Q18" s="51">
        <v>0</v>
      </c>
      <c r="R18" s="52">
        <v>0</v>
      </c>
      <c r="S18" s="50">
        <v>0.5</v>
      </c>
      <c r="T18" s="51">
        <v>0.5</v>
      </c>
      <c r="U18" s="51">
        <v>0</v>
      </c>
      <c r="V18" s="61">
        <f t="shared" si="1"/>
        <v>0.55555555555555558</v>
      </c>
      <c r="W18" s="62">
        <f t="shared" si="2"/>
        <v>3.8888888888888893</v>
      </c>
    </row>
    <row r="19" spans="2:23" x14ac:dyDescent="0.25">
      <c r="B19" s="66" t="s">
        <v>46</v>
      </c>
      <c r="C19" s="50">
        <v>1</v>
      </c>
      <c r="D19" s="51">
        <v>1</v>
      </c>
      <c r="E19" s="51">
        <v>1</v>
      </c>
      <c r="F19" s="51">
        <v>1</v>
      </c>
      <c r="G19" s="52">
        <v>1</v>
      </c>
      <c r="H19" s="51">
        <v>1</v>
      </c>
      <c r="I19" s="51">
        <v>0</v>
      </c>
      <c r="J19" s="51">
        <v>1</v>
      </c>
      <c r="K19" s="52">
        <v>0</v>
      </c>
      <c r="L19" s="61">
        <f t="shared" si="0"/>
        <v>4.166666666666667</v>
      </c>
      <c r="M19" s="50">
        <v>0</v>
      </c>
      <c r="N19" s="51">
        <v>0</v>
      </c>
      <c r="O19" s="52">
        <v>0</v>
      </c>
      <c r="P19" s="50">
        <v>0</v>
      </c>
      <c r="Q19" s="51">
        <v>0</v>
      </c>
      <c r="R19" s="52">
        <v>0</v>
      </c>
      <c r="S19" s="50">
        <v>0.5</v>
      </c>
      <c r="T19" s="51">
        <v>0.5</v>
      </c>
      <c r="U19" s="51">
        <v>0</v>
      </c>
      <c r="V19" s="61">
        <f t="shared" si="1"/>
        <v>0.55555555555555558</v>
      </c>
      <c r="W19" s="62">
        <f t="shared" si="2"/>
        <v>4.7222222222222223</v>
      </c>
    </row>
    <row r="20" spans="2:23" x14ac:dyDescent="0.25">
      <c r="B20" s="66" t="s">
        <v>39</v>
      </c>
      <c r="C20" s="50">
        <v>1</v>
      </c>
      <c r="D20" s="51">
        <v>1</v>
      </c>
      <c r="E20" s="51">
        <v>1</v>
      </c>
      <c r="F20" s="51">
        <v>1</v>
      </c>
      <c r="G20" s="52">
        <v>1</v>
      </c>
      <c r="H20" s="51">
        <v>1</v>
      </c>
      <c r="I20" s="51">
        <v>0</v>
      </c>
      <c r="J20" s="51">
        <v>1</v>
      </c>
      <c r="K20" s="52">
        <v>0</v>
      </c>
      <c r="L20" s="61">
        <f t="shared" si="0"/>
        <v>4.166666666666667</v>
      </c>
      <c r="M20" s="50">
        <v>0</v>
      </c>
      <c r="N20" s="51">
        <v>0</v>
      </c>
      <c r="O20" s="52">
        <v>0</v>
      </c>
      <c r="P20" s="50">
        <v>0</v>
      </c>
      <c r="Q20" s="51">
        <v>0</v>
      </c>
      <c r="R20" s="52">
        <v>0</v>
      </c>
      <c r="S20" s="50">
        <v>0.5</v>
      </c>
      <c r="T20" s="51">
        <v>0.5</v>
      </c>
      <c r="U20" s="51">
        <v>0</v>
      </c>
      <c r="V20" s="61">
        <f t="shared" si="1"/>
        <v>0.55555555555555558</v>
      </c>
      <c r="W20" s="62">
        <f t="shared" si="2"/>
        <v>4.7222222222222223</v>
      </c>
    </row>
    <row r="21" spans="2:23" x14ac:dyDescent="0.25">
      <c r="B21" s="66" t="s">
        <v>65</v>
      </c>
      <c r="C21" s="50">
        <v>1</v>
      </c>
      <c r="D21" s="51">
        <v>1</v>
      </c>
      <c r="E21" s="51">
        <v>1</v>
      </c>
      <c r="F21" s="51">
        <v>1</v>
      </c>
      <c r="G21" s="52">
        <v>1</v>
      </c>
      <c r="H21" s="51">
        <v>0</v>
      </c>
      <c r="I21" s="51">
        <v>0</v>
      </c>
      <c r="J21" s="51">
        <v>0</v>
      </c>
      <c r="K21" s="52">
        <v>0</v>
      </c>
      <c r="L21" s="61">
        <f t="shared" si="0"/>
        <v>2.5</v>
      </c>
      <c r="M21" s="50">
        <v>0</v>
      </c>
      <c r="N21" s="51">
        <v>0</v>
      </c>
      <c r="O21" s="52">
        <v>0</v>
      </c>
      <c r="P21" s="50">
        <v>0</v>
      </c>
      <c r="Q21" s="51">
        <v>0</v>
      </c>
      <c r="R21" s="52">
        <v>0</v>
      </c>
      <c r="S21" s="50">
        <v>0.5</v>
      </c>
      <c r="T21" s="51">
        <v>0.5</v>
      </c>
      <c r="U21" s="51">
        <v>0</v>
      </c>
      <c r="V21" s="61">
        <f t="shared" si="1"/>
        <v>0.55555555555555558</v>
      </c>
      <c r="W21" s="62">
        <f t="shared" si="2"/>
        <v>3.0555555555555554</v>
      </c>
    </row>
    <row r="22" spans="2:23" x14ac:dyDescent="0.25">
      <c r="B22" s="66" t="s">
        <v>78</v>
      </c>
      <c r="C22" s="50">
        <v>1</v>
      </c>
      <c r="D22" s="51">
        <v>1</v>
      </c>
      <c r="E22" s="51">
        <v>1</v>
      </c>
      <c r="F22" s="51">
        <v>1</v>
      </c>
      <c r="G22" s="52">
        <v>1</v>
      </c>
      <c r="H22" s="51">
        <v>1</v>
      </c>
      <c r="I22" s="51">
        <v>0</v>
      </c>
      <c r="J22" s="51">
        <v>1</v>
      </c>
      <c r="K22" s="52">
        <v>0</v>
      </c>
      <c r="L22" s="61">
        <f t="shared" si="0"/>
        <v>4.166666666666667</v>
      </c>
      <c r="M22" s="50">
        <v>0</v>
      </c>
      <c r="N22" s="51">
        <v>0</v>
      </c>
      <c r="O22" s="52">
        <v>0</v>
      </c>
      <c r="P22" s="50">
        <v>0</v>
      </c>
      <c r="Q22" s="51">
        <v>0</v>
      </c>
      <c r="R22" s="52">
        <v>0</v>
      </c>
      <c r="S22" s="50">
        <v>0.5</v>
      </c>
      <c r="T22" s="51">
        <v>0.5</v>
      </c>
      <c r="U22" s="51">
        <v>0</v>
      </c>
      <c r="V22" s="61">
        <f t="shared" si="1"/>
        <v>0.55555555555555558</v>
      </c>
      <c r="W22" s="62">
        <f t="shared" si="2"/>
        <v>4.7222222222222223</v>
      </c>
    </row>
    <row r="23" spans="2:23" x14ac:dyDescent="0.25">
      <c r="B23" s="66" t="s">
        <v>123</v>
      </c>
      <c r="C23" s="50">
        <v>0</v>
      </c>
      <c r="D23" s="51">
        <v>1</v>
      </c>
      <c r="E23" s="51">
        <v>0</v>
      </c>
      <c r="F23" s="51">
        <v>0.8</v>
      </c>
      <c r="G23" s="52">
        <v>0</v>
      </c>
      <c r="H23" s="51">
        <v>0</v>
      </c>
      <c r="I23" s="51">
        <v>0.8</v>
      </c>
      <c r="J23" s="51">
        <v>0</v>
      </c>
      <c r="K23" s="52">
        <v>0</v>
      </c>
      <c r="L23" s="61">
        <f t="shared" si="0"/>
        <v>1.7916666666666667</v>
      </c>
      <c r="M23" s="50">
        <v>0</v>
      </c>
      <c r="N23" s="51">
        <v>0</v>
      </c>
      <c r="O23" s="52">
        <v>0</v>
      </c>
      <c r="P23" s="50">
        <v>0</v>
      </c>
      <c r="Q23" s="51">
        <v>0</v>
      </c>
      <c r="R23" s="52">
        <v>0</v>
      </c>
      <c r="S23" s="50">
        <v>0</v>
      </c>
      <c r="T23" s="51">
        <v>0</v>
      </c>
      <c r="U23" s="51">
        <v>0</v>
      </c>
      <c r="V23" s="61">
        <f t="shared" si="1"/>
        <v>0</v>
      </c>
      <c r="W23" s="62">
        <f t="shared" si="2"/>
        <v>1.7916666666666667</v>
      </c>
    </row>
    <row r="24" spans="2:23" x14ac:dyDescent="0.25">
      <c r="B24" s="66" t="s">
        <v>124</v>
      </c>
      <c r="C24" s="50">
        <v>1</v>
      </c>
      <c r="D24" s="51">
        <v>1</v>
      </c>
      <c r="E24" s="51">
        <v>1</v>
      </c>
      <c r="F24" s="51">
        <v>1</v>
      </c>
      <c r="G24" s="52">
        <v>1</v>
      </c>
      <c r="H24" s="51">
        <v>1</v>
      </c>
      <c r="I24" s="51">
        <v>0</v>
      </c>
      <c r="J24" s="51">
        <v>1</v>
      </c>
      <c r="K24" s="52">
        <v>0</v>
      </c>
      <c r="L24" s="61">
        <f t="shared" si="0"/>
        <v>4.166666666666667</v>
      </c>
      <c r="M24" s="50">
        <v>0</v>
      </c>
      <c r="N24" s="51">
        <v>0</v>
      </c>
      <c r="O24" s="52">
        <v>0</v>
      </c>
      <c r="P24" s="50">
        <v>0</v>
      </c>
      <c r="Q24" s="51">
        <v>0</v>
      </c>
      <c r="R24" s="52">
        <v>0</v>
      </c>
      <c r="S24" s="50">
        <v>0.5</v>
      </c>
      <c r="T24" s="51">
        <v>0.5</v>
      </c>
      <c r="U24" s="51">
        <v>0</v>
      </c>
      <c r="V24" s="61">
        <f t="shared" si="1"/>
        <v>0.55555555555555558</v>
      </c>
      <c r="W24" s="62">
        <f t="shared" si="2"/>
        <v>4.7222222222222223</v>
      </c>
    </row>
    <row r="25" spans="2:23" x14ac:dyDescent="0.25">
      <c r="B25" s="66" t="s">
        <v>91</v>
      </c>
      <c r="C25" s="50">
        <v>1</v>
      </c>
      <c r="D25" s="51">
        <v>1</v>
      </c>
      <c r="E25" s="51">
        <v>1</v>
      </c>
      <c r="F25" s="51">
        <v>1</v>
      </c>
      <c r="G25" s="52">
        <v>1</v>
      </c>
      <c r="H25" s="51">
        <v>0</v>
      </c>
      <c r="I25" s="51">
        <v>0</v>
      </c>
      <c r="J25" s="51">
        <v>0</v>
      </c>
      <c r="K25" s="52">
        <v>0</v>
      </c>
      <c r="L25" s="61">
        <f t="shared" si="0"/>
        <v>2.5</v>
      </c>
      <c r="M25" s="50">
        <v>0</v>
      </c>
      <c r="N25" s="51">
        <v>0</v>
      </c>
      <c r="O25" s="52">
        <v>0</v>
      </c>
      <c r="P25" s="50">
        <v>0</v>
      </c>
      <c r="Q25" s="51">
        <v>0</v>
      </c>
      <c r="R25" s="52">
        <v>0</v>
      </c>
      <c r="S25" s="51">
        <v>0.5</v>
      </c>
      <c r="T25" s="51">
        <v>0.5</v>
      </c>
      <c r="U25" s="51">
        <v>0</v>
      </c>
      <c r="V25" s="61">
        <f t="shared" si="1"/>
        <v>0.55555555555555558</v>
      </c>
      <c r="W25" s="62">
        <f t="shared" si="2"/>
        <v>3.0555555555555554</v>
      </c>
    </row>
    <row r="26" spans="2:23" x14ac:dyDescent="0.25">
      <c r="B26" s="66" t="s">
        <v>125</v>
      </c>
      <c r="C26" s="50">
        <v>1</v>
      </c>
      <c r="D26" s="51">
        <v>1</v>
      </c>
      <c r="E26" s="51">
        <v>1</v>
      </c>
      <c r="F26" s="51">
        <v>0.8</v>
      </c>
      <c r="G26" s="52">
        <v>1</v>
      </c>
      <c r="H26" s="51">
        <v>1</v>
      </c>
      <c r="I26" s="51">
        <v>0</v>
      </c>
      <c r="J26" s="51">
        <v>1</v>
      </c>
      <c r="K26" s="52">
        <v>0</v>
      </c>
      <c r="L26" s="61">
        <f t="shared" si="0"/>
        <v>4.041666666666667</v>
      </c>
      <c r="M26" s="50">
        <v>0</v>
      </c>
      <c r="N26" s="51">
        <v>0</v>
      </c>
      <c r="O26" s="52">
        <v>0</v>
      </c>
      <c r="P26" s="50">
        <v>0</v>
      </c>
      <c r="Q26" s="51">
        <v>0</v>
      </c>
      <c r="R26" s="52">
        <v>0</v>
      </c>
      <c r="S26" s="51">
        <v>0.5</v>
      </c>
      <c r="T26" s="51">
        <v>0.5</v>
      </c>
      <c r="U26" s="51">
        <v>0</v>
      </c>
      <c r="V26" s="61">
        <f t="shared" si="1"/>
        <v>0.55555555555555558</v>
      </c>
      <c r="W26" s="62">
        <f t="shared" si="2"/>
        <v>4.5972222222222223</v>
      </c>
    </row>
    <row r="27" spans="2:23" x14ac:dyDescent="0.25">
      <c r="B27" s="66" t="s">
        <v>66</v>
      </c>
      <c r="C27" s="50">
        <v>0</v>
      </c>
      <c r="D27" s="51">
        <v>0</v>
      </c>
      <c r="E27" s="51">
        <v>1</v>
      </c>
      <c r="F27" s="51">
        <v>1</v>
      </c>
      <c r="G27" s="52">
        <v>0</v>
      </c>
      <c r="H27" s="51">
        <v>0</v>
      </c>
      <c r="I27" s="51">
        <v>0</v>
      </c>
      <c r="J27" s="51">
        <v>1</v>
      </c>
      <c r="K27" s="52">
        <v>0</v>
      </c>
      <c r="L27" s="61">
        <f t="shared" si="0"/>
        <v>2.0833333333333335</v>
      </c>
      <c r="M27" s="50">
        <v>0</v>
      </c>
      <c r="N27" s="51">
        <v>0</v>
      </c>
      <c r="O27" s="52">
        <v>0</v>
      </c>
      <c r="P27" s="50">
        <v>0</v>
      </c>
      <c r="Q27" s="51">
        <v>0</v>
      </c>
      <c r="R27" s="52">
        <v>0</v>
      </c>
      <c r="S27" s="50">
        <v>1</v>
      </c>
      <c r="T27" s="51">
        <v>1</v>
      </c>
      <c r="U27" s="51">
        <v>1</v>
      </c>
      <c r="V27" s="61">
        <f t="shared" si="1"/>
        <v>1.6666666666666667</v>
      </c>
      <c r="W27" s="62">
        <f t="shared" si="2"/>
        <v>3.75</v>
      </c>
    </row>
    <row r="28" spans="2:23" x14ac:dyDescent="0.25">
      <c r="B28" s="66" t="s">
        <v>126</v>
      </c>
      <c r="C28" s="50">
        <v>1</v>
      </c>
      <c r="D28" s="51">
        <v>1</v>
      </c>
      <c r="E28" s="51">
        <v>1</v>
      </c>
      <c r="F28" s="51">
        <v>1</v>
      </c>
      <c r="G28" s="52">
        <v>1</v>
      </c>
      <c r="H28" s="51">
        <v>0</v>
      </c>
      <c r="I28" s="51">
        <v>0</v>
      </c>
      <c r="J28" s="51">
        <v>0</v>
      </c>
      <c r="K28" s="52">
        <v>0</v>
      </c>
      <c r="L28" s="61">
        <f t="shared" si="0"/>
        <v>2.5</v>
      </c>
      <c r="M28" s="50">
        <v>0</v>
      </c>
      <c r="N28" s="51">
        <v>0</v>
      </c>
      <c r="O28" s="52">
        <v>0</v>
      </c>
      <c r="P28" s="50">
        <v>0</v>
      </c>
      <c r="Q28" s="51">
        <v>0</v>
      </c>
      <c r="R28" s="52">
        <v>0</v>
      </c>
      <c r="S28" s="50">
        <v>0.5</v>
      </c>
      <c r="T28" s="51">
        <v>0.5</v>
      </c>
      <c r="U28" s="51">
        <v>0</v>
      </c>
      <c r="V28" s="61">
        <f t="shared" si="1"/>
        <v>0.55555555555555558</v>
      </c>
      <c r="W28" s="62">
        <f t="shared" si="2"/>
        <v>3.0555555555555554</v>
      </c>
    </row>
    <row r="29" spans="2:23" x14ac:dyDescent="0.25">
      <c r="B29" s="66" t="s">
        <v>72</v>
      </c>
      <c r="C29" s="50">
        <v>1</v>
      </c>
      <c r="D29" s="51">
        <v>1</v>
      </c>
      <c r="E29" s="51">
        <v>1</v>
      </c>
      <c r="F29" s="51">
        <v>1</v>
      </c>
      <c r="G29" s="52">
        <v>1</v>
      </c>
      <c r="H29" s="51">
        <v>1</v>
      </c>
      <c r="I29" s="51">
        <v>0</v>
      </c>
      <c r="J29" s="51">
        <v>0.5</v>
      </c>
      <c r="K29" s="52">
        <v>0</v>
      </c>
      <c r="L29" s="61">
        <f t="shared" si="0"/>
        <v>3.75</v>
      </c>
      <c r="M29" s="50">
        <v>0</v>
      </c>
      <c r="N29" s="51">
        <v>0</v>
      </c>
      <c r="O29" s="52">
        <v>0</v>
      </c>
      <c r="P29" s="50">
        <v>0</v>
      </c>
      <c r="Q29" s="51">
        <v>0</v>
      </c>
      <c r="R29" s="52">
        <v>0</v>
      </c>
      <c r="S29" s="51">
        <v>0.5</v>
      </c>
      <c r="T29" s="51">
        <v>0.5</v>
      </c>
      <c r="U29" s="51">
        <v>0</v>
      </c>
      <c r="V29" s="61">
        <f t="shared" si="1"/>
        <v>0.55555555555555558</v>
      </c>
      <c r="W29" s="62">
        <f t="shared" si="2"/>
        <v>4.3055555555555554</v>
      </c>
    </row>
    <row r="30" spans="2:23" x14ac:dyDescent="0.25">
      <c r="B30" s="66" t="s">
        <v>127</v>
      </c>
      <c r="C30" s="50">
        <v>1</v>
      </c>
      <c r="D30" s="51">
        <v>1</v>
      </c>
      <c r="E30" s="51">
        <v>1</v>
      </c>
      <c r="F30" s="51">
        <v>1</v>
      </c>
      <c r="G30" s="52">
        <v>1</v>
      </c>
      <c r="H30" s="51">
        <v>1</v>
      </c>
      <c r="I30" s="51">
        <v>0</v>
      </c>
      <c r="J30" s="51">
        <v>1</v>
      </c>
      <c r="K30" s="52">
        <v>0</v>
      </c>
      <c r="L30" s="61">
        <f t="shared" si="0"/>
        <v>4.166666666666667</v>
      </c>
      <c r="M30" s="50">
        <v>1</v>
      </c>
      <c r="N30" s="51">
        <v>1</v>
      </c>
      <c r="O30" s="52">
        <v>1</v>
      </c>
      <c r="P30" s="50">
        <v>0</v>
      </c>
      <c r="Q30" s="51">
        <v>1</v>
      </c>
      <c r="R30" s="52">
        <v>0</v>
      </c>
      <c r="S30" s="50">
        <v>0</v>
      </c>
      <c r="T30" s="51">
        <v>0</v>
      </c>
      <c r="U30" s="51">
        <v>0</v>
      </c>
      <c r="V30" s="61">
        <f t="shared" si="1"/>
        <v>2.5</v>
      </c>
      <c r="W30" s="62">
        <f t="shared" si="2"/>
        <v>6.666666666666667</v>
      </c>
    </row>
    <row r="31" spans="2:23" x14ac:dyDescent="0.25">
      <c r="B31" s="66" t="s">
        <v>68</v>
      </c>
      <c r="C31" s="50">
        <v>1</v>
      </c>
      <c r="D31" s="51">
        <v>1</v>
      </c>
      <c r="E31" s="51">
        <v>1</v>
      </c>
      <c r="F31" s="51">
        <v>1</v>
      </c>
      <c r="G31" s="52">
        <v>0.8</v>
      </c>
      <c r="H31" s="51">
        <v>1</v>
      </c>
      <c r="I31" s="51">
        <v>0</v>
      </c>
      <c r="J31" s="51">
        <v>1</v>
      </c>
      <c r="K31" s="52">
        <v>0</v>
      </c>
      <c r="L31" s="61">
        <f t="shared" si="0"/>
        <v>4.166666666666667</v>
      </c>
      <c r="M31" s="50">
        <v>0</v>
      </c>
      <c r="N31" s="51">
        <v>0</v>
      </c>
      <c r="O31" s="52">
        <v>0</v>
      </c>
      <c r="P31" s="50">
        <v>0</v>
      </c>
      <c r="Q31" s="51">
        <v>0</v>
      </c>
      <c r="R31" s="52">
        <v>0</v>
      </c>
      <c r="S31" s="51">
        <v>0.5</v>
      </c>
      <c r="T31" s="51">
        <v>0.5</v>
      </c>
      <c r="U31" s="51">
        <v>0</v>
      </c>
      <c r="V31" s="61">
        <f t="shared" si="1"/>
        <v>0.55555555555555558</v>
      </c>
      <c r="W31" s="62">
        <f t="shared" si="2"/>
        <v>4.7222222222222223</v>
      </c>
    </row>
    <row r="32" spans="2:23" x14ac:dyDescent="0.25">
      <c r="B32" s="66" t="s">
        <v>69</v>
      </c>
      <c r="C32" s="50">
        <v>1</v>
      </c>
      <c r="D32" s="51">
        <v>1</v>
      </c>
      <c r="E32" s="51">
        <v>1</v>
      </c>
      <c r="F32" s="51">
        <v>1</v>
      </c>
      <c r="G32" s="52">
        <v>1</v>
      </c>
      <c r="H32" s="51">
        <v>0</v>
      </c>
      <c r="I32" s="51">
        <v>0</v>
      </c>
      <c r="J32" s="51">
        <v>0</v>
      </c>
      <c r="K32" s="52">
        <v>0</v>
      </c>
      <c r="L32" s="61">
        <f t="shared" si="0"/>
        <v>2.5</v>
      </c>
      <c r="M32" s="50">
        <v>0</v>
      </c>
      <c r="N32" s="51">
        <v>0</v>
      </c>
      <c r="O32" s="52">
        <v>0</v>
      </c>
      <c r="P32" s="50">
        <v>0</v>
      </c>
      <c r="Q32" s="51">
        <v>1</v>
      </c>
      <c r="R32" s="52">
        <v>0</v>
      </c>
      <c r="S32" s="51">
        <v>0.5</v>
      </c>
      <c r="T32" s="51">
        <v>0.5</v>
      </c>
      <c r="U32" s="51">
        <v>0</v>
      </c>
      <c r="V32" s="61">
        <f t="shared" si="1"/>
        <v>1.3888888888888888</v>
      </c>
      <c r="W32" s="62">
        <f t="shared" si="2"/>
        <v>3.8888888888888888</v>
      </c>
    </row>
    <row r="33" spans="2:23" x14ac:dyDescent="0.25">
      <c r="B33" s="66" t="s">
        <v>35</v>
      </c>
      <c r="C33" s="50">
        <v>1</v>
      </c>
      <c r="D33" s="51">
        <v>1</v>
      </c>
      <c r="E33" s="51">
        <v>1</v>
      </c>
      <c r="F33" s="51">
        <v>1</v>
      </c>
      <c r="G33" s="52">
        <v>1</v>
      </c>
      <c r="H33" s="51">
        <v>1</v>
      </c>
      <c r="I33" s="51">
        <v>1</v>
      </c>
      <c r="J33" s="51">
        <v>1</v>
      </c>
      <c r="K33" s="52">
        <v>1</v>
      </c>
      <c r="L33" s="61">
        <f t="shared" si="0"/>
        <v>5</v>
      </c>
      <c r="M33" s="50">
        <v>1</v>
      </c>
      <c r="N33" s="51">
        <v>1</v>
      </c>
      <c r="O33" s="52">
        <v>1</v>
      </c>
      <c r="P33" s="50">
        <v>0</v>
      </c>
      <c r="Q33" s="51">
        <v>1</v>
      </c>
      <c r="R33" s="52">
        <v>0</v>
      </c>
      <c r="S33" s="51">
        <v>0.5</v>
      </c>
      <c r="T33" s="51">
        <v>0.5</v>
      </c>
      <c r="U33" s="51">
        <v>0</v>
      </c>
      <c r="V33" s="61">
        <f t="shared" si="1"/>
        <v>3.0555555555555554</v>
      </c>
      <c r="W33" s="62">
        <f t="shared" si="2"/>
        <v>8.0555555555555554</v>
      </c>
    </row>
    <row r="34" spans="2:23" x14ac:dyDescent="0.25">
      <c r="B34" s="66" t="s">
        <v>75</v>
      </c>
      <c r="C34" s="50">
        <v>1</v>
      </c>
      <c r="D34" s="51">
        <v>1</v>
      </c>
      <c r="E34" s="51">
        <v>1</v>
      </c>
      <c r="F34" s="51">
        <v>1</v>
      </c>
      <c r="G34" s="52">
        <v>1</v>
      </c>
      <c r="H34" s="51">
        <v>0</v>
      </c>
      <c r="I34" s="51">
        <v>0.8</v>
      </c>
      <c r="J34" s="51">
        <v>0</v>
      </c>
      <c r="K34" s="52">
        <v>0</v>
      </c>
      <c r="L34" s="61">
        <f t="shared" si="0"/>
        <v>3.166666666666667</v>
      </c>
      <c r="M34" s="50">
        <v>0</v>
      </c>
      <c r="N34" s="51">
        <v>0</v>
      </c>
      <c r="O34" s="52">
        <v>0</v>
      </c>
      <c r="P34" s="50">
        <v>0</v>
      </c>
      <c r="Q34" s="51">
        <v>0</v>
      </c>
      <c r="R34" s="52">
        <v>0</v>
      </c>
      <c r="S34" s="50">
        <v>0.5</v>
      </c>
      <c r="T34" s="51">
        <v>0.5</v>
      </c>
      <c r="U34" s="51">
        <v>0</v>
      </c>
      <c r="V34" s="61">
        <f t="shared" si="1"/>
        <v>0.55555555555555558</v>
      </c>
      <c r="W34" s="62">
        <f t="shared" si="2"/>
        <v>3.7222222222222223</v>
      </c>
    </row>
    <row r="35" spans="2:23" x14ac:dyDescent="0.25">
      <c r="B35" s="66" t="s">
        <v>76</v>
      </c>
      <c r="C35" s="50">
        <v>1</v>
      </c>
      <c r="D35" s="51">
        <v>1</v>
      </c>
      <c r="E35" s="51">
        <v>1</v>
      </c>
      <c r="F35" s="51">
        <v>1</v>
      </c>
      <c r="G35" s="52">
        <v>1</v>
      </c>
      <c r="H35" s="51">
        <v>0</v>
      </c>
      <c r="I35" s="51">
        <v>0</v>
      </c>
      <c r="J35" s="51">
        <v>0</v>
      </c>
      <c r="K35" s="52">
        <v>0</v>
      </c>
      <c r="L35" s="61">
        <f t="shared" si="0"/>
        <v>2.5</v>
      </c>
      <c r="M35" s="50">
        <v>0</v>
      </c>
      <c r="N35" s="51">
        <v>0</v>
      </c>
      <c r="O35" s="52">
        <v>0</v>
      </c>
      <c r="P35" s="50">
        <v>0</v>
      </c>
      <c r="Q35" s="51">
        <v>0</v>
      </c>
      <c r="R35" s="52">
        <v>0</v>
      </c>
      <c r="S35" s="50">
        <v>0.5</v>
      </c>
      <c r="T35" s="51">
        <v>0.5</v>
      </c>
      <c r="U35" s="51">
        <v>0</v>
      </c>
      <c r="V35" s="61">
        <f t="shared" si="1"/>
        <v>0.55555555555555558</v>
      </c>
      <c r="W35" s="62">
        <f t="shared" si="2"/>
        <v>3.0555555555555554</v>
      </c>
    </row>
    <row r="36" spans="2:23" x14ac:dyDescent="0.25">
      <c r="B36" s="66" t="s">
        <v>70</v>
      </c>
      <c r="C36" s="50">
        <v>0</v>
      </c>
      <c r="D36" s="51">
        <v>0</v>
      </c>
      <c r="E36" s="51">
        <v>0</v>
      </c>
      <c r="F36" s="51">
        <v>1</v>
      </c>
      <c r="G36" s="52">
        <v>0</v>
      </c>
      <c r="H36" s="51">
        <v>0</v>
      </c>
      <c r="I36" s="51">
        <v>0</v>
      </c>
      <c r="J36" s="51">
        <v>0</v>
      </c>
      <c r="K36" s="52">
        <v>0</v>
      </c>
      <c r="L36" s="61">
        <f t="shared" si="0"/>
        <v>0.625</v>
      </c>
      <c r="M36" s="50">
        <v>0</v>
      </c>
      <c r="N36" s="51">
        <v>0</v>
      </c>
      <c r="O36" s="52">
        <v>0</v>
      </c>
      <c r="P36" s="50">
        <v>0</v>
      </c>
      <c r="Q36" s="51">
        <v>0</v>
      </c>
      <c r="R36" s="52">
        <v>0</v>
      </c>
      <c r="S36" s="50">
        <v>0</v>
      </c>
      <c r="T36" s="51">
        <v>0</v>
      </c>
      <c r="U36" s="51">
        <v>0</v>
      </c>
      <c r="V36" s="61">
        <f t="shared" si="1"/>
        <v>0</v>
      </c>
      <c r="W36" s="62">
        <f t="shared" si="2"/>
        <v>0.625</v>
      </c>
    </row>
    <row r="37" spans="2:23" x14ac:dyDescent="0.25">
      <c r="B37" s="66" t="s">
        <v>128</v>
      </c>
      <c r="C37" s="50">
        <v>1</v>
      </c>
      <c r="D37" s="51">
        <v>1</v>
      </c>
      <c r="E37" s="51">
        <v>1</v>
      </c>
      <c r="F37" s="51">
        <v>1</v>
      </c>
      <c r="G37" s="52">
        <v>1</v>
      </c>
      <c r="H37" s="51">
        <v>1</v>
      </c>
      <c r="I37" s="51">
        <v>0</v>
      </c>
      <c r="J37" s="51">
        <v>1</v>
      </c>
      <c r="K37" s="52">
        <v>0</v>
      </c>
      <c r="L37" s="61">
        <f t="shared" si="0"/>
        <v>4.166666666666667</v>
      </c>
      <c r="M37" s="50">
        <v>0</v>
      </c>
      <c r="N37" s="51">
        <v>0</v>
      </c>
      <c r="O37" s="52">
        <v>0</v>
      </c>
      <c r="P37" s="50">
        <v>0</v>
      </c>
      <c r="Q37" s="51">
        <v>0</v>
      </c>
      <c r="R37" s="52">
        <v>0</v>
      </c>
      <c r="S37" s="50">
        <v>0.5</v>
      </c>
      <c r="T37" s="51">
        <v>0.5</v>
      </c>
      <c r="U37" s="51">
        <v>0</v>
      </c>
      <c r="V37" s="61">
        <f t="shared" si="1"/>
        <v>0.55555555555555558</v>
      </c>
      <c r="W37" s="62">
        <f t="shared" si="2"/>
        <v>4.7222222222222223</v>
      </c>
    </row>
    <row r="38" spans="2:23" x14ac:dyDescent="0.25">
      <c r="B38" s="66" t="s">
        <v>71</v>
      </c>
      <c r="C38" s="50">
        <v>1</v>
      </c>
      <c r="D38" s="51">
        <v>1</v>
      </c>
      <c r="E38" s="51">
        <v>1</v>
      </c>
      <c r="F38" s="51">
        <v>1</v>
      </c>
      <c r="G38" s="52">
        <v>1</v>
      </c>
      <c r="H38" s="51">
        <v>0</v>
      </c>
      <c r="I38" s="51">
        <v>0</v>
      </c>
      <c r="J38" s="51">
        <v>0</v>
      </c>
      <c r="K38" s="52">
        <v>0</v>
      </c>
      <c r="L38" s="61">
        <f t="shared" si="0"/>
        <v>2.5</v>
      </c>
      <c r="M38" s="50">
        <v>0</v>
      </c>
      <c r="N38" s="51">
        <v>0</v>
      </c>
      <c r="O38" s="52">
        <v>0</v>
      </c>
      <c r="P38" s="50">
        <v>0</v>
      </c>
      <c r="Q38" s="51">
        <v>0</v>
      </c>
      <c r="R38" s="52">
        <v>0</v>
      </c>
      <c r="S38" s="50">
        <v>0.5</v>
      </c>
      <c r="T38" s="51">
        <v>0.5</v>
      </c>
      <c r="U38" s="51">
        <v>0</v>
      </c>
      <c r="V38" s="61">
        <f>M38*M$5+N38*N$5+O38*O$5+P38*P$5+Q38*Q$5+R38*R$5+S38*S$5+T38*T$5+U38*U$5</f>
        <v>0.55555555555555558</v>
      </c>
      <c r="W38" s="62">
        <f t="shared" si="2"/>
        <v>3.0555555555555554</v>
      </c>
    </row>
    <row r="39" spans="2:23" x14ac:dyDescent="0.25">
      <c r="B39" s="68" t="s">
        <v>129</v>
      </c>
      <c r="C39" s="53">
        <v>1</v>
      </c>
      <c r="D39" s="54">
        <v>1</v>
      </c>
      <c r="E39" s="54">
        <v>1</v>
      </c>
      <c r="F39" s="54">
        <v>1</v>
      </c>
      <c r="G39" s="55">
        <v>1</v>
      </c>
      <c r="H39" s="54">
        <v>0</v>
      </c>
      <c r="I39" s="54">
        <v>0</v>
      </c>
      <c r="J39" s="54">
        <v>0</v>
      </c>
      <c r="K39" s="55">
        <v>0</v>
      </c>
      <c r="L39" s="63">
        <f t="shared" si="0"/>
        <v>2.5</v>
      </c>
      <c r="M39" s="53">
        <v>0</v>
      </c>
      <c r="N39" s="54">
        <v>0</v>
      </c>
      <c r="O39" s="55">
        <v>0</v>
      </c>
      <c r="P39" s="53">
        <v>0</v>
      </c>
      <c r="Q39" s="54">
        <v>0</v>
      </c>
      <c r="R39" s="55">
        <v>0</v>
      </c>
      <c r="S39" s="53">
        <v>0</v>
      </c>
      <c r="T39" s="54">
        <v>0</v>
      </c>
      <c r="U39" s="54">
        <v>0</v>
      </c>
      <c r="V39" s="63">
        <f t="shared" si="1"/>
        <v>0</v>
      </c>
      <c r="W39" s="64">
        <f t="shared" si="2"/>
        <v>2.5</v>
      </c>
    </row>
  </sheetData>
  <mergeCells count="11">
    <mergeCell ref="V3:V5"/>
    <mergeCell ref="B2:B5"/>
    <mergeCell ref="C2:L2"/>
    <mergeCell ref="M2:V2"/>
    <mergeCell ref="W2:W5"/>
    <mergeCell ref="C3:G3"/>
    <mergeCell ref="H3:K3"/>
    <mergeCell ref="L3:L5"/>
    <mergeCell ref="M3:O3"/>
    <mergeCell ref="P3:R3"/>
    <mergeCell ref="S3:U3"/>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95792-5899-481A-B831-E6AFDB367E55}">
  <dimension ref="B2:H41"/>
  <sheetViews>
    <sheetView zoomScale="85" zoomScaleNormal="85" workbookViewId="0"/>
  </sheetViews>
  <sheetFormatPr defaultRowHeight="15" x14ac:dyDescent="0.25"/>
  <cols>
    <col min="1" max="1" width="6.140625" style="46" customWidth="1"/>
    <col min="2" max="2" width="27" style="69" customWidth="1"/>
    <col min="3" max="3" width="8" style="69" customWidth="1"/>
    <col min="4" max="8" width="8" style="46" customWidth="1"/>
    <col min="9" max="9" width="6.140625" style="46" customWidth="1"/>
    <col min="10" max="16384" width="9.140625" style="46"/>
  </cols>
  <sheetData>
    <row r="2" spans="2:8" x14ac:dyDescent="0.25">
      <c r="B2" s="154" t="s">
        <v>133</v>
      </c>
      <c r="C2" s="154"/>
      <c r="D2" s="154"/>
      <c r="E2" s="154"/>
      <c r="F2" s="154"/>
      <c r="G2" s="154"/>
      <c r="H2" s="154"/>
    </row>
    <row r="3" spans="2:8" x14ac:dyDescent="0.25">
      <c r="B3" s="78" t="s">
        <v>132</v>
      </c>
      <c r="C3" s="46"/>
    </row>
    <row r="5" spans="2:8" x14ac:dyDescent="0.25">
      <c r="B5" s="152" t="s">
        <v>92</v>
      </c>
      <c r="C5" s="155" t="s">
        <v>130</v>
      </c>
      <c r="D5" s="156"/>
      <c r="E5" s="157"/>
      <c r="F5" s="158" t="s">
        <v>131</v>
      </c>
      <c r="G5" s="158"/>
      <c r="H5" s="159"/>
    </row>
    <row r="6" spans="2:8" x14ac:dyDescent="0.25">
      <c r="B6" s="153"/>
      <c r="C6" s="73" t="s">
        <v>93</v>
      </c>
      <c r="D6" s="72" t="s">
        <v>94</v>
      </c>
      <c r="E6" s="77" t="s">
        <v>95</v>
      </c>
      <c r="F6" s="72" t="s">
        <v>93</v>
      </c>
      <c r="G6" s="72" t="s">
        <v>94</v>
      </c>
      <c r="H6" s="77" t="s">
        <v>95</v>
      </c>
    </row>
    <row r="7" spans="2:8" x14ac:dyDescent="0.25">
      <c r="B7" s="66" t="s">
        <v>77</v>
      </c>
      <c r="C7" s="74">
        <f>'AB1P1 Notas'!B3</f>
        <v>3.875</v>
      </c>
      <c r="D7" s="70">
        <f>'AB1P1 Notas'!C3</f>
        <v>0</v>
      </c>
      <c r="E7" s="62">
        <f>'AB1P1 Notas'!D3</f>
        <v>3.875</v>
      </c>
      <c r="F7" s="79">
        <f>'AB1P2 Critérios'!L6</f>
        <v>2.916666666666667</v>
      </c>
      <c r="G7" s="79">
        <f>'AB1P2 Critérios'!V6</f>
        <v>3.0555555555555554</v>
      </c>
      <c r="H7" s="80">
        <f>'AB1P2 Critérios'!W6</f>
        <v>5.9722222222222223</v>
      </c>
    </row>
    <row r="8" spans="2:8" x14ac:dyDescent="0.25">
      <c r="B8" s="66" t="s">
        <v>64</v>
      </c>
      <c r="C8" s="74">
        <f>'AB1P1 Notas'!B4</f>
        <v>3.875</v>
      </c>
      <c r="D8" s="70">
        <f>'AB1P1 Notas'!C4</f>
        <v>3</v>
      </c>
      <c r="E8" s="62">
        <f>'AB1P1 Notas'!D4</f>
        <v>6.875</v>
      </c>
      <c r="F8" s="79">
        <f>'AB1P2 Critérios'!L7</f>
        <v>4.166666666666667</v>
      </c>
      <c r="G8" s="79">
        <f>'AB1P2 Critérios'!V7</f>
        <v>1.3888888888888888</v>
      </c>
      <c r="H8" s="80">
        <f>'AB1P2 Critérios'!W7</f>
        <v>5.5555555555555554</v>
      </c>
    </row>
    <row r="9" spans="2:8" x14ac:dyDescent="0.25">
      <c r="B9" s="66" t="s">
        <v>74</v>
      </c>
      <c r="C9" s="74">
        <f>'AB1P1 Notas'!B5</f>
        <v>4.5</v>
      </c>
      <c r="D9" s="70">
        <f>'AB1P1 Notas'!C5</f>
        <v>2.625</v>
      </c>
      <c r="E9" s="62">
        <f>'AB1P1 Notas'!D5</f>
        <v>7.125</v>
      </c>
      <c r="F9" s="79">
        <f>'AB1P2 Critérios'!L8</f>
        <v>4.166666666666667</v>
      </c>
      <c r="G9" s="79">
        <f>'AB1P2 Critérios'!V8</f>
        <v>0.55555555555555558</v>
      </c>
      <c r="H9" s="80">
        <f>'AB1P2 Critérios'!W8</f>
        <v>4.7222222222222223</v>
      </c>
    </row>
    <row r="10" spans="2:8" x14ac:dyDescent="0.25">
      <c r="B10" s="66" t="s">
        <v>29</v>
      </c>
      <c r="C10" s="74">
        <f>'AB1P1 Notas'!B6</f>
        <v>5.125</v>
      </c>
      <c r="D10" s="70">
        <f>'AB1P1 Notas'!C6</f>
        <v>2.625</v>
      </c>
      <c r="E10" s="62">
        <f>'AB1P1 Notas'!D6</f>
        <v>7.75</v>
      </c>
      <c r="F10" s="79">
        <f>'AB1P2 Critérios'!L9</f>
        <v>1.875</v>
      </c>
      <c r="G10" s="79">
        <f>'AB1P2 Critérios'!V9</f>
        <v>0</v>
      </c>
      <c r="H10" s="80">
        <f>'AB1P2 Critérios'!W9</f>
        <v>1.875</v>
      </c>
    </row>
    <row r="11" spans="2:8" x14ac:dyDescent="0.25">
      <c r="B11" s="66" t="s">
        <v>48</v>
      </c>
      <c r="C11" s="74">
        <f>'AB1P1 Notas'!B7</f>
        <v>1.75</v>
      </c>
      <c r="D11" s="70">
        <f>'AB1P1 Notas'!C7</f>
        <v>3</v>
      </c>
      <c r="E11" s="62">
        <f>'AB1P1 Notas'!D7</f>
        <v>4.75</v>
      </c>
      <c r="F11" s="79">
        <f>'AB1P2 Critérios'!L10</f>
        <v>4.166666666666667</v>
      </c>
      <c r="G11" s="79">
        <f>'AB1P2 Critérios'!V10</f>
        <v>0.55555555555555558</v>
      </c>
      <c r="H11" s="80">
        <f>'AB1P2 Critérios'!W10</f>
        <v>4.7222222222222223</v>
      </c>
    </row>
    <row r="12" spans="2:8" x14ac:dyDescent="0.25">
      <c r="B12" s="66" t="s">
        <v>60</v>
      </c>
      <c r="C12" s="74">
        <f>'AB1P1 Notas'!B8</f>
        <v>2</v>
      </c>
      <c r="D12" s="70">
        <f>'AB1P1 Notas'!C8</f>
        <v>3</v>
      </c>
      <c r="E12" s="62">
        <f>'AB1P1 Notas'!D8</f>
        <v>5</v>
      </c>
      <c r="F12" s="79">
        <f>'AB1P2 Critérios'!L11</f>
        <v>2.5</v>
      </c>
      <c r="G12" s="79">
        <f>'AB1P2 Critérios'!V11</f>
        <v>0.55555555555555558</v>
      </c>
      <c r="H12" s="80">
        <f>'AB1P2 Critérios'!W11</f>
        <v>3.0555555555555554</v>
      </c>
    </row>
    <row r="13" spans="2:8" x14ac:dyDescent="0.25">
      <c r="B13" s="66" t="s">
        <v>33</v>
      </c>
      <c r="C13" s="74">
        <f>'AB1P1 Notas'!B9</f>
        <v>6.125</v>
      </c>
      <c r="D13" s="70">
        <f>'AB1P1 Notas'!C9</f>
        <v>3</v>
      </c>
      <c r="E13" s="62">
        <f>'AB1P1 Notas'!D9</f>
        <v>9.125</v>
      </c>
      <c r="F13" s="79">
        <f>'AB1P2 Critérios'!L12</f>
        <v>4.166666666666667</v>
      </c>
      <c r="G13" s="79">
        <f>'AB1P2 Critérios'!V12</f>
        <v>0.55555555555555558</v>
      </c>
      <c r="H13" s="80">
        <f>'AB1P2 Critérios'!W12</f>
        <v>4.7222222222222223</v>
      </c>
    </row>
    <row r="14" spans="2:8" x14ac:dyDescent="0.25">
      <c r="B14" s="66" t="s">
        <v>120</v>
      </c>
      <c r="C14" s="74">
        <f>'AB1P1 Notas'!B10</f>
        <v>0</v>
      </c>
      <c r="D14" s="70">
        <f>'AB1P1 Notas'!C10</f>
        <v>2.625</v>
      </c>
      <c r="E14" s="62">
        <f>'AB1P1 Notas'!D10</f>
        <v>2.625</v>
      </c>
      <c r="F14" s="79">
        <f>'AB1P2 Critérios'!L13</f>
        <v>0</v>
      </c>
      <c r="G14" s="79">
        <f>'AB1P2 Critérios'!V13</f>
        <v>0</v>
      </c>
      <c r="H14" s="80">
        <f>'AB1P2 Critérios'!W13</f>
        <v>0</v>
      </c>
    </row>
    <row r="15" spans="2:8" x14ac:dyDescent="0.25">
      <c r="B15" s="67" t="s">
        <v>121</v>
      </c>
      <c r="C15" s="75" t="s">
        <v>86</v>
      </c>
      <c r="D15" s="71" t="s">
        <v>86</v>
      </c>
      <c r="E15" s="76" t="s">
        <v>86</v>
      </c>
      <c r="F15" s="79">
        <f>'AB1P2 Critérios'!L14</f>
        <v>3.1250000000000004</v>
      </c>
      <c r="G15" s="79">
        <f>'AB1P2 Critérios'!V14</f>
        <v>3.0555555555555554</v>
      </c>
      <c r="H15" s="80">
        <f>'AB1P2 Critérios'!W14</f>
        <v>6.1805555555555554</v>
      </c>
    </row>
    <row r="16" spans="2:8" x14ac:dyDescent="0.25">
      <c r="B16" s="66" t="s">
        <v>63</v>
      </c>
      <c r="C16" s="74">
        <f>'AB1P1 Notas'!B11</f>
        <v>4.5</v>
      </c>
      <c r="D16" s="70">
        <f>'AB1P1 Notas'!C11</f>
        <v>3</v>
      </c>
      <c r="E16" s="62">
        <f>'AB1P1 Notas'!D11</f>
        <v>7.5</v>
      </c>
      <c r="F16" s="79">
        <f>'AB1P2 Critérios'!L15</f>
        <v>4.166666666666667</v>
      </c>
      <c r="G16" s="79">
        <f>'AB1P2 Critérios'!V15</f>
        <v>0.55555555555555558</v>
      </c>
      <c r="H16" s="80">
        <f>'AB1P2 Critérios'!W15</f>
        <v>4.7222222222222223</v>
      </c>
    </row>
    <row r="17" spans="2:8" x14ac:dyDescent="0.25">
      <c r="B17" s="66" t="s">
        <v>54</v>
      </c>
      <c r="C17" s="74">
        <f>'AB1P1 Notas'!B12</f>
        <v>3.25</v>
      </c>
      <c r="D17" s="70">
        <f>'AB1P1 Notas'!C12</f>
        <v>2.625</v>
      </c>
      <c r="E17" s="62">
        <f>'AB1P1 Notas'!D12</f>
        <v>5.875</v>
      </c>
      <c r="F17" s="79">
        <f>'AB1P2 Critérios'!L16</f>
        <v>4.166666666666667</v>
      </c>
      <c r="G17" s="79">
        <f>'AB1P2 Critérios'!V16</f>
        <v>0.55555555555555558</v>
      </c>
      <c r="H17" s="80">
        <f>'AB1P2 Critérios'!W16</f>
        <v>4.7222222222222223</v>
      </c>
    </row>
    <row r="18" spans="2:8" x14ac:dyDescent="0.25">
      <c r="B18" s="66" t="s">
        <v>37</v>
      </c>
      <c r="C18" s="74">
        <f>'AB1P1 Notas'!B13</f>
        <v>6.9375</v>
      </c>
      <c r="D18" s="70">
        <f>'AB1P1 Notas'!C13</f>
        <v>2.25</v>
      </c>
      <c r="E18" s="62">
        <f>'AB1P1 Notas'!D13</f>
        <v>9.1875</v>
      </c>
      <c r="F18" s="79">
        <f>'AB1P2 Critérios'!L17</f>
        <v>4.166666666666667</v>
      </c>
      <c r="G18" s="79">
        <f>'AB1P2 Critérios'!V17</f>
        <v>0</v>
      </c>
      <c r="H18" s="80">
        <f>'AB1P2 Critérios'!W17</f>
        <v>4.166666666666667</v>
      </c>
    </row>
    <row r="19" spans="2:8" x14ac:dyDescent="0.25">
      <c r="B19" s="66" t="s">
        <v>122</v>
      </c>
      <c r="C19" s="74">
        <f>'AB1P1 Notas'!B14</f>
        <v>3.875</v>
      </c>
      <c r="D19" s="70">
        <f>'AB1P1 Notas'!C14</f>
        <v>2.625</v>
      </c>
      <c r="E19" s="62">
        <f>'AB1P1 Notas'!D14</f>
        <v>6.5</v>
      </c>
      <c r="F19" s="79">
        <f>'AB1P2 Critérios'!L18</f>
        <v>3.3333333333333335</v>
      </c>
      <c r="G19" s="79">
        <f>'AB1P2 Critérios'!V18</f>
        <v>0.55555555555555558</v>
      </c>
      <c r="H19" s="80">
        <f>'AB1P2 Critérios'!W18</f>
        <v>3.8888888888888893</v>
      </c>
    </row>
    <row r="20" spans="2:8" x14ac:dyDescent="0.25">
      <c r="B20" s="66" t="s">
        <v>46</v>
      </c>
      <c r="C20" s="74">
        <f>'AB1P1 Notas'!B15</f>
        <v>4.375</v>
      </c>
      <c r="D20" s="70">
        <f>'AB1P1 Notas'!C15</f>
        <v>2.625</v>
      </c>
      <c r="E20" s="62">
        <f>'AB1P1 Notas'!D15</f>
        <v>7</v>
      </c>
      <c r="F20" s="79">
        <f>'AB1P2 Critérios'!L19</f>
        <v>4.166666666666667</v>
      </c>
      <c r="G20" s="79">
        <f>'AB1P2 Critérios'!V19</f>
        <v>0.55555555555555558</v>
      </c>
      <c r="H20" s="80">
        <f>'AB1P2 Critérios'!W19</f>
        <v>4.7222222222222223</v>
      </c>
    </row>
    <row r="21" spans="2:8" x14ac:dyDescent="0.25">
      <c r="B21" s="66" t="s">
        <v>39</v>
      </c>
      <c r="C21" s="74">
        <f>'AB1P1 Notas'!B16</f>
        <v>2.75</v>
      </c>
      <c r="D21" s="70">
        <f>'AB1P1 Notas'!C16</f>
        <v>2.25</v>
      </c>
      <c r="E21" s="62">
        <f>'AB1P1 Notas'!D16</f>
        <v>5</v>
      </c>
      <c r="F21" s="79">
        <f>'AB1P2 Critérios'!L20</f>
        <v>4.166666666666667</v>
      </c>
      <c r="G21" s="79">
        <f>'AB1P2 Critérios'!V20</f>
        <v>0.55555555555555558</v>
      </c>
      <c r="H21" s="80">
        <f>'AB1P2 Critérios'!W20</f>
        <v>4.7222222222222223</v>
      </c>
    </row>
    <row r="22" spans="2:8" x14ac:dyDescent="0.25">
      <c r="B22" s="66" t="s">
        <v>65</v>
      </c>
      <c r="C22" s="74">
        <f>'AB1P1 Notas'!B17</f>
        <v>1.5</v>
      </c>
      <c r="D22" s="70">
        <f>'AB1P1 Notas'!C17</f>
        <v>3</v>
      </c>
      <c r="E22" s="62">
        <f>'AB1P1 Notas'!D17</f>
        <v>4.5</v>
      </c>
      <c r="F22" s="79">
        <f>'AB1P2 Critérios'!L21</f>
        <v>2.5</v>
      </c>
      <c r="G22" s="79">
        <f>'AB1P2 Critérios'!V21</f>
        <v>0.55555555555555558</v>
      </c>
      <c r="H22" s="80">
        <f>'AB1P2 Critérios'!W21</f>
        <v>3.0555555555555554</v>
      </c>
    </row>
    <row r="23" spans="2:8" x14ac:dyDescent="0.25">
      <c r="B23" s="66" t="s">
        <v>78</v>
      </c>
      <c r="C23" s="74">
        <f>'AB1P1 Notas'!B18</f>
        <v>2.125</v>
      </c>
      <c r="D23" s="70">
        <f>'AB1P1 Notas'!C18</f>
        <v>3</v>
      </c>
      <c r="E23" s="62">
        <f>'AB1P1 Notas'!D18</f>
        <v>5.125</v>
      </c>
      <c r="F23" s="79">
        <f>'AB1P2 Critérios'!L22</f>
        <v>4.166666666666667</v>
      </c>
      <c r="G23" s="79">
        <f>'AB1P2 Critérios'!V22</f>
        <v>0.55555555555555558</v>
      </c>
      <c r="H23" s="80">
        <f>'AB1P2 Critérios'!W22</f>
        <v>4.7222222222222223</v>
      </c>
    </row>
    <row r="24" spans="2:8" x14ac:dyDescent="0.25">
      <c r="B24" s="66" t="s">
        <v>123</v>
      </c>
      <c r="C24" s="74">
        <f>'AB1P1 Notas'!B19</f>
        <v>0.875</v>
      </c>
      <c r="D24" s="70">
        <f>'AB1P1 Notas'!C19</f>
        <v>3</v>
      </c>
      <c r="E24" s="62">
        <f>'AB1P1 Notas'!D19</f>
        <v>3.875</v>
      </c>
      <c r="F24" s="79">
        <f>'AB1P2 Critérios'!L23</f>
        <v>1.7916666666666667</v>
      </c>
      <c r="G24" s="79">
        <f>'AB1P2 Critérios'!V23</f>
        <v>0</v>
      </c>
      <c r="H24" s="80">
        <f>'AB1P2 Critérios'!W23</f>
        <v>1.7916666666666667</v>
      </c>
    </row>
    <row r="25" spans="2:8" x14ac:dyDescent="0.25">
      <c r="B25" s="66" t="s">
        <v>124</v>
      </c>
      <c r="C25" s="74">
        <f>'AB1P1 Notas'!B20</f>
        <v>4.5</v>
      </c>
      <c r="D25" s="70">
        <f>'AB1P1 Notas'!C20</f>
        <v>2.625</v>
      </c>
      <c r="E25" s="62">
        <f>'AB1P1 Notas'!D20</f>
        <v>7.125</v>
      </c>
      <c r="F25" s="79">
        <f>'AB1P2 Critérios'!L24</f>
        <v>4.166666666666667</v>
      </c>
      <c r="G25" s="79">
        <f>'AB1P2 Critérios'!V24</f>
        <v>0.55555555555555558</v>
      </c>
      <c r="H25" s="80">
        <f>'AB1P2 Critérios'!W24</f>
        <v>4.7222222222222223</v>
      </c>
    </row>
    <row r="26" spans="2:8" x14ac:dyDescent="0.25">
      <c r="B26" s="66" t="s">
        <v>91</v>
      </c>
      <c r="C26" s="74">
        <f>'AB1P1 Notas'!B21</f>
        <v>2.75</v>
      </c>
      <c r="D26" s="70">
        <f>'AB1P1 Notas'!C21</f>
        <v>3</v>
      </c>
      <c r="E26" s="62">
        <f>'AB1P1 Notas'!D21</f>
        <v>5.75</v>
      </c>
      <c r="F26" s="79">
        <f>'AB1P2 Critérios'!L25</f>
        <v>2.5</v>
      </c>
      <c r="G26" s="79">
        <f>'AB1P2 Critérios'!V25</f>
        <v>0.55555555555555558</v>
      </c>
      <c r="H26" s="80">
        <f>'AB1P2 Critérios'!W25</f>
        <v>3.0555555555555554</v>
      </c>
    </row>
    <row r="27" spans="2:8" x14ac:dyDescent="0.25">
      <c r="B27" s="66" t="s">
        <v>125</v>
      </c>
      <c r="C27" s="74">
        <f>'AB1P1 Notas'!B23</f>
        <v>2.125</v>
      </c>
      <c r="D27" s="70">
        <f>'AB1P1 Notas'!C23</f>
        <v>2.625</v>
      </c>
      <c r="E27" s="62">
        <f>'AB1P1 Notas'!D23</f>
        <v>4.75</v>
      </c>
      <c r="F27" s="79">
        <f>'AB1P2 Critérios'!L26</f>
        <v>4.041666666666667</v>
      </c>
      <c r="G27" s="79">
        <f>'AB1P2 Critérios'!V26</f>
        <v>0.55555555555555558</v>
      </c>
      <c r="H27" s="80">
        <f>'AB1P2 Critérios'!W26</f>
        <v>4.5972222222222223</v>
      </c>
    </row>
    <row r="28" spans="2:8" x14ac:dyDescent="0.25">
      <c r="B28" s="66" t="s">
        <v>66</v>
      </c>
      <c r="C28" s="74">
        <f>'AB1P1 Notas'!B24</f>
        <v>2.875</v>
      </c>
      <c r="D28" s="70">
        <f>'AB1P1 Notas'!C24</f>
        <v>0</v>
      </c>
      <c r="E28" s="62">
        <f>'AB1P1 Notas'!D24</f>
        <v>2.875</v>
      </c>
      <c r="F28" s="79">
        <f>'AB1P2 Critérios'!L27</f>
        <v>2.0833333333333335</v>
      </c>
      <c r="G28" s="79">
        <f>'AB1P2 Critérios'!V27</f>
        <v>1.6666666666666667</v>
      </c>
      <c r="H28" s="80">
        <f>'AB1P2 Critérios'!W27</f>
        <v>3.75</v>
      </c>
    </row>
    <row r="29" spans="2:8" x14ac:dyDescent="0.25">
      <c r="B29" s="66" t="s">
        <v>126</v>
      </c>
      <c r="C29" s="74">
        <f>'AB1P1 Notas'!B22</f>
        <v>6.75</v>
      </c>
      <c r="D29" s="70">
        <f>'AB1P1 Notas'!C22</f>
        <v>2.625</v>
      </c>
      <c r="E29" s="62">
        <f>'AB1P1 Notas'!D22</f>
        <v>9.375</v>
      </c>
      <c r="F29" s="79">
        <f>'AB1P2 Critérios'!L28</f>
        <v>2.5</v>
      </c>
      <c r="G29" s="79">
        <f>'AB1P2 Critérios'!V28</f>
        <v>0.55555555555555558</v>
      </c>
      <c r="H29" s="80">
        <f>'AB1P2 Critérios'!W28</f>
        <v>3.0555555555555554</v>
      </c>
    </row>
    <row r="30" spans="2:8" x14ac:dyDescent="0.25">
      <c r="B30" s="66" t="s">
        <v>72</v>
      </c>
      <c r="C30" s="74">
        <f>'AB1P1 Notas'!B25</f>
        <v>7</v>
      </c>
      <c r="D30" s="70">
        <f>'AB1P1 Notas'!C25</f>
        <v>3</v>
      </c>
      <c r="E30" s="62">
        <f>'AB1P1 Notas'!D25</f>
        <v>10</v>
      </c>
      <c r="F30" s="79">
        <f>'AB1P2 Critérios'!L29</f>
        <v>3.75</v>
      </c>
      <c r="G30" s="79">
        <f>'AB1P2 Critérios'!V29</f>
        <v>0.55555555555555558</v>
      </c>
      <c r="H30" s="80">
        <f>'AB1P2 Critérios'!W29</f>
        <v>4.3055555555555554</v>
      </c>
    </row>
    <row r="31" spans="2:8" x14ac:dyDescent="0.25">
      <c r="B31" s="66" t="s">
        <v>127</v>
      </c>
      <c r="C31" s="74">
        <f>'AB1P1 Notas'!B26</f>
        <v>4.5</v>
      </c>
      <c r="D31" s="70">
        <f>'AB1P1 Notas'!C26</f>
        <v>2.625</v>
      </c>
      <c r="E31" s="62">
        <f>'AB1P1 Notas'!D26</f>
        <v>7.125</v>
      </c>
      <c r="F31" s="79">
        <f>'AB1P2 Critérios'!L30</f>
        <v>4.166666666666667</v>
      </c>
      <c r="G31" s="79">
        <f>'AB1P2 Critérios'!V30</f>
        <v>2.5</v>
      </c>
      <c r="H31" s="80">
        <f>'AB1P2 Critérios'!W30</f>
        <v>6.666666666666667</v>
      </c>
    </row>
    <row r="32" spans="2:8" x14ac:dyDescent="0.25">
      <c r="B32" s="66" t="s">
        <v>68</v>
      </c>
      <c r="C32" s="74">
        <f>'AB1P1 Notas'!B27</f>
        <v>2.75</v>
      </c>
      <c r="D32" s="70">
        <f>'AB1P1 Notas'!C27</f>
        <v>0</v>
      </c>
      <c r="E32" s="62">
        <f>'AB1P1 Notas'!D27</f>
        <v>2.75</v>
      </c>
      <c r="F32" s="79">
        <f>'AB1P2 Critérios'!L31</f>
        <v>4.166666666666667</v>
      </c>
      <c r="G32" s="79">
        <f>'AB1P2 Critérios'!V31</f>
        <v>0.55555555555555558</v>
      </c>
      <c r="H32" s="80">
        <f>'AB1P2 Critérios'!W31</f>
        <v>4.7222222222222223</v>
      </c>
    </row>
    <row r="33" spans="2:8" x14ac:dyDescent="0.25">
      <c r="B33" s="66" t="s">
        <v>69</v>
      </c>
      <c r="C33" s="74">
        <f>'AB1P1 Notas'!B28</f>
        <v>1.5</v>
      </c>
      <c r="D33" s="70">
        <f>'AB1P1 Notas'!C28</f>
        <v>3</v>
      </c>
      <c r="E33" s="62">
        <f>'AB1P1 Notas'!D28</f>
        <v>4.5</v>
      </c>
      <c r="F33" s="79">
        <f>'AB1P2 Critérios'!L32</f>
        <v>2.5</v>
      </c>
      <c r="G33" s="79">
        <f>'AB1P2 Critérios'!V32</f>
        <v>1.3888888888888888</v>
      </c>
      <c r="H33" s="80">
        <f>'AB1P2 Critérios'!W32</f>
        <v>3.8888888888888888</v>
      </c>
    </row>
    <row r="34" spans="2:8" x14ac:dyDescent="0.25">
      <c r="B34" s="66" t="s">
        <v>35</v>
      </c>
      <c r="C34" s="74">
        <f>'AB1P1 Notas'!B29</f>
        <v>1.25</v>
      </c>
      <c r="D34" s="70">
        <f>'AB1P1 Notas'!C29</f>
        <v>1.5</v>
      </c>
      <c r="E34" s="62">
        <f>'AB1P1 Notas'!D29</f>
        <v>2.75</v>
      </c>
      <c r="F34" s="79">
        <f>'AB1P2 Critérios'!L33</f>
        <v>5</v>
      </c>
      <c r="G34" s="79">
        <f>'AB1P2 Critérios'!V33</f>
        <v>3.0555555555555554</v>
      </c>
      <c r="H34" s="80">
        <f>'AB1P2 Critérios'!W33</f>
        <v>8.0555555555555554</v>
      </c>
    </row>
    <row r="35" spans="2:8" x14ac:dyDescent="0.25">
      <c r="B35" s="66" t="s">
        <v>75</v>
      </c>
      <c r="C35" s="74">
        <f>'AB1P1 Notas'!B30</f>
        <v>7</v>
      </c>
      <c r="D35" s="70">
        <f>'AB1P1 Notas'!C30</f>
        <v>2.625</v>
      </c>
      <c r="E35" s="62">
        <f>'AB1P1 Notas'!D30</f>
        <v>9.625</v>
      </c>
      <c r="F35" s="79">
        <f>'AB1P2 Critérios'!L34</f>
        <v>3.166666666666667</v>
      </c>
      <c r="G35" s="79">
        <f>'AB1P2 Critérios'!V34</f>
        <v>0.55555555555555558</v>
      </c>
      <c r="H35" s="80">
        <f>'AB1P2 Critérios'!W34</f>
        <v>3.7222222222222223</v>
      </c>
    </row>
    <row r="36" spans="2:8" x14ac:dyDescent="0.25">
      <c r="B36" s="66" t="s">
        <v>76</v>
      </c>
      <c r="C36" s="74">
        <f>'AB1P1 Notas'!B31</f>
        <v>7</v>
      </c>
      <c r="D36" s="70">
        <f>'AB1P1 Notas'!C31</f>
        <v>2.625</v>
      </c>
      <c r="E36" s="62">
        <f>'AB1P1 Notas'!D31</f>
        <v>9.625</v>
      </c>
      <c r="F36" s="79">
        <f>'AB1P2 Critérios'!L35</f>
        <v>2.5</v>
      </c>
      <c r="G36" s="79">
        <f>'AB1P2 Critérios'!V35</f>
        <v>0.55555555555555558</v>
      </c>
      <c r="H36" s="80">
        <f>'AB1P2 Critérios'!W35</f>
        <v>3.0555555555555554</v>
      </c>
    </row>
    <row r="37" spans="2:8" x14ac:dyDescent="0.25">
      <c r="B37" s="66" t="s">
        <v>70</v>
      </c>
      <c r="C37" s="74">
        <f>'AB1P1 Notas'!B32</f>
        <v>0.25</v>
      </c>
      <c r="D37" s="70">
        <f>'AB1P1 Notas'!C32</f>
        <v>3</v>
      </c>
      <c r="E37" s="62">
        <f>'AB1P1 Notas'!D32</f>
        <v>3.25</v>
      </c>
      <c r="F37" s="79">
        <f>'AB1P2 Critérios'!L36</f>
        <v>0.625</v>
      </c>
      <c r="G37" s="79">
        <f>'AB1P2 Critérios'!V36</f>
        <v>0</v>
      </c>
      <c r="H37" s="80">
        <f>'AB1P2 Critérios'!W36</f>
        <v>0.625</v>
      </c>
    </row>
    <row r="38" spans="2:8" x14ac:dyDescent="0.25">
      <c r="B38" s="66" t="s">
        <v>128</v>
      </c>
      <c r="C38" s="74">
        <f>'AB1P1 Notas'!B33</f>
        <v>5.125</v>
      </c>
      <c r="D38" s="70">
        <f>'AB1P1 Notas'!C33</f>
        <v>3</v>
      </c>
      <c r="E38" s="62">
        <f>'AB1P1 Notas'!D33</f>
        <v>8.125</v>
      </c>
      <c r="F38" s="79">
        <f>'AB1P2 Critérios'!L37</f>
        <v>4.166666666666667</v>
      </c>
      <c r="G38" s="79">
        <f>'AB1P2 Critérios'!V37</f>
        <v>0.55555555555555558</v>
      </c>
      <c r="H38" s="80">
        <f>'AB1P2 Critérios'!W37</f>
        <v>4.7222222222222223</v>
      </c>
    </row>
    <row r="39" spans="2:8" x14ac:dyDescent="0.25">
      <c r="B39" s="66" t="s">
        <v>58</v>
      </c>
      <c r="C39" s="74">
        <f>'AB1P1 Notas'!B34</f>
        <v>1.125</v>
      </c>
      <c r="D39" s="70">
        <f>'AB1P1 Notas'!C34</f>
        <v>2.625</v>
      </c>
      <c r="E39" s="62">
        <f>'AB1P1 Notas'!D34</f>
        <v>3.75</v>
      </c>
      <c r="F39" s="79" t="s">
        <v>86</v>
      </c>
      <c r="G39" s="71" t="s">
        <v>86</v>
      </c>
      <c r="H39" s="80" t="s">
        <v>86</v>
      </c>
    </row>
    <row r="40" spans="2:8" x14ac:dyDescent="0.25">
      <c r="B40" s="66" t="s">
        <v>71</v>
      </c>
      <c r="C40" s="74">
        <f>'AB1P1 Notas'!B35</f>
        <v>1.5</v>
      </c>
      <c r="D40" s="70">
        <f>'AB1P1 Notas'!C35</f>
        <v>3</v>
      </c>
      <c r="E40" s="62">
        <f>'AB1P1 Notas'!D35</f>
        <v>4.5</v>
      </c>
      <c r="F40" s="79">
        <f>'AB1P2 Critérios'!L38</f>
        <v>2.5</v>
      </c>
      <c r="G40" s="79">
        <f>'AB1P2 Critérios'!V38</f>
        <v>0.55555555555555558</v>
      </c>
      <c r="H40" s="80">
        <f>'AB1P2 Critérios'!W38</f>
        <v>3.0555555555555554</v>
      </c>
    </row>
    <row r="41" spans="2:8" x14ac:dyDescent="0.25">
      <c r="B41" s="68" t="s">
        <v>129</v>
      </c>
      <c r="C41" s="81">
        <f>'AB1P1 Notas'!B36</f>
        <v>3.8250000000000002</v>
      </c>
      <c r="D41" s="82">
        <f>'AB1P1 Notas'!C36</f>
        <v>3</v>
      </c>
      <c r="E41" s="64">
        <f>'AB1P1 Notas'!D36</f>
        <v>6.8250000000000002</v>
      </c>
      <c r="F41" s="83">
        <f>'AB1P2 Critérios'!L39</f>
        <v>2.5</v>
      </c>
      <c r="G41" s="83">
        <f>'AB1P2 Critérios'!V39</f>
        <v>0</v>
      </c>
      <c r="H41" s="84">
        <f>'AB1P2 Critérios'!W39</f>
        <v>2.5</v>
      </c>
    </row>
  </sheetData>
  <mergeCells count="4">
    <mergeCell ref="B5:B6"/>
    <mergeCell ref="B2:H2"/>
    <mergeCell ref="C5:E5"/>
    <mergeCell ref="F5:H5"/>
  </mergeCells>
  <conditionalFormatting sqref="E16:E41 E7:E14 H7:H38 H40:H41">
    <cfRule type="cellIs" dxfId="5" priority="1" operator="greaterThan">
      <formula>6.9999</formula>
    </cfRule>
    <cfRule type="cellIs" dxfId="4" priority="2" operator="between">
      <formula>5</formula>
      <formula>7</formula>
    </cfRule>
    <cfRule type="cellIs" dxfId="3" priority="3" operator="lessThan">
      <formula>5</formula>
    </cfRule>
  </conditionalFormatting>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6CBE8-46C1-4F08-864E-345CF3226425}">
  <dimension ref="A1"/>
  <sheetViews>
    <sheetView workbookViewId="0"/>
  </sheetViews>
  <sheetFormatPr defaultRowHeight="15" x14ac:dyDescent="0.25"/>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C7477-6E2A-4D33-A9BE-A5A1C2619437}">
  <dimension ref="B2:P40"/>
  <sheetViews>
    <sheetView zoomScaleNormal="100" workbookViewId="0">
      <selection activeCell="J5" sqref="J5:N5"/>
    </sheetView>
  </sheetViews>
  <sheetFormatPr defaultRowHeight="15" x14ac:dyDescent="0.25"/>
  <cols>
    <col min="1" max="1" width="9.140625" style="87"/>
    <col min="2" max="2" width="20.85546875" style="85" customWidth="1"/>
    <col min="3" max="3" width="9.140625" style="87"/>
    <col min="4" max="4" width="10.42578125" style="87" customWidth="1"/>
    <col min="5" max="16384" width="9.140625" style="87"/>
  </cols>
  <sheetData>
    <row r="2" spans="2:16" x14ac:dyDescent="0.25">
      <c r="B2" s="164" t="s">
        <v>92</v>
      </c>
      <c r="C2" s="145" t="s">
        <v>93</v>
      </c>
      <c r="D2" s="163"/>
      <c r="E2" s="163"/>
      <c r="F2" s="163"/>
      <c r="G2" s="163"/>
      <c r="H2" s="163"/>
      <c r="I2" s="147"/>
      <c r="J2" s="145" t="s">
        <v>94</v>
      </c>
      <c r="K2" s="163"/>
      <c r="L2" s="163"/>
      <c r="M2" s="163"/>
      <c r="N2" s="163"/>
      <c r="O2" s="147"/>
      <c r="P2" s="161" t="s">
        <v>95</v>
      </c>
    </row>
    <row r="3" spans="2:16" ht="15" customHeight="1" x14ac:dyDescent="0.25">
      <c r="B3" s="164"/>
      <c r="C3" s="145" t="s">
        <v>139</v>
      </c>
      <c r="D3" s="163"/>
      <c r="E3" s="163"/>
      <c r="F3" s="163"/>
      <c r="G3" s="163"/>
      <c r="H3" s="147"/>
      <c r="I3" s="160" t="s">
        <v>98</v>
      </c>
      <c r="J3" s="145" t="s">
        <v>146</v>
      </c>
      <c r="K3" s="163"/>
      <c r="L3" s="163"/>
      <c r="M3" s="163"/>
      <c r="N3" s="147"/>
      <c r="O3" s="160" t="s">
        <v>101</v>
      </c>
      <c r="P3" s="161"/>
    </row>
    <row r="4" spans="2:16" x14ac:dyDescent="0.25">
      <c r="B4" s="164"/>
      <c r="C4" s="50" t="s">
        <v>134</v>
      </c>
      <c r="D4" s="88" t="s">
        <v>140</v>
      </c>
      <c r="E4" s="88" t="s">
        <v>135</v>
      </c>
      <c r="F4" s="89" t="s">
        <v>136</v>
      </c>
      <c r="G4" s="89" t="s">
        <v>137</v>
      </c>
      <c r="H4" s="52" t="s">
        <v>138</v>
      </c>
      <c r="I4" s="160"/>
      <c r="J4" s="90" t="s">
        <v>141</v>
      </c>
      <c r="K4" s="87" t="s">
        <v>142</v>
      </c>
      <c r="L4" s="87" t="s">
        <v>143</v>
      </c>
      <c r="M4" s="87" t="s">
        <v>144</v>
      </c>
      <c r="N4" s="91" t="s">
        <v>145</v>
      </c>
      <c r="O4" s="161"/>
      <c r="P4" s="161"/>
    </row>
    <row r="5" spans="2:16" x14ac:dyDescent="0.25">
      <c r="B5" s="165"/>
      <c r="C5" s="92">
        <v>0</v>
      </c>
      <c r="D5" s="93">
        <v>1.75</v>
      </c>
      <c r="E5" s="93">
        <v>1.75</v>
      </c>
      <c r="F5" s="93">
        <v>0.75</v>
      </c>
      <c r="G5" s="93">
        <v>0.75</v>
      </c>
      <c r="H5" s="94">
        <v>0</v>
      </c>
      <c r="I5" s="166"/>
      <c r="J5" s="92">
        <v>1.75</v>
      </c>
      <c r="K5" s="93">
        <v>1.25</v>
      </c>
      <c r="L5" s="93">
        <f>5-SUM(J5, K5, M5, N5)</f>
        <v>1.2999999999999998</v>
      </c>
      <c r="M5" s="93">
        <v>0.2</v>
      </c>
      <c r="N5" s="94">
        <v>0.5</v>
      </c>
      <c r="O5" s="162"/>
      <c r="P5" s="162"/>
    </row>
    <row r="6" spans="2:16" x14ac:dyDescent="0.25">
      <c r="B6" s="95" t="s">
        <v>77</v>
      </c>
      <c r="C6" s="90">
        <v>1</v>
      </c>
      <c r="D6" s="87">
        <v>1</v>
      </c>
      <c r="E6" s="87">
        <v>1</v>
      </c>
      <c r="F6" s="87">
        <v>1</v>
      </c>
      <c r="G6" s="87">
        <v>1</v>
      </c>
      <c r="H6" s="96">
        <v>1</v>
      </c>
      <c r="I6" s="98">
        <f>C6*$C$5+D6*$D$5+E6*$E$5+F6*$F$5+G6*$G$5+H6*$H$5</f>
        <v>5</v>
      </c>
      <c r="J6" s="90">
        <v>1</v>
      </c>
      <c r="K6" s="87">
        <v>1</v>
      </c>
      <c r="L6" s="87">
        <v>1</v>
      </c>
      <c r="M6" s="87">
        <v>0</v>
      </c>
      <c r="N6" s="96">
        <v>0</v>
      </c>
      <c r="O6" s="98">
        <f>J6*$J$5+K6*$K$5+L6*$L$5+M6*$M$5+N6*$N$5</f>
        <v>4.3</v>
      </c>
      <c r="P6" s="98">
        <f>I6+O6</f>
        <v>9.3000000000000007</v>
      </c>
    </row>
    <row r="7" spans="2:16" x14ac:dyDescent="0.25">
      <c r="B7" s="95" t="s">
        <v>64</v>
      </c>
      <c r="C7" s="90">
        <v>0</v>
      </c>
      <c r="D7" s="87">
        <v>1</v>
      </c>
      <c r="E7" s="87">
        <v>1</v>
      </c>
      <c r="F7" s="87">
        <v>1</v>
      </c>
      <c r="G7" s="87">
        <v>1</v>
      </c>
      <c r="H7" s="96">
        <v>1</v>
      </c>
      <c r="I7" s="98">
        <f t="shared" ref="I7:I40" si="0">C7*$C$5+D7*$D$5+E7*$E$5+F7*$F$5+G7*$G$5+H7*$H$5</f>
        <v>5</v>
      </c>
      <c r="J7" s="90">
        <v>1</v>
      </c>
      <c r="K7" s="87">
        <v>1</v>
      </c>
      <c r="L7" s="87">
        <v>1</v>
      </c>
      <c r="M7" s="87">
        <v>0</v>
      </c>
      <c r="N7" s="96">
        <v>1</v>
      </c>
      <c r="O7" s="98">
        <f t="shared" ref="O7:O40" si="1">J7*$J$5+K7*$K$5+L7*$L$5+M7*$M$5+N7*$N$5</f>
        <v>4.8</v>
      </c>
      <c r="P7" s="98">
        <f t="shared" ref="P7:P40" si="2">I7+O7</f>
        <v>9.8000000000000007</v>
      </c>
    </row>
    <row r="8" spans="2:16" x14ac:dyDescent="0.25">
      <c r="B8" s="95" t="s">
        <v>74</v>
      </c>
      <c r="C8" s="90">
        <v>1</v>
      </c>
      <c r="D8" s="87">
        <v>1</v>
      </c>
      <c r="E8" s="87">
        <v>1</v>
      </c>
      <c r="F8" s="87">
        <v>1</v>
      </c>
      <c r="G8" s="87">
        <v>1</v>
      </c>
      <c r="H8" s="96">
        <v>1</v>
      </c>
      <c r="I8" s="98">
        <f t="shared" si="0"/>
        <v>5</v>
      </c>
      <c r="J8" s="90">
        <v>1</v>
      </c>
      <c r="K8" s="87">
        <v>0</v>
      </c>
      <c r="L8" s="87">
        <v>1</v>
      </c>
      <c r="M8" s="87">
        <v>0</v>
      </c>
      <c r="N8" s="96">
        <v>1</v>
      </c>
      <c r="O8" s="98">
        <f t="shared" si="1"/>
        <v>3.55</v>
      </c>
      <c r="P8" s="98">
        <f t="shared" si="2"/>
        <v>8.5500000000000007</v>
      </c>
    </row>
    <row r="9" spans="2:16" x14ac:dyDescent="0.25">
      <c r="B9" s="95" t="s">
        <v>29</v>
      </c>
      <c r="C9" s="90">
        <v>0.75</v>
      </c>
      <c r="D9" s="87">
        <v>1</v>
      </c>
      <c r="E9" s="87">
        <v>1</v>
      </c>
      <c r="F9" s="87">
        <v>0.75</v>
      </c>
      <c r="G9" s="87">
        <v>0.75</v>
      </c>
      <c r="H9" s="96">
        <v>0.75</v>
      </c>
      <c r="I9" s="98">
        <f t="shared" si="0"/>
        <v>4.625</v>
      </c>
      <c r="J9" s="90">
        <v>1</v>
      </c>
      <c r="K9" s="87">
        <v>1</v>
      </c>
      <c r="L9" s="87">
        <v>1</v>
      </c>
      <c r="M9" s="87">
        <v>0.5</v>
      </c>
      <c r="N9" s="96">
        <v>1</v>
      </c>
      <c r="O9" s="98">
        <f t="shared" si="1"/>
        <v>4.8999999999999995</v>
      </c>
      <c r="P9" s="98">
        <f t="shared" si="2"/>
        <v>9.5249999999999986</v>
      </c>
    </row>
    <row r="10" spans="2:16" x14ac:dyDescent="0.25">
      <c r="B10" s="95" t="s">
        <v>48</v>
      </c>
      <c r="C10" s="90">
        <v>1</v>
      </c>
      <c r="D10" s="87">
        <v>1</v>
      </c>
      <c r="E10" s="87">
        <v>1</v>
      </c>
      <c r="F10" s="87">
        <v>1</v>
      </c>
      <c r="G10" s="87">
        <v>1</v>
      </c>
      <c r="H10" s="96">
        <v>1</v>
      </c>
      <c r="I10" s="98">
        <f t="shared" si="0"/>
        <v>5</v>
      </c>
      <c r="J10" s="90">
        <v>1</v>
      </c>
      <c r="K10" s="87">
        <v>1</v>
      </c>
      <c r="L10" s="87">
        <v>1</v>
      </c>
      <c r="M10" s="87">
        <v>0</v>
      </c>
      <c r="N10" s="96">
        <v>1</v>
      </c>
      <c r="O10" s="98">
        <f t="shared" si="1"/>
        <v>4.8</v>
      </c>
      <c r="P10" s="98">
        <f t="shared" si="2"/>
        <v>9.8000000000000007</v>
      </c>
    </row>
    <row r="11" spans="2:16" x14ac:dyDescent="0.25">
      <c r="B11" s="95" t="s">
        <v>60</v>
      </c>
      <c r="C11" s="90">
        <v>1</v>
      </c>
      <c r="D11" s="87">
        <v>1</v>
      </c>
      <c r="E11" s="87">
        <v>0.85</v>
      </c>
      <c r="F11" s="87">
        <v>0.5</v>
      </c>
      <c r="G11" s="87">
        <v>0.5</v>
      </c>
      <c r="H11" s="96">
        <v>0.5</v>
      </c>
      <c r="I11" s="98">
        <f t="shared" si="0"/>
        <v>3.9874999999999998</v>
      </c>
      <c r="J11" s="90">
        <v>1</v>
      </c>
      <c r="K11" s="87">
        <v>1</v>
      </c>
      <c r="L11" s="87">
        <v>1</v>
      </c>
      <c r="M11" s="87">
        <v>0</v>
      </c>
      <c r="N11" s="96">
        <v>1</v>
      </c>
      <c r="O11" s="98">
        <f t="shared" si="1"/>
        <v>4.8</v>
      </c>
      <c r="P11" s="98">
        <f t="shared" si="2"/>
        <v>8.7874999999999996</v>
      </c>
    </row>
    <row r="12" spans="2:16" x14ac:dyDescent="0.25">
      <c r="B12" s="95" t="s">
        <v>33</v>
      </c>
      <c r="C12" s="90">
        <v>1</v>
      </c>
      <c r="D12" s="87">
        <v>1</v>
      </c>
      <c r="E12" s="87">
        <f>0.85</f>
        <v>0.85</v>
      </c>
      <c r="F12" s="87">
        <v>0.5</v>
      </c>
      <c r="G12" s="87">
        <v>0.5</v>
      </c>
      <c r="H12" s="96">
        <v>1</v>
      </c>
      <c r="I12" s="98">
        <f t="shared" si="0"/>
        <v>3.9874999999999998</v>
      </c>
      <c r="J12" s="90">
        <v>1</v>
      </c>
      <c r="K12" s="87">
        <v>0</v>
      </c>
      <c r="L12" s="87">
        <v>1</v>
      </c>
      <c r="M12" s="87">
        <v>0</v>
      </c>
      <c r="N12" s="96">
        <v>1</v>
      </c>
      <c r="O12" s="98">
        <f t="shared" si="1"/>
        <v>3.55</v>
      </c>
      <c r="P12" s="98">
        <f t="shared" si="2"/>
        <v>7.5374999999999996</v>
      </c>
    </row>
    <row r="13" spans="2:16" x14ac:dyDescent="0.25">
      <c r="B13" s="95" t="s">
        <v>120</v>
      </c>
      <c r="C13" s="90">
        <v>0.5</v>
      </c>
      <c r="D13" s="87">
        <v>0</v>
      </c>
      <c r="E13" s="87">
        <v>0.75</v>
      </c>
      <c r="F13" s="87">
        <v>1</v>
      </c>
      <c r="G13" s="87">
        <v>1</v>
      </c>
      <c r="H13" s="96">
        <v>1</v>
      </c>
      <c r="I13" s="98">
        <f t="shared" si="0"/>
        <v>2.8125</v>
      </c>
      <c r="J13" s="90">
        <v>1</v>
      </c>
      <c r="K13" s="87">
        <v>1</v>
      </c>
      <c r="L13" s="87">
        <v>1</v>
      </c>
      <c r="M13" s="87">
        <v>0</v>
      </c>
      <c r="N13" s="96">
        <v>1</v>
      </c>
      <c r="O13" s="98">
        <f t="shared" si="1"/>
        <v>4.8</v>
      </c>
      <c r="P13" s="98">
        <f t="shared" si="2"/>
        <v>7.6124999999999998</v>
      </c>
    </row>
    <row r="14" spans="2:16" x14ac:dyDescent="0.25">
      <c r="B14" s="97" t="s">
        <v>121</v>
      </c>
      <c r="C14" s="90">
        <v>1</v>
      </c>
      <c r="D14" s="87">
        <v>1</v>
      </c>
      <c r="E14" s="87">
        <v>1</v>
      </c>
      <c r="F14" s="87">
        <v>1</v>
      </c>
      <c r="G14" s="87">
        <v>1</v>
      </c>
      <c r="H14" s="96">
        <v>1</v>
      </c>
      <c r="I14" s="98">
        <f t="shared" si="0"/>
        <v>5</v>
      </c>
      <c r="J14" s="90">
        <v>1</v>
      </c>
      <c r="K14" s="87">
        <v>1</v>
      </c>
      <c r="L14" s="87">
        <v>1</v>
      </c>
      <c r="M14" s="87">
        <v>0</v>
      </c>
      <c r="N14" s="96">
        <v>0</v>
      </c>
      <c r="O14" s="98">
        <f t="shared" si="1"/>
        <v>4.3</v>
      </c>
      <c r="P14" s="98">
        <f t="shared" si="2"/>
        <v>9.3000000000000007</v>
      </c>
    </row>
    <row r="15" spans="2:16" x14ac:dyDescent="0.25">
      <c r="B15" s="95" t="s">
        <v>63</v>
      </c>
      <c r="C15" s="90">
        <v>1</v>
      </c>
      <c r="D15" s="87">
        <v>1</v>
      </c>
      <c r="E15" s="87">
        <v>1</v>
      </c>
      <c r="F15" s="87">
        <v>1</v>
      </c>
      <c r="G15" s="87">
        <v>1</v>
      </c>
      <c r="H15" s="96">
        <v>1</v>
      </c>
      <c r="I15" s="98">
        <f t="shared" si="0"/>
        <v>5</v>
      </c>
      <c r="J15" s="90">
        <v>1</v>
      </c>
      <c r="K15" s="87">
        <v>0</v>
      </c>
      <c r="L15" s="87">
        <v>1</v>
      </c>
      <c r="M15" s="87">
        <v>0</v>
      </c>
      <c r="N15" s="96">
        <v>1</v>
      </c>
      <c r="O15" s="98">
        <f t="shared" si="1"/>
        <v>3.55</v>
      </c>
      <c r="P15" s="98">
        <f t="shared" si="2"/>
        <v>8.5500000000000007</v>
      </c>
    </row>
    <row r="16" spans="2:16" x14ac:dyDescent="0.25">
      <c r="B16" s="95" t="s">
        <v>54</v>
      </c>
      <c r="C16" s="90">
        <v>0</v>
      </c>
      <c r="D16" s="87">
        <v>1</v>
      </c>
      <c r="E16" s="87">
        <v>0.85</v>
      </c>
      <c r="F16" s="87">
        <v>1</v>
      </c>
      <c r="G16" s="87">
        <v>1</v>
      </c>
      <c r="H16" s="96">
        <v>1</v>
      </c>
      <c r="I16" s="98">
        <f t="shared" si="0"/>
        <v>4.7374999999999998</v>
      </c>
      <c r="J16" s="90">
        <v>1</v>
      </c>
      <c r="K16" s="87">
        <v>1</v>
      </c>
      <c r="L16" s="87">
        <v>1</v>
      </c>
      <c r="M16" s="87">
        <v>0</v>
      </c>
      <c r="N16" s="96">
        <v>1</v>
      </c>
      <c r="O16" s="98">
        <f t="shared" si="1"/>
        <v>4.8</v>
      </c>
      <c r="P16" s="98">
        <f t="shared" si="2"/>
        <v>9.5374999999999996</v>
      </c>
    </row>
    <row r="17" spans="2:16" x14ac:dyDescent="0.25">
      <c r="B17" s="95" t="s">
        <v>37</v>
      </c>
      <c r="C17" s="90">
        <v>1</v>
      </c>
      <c r="D17" s="87">
        <v>1</v>
      </c>
      <c r="E17" s="87">
        <v>1</v>
      </c>
      <c r="F17" s="87">
        <v>0.75</v>
      </c>
      <c r="G17" s="87">
        <v>0.75</v>
      </c>
      <c r="H17" s="96">
        <v>0.75</v>
      </c>
      <c r="I17" s="98">
        <f t="shared" si="0"/>
        <v>4.625</v>
      </c>
      <c r="J17" s="90">
        <v>1</v>
      </c>
      <c r="K17" s="87">
        <v>1</v>
      </c>
      <c r="L17" s="87">
        <v>1</v>
      </c>
      <c r="M17" s="87">
        <v>0</v>
      </c>
      <c r="N17" s="96">
        <v>1</v>
      </c>
      <c r="O17" s="98">
        <f t="shared" si="1"/>
        <v>4.8</v>
      </c>
      <c r="P17" s="98">
        <f t="shared" si="2"/>
        <v>9.4250000000000007</v>
      </c>
    </row>
    <row r="18" spans="2:16" x14ac:dyDescent="0.25">
      <c r="B18" s="95" t="s">
        <v>122</v>
      </c>
      <c r="C18" s="90">
        <v>0</v>
      </c>
      <c r="D18" s="87">
        <v>1</v>
      </c>
      <c r="E18" s="87">
        <v>1</v>
      </c>
      <c r="F18" s="87">
        <v>1</v>
      </c>
      <c r="G18" s="87">
        <v>1</v>
      </c>
      <c r="H18" s="96">
        <v>1</v>
      </c>
      <c r="I18" s="98">
        <f t="shared" si="0"/>
        <v>5</v>
      </c>
      <c r="J18" s="90">
        <v>1</v>
      </c>
      <c r="K18" s="87">
        <v>1</v>
      </c>
      <c r="L18" s="87">
        <v>1</v>
      </c>
      <c r="M18" s="87">
        <v>0</v>
      </c>
      <c r="N18" s="96">
        <v>1</v>
      </c>
      <c r="O18" s="98">
        <f t="shared" si="1"/>
        <v>4.8</v>
      </c>
      <c r="P18" s="98">
        <f t="shared" si="2"/>
        <v>9.8000000000000007</v>
      </c>
    </row>
    <row r="19" spans="2:16" x14ac:dyDescent="0.25">
      <c r="B19" s="95" t="s">
        <v>46</v>
      </c>
      <c r="C19" s="90">
        <v>1</v>
      </c>
      <c r="D19" s="87">
        <v>1</v>
      </c>
      <c r="E19" s="87">
        <v>0.85</v>
      </c>
      <c r="F19" s="87">
        <v>1</v>
      </c>
      <c r="G19" s="87">
        <v>1</v>
      </c>
      <c r="H19" s="96">
        <v>1</v>
      </c>
      <c r="I19" s="98">
        <f t="shared" si="0"/>
        <v>4.7374999999999998</v>
      </c>
      <c r="J19" s="90">
        <v>1</v>
      </c>
      <c r="K19" s="87">
        <v>0</v>
      </c>
      <c r="L19" s="87">
        <v>1</v>
      </c>
      <c r="M19" s="87">
        <v>0</v>
      </c>
      <c r="N19" s="96">
        <v>1</v>
      </c>
      <c r="O19" s="98">
        <f t="shared" si="1"/>
        <v>3.55</v>
      </c>
      <c r="P19" s="98">
        <f t="shared" si="2"/>
        <v>8.2874999999999996</v>
      </c>
    </row>
    <row r="20" spans="2:16" x14ac:dyDescent="0.25">
      <c r="B20" s="95" t="s">
        <v>39</v>
      </c>
      <c r="C20" s="90">
        <v>1</v>
      </c>
      <c r="D20" s="87">
        <v>1</v>
      </c>
      <c r="E20" s="87">
        <v>1</v>
      </c>
      <c r="F20" s="87">
        <v>1</v>
      </c>
      <c r="G20" s="87">
        <v>1</v>
      </c>
      <c r="H20" s="96">
        <v>1</v>
      </c>
      <c r="I20" s="98">
        <f t="shared" si="0"/>
        <v>5</v>
      </c>
      <c r="J20" s="90">
        <v>1</v>
      </c>
      <c r="K20" s="87">
        <v>1</v>
      </c>
      <c r="L20" s="87">
        <v>0</v>
      </c>
      <c r="M20" s="87">
        <v>0</v>
      </c>
      <c r="N20" s="96">
        <v>1</v>
      </c>
      <c r="O20" s="98">
        <f t="shared" si="1"/>
        <v>3.5</v>
      </c>
      <c r="P20" s="98">
        <f t="shared" si="2"/>
        <v>8.5</v>
      </c>
    </row>
    <row r="21" spans="2:16" x14ac:dyDescent="0.25">
      <c r="B21" s="95" t="s">
        <v>65</v>
      </c>
      <c r="C21" s="90">
        <v>1</v>
      </c>
      <c r="D21" s="87">
        <v>1</v>
      </c>
      <c r="E21" s="87">
        <v>1</v>
      </c>
      <c r="F21" s="87">
        <v>1</v>
      </c>
      <c r="G21" s="87">
        <v>1</v>
      </c>
      <c r="H21" s="96">
        <v>1</v>
      </c>
      <c r="I21" s="98">
        <f t="shared" si="0"/>
        <v>5</v>
      </c>
      <c r="J21" s="90">
        <v>1</v>
      </c>
      <c r="K21" s="87">
        <v>1</v>
      </c>
      <c r="L21" s="87">
        <v>1</v>
      </c>
      <c r="M21" s="87">
        <v>0</v>
      </c>
      <c r="N21" s="96">
        <v>1</v>
      </c>
      <c r="O21" s="98">
        <f t="shared" si="1"/>
        <v>4.8</v>
      </c>
      <c r="P21" s="98">
        <f t="shared" si="2"/>
        <v>9.8000000000000007</v>
      </c>
    </row>
    <row r="22" spans="2:16" x14ac:dyDescent="0.25">
      <c r="B22" s="95" t="s">
        <v>78</v>
      </c>
      <c r="C22" s="90">
        <v>1</v>
      </c>
      <c r="D22" s="87">
        <v>1</v>
      </c>
      <c r="E22" s="87">
        <v>1</v>
      </c>
      <c r="F22" s="87">
        <v>1</v>
      </c>
      <c r="G22" s="87">
        <v>1</v>
      </c>
      <c r="H22" s="96">
        <v>1</v>
      </c>
      <c r="I22" s="98">
        <f t="shared" si="0"/>
        <v>5</v>
      </c>
      <c r="J22" s="90">
        <v>1</v>
      </c>
      <c r="K22" s="87">
        <v>0</v>
      </c>
      <c r="L22" s="87">
        <v>1</v>
      </c>
      <c r="M22" s="87">
        <v>0</v>
      </c>
      <c r="N22" s="96">
        <v>1</v>
      </c>
      <c r="O22" s="98">
        <f t="shared" si="1"/>
        <v>3.55</v>
      </c>
      <c r="P22" s="98">
        <f t="shared" si="2"/>
        <v>8.5500000000000007</v>
      </c>
    </row>
    <row r="23" spans="2:16" x14ac:dyDescent="0.25">
      <c r="B23" s="95" t="s">
        <v>123</v>
      </c>
      <c r="C23" s="90">
        <v>1</v>
      </c>
      <c r="D23" s="87">
        <v>1</v>
      </c>
      <c r="E23" s="87">
        <v>1</v>
      </c>
      <c r="F23" s="87">
        <v>0.75</v>
      </c>
      <c r="G23" s="87">
        <v>0.75</v>
      </c>
      <c r="H23" s="96">
        <v>0.75</v>
      </c>
      <c r="I23" s="98">
        <f t="shared" si="0"/>
        <v>4.625</v>
      </c>
      <c r="J23" s="90">
        <v>0.75</v>
      </c>
      <c r="K23" s="87">
        <v>1</v>
      </c>
      <c r="L23" s="87">
        <v>0.75</v>
      </c>
      <c r="M23" s="87">
        <v>0</v>
      </c>
      <c r="N23" s="96">
        <v>1</v>
      </c>
      <c r="O23" s="98">
        <f t="shared" si="1"/>
        <v>4.0374999999999996</v>
      </c>
      <c r="P23" s="98">
        <f t="shared" si="2"/>
        <v>8.6624999999999996</v>
      </c>
    </row>
    <row r="24" spans="2:16" x14ac:dyDescent="0.25">
      <c r="B24" s="95" t="s">
        <v>124</v>
      </c>
      <c r="C24" s="90">
        <v>1</v>
      </c>
      <c r="D24" s="87">
        <v>1</v>
      </c>
      <c r="E24" s="87">
        <v>0.85</v>
      </c>
      <c r="F24" s="87">
        <v>1</v>
      </c>
      <c r="G24" s="87">
        <v>1</v>
      </c>
      <c r="H24" s="96">
        <v>1</v>
      </c>
      <c r="I24" s="98">
        <f t="shared" si="0"/>
        <v>4.7374999999999998</v>
      </c>
      <c r="J24" s="90">
        <v>1</v>
      </c>
      <c r="K24" s="87">
        <v>0</v>
      </c>
      <c r="L24" s="87">
        <v>1</v>
      </c>
      <c r="M24" s="87">
        <v>0</v>
      </c>
      <c r="N24" s="96">
        <v>1</v>
      </c>
      <c r="O24" s="98">
        <f t="shared" si="1"/>
        <v>3.55</v>
      </c>
      <c r="P24" s="98">
        <f t="shared" si="2"/>
        <v>8.2874999999999996</v>
      </c>
    </row>
    <row r="25" spans="2:16" x14ac:dyDescent="0.25">
      <c r="B25" s="95" t="s">
        <v>91</v>
      </c>
      <c r="C25" s="90">
        <v>1</v>
      </c>
      <c r="D25" s="87">
        <v>1</v>
      </c>
      <c r="E25" s="87">
        <v>0.7</v>
      </c>
      <c r="F25" s="87">
        <v>0.75</v>
      </c>
      <c r="G25" s="87">
        <v>0.75</v>
      </c>
      <c r="H25" s="96">
        <v>1</v>
      </c>
      <c r="I25" s="98">
        <f t="shared" si="0"/>
        <v>4.0999999999999996</v>
      </c>
      <c r="J25" s="90">
        <v>1</v>
      </c>
      <c r="K25" s="87">
        <v>1</v>
      </c>
      <c r="L25" s="87">
        <v>1</v>
      </c>
      <c r="M25" s="87">
        <v>0</v>
      </c>
      <c r="N25" s="96">
        <v>1</v>
      </c>
      <c r="O25" s="98">
        <f t="shared" si="1"/>
        <v>4.8</v>
      </c>
      <c r="P25" s="98">
        <f t="shared" si="2"/>
        <v>8.8999999999999986</v>
      </c>
    </row>
    <row r="26" spans="2:16" x14ac:dyDescent="0.25">
      <c r="B26" s="95" t="s">
        <v>125</v>
      </c>
      <c r="C26" s="90">
        <v>1</v>
      </c>
      <c r="D26" s="87">
        <v>1</v>
      </c>
      <c r="E26" s="87">
        <v>0.85</v>
      </c>
      <c r="F26" s="87">
        <v>1</v>
      </c>
      <c r="G26" s="87">
        <v>1</v>
      </c>
      <c r="H26" s="96">
        <v>1</v>
      </c>
      <c r="I26" s="98">
        <f t="shared" si="0"/>
        <v>4.7374999999999998</v>
      </c>
      <c r="J26" s="90">
        <v>1</v>
      </c>
      <c r="K26" s="87">
        <v>0</v>
      </c>
      <c r="L26" s="87">
        <v>0.75</v>
      </c>
      <c r="M26" s="87">
        <v>0</v>
      </c>
      <c r="N26" s="96">
        <v>1</v>
      </c>
      <c r="O26" s="98">
        <f t="shared" si="1"/>
        <v>3.2249999999999996</v>
      </c>
      <c r="P26" s="98">
        <f t="shared" si="2"/>
        <v>7.9624999999999995</v>
      </c>
    </row>
    <row r="27" spans="2:16" x14ac:dyDescent="0.25">
      <c r="B27" s="95" t="s">
        <v>66</v>
      </c>
      <c r="C27" s="90">
        <v>0</v>
      </c>
      <c r="D27" s="87">
        <v>1</v>
      </c>
      <c r="E27" s="87">
        <v>1</v>
      </c>
      <c r="F27" s="87">
        <v>1</v>
      </c>
      <c r="G27" s="87">
        <v>1</v>
      </c>
      <c r="H27" s="96">
        <v>1</v>
      </c>
      <c r="I27" s="98">
        <f t="shared" si="0"/>
        <v>5</v>
      </c>
      <c r="J27" s="90">
        <v>1</v>
      </c>
      <c r="K27" s="87">
        <v>1</v>
      </c>
      <c r="L27" s="87">
        <v>0</v>
      </c>
      <c r="M27" s="87">
        <v>0</v>
      </c>
      <c r="N27" s="96">
        <v>1</v>
      </c>
      <c r="O27" s="98">
        <f t="shared" si="1"/>
        <v>3.5</v>
      </c>
      <c r="P27" s="98">
        <f t="shared" si="2"/>
        <v>8.5</v>
      </c>
    </row>
    <row r="28" spans="2:16" x14ac:dyDescent="0.25">
      <c r="B28" s="95" t="s">
        <v>28</v>
      </c>
      <c r="C28" s="90">
        <v>0</v>
      </c>
      <c r="D28" s="87">
        <v>1</v>
      </c>
      <c r="E28" s="87">
        <v>1</v>
      </c>
      <c r="F28" s="87">
        <v>0.75</v>
      </c>
      <c r="G28" s="87">
        <v>0.75</v>
      </c>
      <c r="H28" s="96">
        <v>0.75</v>
      </c>
      <c r="I28" s="98">
        <f t="shared" si="0"/>
        <v>4.625</v>
      </c>
      <c r="J28" s="90">
        <v>1</v>
      </c>
      <c r="K28" s="87">
        <v>1</v>
      </c>
      <c r="L28" s="87">
        <v>1</v>
      </c>
      <c r="M28" s="87">
        <v>0</v>
      </c>
      <c r="N28" s="96">
        <v>1</v>
      </c>
      <c r="O28" s="98">
        <f t="shared" si="1"/>
        <v>4.8</v>
      </c>
      <c r="P28" s="98">
        <f t="shared" si="2"/>
        <v>9.4250000000000007</v>
      </c>
    </row>
    <row r="29" spans="2:16" x14ac:dyDescent="0.25">
      <c r="B29" s="95" t="s">
        <v>72</v>
      </c>
      <c r="C29" s="90">
        <v>0</v>
      </c>
      <c r="D29" s="87">
        <v>0.75</v>
      </c>
      <c r="E29" s="87">
        <v>0.85</v>
      </c>
      <c r="F29" s="87">
        <v>0.75</v>
      </c>
      <c r="G29" s="87">
        <v>0.75</v>
      </c>
      <c r="H29" s="96">
        <v>0.75</v>
      </c>
      <c r="I29" s="98">
        <f t="shared" si="0"/>
        <v>3.9249999999999998</v>
      </c>
      <c r="J29" s="90">
        <v>1</v>
      </c>
      <c r="K29" s="87">
        <v>0</v>
      </c>
      <c r="L29" s="87">
        <v>1</v>
      </c>
      <c r="M29" s="87">
        <v>0</v>
      </c>
      <c r="N29" s="96">
        <v>1</v>
      </c>
      <c r="O29" s="98">
        <f t="shared" si="1"/>
        <v>3.55</v>
      </c>
      <c r="P29" s="98">
        <f t="shared" si="2"/>
        <v>7.4749999999999996</v>
      </c>
    </row>
    <row r="30" spans="2:16" x14ac:dyDescent="0.25">
      <c r="B30" s="95" t="s">
        <v>127</v>
      </c>
      <c r="C30" s="90">
        <v>1</v>
      </c>
      <c r="D30" s="87">
        <v>1</v>
      </c>
      <c r="E30" s="87">
        <v>1</v>
      </c>
      <c r="F30" s="87">
        <v>1</v>
      </c>
      <c r="G30" s="87">
        <v>1</v>
      </c>
      <c r="H30" s="96">
        <v>1</v>
      </c>
      <c r="I30" s="98">
        <f t="shared" si="0"/>
        <v>5</v>
      </c>
      <c r="J30" s="90">
        <v>1</v>
      </c>
      <c r="K30" s="87">
        <v>1</v>
      </c>
      <c r="L30" s="87">
        <v>1</v>
      </c>
      <c r="M30" s="87">
        <v>0</v>
      </c>
      <c r="N30" s="96">
        <v>1</v>
      </c>
      <c r="O30" s="98">
        <f t="shared" si="1"/>
        <v>4.8</v>
      </c>
      <c r="P30" s="98">
        <f t="shared" si="2"/>
        <v>9.8000000000000007</v>
      </c>
    </row>
    <row r="31" spans="2:16" x14ac:dyDescent="0.25">
      <c r="B31" s="95" t="s">
        <v>68</v>
      </c>
      <c r="C31" s="90">
        <v>1</v>
      </c>
      <c r="D31" s="87">
        <v>1</v>
      </c>
      <c r="E31" s="87">
        <v>1</v>
      </c>
      <c r="F31" s="87">
        <v>0.75</v>
      </c>
      <c r="G31" s="87">
        <v>0.75</v>
      </c>
      <c r="H31" s="96">
        <v>1</v>
      </c>
      <c r="I31" s="98">
        <f t="shared" si="0"/>
        <v>4.625</v>
      </c>
      <c r="J31" s="90">
        <v>1</v>
      </c>
      <c r="K31" s="87">
        <v>1</v>
      </c>
      <c r="L31" s="87">
        <v>1</v>
      </c>
      <c r="M31" s="87">
        <v>0</v>
      </c>
      <c r="N31" s="96">
        <v>1</v>
      </c>
      <c r="O31" s="98">
        <f t="shared" si="1"/>
        <v>4.8</v>
      </c>
      <c r="P31" s="98">
        <f t="shared" si="2"/>
        <v>9.4250000000000007</v>
      </c>
    </row>
    <row r="32" spans="2:16" x14ac:dyDescent="0.25">
      <c r="B32" s="95" t="s">
        <v>69</v>
      </c>
      <c r="C32" s="90">
        <v>1</v>
      </c>
      <c r="D32" s="87">
        <v>1</v>
      </c>
      <c r="E32" s="87">
        <v>0.7</v>
      </c>
      <c r="F32" s="87">
        <v>0.5</v>
      </c>
      <c r="G32" s="87">
        <v>0.5</v>
      </c>
      <c r="H32" s="96">
        <v>0.75</v>
      </c>
      <c r="I32" s="98">
        <f t="shared" si="0"/>
        <v>3.7249999999999996</v>
      </c>
      <c r="J32" s="90">
        <v>1</v>
      </c>
      <c r="K32" s="87">
        <v>1</v>
      </c>
      <c r="L32" s="87">
        <v>0.75</v>
      </c>
      <c r="M32" s="87">
        <v>0</v>
      </c>
      <c r="N32" s="96">
        <v>1</v>
      </c>
      <c r="O32" s="98">
        <f t="shared" si="1"/>
        <v>4.4749999999999996</v>
      </c>
      <c r="P32" s="98">
        <f t="shared" si="2"/>
        <v>8.1999999999999993</v>
      </c>
    </row>
    <row r="33" spans="2:16" x14ac:dyDescent="0.25">
      <c r="B33" s="95" t="s">
        <v>35</v>
      </c>
      <c r="C33" s="90">
        <v>1</v>
      </c>
      <c r="D33" s="87">
        <v>1</v>
      </c>
      <c r="E33" s="87">
        <v>1</v>
      </c>
      <c r="F33" s="87">
        <v>1</v>
      </c>
      <c r="G33" s="87">
        <v>1</v>
      </c>
      <c r="H33" s="96">
        <v>1</v>
      </c>
      <c r="I33" s="98">
        <f t="shared" si="0"/>
        <v>5</v>
      </c>
      <c r="J33" s="90">
        <v>1</v>
      </c>
      <c r="K33" s="87">
        <v>1</v>
      </c>
      <c r="L33" s="87">
        <v>1</v>
      </c>
      <c r="M33" s="87">
        <v>0</v>
      </c>
      <c r="N33" s="96">
        <v>1</v>
      </c>
      <c r="O33" s="98">
        <f t="shared" si="1"/>
        <v>4.8</v>
      </c>
      <c r="P33" s="98">
        <f t="shared" si="2"/>
        <v>9.8000000000000007</v>
      </c>
    </row>
    <row r="34" spans="2:16" x14ac:dyDescent="0.25">
      <c r="B34" s="95" t="s">
        <v>75</v>
      </c>
      <c r="C34" s="90">
        <v>1</v>
      </c>
      <c r="D34" s="87">
        <v>1</v>
      </c>
      <c r="E34" s="87">
        <v>1</v>
      </c>
      <c r="F34" s="87">
        <v>0.75</v>
      </c>
      <c r="G34" s="87">
        <v>0.75</v>
      </c>
      <c r="H34" s="96">
        <v>0.75</v>
      </c>
      <c r="I34" s="98">
        <f t="shared" si="0"/>
        <v>4.625</v>
      </c>
      <c r="J34" s="90">
        <v>1</v>
      </c>
      <c r="K34" s="87">
        <v>1</v>
      </c>
      <c r="L34" s="87">
        <v>1</v>
      </c>
      <c r="M34" s="87">
        <v>0</v>
      </c>
      <c r="N34" s="96">
        <v>1</v>
      </c>
      <c r="O34" s="98">
        <f t="shared" si="1"/>
        <v>4.8</v>
      </c>
      <c r="P34" s="98">
        <f t="shared" si="2"/>
        <v>9.4250000000000007</v>
      </c>
    </row>
    <row r="35" spans="2:16" x14ac:dyDescent="0.25">
      <c r="B35" s="95" t="s">
        <v>76</v>
      </c>
      <c r="C35" s="90">
        <v>0</v>
      </c>
      <c r="D35" s="87">
        <v>1</v>
      </c>
      <c r="E35" s="87">
        <v>1</v>
      </c>
      <c r="F35" s="87">
        <v>0.75</v>
      </c>
      <c r="G35" s="87">
        <v>0.75</v>
      </c>
      <c r="H35" s="96">
        <v>0.75</v>
      </c>
      <c r="I35" s="98">
        <f t="shared" si="0"/>
        <v>4.625</v>
      </c>
      <c r="J35" s="90">
        <v>1</v>
      </c>
      <c r="K35" s="87">
        <v>1</v>
      </c>
      <c r="L35" s="87">
        <v>1</v>
      </c>
      <c r="M35" s="87">
        <v>0</v>
      </c>
      <c r="N35" s="96">
        <v>1</v>
      </c>
      <c r="O35" s="98">
        <f t="shared" si="1"/>
        <v>4.8</v>
      </c>
      <c r="P35" s="98">
        <f t="shared" si="2"/>
        <v>9.4250000000000007</v>
      </c>
    </row>
    <row r="36" spans="2:16" x14ac:dyDescent="0.25">
      <c r="B36" s="95" t="s">
        <v>70</v>
      </c>
      <c r="C36" s="90">
        <v>1</v>
      </c>
      <c r="D36" s="87">
        <v>1</v>
      </c>
      <c r="E36" s="87">
        <v>1</v>
      </c>
      <c r="F36" s="87">
        <v>1</v>
      </c>
      <c r="G36" s="87">
        <v>1</v>
      </c>
      <c r="H36" s="96">
        <v>1</v>
      </c>
      <c r="I36" s="98">
        <f t="shared" si="0"/>
        <v>5</v>
      </c>
      <c r="J36" s="90">
        <v>1</v>
      </c>
      <c r="K36" s="87">
        <v>1</v>
      </c>
      <c r="L36" s="87">
        <v>1</v>
      </c>
      <c r="M36" s="87">
        <v>0</v>
      </c>
      <c r="N36" s="96">
        <v>1</v>
      </c>
      <c r="O36" s="98">
        <f t="shared" si="1"/>
        <v>4.8</v>
      </c>
      <c r="P36" s="98">
        <f t="shared" si="2"/>
        <v>9.8000000000000007</v>
      </c>
    </row>
    <row r="37" spans="2:16" x14ac:dyDescent="0.25">
      <c r="B37" s="95" t="s">
        <v>128</v>
      </c>
      <c r="C37" s="90">
        <v>1</v>
      </c>
      <c r="D37" s="87">
        <v>1</v>
      </c>
      <c r="E37" s="87">
        <v>1</v>
      </c>
      <c r="F37" s="87">
        <v>1</v>
      </c>
      <c r="G37" s="87">
        <v>1</v>
      </c>
      <c r="H37" s="96">
        <v>1</v>
      </c>
      <c r="I37" s="98">
        <f t="shared" si="0"/>
        <v>5</v>
      </c>
      <c r="J37" s="90">
        <v>1</v>
      </c>
      <c r="K37" s="87">
        <v>0</v>
      </c>
      <c r="L37" s="87">
        <v>1</v>
      </c>
      <c r="M37" s="87">
        <v>0</v>
      </c>
      <c r="N37" s="96">
        <v>1</v>
      </c>
      <c r="O37" s="98">
        <f t="shared" si="1"/>
        <v>3.55</v>
      </c>
      <c r="P37" s="98">
        <f t="shared" si="2"/>
        <v>8.5500000000000007</v>
      </c>
    </row>
    <row r="38" spans="2:16" x14ac:dyDescent="0.25">
      <c r="B38" s="95" t="s">
        <v>58</v>
      </c>
      <c r="C38" s="90">
        <v>1</v>
      </c>
      <c r="D38" s="87">
        <v>1</v>
      </c>
      <c r="E38" s="87">
        <v>0.85</v>
      </c>
      <c r="F38" s="87">
        <v>0.75</v>
      </c>
      <c r="G38" s="87">
        <v>0.75</v>
      </c>
      <c r="H38" s="96">
        <v>0.75</v>
      </c>
      <c r="I38" s="98">
        <f t="shared" si="0"/>
        <v>4.3624999999999998</v>
      </c>
      <c r="J38" s="90">
        <v>1</v>
      </c>
      <c r="K38" s="87">
        <v>1</v>
      </c>
      <c r="L38" s="87">
        <v>1</v>
      </c>
      <c r="M38" s="87">
        <v>0</v>
      </c>
      <c r="N38" s="96">
        <v>1</v>
      </c>
      <c r="O38" s="98">
        <f t="shared" si="1"/>
        <v>4.8</v>
      </c>
      <c r="P38" s="98">
        <f t="shared" si="2"/>
        <v>9.1624999999999996</v>
      </c>
    </row>
    <row r="39" spans="2:16" x14ac:dyDescent="0.25">
      <c r="B39" s="95" t="s">
        <v>71</v>
      </c>
      <c r="C39" s="90">
        <v>1</v>
      </c>
      <c r="D39" s="87">
        <v>1</v>
      </c>
      <c r="E39" s="87">
        <v>1</v>
      </c>
      <c r="F39" s="87">
        <v>1</v>
      </c>
      <c r="G39" s="87">
        <v>1</v>
      </c>
      <c r="H39" s="96">
        <v>1</v>
      </c>
      <c r="I39" s="98">
        <f t="shared" si="0"/>
        <v>5</v>
      </c>
      <c r="J39" s="90">
        <v>1</v>
      </c>
      <c r="K39" s="87">
        <v>1</v>
      </c>
      <c r="L39" s="87">
        <v>1</v>
      </c>
      <c r="M39" s="87">
        <v>0</v>
      </c>
      <c r="N39" s="96">
        <v>1</v>
      </c>
      <c r="O39" s="98">
        <f t="shared" si="1"/>
        <v>4.8</v>
      </c>
      <c r="P39" s="98">
        <f t="shared" si="2"/>
        <v>9.8000000000000007</v>
      </c>
    </row>
    <row r="40" spans="2:16" x14ac:dyDescent="0.25">
      <c r="B40" s="95" t="s">
        <v>129</v>
      </c>
      <c r="C40" s="90">
        <v>0</v>
      </c>
      <c r="D40" s="87">
        <v>1</v>
      </c>
      <c r="E40" s="87">
        <v>0.7</v>
      </c>
      <c r="F40" s="87">
        <v>0.5</v>
      </c>
      <c r="G40" s="87">
        <v>0.5</v>
      </c>
      <c r="H40" s="96">
        <v>0.75</v>
      </c>
      <c r="I40" s="98">
        <f t="shared" si="0"/>
        <v>3.7249999999999996</v>
      </c>
      <c r="J40" s="90">
        <v>1</v>
      </c>
      <c r="K40" s="87">
        <v>1</v>
      </c>
      <c r="L40" s="87">
        <v>1</v>
      </c>
      <c r="M40" s="87">
        <v>0</v>
      </c>
      <c r="N40" s="96">
        <v>1</v>
      </c>
      <c r="O40" s="98">
        <f t="shared" si="1"/>
        <v>4.8</v>
      </c>
      <c r="P40" s="98">
        <f t="shared" si="2"/>
        <v>8.5249999999999986</v>
      </c>
    </row>
  </sheetData>
  <mergeCells count="8">
    <mergeCell ref="O3:O5"/>
    <mergeCell ref="C2:I2"/>
    <mergeCell ref="J2:O2"/>
    <mergeCell ref="P2:P5"/>
    <mergeCell ref="B2:B5"/>
    <mergeCell ref="C3:H3"/>
    <mergeCell ref="J3:N3"/>
    <mergeCell ref="I3:I5"/>
  </mergeCells>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235CD-E959-479C-A7C4-39C12689B9C0}">
  <dimension ref="A2:K42"/>
  <sheetViews>
    <sheetView tabSelected="1" zoomScale="85" zoomScaleNormal="85" workbookViewId="0">
      <selection activeCell="I31" sqref="I31"/>
    </sheetView>
  </sheetViews>
  <sheetFormatPr defaultRowHeight="15" x14ac:dyDescent="0.25"/>
  <cols>
    <col min="1" max="1" width="3.7109375" style="99" customWidth="1"/>
    <col min="2" max="2" width="21.28515625" style="87" customWidth="1"/>
    <col min="3" max="8" width="7.7109375" style="99" customWidth="1"/>
    <col min="9" max="10" width="7.7109375" style="106" customWidth="1"/>
    <col min="11" max="11" width="3.7109375" style="99" customWidth="1"/>
    <col min="12" max="16384" width="9.140625" style="99"/>
  </cols>
  <sheetData>
    <row r="2" spans="1:11" x14ac:dyDescent="0.25">
      <c r="B2" s="100" t="s">
        <v>133</v>
      </c>
      <c r="C2" s="100"/>
      <c r="D2" s="100"/>
      <c r="E2" s="100"/>
      <c r="F2" s="100"/>
      <c r="G2" s="100"/>
      <c r="H2" s="100"/>
      <c r="I2" s="105"/>
    </row>
    <row r="3" spans="1:11" x14ac:dyDescent="0.25">
      <c r="B3" s="101" t="s">
        <v>132</v>
      </c>
    </row>
    <row r="4" spans="1:11" ht="15" customHeight="1" x14ac:dyDescent="0.25">
      <c r="B4" s="101"/>
    </row>
    <row r="5" spans="1:11" ht="15" customHeight="1" x14ac:dyDescent="0.25">
      <c r="B5" s="168" t="s">
        <v>92</v>
      </c>
      <c r="C5" s="167" t="s">
        <v>148</v>
      </c>
      <c r="D5" s="167"/>
      <c r="E5" s="167"/>
      <c r="F5" s="167" t="s">
        <v>149</v>
      </c>
      <c r="G5" s="167"/>
      <c r="H5" s="167"/>
      <c r="I5" s="167" t="s">
        <v>147</v>
      </c>
      <c r="J5" s="167"/>
    </row>
    <row r="6" spans="1:11" x14ac:dyDescent="0.25">
      <c r="A6" s="87"/>
      <c r="B6" s="169"/>
      <c r="C6" s="102" t="s">
        <v>150</v>
      </c>
      <c r="D6" s="102" t="s">
        <v>151</v>
      </c>
      <c r="E6" s="103" t="s">
        <v>147</v>
      </c>
      <c r="F6" s="73" t="s">
        <v>150</v>
      </c>
      <c r="G6" s="102" t="s">
        <v>151</v>
      </c>
      <c r="H6" s="103" t="s">
        <v>147</v>
      </c>
      <c r="I6" s="107" t="s">
        <v>152</v>
      </c>
      <c r="J6" s="108" t="s">
        <v>153</v>
      </c>
      <c r="K6" s="87"/>
    </row>
    <row r="7" spans="1:11" x14ac:dyDescent="0.25">
      <c r="A7" s="87"/>
      <c r="B7" s="85" t="s">
        <v>77</v>
      </c>
      <c r="C7" s="70">
        <f>'AB1P1 Notas'!D3</f>
        <v>3.875</v>
      </c>
      <c r="D7" s="70">
        <f>'AB1P2 Critérios'!W6</f>
        <v>5.9722222222222223</v>
      </c>
      <c r="E7" s="62">
        <f>AVERAGE(C7,D7)</f>
        <v>4.9236111111111107</v>
      </c>
      <c r="F7" s="74">
        <v>8.44</v>
      </c>
      <c r="G7" s="70">
        <f>'AB2P2 Critérios'!P6</f>
        <v>9.3000000000000007</v>
      </c>
      <c r="H7" s="62">
        <f>AVERAGE(F7, G7)</f>
        <v>8.870000000000001</v>
      </c>
      <c r="I7" s="61">
        <f>AVERAGE(E7,H7)</f>
        <v>6.8968055555555559</v>
      </c>
      <c r="J7" s="104" t="str">
        <f>IF(E7&lt;=H7, "AB1", "AB2")</f>
        <v>AB1</v>
      </c>
      <c r="K7" s="87"/>
    </row>
    <row r="8" spans="1:11" x14ac:dyDescent="0.25">
      <c r="A8" s="87"/>
      <c r="B8" s="85" t="s">
        <v>64</v>
      </c>
      <c r="C8" s="70">
        <f>'AB1P1 Notas'!D4</f>
        <v>6.875</v>
      </c>
      <c r="D8" s="70">
        <f>'AB1P2 Critérios'!W7</f>
        <v>5.5555555555555554</v>
      </c>
      <c r="E8" s="62">
        <f t="shared" ref="E8:E41" si="0">AVERAGE(C8,D8)</f>
        <v>6.2152777777777777</v>
      </c>
      <c r="F8" s="74">
        <v>9.82</v>
      </c>
      <c r="G8" s="70">
        <f>'AB2P2 Critérios'!P7</f>
        <v>9.8000000000000007</v>
      </c>
      <c r="H8" s="62">
        <f t="shared" ref="H8:H41" si="1">AVERAGE(F8, G8)</f>
        <v>9.81</v>
      </c>
      <c r="I8" s="61">
        <f t="shared" ref="I8:I41" si="2">AVERAGE(E8,H8)</f>
        <v>8.0126388888888886</v>
      </c>
      <c r="J8" s="104" t="str">
        <f t="shared" ref="J8:J41" si="3">IF(E8&lt;=H8, "AB1", "AB2")</f>
        <v>AB1</v>
      </c>
      <c r="K8" s="87"/>
    </row>
    <row r="9" spans="1:11" x14ac:dyDescent="0.25">
      <c r="A9" s="87"/>
      <c r="B9" s="85" t="s">
        <v>74</v>
      </c>
      <c r="C9" s="70">
        <f>'AB1P1 Notas'!D5</f>
        <v>7.125</v>
      </c>
      <c r="D9" s="70">
        <f>'AB1P2 Critérios'!W8</f>
        <v>4.7222222222222223</v>
      </c>
      <c r="E9" s="62">
        <f t="shared" si="0"/>
        <v>5.9236111111111107</v>
      </c>
      <c r="F9" s="74">
        <v>9.66</v>
      </c>
      <c r="G9" s="70">
        <f>'AB2P2 Critérios'!P8</f>
        <v>8.5500000000000007</v>
      </c>
      <c r="H9" s="62">
        <f t="shared" si="1"/>
        <v>9.1050000000000004</v>
      </c>
      <c r="I9" s="61">
        <f t="shared" si="2"/>
        <v>7.5143055555555556</v>
      </c>
      <c r="J9" s="104" t="str">
        <f t="shared" si="3"/>
        <v>AB1</v>
      </c>
      <c r="K9" s="87"/>
    </row>
    <row r="10" spans="1:11" x14ac:dyDescent="0.25">
      <c r="A10" s="87"/>
      <c r="B10" s="85" t="s">
        <v>29</v>
      </c>
      <c r="C10" s="70">
        <f>'AB1P1 Notas'!D6</f>
        <v>7.75</v>
      </c>
      <c r="D10" s="70">
        <f>'AB1P2 Critérios'!W9</f>
        <v>1.875</v>
      </c>
      <c r="E10" s="62">
        <f t="shared" si="0"/>
        <v>4.8125</v>
      </c>
      <c r="F10" s="74">
        <v>7</v>
      </c>
      <c r="G10" s="70">
        <f>'AB2P2 Critérios'!P9</f>
        <v>9.5249999999999986</v>
      </c>
      <c r="H10" s="62">
        <f t="shared" si="1"/>
        <v>8.2624999999999993</v>
      </c>
      <c r="I10" s="61">
        <f t="shared" si="2"/>
        <v>6.5374999999999996</v>
      </c>
      <c r="J10" s="104" t="str">
        <f t="shared" si="3"/>
        <v>AB1</v>
      </c>
      <c r="K10" s="87"/>
    </row>
    <row r="11" spans="1:11" x14ac:dyDescent="0.25">
      <c r="A11" s="87"/>
      <c r="B11" s="85" t="s">
        <v>48</v>
      </c>
      <c r="C11" s="70">
        <f>'AB1P1 Notas'!D7</f>
        <v>4.75</v>
      </c>
      <c r="D11" s="70">
        <f>'AB1P2 Critérios'!W10</f>
        <v>4.7222222222222223</v>
      </c>
      <c r="E11" s="62">
        <f t="shared" si="0"/>
        <v>4.7361111111111107</v>
      </c>
      <c r="F11" s="74">
        <v>8.1300000000000008</v>
      </c>
      <c r="G11" s="70">
        <f>'AB2P2 Critérios'!P10</f>
        <v>9.8000000000000007</v>
      </c>
      <c r="H11" s="62">
        <f t="shared" si="1"/>
        <v>8.9649999999999999</v>
      </c>
      <c r="I11" s="61">
        <f t="shared" si="2"/>
        <v>6.8505555555555553</v>
      </c>
      <c r="J11" s="104" t="str">
        <f t="shared" si="3"/>
        <v>AB1</v>
      </c>
      <c r="K11" s="87"/>
    </row>
    <row r="12" spans="1:11" x14ac:dyDescent="0.25">
      <c r="A12" s="87"/>
      <c r="B12" s="85" t="s">
        <v>60</v>
      </c>
      <c r="C12" s="70">
        <f>'AB1P1 Notas'!D8</f>
        <v>5</v>
      </c>
      <c r="D12" s="70">
        <f>'AB1P2 Critérios'!W11</f>
        <v>3.0555555555555554</v>
      </c>
      <c r="E12" s="62">
        <f t="shared" si="0"/>
        <v>4.0277777777777777</v>
      </c>
      <c r="F12" s="74">
        <v>8.8800000000000008</v>
      </c>
      <c r="G12" s="70">
        <f>'AB2P2 Critérios'!P11</f>
        <v>8.7874999999999996</v>
      </c>
      <c r="H12" s="62">
        <f t="shared" si="1"/>
        <v>8.8337500000000002</v>
      </c>
      <c r="I12" s="61">
        <f t="shared" si="2"/>
        <v>6.4307638888888885</v>
      </c>
      <c r="J12" s="104" t="str">
        <f t="shared" si="3"/>
        <v>AB1</v>
      </c>
      <c r="K12" s="87"/>
    </row>
    <row r="13" spans="1:11" x14ac:dyDescent="0.25">
      <c r="A13" s="87"/>
      <c r="B13" s="85" t="s">
        <v>33</v>
      </c>
      <c r="C13" s="70">
        <f>'AB1P1 Notas'!D9</f>
        <v>9.125</v>
      </c>
      <c r="D13" s="70">
        <f>'AB1P2 Critérios'!W12</f>
        <v>4.7222222222222223</v>
      </c>
      <c r="E13" s="62">
        <f t="shared" si="0"/>
        <v>6.9236111111111107</v>
      </c>
      <c r="F13" s="74">
        <v>9.5</v>
      </c>
      <c r="G13" s="70">
        <f>'AB2P2 Critérios'!P12</f>
        <v>7.5374999999999996</v>
      </c>
      <c r="H13" s="62">
        <f t="shared" si="1"/>
        <v>8.5187500000000007</v>
      </c>
      <c r="I13" s="61">
        <f t="shared" si="2"/>
        <v>7.7211805555555557</v>
      </c>
      <c r="J13" s="104" t="str">
        <f t="shared" si="3"/>
        <v>AB1</v>
      </c>
      <c r="K13" s="87"/>
    </row>
    <row r="14" spans="1:11" x14ac:dyDescent="0.25">
      <c r="A14" s="87"/>
      <c r="B14" s="85" t="s">
        <v>120</v>
      </c>
      <c r="C14" s="70">
        <f>'AB1P1 Notas'!D10</f>
        <v>2.625</v>
      </c>
      <c r="D14" s="70">
        <f>'AB1P2 Critérios'!W13</f>
        <v>0</v>
      </c>
      <c r="E14" s="62">
        <f t="shared" si="0"/>
        <v>1.3125</v>
      </c>
      <c r="F14" s="74">
        <v>8.57</v>
      </c>
      <c r="G14" s="70">
        <f>'AB2P2 Critérios'!P13</f>
        <v>7.6124999999999998</v>
      </c>
      <c r="H14" s="62">
        <f t="shared" si="1"/>
        <v>8.0912500000000005</v>
      </c>
      <c r="I14" s="61">
        <f t="shared" si="2"/>
        <v>4.7018750000000002</v>
      </c>
      <c r="J14" s="104" t="str">
        <f t="shared" si="3"/>
        <v>AB1</v>
      </c>
      <c r="K14" s="87"/>
    </row>
    <row r="15" spans="1:11" x14ac:dyDescent="0.25">
      <c r="A15" s="87"/>
      <c r="B15" s="86" t="s">
        <v>121</v>
      </c>
      <c r="C15" s="109">
        <v>0</v>
      </c>
      <c r="D15" s="70">
        <f>'AB1P2 Critérios'!W14</f>
        <v>6.1805555555555554</v>
      </c>
      <c r="E15" s="62">
        <f t="shared" si="0"/>
        <v>3.0902777777777777</v>
      </c>
      <c r="F15" s="74">
        <v>8.75</v>
      </c>
      <c r="G15" s="70">
        <f>'AB2P2 Critérios'!P14</f>
        <v>9.3000000000000007</v>
      </c>
      <c r="H15" s="62">
        <f t="shared" si="1"/>
        <v>9.0250000000000004</v>
      </c>
      <c r="I15" s="61">
        <f t="shared" si="2"/>
        <v>6.0576388888888886</v>
      </c>
      <c r="J15" s="104" t="str">
        <f t="shared" si="3"/>
        <v>AB1</v>
      </c>
      <c r="K15" s="87"/>
    </row>
    <row r="16" spans="1:11" x14ac:dyDescent="0.25">
      <c r="A16" s="87"/>
      <c r="B16" s="85" t="s">
        <v>63</v>
      </c>
      <c r="C16" s="70">
        <f>'AB1P1 Notas'!D11</f>
        <v>7.5</v>
      </c>
      <c r="D16" s="70">
        <f>'AB1P2 Critérios'!W15</f>
        <v>4.7222222222222223</v>
      </c>
      <c r="E16" s="62">
        <f t="shared" si="0"/>
        <v>6.1111111111111107</v>
      </c>
      <c r="F16" s="74">
        <v>9.8800000000000008</v>
      </c>
      <c r="G16" s="70">
        <f>'AB2P2 Critérios'!P15</f>
        <v>8.5500000000000007</v>
      </c>
      <c r="H16" s="62">
        <f t="shared" si="1"/>
        <v>9.2149999999999999</v>
      </c>
      <c r="I16" s="61">
        <f t="shared" si="2"/>
        <v>7.6630555555555553</v>
      </c>
      <c r="J16" s="104" t="str">
        <f t="shared" si="3"/>
        <v>AB1</v>
      </c>
      <c r="K16" s="87"/>
    </row>
    <row r="17" spans="1:11" x14ac:dyDescent="0.25">
      <c r="A17" s="87"/>
      <c r="B17" s="85" t="s">
        <v>54</v>
      </c>
      <c r="C17" s="70">
        <f>'AB1P1 Notas'!D12</f>
        <v>5.875</v>
      </c>
      <c r="D17" s="70">
        <f>'AB1P2 Critérios'!W16</f>
        <v>4.7222222222222223</v>
      </c>
      <c r="E17" s="62">
        <f t="shared" si="0"/>
        <v>5.2986111111111107</v>
      </c>
      <c r="F17" s="74">
        <v>9.3800000000000008</v>
      </c>
      <c r="G17" s="70">
        <f>'AB2P2 Critérios'!P16</f>
        <v>9.5374999999999996</v>
      </c>
      <c r="H17" s="62">
        <f t="shared" si="1"/>
        <v>9.4587500000000002</v>
      </c>
      <c r="I17" s="61">
        <f t="shared" si="2"/>
        <v>7.3786805555555555</v>
      </c>
      <c r="J17" s="104" t="str">
        <f t="shared" si="3"/>
        <v>AB1</v>
      </c>
      <c r="K17" s="87"/>
    </row>
    <row r="18" spans="1:11" x14ac:dyDescent="0.25">
      <c r="A18" s="87"/>
      <c r="B18" s="85" t="s">
        <v>37</v>
      </c>
      <c r="C18" s="70">
        <f>'AB1P1 Notas'!D13</f>
        <v>9.1875</v>
      </c>
      <c r="D18" s="70">
        <f>'AB1P2 Critérios'!W17</f>
        <v>4.166666666666667</v>
      </c>
      <c r="E18" s="62">
        <f t="shared" si="0"/>
        <v>6.6770833333333339</v>
      </c>
      <c r="F18" s="74">
        <v>8.99</v>
      </c>
      <c r="G18" s="70">
        <f>'AB2P2 Critérios'!P17</f>
        <v>9.4250000000000007</v>
      </c>
      <c r="H18" s="62">
        <f t="shared" si="1"/>
        <v>9.2074999999999996</v>
      </c>
      <c r="I18" s="61">
        <f t="shared" si="2"/>
        <v>7.9422916666666667</v>
      </c>
      <c r="J18" s="104" t="str">
        <f t="shared" si="3"/>
        <v>AB1</v>
      </c>
      <c r="K18" s="87"/>
    </row>
    <row r="19" spans="1:11" x14ac:dyDescent="0.25">
      <c r="A19" s="87"/>
      <c r="B19" s="85" t="s">
        <v>122</v>
      </c>
      <c r="C19" s="70">
        <f>'AB1P1 Notas'!D14</f>
        <v>6.5</v>
      </c>
      <c r="D19" s="70">
        <f>'AB1P2 Critérios'!W18</f>
        <v>3.8888888888888893</v>
      </c>
      <c r="E19" s="62">
        <f t="shared" si="0"/>
        <v>5.1944444444444446</v>
      </c>
      <c r="F19" s="74">
        <v>9.75</v>
      </c>
      <c r="G19" s="70">
        <f>'AB2P2 Critérios'!P18</f>
        <v>9.8000000000000007</v>
      </c>
      <c r="H19" s="62">
        <f t="shared" si="1"/>
        <v>9.7750000000000004</v>
      </c>
      <c r="I19" s="61">
        <f t="shared" si="2"/>
        <v>7.4847222222222225</v>
      </c>
      <c r="J19" s="104" t="str">
        <f t="shared" si="3"/>
        <v>AB1</v>
      </c>
      <c r="K19" s="87"/>
    </row>
    <row r="20" spans="1:11" x14ac:dyDescent="0.25">
      <c r="A20" s="87"/>
      <c r="B20" s="85" t="s">
        <v>46</v>
      </c>
      <c r="C20" s="70">
        <f>'AB1P1 Notas'!D15</f>
        <v>7</v>
      </c>
      <c r="D20" s="70">
        <f>'AB1P2 Critérios'!W19</f>
        <v>4.7222222222222223</v>
      </c>
      <c r="E20" s="62">
        <f t="shared" si="0"/>
        <v>5.8611111111111107</v>
      </c>
      <c r="F20" s="74">
        <v>10</v>
      </c>
      <c r="G20" s="70">
        <f>'AB2P2 Critérios'!P19</f>
        <v>8.2874999999999996</v>
      </c>
      <c r="H20" s="62">
        <f t="shared" si="1"/>
        <v>9.1437500000000007</v>
      </c>
      <c r="I20" s="61">
        <f t="shared" si="2"/>
        <v>7.5024305555555557</v>
      </c>
      <c r="J20" s="104" t="str">
        <f t="shared" si="3"/>
        <v>AB1</v>
      </c>
      <c r="K20" s="87"/>
    </row>
    <row r="21" spans="1:11" x14ac:dyDescent="0.25">
      <c r="A21" s="87"/>
      <c r="B21" s="85" t="s">
        <v>39</v>
      </c>
      <c r="C21" s="70">
        <f>'AB1P1 Notas'!D16</f>
        <v>5</v>
      </c>
      <c r="D21" s="70">
        <f>'AB1P2 Critérios'!W20</f>
        <v>4.7222222222222223</v>
      </c>
      <c r="E21" s="62">
        <f t="shared" si="0"/>
        <v>4.8611111111111107</v>
      </c>
      <c r="F21" s="74">
        <v>10</v>
      </c>
      <c r="G21" s="70">
        <f>'AB2P2 Critérios'!P20</f>
        <v>8.5</v>
      </c>
      <c r="H21" s="62">
        <f t="shared" si="1"/>
        <v>9.25</v>
      </c>
      <c r="I21" s="61">
        <f t="shared" si="2"/>
        <v>7.0555555555555554</v>
      </c>
      <c r="J21" s="104" t="str">
        <f t="shared" si="3"/>
        <v>AB1</v>
      </c>
      <c r="K21" s="87"/>
    </row>
    <row r="22" spans="1:11" x14ac:dyDescent="0.25">
      <c r="A22" s="87"/>
      <c r="B22" s="85" t="s">
        <v>65</v>
      </c>
      <c r="C22" s="70">
        <f>'AB1P1 Notas'!D17</f>
        <v>4.5</v>
      </c>
      <c r="D22" s="70">
        <f>'AB1P2 Critérios'!W21</f>
        <v>3.0555555555555554</v>
      </c>
      <c r="E22" s="62">
        <f t="shared" si="0"/>
        <v>3.7777777777777777</v>
      </c>
      <c r="F22" s="74">
        <v>9.5</v>
      </c>
      <c r="G22" s="70">
        <f>'AB2P2 Critérios'!P21</f>
        <v>9.8000000000000007</v>
      </c>
      <c r="H22" s="62">
        <f t="shared" si="1"/>
        <v>9.65</v>
      </c>
      <c r="I22" s="61">
        <f t="shared" si="2"/>
        <v>6.7138888888888886</v>
      </c>
      <c r="J22" s="104" t="str">
        <f t="shared" si="3"/>
        <v>AB1</v>
      </c>
      <c r="K22" s="87"/>
    </row>
    <row r="23" spans="1:11" x14ac:dyDescent="0.25">
      <c r="A23" s="87"/>
      <c r="B23" s="85" t="s">
        <v>78</v>
      </c>
      <c r="C23" s="70">
        <f>'AB1P1 Notas'!D18</f>
        <v>5.125</v>
      </c>
      <c r="D23" s="70">
        <f>'AB1P2 Critérios'!W22</f>
        <v>4.7222222222222223</v>
      </c>
      <c r="E23" s="62">
        <f t="shared" si="0"/>
        <v>4.9236111111111107</v>
      </c>
      <c r="F23" s="74">
        <v>9.6300000000000008</v>
      </c>
      <c r="G23" s="70">
        <f>'AB2P2 Critérios'!P22</f>
        <v>8.5500000000000007</v>
      </c>
      <c r="H23" s="62">
        <f t="shared" si="1"/>
        <v>9.09</v>
      </c>
      <c r="I23" s="61">
        <f t="shared" si="2"/>
        <v>7.0068055555555553</v>
      </c>
      <c r="J23" s="104" t="str">
        <f t="shared" si="3"/>
        <v>AB1</v>
      </c>
      <c r="K23" s="87"/>
    </row>
    <row r="24" spans="1:11" x14ac:dyDescent="0.25">
      <c r="A24" s="87"/>
      <c r="B24" s="85" t="s">
        <v>123</v>
      </c>
      <c r="C24" s="70">
        <f>'AB1P1 Notas'!D19</f>
        <v>3.875</v>
      </c>
      <c r="D24" s="70">
        <f>'AB1P2 Critérios'!W23</f>
        <v>1.7916666666666667</v>
      </c>
      <c r="E24" s="62">
        <f t="shared" si="0"/>
        <v>2.8333333333333335</v>
      </c>
      <c r="F24" s="74">
        <v>7.57</v>
      </c>
      <c r="G24" s="70">
        <f>'AB2P2 Critérios'!P23</f>
        <v>8.6624999999999996</v>
      </c>
      <c r="H24" s="62">
        <f t="shared" si="1"/>
        <v>8.1162500000000009</v>
      </c>
      <c r="I24" s="61">
        <f t="shared" si="2"/>
        <v>5.4747916666666674</v>
      </c>
      <c r="J24" s="104" t="str">
        <f t="shared" si="3"/>
        <v>AB1</v>
      </c>
      <c r="K24" s="87"/>
    </row>
    <row r="25" spans="1:11" x14ac:dyDescent="0.25">
      <c r="A25" s="87"/>
      <c r="B25" s="85" t="s">
        <v>124</v>
      </c>
      <c r="C25" s="70">
        <f>'AB1P1 Notas'!D20</f>
        <v>7.125</v>
      </c>
      <c r="D25" s="70">
        <f>'AB1P2 Critérios'!W24</f>
        <v>4.7222222222222223</v>
      </c>
      <c r="E25" s="62">
        <f t="shared" si="0"/>
        <v>5.9236111111111107</v>
      </c>
      <c r="F25" s="74">
        <v>10</v>
      </c>
      <c r="G25" s="70">
        <f>'AB2P2 Critérios'!P24</f>
        <v>8.2874999999999996</v>
      </c>
      <c r="H25" s="62">
        <f t="shared" si="1"/>
        <v>9.1437500000000007</v>
      </c>
      <c r="I25" s="61">
        <f t="shared" si="2"/>
        <v>7.5336805555555557</v>
      </c>
      <c r="J25" s="104" t="str">
        <f t="shared" si="3"/>
        <v>AB1</v>
      </c>
      <c r="K25" s="87"/>
    </row>
    <row r="26" spans="1:11" x14ac:dyDescent="0.25">
      <c r="A26" s="87"/>
      <c r="B26" s="85" t="s">
        <v>91</v>
      </c>
      <c r="C26" s="70">
        <f>'AB1P1 Notas'!D21</f>
        <v>5.75</v>
      </c>
      <c r="D26" s="70">
        <f>'AB1P2 Critérios'!W25</f>
        <v>3.0555555555555554</v>
      </c>
      <c r="E26" s="62">
        <f t="shared" si="0"/>
        <v>4.4027777777777777</v>
      </c>
      <c r="F26" s="74">
        <v>10</v>
      </c>
      <c r="G26" s="70">
        <f>'AB2P2 Critérios'!P25</f>
        <v>8.8999999999999986</v>
      </c>
      <c r="H26" s="62">
        <f t="shared" si="1"/>
        <v>9.4499999999999993</v>
      </c>
      <c r="I26" s="61">
        <f t="shared" si="2"/>
        <v>6.9263888888888889</v>
      </c>
      <c r="J26" s="104" t="str">
        <f t="shared" si="3"/>
        <v>AB1</v>
      </c>
      <c r="K26" s="87"/>
    </row>
    <row r="27" spans="1:11" x14ac:dyDescent="0.25">
      <c r="A27" s="87"/>
      <c r="B27" s="85" t="s">
        <v>125</v>
      </c>
      <c r="C27" s="70">
        <f>'AB1P1 Notas'!D23</f>
        <v>4.75</v>
      </c>
      <c r="D27" s="70">
        <f>'AB1P2 Critérios'!W26</f>
        <v>4.5972222222222223</v>
      </c>
      <c r="E27" s="62">
        <f t="shared" si="0"/>
        <v>4.6736111111111107</v>
      </c>
      <c r="F27" s="74">
        <v>7.57</v>
      </c>
      <c r="G27" s="70">
        <f>'AB2P2 Critérios'!P26</f>
        <v>7.9624999999999995</v>
      </c>
      <c r="H27" s="62">
        <f t="shared" si="1"/>
        <v>7.7662499999999994</v>
      </c>
      <c r="I27" s="61">
        <f t="shared" si="2"/>
        <v>6.2199305555555551</v>
      </c>
      <c r="J27" s="104" t="str">
        <f t="shared" si="3"/>
        <v>AB1</v>
      </c>
      <c r="K27" s="87"/>
    </row>
    <row r="28" spans="1:11" x14ac:dyDescent="0.25">
      <c r="A28" s="87"/>
      <c r="B28" s="85" t="s">
        <v>66</v>
      </c>
      <c r="C28" s="70">
        <f>'AB1P1 Notas'!D24</f>
        <v>2.875</v>
      </c>
      <c r="D28" s="70">
        <f>'AB1P2 Critérios'!W27</f>
        <v>3.75</v>
      </c>
      <c r="E28" s="62">
        <f t="shared" si="0"/>
        <v>3.3125</v>
      </c>
      <c r="F28" s="74">
        <v>6.25</v>
      </c>
      <c r="G28" s="70">
        <f>'AB2P2 Critérios'!P27</f>
        <v>8.5</v>
      </c>
      <c r="H28" s="62">
        <f t="shared" si="1"/>
        <v>7.375</v>
      </c>
      <c r="I28" s="61">
        <f t="shared" si="2"/>
        <v>5.34375</v>
      </c>
      <c r="J28" s="104" t="str">
        <f t="shared" si="3"/>
        <v>AB1</v>
      </c>
      <c r="K28" s="87"/>
    </row>
    <row r="29" spans="1:11" x14ac:dyDescent="0.25">
      <c r="A29" s="87"/>
      <c r="B29" s="85" t="s">
        <v>28</v>
      </c>
      <c r="C29" s="70">
        <f>'AB1P1 Notas'!D22</f>
        <v>9.375</v>
      </c>
      <c r="D29" s="70">
        <f>'AB1P2 Critérios'!W28</f>
        <v>3.0555555555555554</v>
      </c>
      <c r="E29" s="62">
        <f t="shared" si="0"/>
        <v>6.2152777777777777</v>
      </c>
      <c r="F29" s="74">
        <v>9.69</v>
      </c>
      <c r="G29" s="70">
        <f>'AB2P2 Critérios'!P28</f>
        <v>9.4250000000000007</v>
      </c>
      <c r="H29" s="62">
        <f t="shared" si="1"/>
        <v>9.557500000000001</v>
      </c>
      <c r="I29" s="61">
        <f t="shared" si="2"/>
        <v>7.8863888888888898</v>
      </c>
      <c r="J29" s="104" t="str">
        <f t="shared" si="3"/>
        <v>AB1</v>
      </c>
      <c r="K29" s="87"/>
    </row>
    <row r="30" spans="1:11" x14ac:dyDescent="0.25">
      <c r="A30" s="87"/>
      <c r="B30" s="85" t="s">
        <v>72</v>
      </c>
      <c r="C30" s="70">
        <f>'AB1P1 Notas'!D25</f>
        <v>10</v>
      </c>
      <c r="D30" s="70">
        <f>'AB1P2 Critérios'!W29</f>
        <v>4.3055555555555554</v>
      </c>
      <c r="E30" s="62">
        <f t="shared" si="0"/>
        <v>7.1527777777777777</v>
      </c>
      <c r="F30" s="74">
        <v>9.3800000000000008</v>
      </c>
      <c r="G30" s="70">
        <f>'AB2P2 Critérios'!P29</f>
        <v>7.4749999999999996</v>
      </c>
      <c r="H30" s="62">
        <f t="shared" si="1"/>
        <v>8.4275000000000002</v>
      </c>
      <c r="I30" s="61">
        <f t="shared" si="2"/>
        <v>7.7901388888888885</v>
      </c>
      <c r="J30" s="104" t="str">
        <f t="shared" si="3"/>
        <v>AB1</v>
      </c>
      <c r="K30" s="87"/>
    </row>
    <row r="31" spans="1:11" x14ac:dyDescent="0.25">
      <c r="A31" s="87"/>
      <c r="B31" s="85" t="s">
        <v>127</v>
      </c>
      <c r="C31" s="70">
        <f>'AB1P1 Notas'!D26</f>
        <v>7.125</v>
      </c>
      <c r="D31" s="70">
        <f>'AB1P2 Critérios'!W30</f>
        <v>6.666666666666667</v>
      </c>
      <c r="E31" s="62">
        <f t="shared" si="0"/>
        <v>6.8958333333333339</v>
      </c>
      <c r="F31" s="74">
        <v>9.75</v>
      </c>
      <c r="G31" s="70">
        <f>'AB2P2 Critérios'!P30</f>
        <v>9.8000000000000007</v>
      </c>
      <c r="H31" s="62">
        <f t="shared" si="1"/>
        <v>9.7750000000000004</v>
      </c>
      <c r="I31" s="61">
        <f t="shared" si="2"/>
        <v>8.3354166666666671</v>
      </c>
      <c r="J31" s="104" t="str">
        <f t="shared" si="3"/>
        <v>AB1</v>
      </c>
      <c r="K31" s="87"/>
    </row>
    <row r="32" spans="1:11" x14ac:dyDescent="0.25">
      <c r="A32" s="87"/>
      <c r="B32" s="85" t="s">
        <v>68</v>
      </c>
      <c r="C32" s="70">
        <f>'AB1P1 Notas'!D27</f>
        <v>2.75</v>
      </c>
      <c r="D32" s="70">
        <f>'AB1P2 Critérios'!W31</f>
        <v>4.7222222222222223</v>
      </c>
      <c r="E32" s="62">
        <f t="shared" si="0"/>
        <v>3.7361111111111112</v>
      </c>
      <c r="F32" s="74">
        <v>9.07</v>
      </c>
      <c r="G32" s="70">
        <f>'AB2P2 Critérios'!P31</f>
        <v>9.4250000000000007</v>
      </c>
      <c r="H32" s="62">
        <f t="shared" si="1"/>
        <v>9.2475000000000005</v>
      </c>
      <c r="I32" s="61">
        <f t="shared" si="2"/>
        <v>6.4918055555555556</v>
      </c>
      <c r="J32" s="104" t="str">
        <f t="shared" si="3"/>
        <v>AB1</v>
      </c>
      <c r="K32" s="87"/>
    </row>
    <row r="33" spans="1:11" x14ac:dyDescent="0.25">
      <c r="A33" s="87"/>
      <c r="B33" s="85" t="s">
        <v>69</v>
      </c>
      <c r="C33" s="70">
        <f>'AB1P1 Notas'!D28</f>
        <v>4.5</v>
      </c>
      <c r="D33" s="70">
        <f>'AB1P2 Critérios'!W32</f>
        <v>3.8888888888888888</v>
      </c>
      <c r="E33" s="62">
        <f t="shared" si="0"/>
        <v>4.1944444444444446</v>
      </c>
      <c r="F33" s="74">
        <v>9.8800000000000008</v>
      </c>
      <c r="G33" s="70">
        <f>'AB2P2 Critérios'!P32</f>
        <v>8.1999999999999993</v>
      </c>
      <c r="H33" s="62">
        <f t="shared" si="1"/>
        <v>9.0399999999999991</v>
      </c>
      <c r="I33" s="61">
        <f t="shared" si="2"/>
        <v>6.6172222222222219</v>
      </c>
      <c r="J33" s="104" t="str">
        <f t="shared" si="3"/>
        <v>AB1</v>
      </c>
      <c r="K33" s="87"/>
    </row>
    <row r="34" spans="1:11" x14ac:dyDescent="0.25">
      <c r="A34" s="87"/>
      <c r="B34" s="85" t="s">
        <v>35</v>
      </c>
      <c r="C34" s="70">
        <f>'AB1P1 Notas'!D29</f>
        <v>2.75</v>
      </c>
      <c r="D34" s="70">
        <f>'AB1P2 Critérios'!W33</f>
        <v>8.0555555555555554</v>
      </c>
      <c r="E34" s="62">
        <f t="shared" si="0"/>
        <v>5.4027777777777777</v>
      </c>
      <c r="F34" s="74">
        <v>10</v>
      </c>
      <c r="G34" s="70">
        <f>'AB2P2 Critérios'!P33</f>
        <v>9.8000000000000007</v>
      </c>
      <c r="H34" s="62">
        <f t="shared" si="1"/>
        <v>9.9</v>
      </c>
      <c r="I34" s="61">
        <f t="shared" si="2"/>
        <v>7.6513888888888886</v>
      </c>
      <c r="J34" s="104" t="str">
        <f t="shared" si="3"/>
        <v>AB1</v>
      </c>
      <c r="K34" s="87"/>
    </row>
    <row r="35" spans="1:11" x14ac:dyDescent="0.25">
      <c r="A35" s="87"/>
      <c r="B35" s="85" t="s">
        <v>75</v>
      </c>
      <c r="C35" s="70">
        <f>'AB1P1 Notas'!D30</f>
        <v>9.625</v>
      </c>
      <c r="D35" s="70">
        <f>'AB1P2 Critérios'!W34</f>
        <v>3.7222222222222223</v>
      </c>
      <c r="E35" s="62">
        <f t="shared" si="0"/>
        <v>6.6736111111111107</v>
      </c>
      <c r="F35" s="74">
        <v>9.6</v>
      </c>
      <c r="G35" s="70">
        <f>'AB2P2 Critérios'!P34</f>
        <v>9.4250000000000007</v>
      </c>
      <c r="H35" s="62">
        <f t="shared" si="1"/>
        <v>9.5124999999999993</v>
      </c>
      <c r="I35" s="61">
        <f t="shared" si="2"/>
        <v>8.093055555555555</v>
      </c>
      <c r="J35" s="104" t="str">
        <f t="shared" si="3"/>
        <v>AB1</v>
      </c>
      <c r="K35" s="87"/>
    </row>
    <row r="36" spans="1:11" x14ac:dyDescent="0.25">
      <c r="A36" s="87"/>
      <c r="B36" s="85" t="s">
        <v>76</v>
      </c>
      <c r="C36" s="70">
        <f>'AB1P1 Notas'!D31</f>
        <v>9.625</v>
      </c>
      <c r="D36" s="70">
        <f>'AB1P2 Critérios'!W35</f>
        <v>3.0555555555555554</v>
      </c>
      <c r="E36" s="62">
        <f t="shared" si="0"/>
        <v>6.3402777777777777</v>
      </c>
      <c r="F36" s="74">
        <v>9.07</v>
      </c>
      <c r="G36" s="70">
        <f>'AB2P2 Critérios'!P35</f>
        <v>9.4250000000000007</v>
      </c>
      <c r="H36" s="62">
        <f t="shared" si="1"/>
        <v>9.2475000000000005</v>
      </c>
      <c r="I36" s="61">
        <f t="shared" si="2"/>
        <v>7.7938888888888886</v>
      </c>
      <c r="J36" s="104" t="str">
        <f t="shared" si="3"/>
        <v>AB1</v>
      </c>
      <c r="K36" s="87"/>
    </row>
    <row r="37" spans="1:11" x14ac:dyDescent="0.25">
      <c r="A37" s="87"/>
      <c r="B37" s="85" t="s">
        <v>70</v>
      </c>
      <c r="C37" s="70">
        <f>'AB1P1 Notas'!D32</f>
        <v>3.25</v>
      </c>
      <c r="D37" s="70">
        <f>'AB1P2 Critérios'!W36</f>
        <v>0.625</v>
      </c>
      <c r="E37" s="62">
        <f t="shared" si="0"/>
        <v>1.9375</v>
      </c>
      <c r="F37" s="74">
        <v>6.13</v>
      </c>
      <c r="G37" s="70">
        <f>'AB2P2 Critérios'!P36</f>
        <v>9.8000000000000007</v>
      </c>
      <c r="H37" s="62">
        <f t="shared" si="1"/>
        <v>7.9649999999999999</v>
      </c>
      <c r="I37" s="61">
        <f t="shared" si="2"/>
        <v>4.9512499999999999</v>
      </c>
      <c r="J37" s="104" t="str">
        <f t="shared" si="3"/>
        <v>AB1</v>
      </c>
      <c r="K37" s="87"/>
    </row>
    <row r="38" spans="1:11" x14ac:dyDescent="0.25">
      <c r="A38" s="87"/>
      <c r="B38" s="85" t="s">
        <v>128</v>
      </c>
      <c r="C38" s="70">
        <f>'AB1P1 Notas'!D33</f>
        <v>8.125</v>
      </c>
      <c r="D38" s="70">
        <f>'AB1P2 Critérios'!W37</f>
        <v>4.7222222222222223</v>
      </c>
      <c r="E38" s="62">
        <f t="shared" si="0"/>
        <v>6.4236111111111107</v>
      </c>
      <c r="F38" s="74">
        <v>10</v>
      </c>
      <c r="G38" s="70">
        <f>'AB2P2 Critérios'!P37</f>
        <v>8.5500000000000007</v>
      </c>
      <c r="H38" s="62">
        <f t="shared" si="1"/>
        <v>9.2750000000000004</v>
      </c>
      <c r="I38" s="61">
        <f t="shared" si="2"/>
        <v>7.8493055555555555</v>
      </c>
      <c r="J38" s="104" t="str">
        <f t="shared" si="3"/>
        <v>AB1</v>
      </c>
      <c r="K38" s="87"/>
    </row>
    <row r="39" spans="1:11" x14ac:dyDescent="0.25">
      <c r="A39" s="87"/>
      <c r="B39" s="85" t="s">
        <v>58</v>
      </c>
      <c r="C39" s="70">
        <f>'AB1P1 Notas'!D34</f>
        <v>3.75</v>
      </c>
      <c r="D39" s="109">
        <v>0</v>
      </c>
      <c r="E39" s="62">
        <f t="shared" si="0"/>
        <v>1.875</v>
      </c>
      <c r="F39" s="74">
        <v>6.57</v>
      </c>
      <c r="G39" s="70">
        <f>'AB2P2 Critérios'!P38</f>
        <v>9.1624999999999996</v>
      </c>
      <c r="H39" s="62">
        <f t="shared" si="1"/>
        <v>7.86625</v>
      </c>
      <c r="I39" s="61">
        <f t="shared" si="2"/>
        <v>4.8706250000000004</v>
      </c>
      <c r="J39" s="104" t="str">
        <f t="shared" si="3"/>
        <v>AB1</v>
      </c>
      <c r="K39" s="87"/>
    </row>
    <row r="40" spans="1:11" x14ac:dyDescent="0.25">
      <c r="A40" s="87"/>
      <c r="B40" s="85" t="s">
        <v>71</v>
      </c>
      <c r="C40" s="70">
        <f>'AB1P1 Notas'!D35</f>
        <v>4.5</v>
      </c>
      <c r="D40" s="70">
        <f>'AB1P2 Critérios'!W38</f>
        <v>3.0555555555555554</v>
      </c>
      <c r="E40" s="62">
        <f t="shared" si="0"/>
        <v>3.7777777777777777</v>
      </c>
      <c r="F40" s="74">
        <v>9.57</v>
      </c>
      <c r="G40" s="70">
        <f>'AB2P2 Critérios'!P39</f>
        <v>9.8000000000000007</v>
      </c>
      <c r="H40" s="62">
        <f t="shared" si="1"/>
        <v>9.6850000000000005</v>
      </c>
      <c r="I40" s="61">
        <f t="shared" si="2"/>
        <v>6.7313888888888886</v>
      </c>
      <c r="J40" s="104" t="str">
        <f t="shared" si="3"/>
        <v>AB1</v>
      </c>
      <c r="K40" s="87"/>
    </row>
    <row r="41" spans="1:11" x14ac:dyDescent="0.25">
      <c r="A41" s="87"/>
      <c r="B41" s="85" t="s">
        <v>129</v>
      </c>
      <c r="C41" s="70">
        <f>'AB1P1 Notas'!D36</f>
        <v>6.8250000000000002</v>
      </c>
      <c r="D41" s="70">
        <f>'AB1P2 Critérios'!W39</f>
        <v>2.5</v>
      </c>
      <c r="E41" s="62">
        <f t="shared" si="0"/>
        <v>4.6624999999999996</v>
      </c>
      <c r="F41" s="74">
        <v>9.32</v>
      </c>
      <c r="G41" s="70">
        <f>'AB2P2 Critérios'!P40</f>
        <v>8.5249999999999986</v>
      </c>
      <c r="H41" s="62">
        <f t="shared" si="1"/>
        <v>8.9224999999999994</v>
      </c>
      <c r="I41" s="61">
        <f t="shared" si="2"/>
        <v>6.7924999999999995</v>
      </c>
      <c r="J41" s="104" t="str">
        <f t="shared" si="3"/>
        <v>AB1</v>
      </c>
      <c r="K41" s="87"/>
    </row>
    <row r="42" spans="1:11" x14ac:dyDescent="0.25">
      <c r="A42" s="87"/>
      <c r="C42" s="87"/>
      <c r="D42" s="87"/>
      <c r="E42" s="87"/>
      <c r="F42" s="87"/>
      <c r="G42" s="87"/>
      <c r="H42" s="87"/>
      <c r="I42" s="104"/>
      <c r="J42" s="104"/>
    </row>
  </sheetData>
  <mergeCells count="4">
    <mergeCell ref="I5:J5"/>
    <mergeCell ref="B5:B6"/>
    <mergeCell ref="C5:E5"/>
    <mergeCell ref="F5:H5"/>
  </mergeCells>
  <conditionalFormatting sqref="I7:I41">
    <cfRule type="cellIs" dxfId="2" priority="1" operator="greaterThan">
      <formula>6.99999</formula>
    </cfRule>
    <cfRule type="cellIs" dxfId="1" priority="2" operator="between">
      <formula>5</formula>
      <formula>6.999999</formula>
    </cfRule>
    <cfRule type="cellIs" dxfId="0" priority="3" operator="lessThan">
      <formula>5</formula>
    </cfRule>
  </conditionalFormatting>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9</vt:i4>
      </vt:variant>
      <vt:variant>
        <vt:lpstr>Intervalos Nomeados</vt:lpstr>
      </vt:variant>
      <vt:variant>
        <vt:i4>2</vt:i4>
      </vt:variant>
    </vt:vector>
  </HeadingPairs>
  <TitlesOfParts>
    <vt:vector size="11" baseType="lpstr">
      <vt:lpstr>AB1P1 Critérios</vt:lpstr>
      <vt:lpstr>AB1P1 Notas</vt:lpstr>
      <vt:lpstr>AB1P1 Notas (2)</vt:lpstr>
      <vt:lpstr>AB1P1 Notas e comentários</vt:lpstr>
      <vt:lpstr>AB1P2 Critérios</vt:lpstr>
      <vt:lpstr>AB1 Notas</vt:lpstr>
      <vt:lpstr>AB2P1 Notas</vt:lpstr>
      <vt:lpstr>AB2P2 Critérios</vt:lpstr>
      <vt:lpstr>AB2 Notas</vt:lpstr>
      <vt:lpstr>'AB1 Notas'!Area_de_impressao</vt:lpstr>
      <vt:lpstr>'AB2 Notas'!Area_de_impressao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Milton Mateus Guimarães</dc:creator>
  <cp:lastModifiedBy>ricardoaf</cp:lastModifiedBy>
  <cp:lastPrinted>2021-09-26T18:04:55Z</cp:lastPrinted>
  <dcterms:created xsi:type="dcterms:W3CDTF">2021-08-18T19:41:54Z</dcterms:created>
  <dcterms:modified xsi:type="dcterms:W3CDTF">2021-09-26T18:10:45Z</dcterms:modified>
</cp:coreProperties>
</file>