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1" documentId="13_ncr:1_{ED7990A3-83DA-4166-973F-747DE33FC3B1}" xr6:coauthVersionLast="47" xr6:coauthVersionMax="47" xr10:uidLastSave="{6BAA97DD-C206-444F-8140-ED66D6D9CA4B}"/>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574" r:id="rId8"/>
    <pivotCache cacheId="1587" r:id="rId9"/>
    <pivotCache cacheId="1596" r:id="rId10"/>
    <pivotCache cacheId="160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5"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AZ4" i="1" l="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N7" i="9" l="1"/>
  <c r="H7" i="9"/>
  <c r="O7" i="9"/>
  <c r="P7" i="9"/>
  <c r="J7" i="9"/>
  <c r="L7" i="9"/>
  <c r="Q7" i="9"/>
  <c r="I7" i="9"/>
  <c r="M7" i="9"/>
  <c r="G7" i="9"/>
  <c r="K7" i="9"/>
  <c r="P10" i="9"/>
  <c r="O10" i="9"/>
  <c r="N10" i="9"/>
  <c r="M10" i="9"/>
  <c r="K10" i="9"/>
  <c r="J10" i="9"/>
  <c r="I10" i="9"/>
  <c r="H10" i="9"/>
  <c r="Q10" i="9"/>
  <c r="G10" i="9"/>
  <c r="F10" i="9"/>
  <c r="L10" i="9"/>
  <c r="D17" i="9"/>
  <c r="C17" i="9"/>
  <c r="K8" i="9"/>
  <c r="N8" i="9"/>
  <c r="L8" i="9"/>
  <c r="I8" i="9"/>
  <c r="Q8" i="9"/>
  <c r="G8" i="9"/>
  <c r="O8" i="9"/>
  <c r="D16" i="9"/>
  <c r="C16" i="9"/>
  <c r="M8" i="9"/>
  <c r="F8" i="9"/>
  <c r="F7" i="9"/>
  <c r="J8" i="9"/>
  <c r="H8" i="9"/>
  <c r="P8" i="9"/>
  <c r="D10" i="9" l="1"/>
  <c r="C10" i="9"/>
  <c r="C14" i="9"/>
  <c r="C15" i="9"/>
  <c r="C12" i="9"/>
  <c r="D12" i="9"/>
  <c r="D14" i="9"/>
  <c r="D15" i="9"/>
  <c r="F15" i="9"/>
  <c r="F14" i="9"/>
  <c r="F12" i="9"/>
  <c r="G5" i="9" s="1"/>
  <c r="D8" i="9"/>
  <c r="C8" i="9"/>
  <c r="D7" i="9"/>
  <c r="C7" i="9"/>
  <c r="G12" i="9" l="1"/>
  <c r="H5" i="9" s="1"/>
  <c r="G15" i="9"/>
  <c r="G14" i="9"/>
  <c r="H12" i="9" l="1"/>
  <c r="I5" i="9" s="1"/>
  <c r="H14" i="9"/>
  <c r="H15" i="9"/>
  <c r="I12" i="9" l="1"/>
  <c r="J5" i="9" s="1"/>
  <c r="I15" i="9"/>
  <c r="I14" i="9"/>
  <c r="J12" i="9" l="1"/>
  <c r="K5" i="9" s="1"/>
  <c r="J14" i="9"/>
  <c r="J15" i="9"/>
  <c r="K12" i="9" l="1"/>
  <c r="L5" i="9" s="1"/>
  <c r="K14" i="9"/>
  <c r="K15" i="9"/>
  <c r="L12" i="9" l="1"/>
  <c r="M5" i="9" s="1"/>
  <c r="L14" i="9"/>
  <c r="L15" i="9"/>
  <c r="M12" i="9" l="1"/>
  <c r="N5" i="9" s="1"/>
  <c r="M15" i="9"/>
  <c r="M14" i="9"/>
  <c r="N12" i="9" l="1"/>
  <c r="O5" i="9" s="1"/>
  <c r="N15" i="9"/>
  <c r="N14" i="9"/>
  <c r="O12" i="9" l="1"/>
  <c r="P5" i="9" s="1"/>
  <c r="O15" i="9"/>
  <c r="O14"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<sst xmlns="http://schemas.openxmlformats.org/spreadsheetml/2006/main" count="859" uniqueCount="429">
  <si>
    <t>Filial:</t>
  </si>
  <si>
    <t>Huancayo - Julio Sumar</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</si>
  <si>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</si>
  <si>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</si>
  <si>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</si>
  <si>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</si>
  <si>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</si>
  <si>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</si>
  <si>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</si>
  <si>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</si>
  <si>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</si>
  <si>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</si>
  <si>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</si>
  <si>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</si>
  <si>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</si>
  <si>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</si>
  <si>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</si>
  <si>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</si>
  <si>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</si>
  <si>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</si>
  <si>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</si>
  <si>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</si>
  <si>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</si>
  <si>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</si>
  <si>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</si>
  <si>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</si>
  <si>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</si>
  <si>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</si>
  <si>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</si>
  <si>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</si>
  <si>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</si>
  <si>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</si>
  <si>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</si>
  <si>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</si>
  <si>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</si>
  <si>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</si>
  <si>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</si>
  <si>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</si>
  <si>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</si>
  <si>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</si>
  <si>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</si>
  <si>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</si>
  <si>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</si>
  <si>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</si>
  <si>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</si>
  <si>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</si>
  <si>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</si>
  <si>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</si>
  <si>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</si>
  <si>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</si>
  <si>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</si>
  <si>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</si>
  <si>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</si>
  <si>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</si>
  <si>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</si>
  <si>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</si>
  <si>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</si>
  <si>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</si>
  <si>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</si>
  <si>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</si>
  <si>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</si>
  <si>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</si>
  <si>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</si>
  <si>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</si>
  <si>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</si>
  <si>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</si>
  <si>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</si>
  <si>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</si>
  <si>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</si>
  <si>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</si>
  <si>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</si>
  <si>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</si>
  <si>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Oratoria y Filosofía</t>
  </si>
  <si>
    <t>Enero</t>
  </si>
  <si>
    <t>Jueves</t>
  </si>
  <si>
    <t>7:00pm - 9:00pm</t>
  </si>
  <si>
    <t>75983343</t>
  </si>
  <si>
    <t>SHADIA AYELEN</t>
  </si>
  <si>
    <t xml:space="preserve">MEZA RONDON </t>
  </si>
  <si>
    <t xml:space="preserve">shadiaayelen@gmail.com </t>
  </si>
  <si>
    <t>Amon I</t>
  </si>
  <si>
    <t>Inscrito Nuevo</t>
  </si>
  <si>
    <t>Malú N.</t>
  </si>
  <si>
    <t>71586585</t>
  </si>
  <si>
    <t>ANGEL MIGUEL</t>
  </si>
  <si>
    <t>BOCANEGRA PARIACHI</t>
  </si>
  <si>
    <t xml:space="preserve">ambp456@gmail.com </t>
  </si>
  <si>
    <t>74596927</t>
  </si>
  <si>
    <t>ALISON DAYANA</t>
  </si>
  <si>
    <t xml:space="preserve">CCENTE HUAMANI </t>
  </si>
  <si>
    <t>Dayanaccentehuamani@gmail.com</t>
  </si>
  <si>
    <t>74446292</t>
  </si>
  <si>
    <t xml:space="preserve">NATALY ANGELA </t>
  </si>
  <si>
    <t>CORONEL ARMAS</t>
  </si>
  <si>
    <t>Ncoronelarmas@gmail.com</t>
  </si>
  <si>
    <t>61131055</t>
  </si>
  <si>
    <t xml:space="preserve">AXEL </t>
  </si>
  <si>
    <t xml:space="preserve">SILVERA MAYHUACA </t>
  </si>
  <si>
    <t>daymonelgamer@gmail.com</t>
  </si>
  <si>
    <t>75952917</t>
  </si>
  <si>
    <t>JESUS ALEJANDRO</t>
  </si>
  <si>
    <t>SOTO MACHACUAY</t>
  </si>
  <si>
    <t>Jesussototo04@gmail.com</t>
  </si>
  <si>
    <t>40698928</t>
  </si>
  <si>
    <t xml:space="preserve">JESICA EDITH </t>
  </si>
  <si>
    <t xml:space="preserve">CORTEZ BALVIN </t>
  </si>
  <si>
    <t>Jcortezbalvin@gmail.com</t>
  </si>
  <si>
    <t>43054222</t>
  </si>
  <si>
    <t xml:space="preserve">JOSE MIGUEL </t>
  </si>
  <si>
    <t xml:space="preserve">ELESCANO GUITIERREZ </t>
  </si>
  <si>
    <t xml:space="preserve">josemiguel-e6@outlook.com </t>
  </si>
  <si>
    <t>75784719</t>
  </si>
  <si>
    <t>YANET YASURI</t>
  </si>
  <si>
    <t>ASTO PAREJAS</t>
  </si>
  <si>
    <t>yasuriyamilet@gmail.com</t>
  </si>
  <si>
    <t>74134618</t>
  </si>
  <si>
    <t xml:space="preserve">DAYANA </t>
  </si>
  <si>
    <t xml:space="preserve">TINOCO CORTEZ </t>
  </si>
  <si>
    <t>77920478</t>
  </si>
  <si>
    <t>ROLANDO</t>
  </si>
  <si>
    <t>FLORES</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</si>
  <si>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</si>
  <si>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</si>
  <si>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</si>
  <si>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</si>
  <si>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</si>
  <si>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</si>
  <si>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</si>
  <si>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</si>
  <si>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</si>
  <si>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</si>
  <si>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</si>
  <si>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</si>
  <si>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</si>
  <si>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</si>
  <si>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</si>
  <si>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</si>
  <si>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</si>
  <si>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</si>
  <si>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</si>
  <si>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</si>
  <si>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</si>
  <si>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</si>
  <si>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</si>
  <si>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</si>
  <si>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</si>
  <si>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</si>
  <si>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</si>
  <si>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</si>
  <si>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</si>
  <si>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</si>
  <si>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</si>
  <si>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</si>
  <si>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</si>
  <si>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</si>
  <si>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</si>
  <si>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</si>
  <si>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</si>
  <si>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</si>
  <si>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</si>
  <si>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</si>
  <si>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</si>
  <si>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</si>
  <si>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</si>
  <si>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</si>
  <si>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</si>
  <si>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</si>
  <si>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</si>
  <si>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</si>
  <si>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</si>
  <si>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</si>
  <si>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</si>
  <si>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</si>
  <si>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</si>
  <si>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</si>
  <si>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</si>
  <si>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Conócete a ti mismo</t>
  </si>
  <si>
    <t>Alexander</t>
  </si>
  <si>
    <t>P</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</si>
  <si>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</si>
  <si>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</si>
  <si>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</si>
  <si>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</si>
  <si>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</si>
  <si>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</si>
  <si>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</si>
  <si>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</si>
  <si>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</si>
  <si>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</si>
  <si>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</si>
  <si>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</si>
  <si>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</si>
  <si>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</si>
  <si>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Sonia M.</t>
  </si>
  <si>
    <t>Karina</t>
  </si>
  <si>
    <t>Nuth I</t>
  </si>
  <si>
    <t>CH</t>
  </si>
  <si>
    <t>F</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</si>
  <si>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</si>
  <si>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</si>
  <si>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</si>
  <si>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</si>
  <si>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</si>
  <si>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</si>
  <si>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</si>
  <si>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</si>
  <si>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</si>
  <si>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</si>
  <si>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</si>
  <si>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</si>
  <si>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</si>
  <si>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</si>
  <si>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</si>
  <si>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</si>
  <si>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</si>
  <si>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</si>
  <si>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</si>
  <si>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</si>
  <si>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</si>
  <si>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</si>
  <si>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</si>
  <si>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</si>
  <si>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</si>
  <si>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</si>
  <si>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</si>
  <si>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</si>
  <si>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</si>
  <si>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</si>
  <si>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</si>
  <si>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</si>
  <si>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</si>
  <si>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</si>
  <si>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</si>
  <si>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</si>
  <si>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</si>
  <si>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</si>
  <si>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</si>
  <si>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</si>
  <si>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</si>
  <si>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</si>
  <si>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</si>
  <si>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</si>
  <si>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</si>
  <si>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</si>
  <si>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</si>
  <si>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</si>
  <si>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</si>
  <si>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</si>
  <si>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</si>
  <si>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</si>
  <si>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</si>
  <si>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</si>
  <si>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</si>
  <si>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</si>
  <si>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</si>
  <si>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</si>
  <si>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</si>
  <si>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</si>
  <si>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</si>
  <si>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</si>
  <si>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</si>
  <si>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</si>
  <si>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</si>
  <si>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</si>
  <si>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</si>
  <si>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</si>
  <si>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</si>
  <si>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</si>
  <si>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</si>
  <si>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</si>
  <si>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</si>
  <si>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</si>
  <si>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</si>
  <si>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</si>
  <si>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</si>
  <si>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</si>
  <si>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</si>
  <si>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</si>
  <si>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</si>
  <si>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</si>
  <si>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</si>
  <si>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</si>
  <si>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</si>
  <si>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</si>
  <si>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</si>
  <si>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</si>
  <si>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</si>
  <si>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</si>
  <si>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</si>
  <si>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</si>
  <si>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</si>
  <si>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</si>
  <si>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</si>
  <si>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</si>
  <si>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</si>
  <si>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</si>
  <si>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</si>
  <si>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</si>
  <si>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</si>
  <si>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</si>
  <si>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</si>
  <si>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</si>
  <si>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</si>
  <si>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</si>
  <si>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</si>
  <si>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</si>
  <si>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</si>
  <si>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</si>
  <si>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</si>
  <si>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</si>
  <si>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</si>
  <si>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</si>
  <si>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</si>
  <si>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</si>
  <si>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</si>
  <si>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</si>
  <si>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</si>
  <si>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</si>
  <si>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</si>
  <si>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</si>
  <si>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</si>
  <si>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</si>
  <si>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</si>
  <si>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</si>
  <si>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</si>
  <si>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</si>
  <si>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</si>
  <si>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</si>
  <si>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</si>
  <si>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</si>
  <si>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</si>
  <si>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</si>
  <si>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</si>
  <si>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</si>
  <si>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</si>
  <si>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</si>
  <si>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</si>
  <si>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</si>
  <si>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</si>
  <si>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</si>
  <si>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</si>
  <si>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</si>
  <si>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</si>
  <si>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</si>
  <si>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</si>
  <si>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(en blanco)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</si>
  <si>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</si>
  <si>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</si>
  <si>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</si>
  <si>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</si>
  <si>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</si>
  <si>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</si>
  <si>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</si>
  <si>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</si>
  <si>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</si>
  <si>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</si>
  <si>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</si>
  <si>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</si>
  <si>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</si>
  <si>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</si>
  <si>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</si>
  <si>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</si>
  <si>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</si>
  <si>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</si>
  <si>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</si>
  <si>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</si>
  <si>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</si>
  <si>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</si>
  <si>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</si>
  <si>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</si>
  <si>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</si>
  <si>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</si>
  <si>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</si>
  <si>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</si>
  <si>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</si>
  <si>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</si>
  <si>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</si>
  <si>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</si>
  <si>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</si>
  <si>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</si>
  <si>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</si>
  <si>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</si>
  <si>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</si>
  <si>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</si>
  <si>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Huancayo - Julio Sumar-Enero-Jueves-7:00pm - 9:00pm-45673-Inscrito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</si>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</sst>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CFC83BA9-869B-4215-B7B1-4C7BE101584D}"/>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Julio Sumar.xlsx]Gráficos_!TablaDinámica3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Gráficos_!$BP$104:$BP$107</c:f>
              <c:numCache>
                <c:formatCode>General</c:formatCode>
                <c:ptCount val="3"/>
                <c:pt idx="0">
                  <c:v>0</c:v>
                </c:pt>
                <c:pt idx="1">
                  <c:v>0</c:v>
                </c:pt>
                <c:pt idx="2">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Gráficos_!$BQ$104:$BQ$107</c:f>
              <c:numCache>
                <c:formatCode>General</c:formatCode>
                <c:ptCount val="3"/>
                <c:pt idx="0">
                  <c:v>0</c:v>
                </c:pt>
                <c:pt idx="1">
                  <c:v>0</c:v>
                </c:pt>
                <c:pt idx="2">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Gráficos_!$BR$104:$BR$107</c:f>
              <c:numCache>
                <c:formatCode>General</c:formatCode>
                <c:ptCount val="3"/>
                <c:pt idx="0">
                  <c:v>0</c:v>
                </c:pt>
                <c:pt idx="1">
                  <c:v>0</c:v>
                </c:pt>
                <c:pt idx="2">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Gráficos_!$BS$104:$BS$107</c:f>
              <c:numCache>
                <c:formatCode>General</c:formatCode>
                <c:ptCount val="3"/>
                <c:pt idx="0">
                  <c:v>0</c:v>
                </c:pt>
                <c:pt idx="1">
                  <c:v>0</c:v>
                </c:pt>
                <c:pt idx="2">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Gráficos_!$BT$104:$BT$107</c:f>
              <c:numCache>
                <c:formatCode>General</c:formatCode>
                <c:ptCount val="3"/>
                <c:pt idx="0">
                  <c:v>0</c:v>
                </c:pt>
                <c:pt idx="1">
                  <c:v>0</c:v>
                </c:pt>
                <c:pt idx="2">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Gráficos_!$BU$104:$BU$107</c:f>
              <c:numCache>
                <c:formatCode>General</c:formatCode>
                <c:ptCount val="3"/>
                <c:pt idx="0">
                  <c:v>0</c:v>
                </c:pt>
                <c:pt idx="1">
                  <c:v>0</c:v>
                </c:pt>
                <c:pt idx="2">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Gráficos_!$BV$104:$BV$107</c:f>
              <c:numCache>
                <c:formatCode>General</c:formatCode>
                <c:ptCount val="3"/>
                <c:pt idx="0">
                  <c:v>0</c:v>
                </c:pt>
                <c:pt idx="1">
                  <c:v>0</c:v>
                </c:pt>
                <c:pt idx="2">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2">
                    <c:v>Malú N.</c:v>
                  </c:pt>
                </c:lvl>
                <c:lvl>
                  <c:pt idx="2">
                    <c:v>Malú N.</c:v>
                  </c:pt>
                </c:lvl>
                <c:lvl>
                  <c:pt idx="1">
                    <c:v>Inscrito Nuevo</c:v>
                  </c:pt>
                </c:lvl>
                <c:lvl>
                  <c:pt idx="1">
                    <c:v>enero</c:v>
                  </c:pt>
                </c:lvl>
                <c:lvl>
                  <c:pt idx="1">
                    <c:v>16/01/2025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Julio Sumar.xlsx]Gráficos_!TablaDinámica4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(en blanco)</c:v>
                  </c:pt>
                  <c:pt idx="1">
                    <c:v>Malú N.</c:v>
                  </c:pt>
                </c:lvl>
                <c:lvl>
                  <c:pt idx="0">
                    <c:v>(en blanco)</c:v>
                  </c:pt>
                  <c:pt idx="1">
                    <c:v>Malú N.</c:v>
                  </c:pt>
                </c:lvl>
                <c:lvl>
                  <c:pt idx="0">
                    <c:v>Inscrito Nuevo</c:v>
                  </c:pt>
                </c:lvl>
                <c:lvl>
                  <c:pt idx="0">
                    <c:v>Oratoria y Filosofía</c:v>
                  </c:pt>
                </c:lvl>
                <c:lvl>
                  <c:pt idx="0">
                    <c:v>16/01/2025</c:v>
                  </c:pt>
                </c:lvl>
              </c:multiLvlStrCache>
            </c:multiLvlStrRef>
          </c:cat>
          <c:val>
            <c:numRef>
              <c:f>Gráficos_!$BG$8:$BG$9</c:f>
              <c:numCache>
                <c:formatCode>General</c:formatCode>
                <c:ptCount val="2"/>
                <c:pt idx="0">
                  <c:v>10</c:v>
                </c:pt>
                <c:pt idx="1">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Huancayo - Julio Sumar.xlsx]Gráficos_!TablaDinámica34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Huancayo - Julio Sumar-Enero-Jueves-7:00pm - 9:00pm-45673-Inscrito Nuevo</c:v>
                  </c:pt>
                  <c:pt idx="2">
                    <c:v>(en blanco)</c:v>
                  </c:pt>
                </c:lvl>
                <c:lvl>
                  <c:pt idx="1">
                    <c:v>16/01/2025</c:v>
                  </c:pt>
                  <c:pt idx="2">
                    <c:v>(en blanco)</c:v>
                  </c:pt>
                </c:lvl>
              </c:multiLvlStrCache>
            </c:multiLvlStrRef>
          </c:cat>
          <c:val>
            <c:numRef>
              <c:f>Gráficos_!$CP$45:$CP$48</c:f>
              <c:numCache>
                <c:formatCode>General</c:formatCode>
                <c:ptCount val="3"/>
                <c:pt idx="0">
                  <c:v>0</c:v>
                </c:pt>
                <c:pt idx="1">
                  <c:v>11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Huancayo - Julio Sumar-Enero-Jueves-7:00pm - 9:00pm-45673-Inscrito Nuevo</c:v>
                  </c:pt>
                  <c:pt idx="2">
                    <c:v>(en blanco)</c:v>
                  </c:pt>
                </c:lvl>
                <c:lvl>
                  <c:pt idx="1">
                    <c:v>16/01/2025</c:v>
                  </c:pt>
                  <c:pt idx="2">
                    <c:v>(en blanco)</c:v>
                  </c:pt>
                </c:lvl>
              </c:multiLvlStrCache>
            </c:multiLvlStrRef>
          </c:cat>
          <c:val>
            <c:numRef>
              <c:f>Gráficos_!$CQ$45:$CQ$48</c:f>
              <c:numCache>
                <c:formatCode>General</c:formatCode>
                <c:ptCount val="3"/>
                <c:pt idx="0">
                  <c:v>0</c:v>
                </c:pt>
                <c:pt idx="1">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Huancayo - Julio Sumar-Enero-Jueves-7:00pm - 9:00pm-45673-Inscrito Nuevo</c:v>
                  </c:pt>
                  <c:pt idx="2">
                    <c:v>(en blanco)</c:v>
                  </c:pt>
                </c:lvl>
                <c:lvl>
                  <c:pt idx="1">
                    <c:v>16/01/2025</c:v>
                  </c:pt>
                  <c:pt idx="2">
                    <c:v>(en blanco)</c:v>
                  </c:pt>
                </c:lvl>
              </c:multiLvlStrCache>
            </c:multiLvlStrRef>
          </c:cat>
          <c:val>
            <c:numRef>
              <c:f>Gráficos_!$CR$45:$CR$48</c:f>
              <c:numCache>
                <c:formatCode>0%</c:formatCode>
                <c:ptCount val="3"/>
                <c:pt idx="0">
                  <c:v>0</c:v>
                </c:pt>
                <c:pt idx="1">
                  <c:v>0</c:v>
                </c:pt>
                <c:pt idx="2">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39351849" createdVersion="8" refreshedVersion="8" minRefreshableVersion="3" recordCount="1096" xr:uid="{43FD3A63-1B02-4B95-AFDE-DDBFA7938E05}">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7:00pm - 9:00pm"/>
        <m/>
        <s v="Jueves, 7:00pm - 9:00pm" u="1"/>
      </sharedItems>
    </cacheField>
    <cacheField name="Fecha Inicio grupo" numFmtId="14">
      <sharedItems containsNonDate="0" containsDate="1" containsString="0" containsBlank="1" minDate="2025-01-16T00:00:00" maxDate="2025-01-17T00:00:00" count="2">
        <d v="2025-01-16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768464" maxValue="999164156"/>
    </cacheField>
    <cacheField name="Correo" numFmtId="0">
      <sharedItems containsBlank="1"/>
    </cacheField>
    <cacheField name="Fecha de nac" numFmtId="14">
      <sharedItems containsNonDate="0" containsDate="1" containsString="0" containsBlank="1" minDate="1997-06-08T00:00:00" maxDate="2007-06-10T00:00:00"/>
    </cacheField>
    <cacheField name="Edad" numFmtId="0">
      <sharedItems containsMixedTypes="1" containsNumber="1" containsInteger="1" minValue="17" maxValue="2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1-31T00:00:00"/>
    </cacheField>
    <cacheField name="Fecha Finalización" numFmtId="14">
      <sharedItems containsDate="1" containsMixedTypes="1" minDate="2025-04-16T00:00:00" maxDate="2025-04-17T00:00:00"/>
    </cacheField>
    <cacheField name="Ética" numFmtId="0">
      <sharedItems containsBlank="1"/>
    </cacheField>
    <cacheField name="Soc - FH" numFmtId="0">
      <sharedItems containsBlank="1"/>
    </cacheField>
    <cacheField name="sem 01" numFmtId="0">
      <sharedItems containsNonDate="0" containsString="0" containsBlank="1"/>
    </cacheField>
    <cacheField name="sem 02" numFmtId="0">
      <sharedItems containsNonDate="0" containsString="0" containsBlank="1"/>
    </cacheField>
    <cacheField name="sem 03" numFmtId="0">
      <sharedItems containsNonDate="0" containsString="0"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6T00:00:00" endDate="2025-01-17T00:00:00"/>
        <groupItems count="368">
          <s v="&lt;16/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7/01/2025"/>
        </groupItems>
      </fieldGroup>
    </cacheField>
    <cacheField name="Meses (Fecha Inicio grupo)" numFmtId="0" databaseField="0">
      <fieldGroup base="4">
        <rangePr groupBy="months" startDate="2025-01-16T00:00:00" endDate="2025-01-17T00:00:00"/>
        <groupItems count="14">
          <s v="&lt;16/01/2025"/>
          <s v="Ene"/>
          <s v="Feb"/>
          <s v="Mar"/>
          <s v="Abr"/>
          <s v="May"/>
          <s v="Jun"/>
          <s v="Jul"/>
          <s v="Ago"/>
          <s v="Set"/>
          <s v="Oct"/>
          <s v="Nov"/>
          <s v="Dic"/>
          <s v="&gt;17/01/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39467595"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Oratoria y Filosofía"/>
        <m/>
        <s v="Conócete a ti mismo"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9">
        <s v="Jueves"/>
        <m/>
        <s v="16/01/2025" u="1"/>
        <s v="lunes" u="1"/>
        <s v="Lunes - Miércoles" u="1"/>
        <s v="Martes - Jueves" u="1"/>
        <s v="Martes" u="1"/>
        <s v="miércoles" u="1"/>
        <s v="sábado" u="1"/>
      </sharedItems>
    </cacheField>
    <cacheField name="Horario Inscrito" numFmtId="49">
      <sharedItems containsBlank="1" count="7">
        <s v="7:00pm - 9:00pm"/>
        <m/>
        <s v="Jueves, 7:00pm - 9:00pm" u="1"/>
        <s v="7-9pm" u="1"/>
        <s v="6:30 - 8:30" u="1"/>
        <s v="4:00 - 5:50" u="1"/>
        <s v="7:30 a 9:30 p.m." u="1"/>
      </sharedItems>
    </cacheField>
    <cacheField name="Fecha Inicio grupo" numFmtId="14">
      <sharedItems containsNonDate="0" containsDate="1" containsString="0" containsBlank="1" minDate="2024-01-15T00:00:00" maxDate="2025-01-19T00:00:00" count="16">
        <d v="2025-01-16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768464" maxValue="999164156"/>
    </cacheField>
    <cacheField name="Correo" numFmtId="0">
      <sharedItems containsBlank="1"/>
    </cacheField>
    <cacheField name="Fecha de nac" numFmtId="14">
      <sharedItems containsNonDate="0" containsDate="1" containsString="0" containsBlank="1" minDate="1997-06-08T00:00:00" maxDate="2007-06-10T00:00:00"/>
    </cacheField>
    <cacheField name="Edad" numFmtId="0">
      <sharedItems containsMixedTypes="1" containsNumber="1" containsInteger="1" minValue="17" maxValue="27"/>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1-31T00:00:00"/>
    </cacheField>
    <cacheField name="Fecha Finalización" numFmtId="14">
      <sharedItems containsDate="1" containsMixedTypes="1" minDate="2025-04-16T00:00:00" maxDate="2025-04-17T00:00:00"/>
    </cacheField>
    <cacheField name="Ética" numFmtId="0">
      <sharedItems containsBlank="1" count="8">
        <s v="Malú N."/>
        <m/>
        <s v="Erick" u="1"/>
        <s v="Rosmery Ruiz Cuarez " u="1"/>
        <s v="Yeni R. Arce Prado" u="1"/>
        <s v="Erick F. Meza Macedo" u="1"/>
        <s v="Daniel J. CHico Vallejo" u="1"/>
        <s v="Angélica del C." u="1"/>
      </sharedItems>
    </cacheField>
    <cacheField name="Soc - FH" numFmtId="0">
      <sharedItems containsBlank="1" count="8">
        <s v="Malú N."/>
        <m/>
        <s v="Pedro" u="1"/>
        <s v="Rosmery Ruiz Cuarez " u="1"/>
        <s v="Daniel J. CHico Vallejo" u="1"/>
        <s v="Erick F. Meza Macedo" u="1"/>
        <s v="Yeni R. Arce Prado" u="1"/>
        <s v="Silvia AyL" u="1"/>
      </sharedItems>
    </cacheField>
    <cacheField name="sem 01" numFmtId="0">
      <sharedItems containsNonDate="0" containsString="0" containsBlank="1"/>
    </cacheField>
    <cacheField name="sem 02" numFmtId="0">
      <sharedItems containsNonDate="0" containsString="0" containsBlank="1"/>
    </cacheField>
    <cacheField name="sem 03" numFmtId="0">
      <sharedItems containsNonDate="0" containsString="0"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0">
        <s v="Huancayo - Julio Sumar-Enero-Jueves-7:00pm - 9:00pm-45673-Inscrito Nuevo"/>
        <s v=""/>
        <s v="Huancayo - Julio Sumar-Enero-16/01/2025-Jueves, 7:00pm - 9:00pm-45673-Inscrito Nuevo" u="1"/>
        <s v="Huancayo - Julio Sumar-Enero-16/01/2025-Jueves, 7:00pm - 9:00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6T00:00:00" endDate="2025-01-17T00:00:00"/>
        <groupItems count="368">
          <s v="&lt;16/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7/01/2025"/>
        </groupItems>
      </fieldGroup>
    </cacheField>
    <cacheField name="Meses (Fecha Inicio grupo)" numFmtId="0" databaseField="0">
      <fieldGroup base="4">
        <rangePr groupBy="months" startDate="2025-01-16T00:00:00" endDate="2025-01-17T00:00:00"/>
        <groupItems count="14">
          <s v="&lt;16/01/2025"/>
          <s v="Ene"/>
          <s v="Feb"/>
          <s v="Mar"/>
          <s v="Abr"/>
          <s v="May"/>
          <s v="Jun"/>
          <s v="Jul"/>
          <s v="Ago"/>
          <s v="Set"/>
          <s v="Oct"/>
          <s v="Nov"/>
          <s v="Dic"/>
          <s v="&gt;17/01/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39467595"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Oratoria y Filosofía"/>
        <s v=""/>
        <s v="Conócete a ti mismo" u="1"/>
        <s v="Conócete a Ti Mismo y Oratoria" u="1"/>
      </sharedItems>
    </cacheField>
    <cacheField name="Fecha Inicio grupo" numFmtId="0">
      <sharedItems containsDate="1" containsMixedTypes="1" minDate="2024-01-15T00:00:00" maxDate="2025-01-17T00:00:00" count="15">
        <d v="2025-01-16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enero"/>
        <s v=""/>
        <s v="January"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8">
        <s v=""/>
        <s v="Malú N."/>
        <s v="Erick" u="1"/>
        <s v="Rosmery Ruiz Cuarez " u="1"/>
        <s v="Yeni R. Arce Prado" u="1"/>
        <s v="Erick F. Meza Macedo" u="1"/>
        <s v="Daniel J. CHico Vallejo" u="1"/>
        <s v="Angélica del C." u="1"/>
      </sharedItems>
    </cacheField>
    <cacheField name="Soc - FH" numFmtId="0">
      <sharedItems count="8">
        <s v=""/>
        <s v="Malú N."/>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0"/>
    </cacheField>
    <cacheField name="I" numFmtId="0">
      <sharedItems containsNonDate="0" containsString="0" containsBlank="1"/>
    </cacheField>
    <cacheField name="Sem. 01" numFmtId="0">
      <sharedItems containsMixedTypes="1" containsNumber="1" containsInteger="1" minValue="0" maxValue="0"/>
    </cacheField>
    <cacheField name="Sem. 02" numFmtId="0">
      <sharedItems containsMixedTypes="1" containsNumber="1" containsInteger="1" minValue="0" maxValue="0"/>
    </cacheField>
    <cacheField name="Sem. 03" numFmtId="0">
      <sharedItems containsMixedTypes="1" containsNumber="1" containsInteger="1" minValue="0" maxValue="0"/>
    </cacheField>
    <cacheField name="Sem. 04" numFmtId="0">
      <sharedItems containsMixedTypes="1" containsNumber="1" containsInteger="1" minValue="0" maxValue="0"/>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3969907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5">
        <s v="Huancayo - Julio Sumar-Enero-Jueves-7:00pm - 9:00pm-45673-Inscrito Nuevo"/>
        <s v=""/>
        <m/>
        <s v="Huancayo - Julio Sumar-Enero-16/01/2025-Jueves, 7:00pm - 9:00pm-45673-Inscrito Nuevo" u="1"/>
        <s v="Huancayo - Julio Sumar-Enero-16/01/2025-Jueves, 7:00pm - 9:00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Oratoria y Filosofía"/>
        <s v=""/>
        <m/>
        <s v="Conócete a ti mismo" u="1"/>
        <s v="Conócete a Ti Mismo y Oratoria" u="1"/>
        <s v="(blank)" u="1"/>
      </sharedItems>
    </cacheField>
    <cacheField name="Fecha Inicio grupo" numFmtId="0">
      <sharedItems containsDate="1" containsBlank="1" containsMixedTypes="1" minDate="2024-01-15T00:00:00" maxDate="2025-01-17T00:00:00" count="18">
        <d v="2025-01-16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
        <m/>
        <s v="January"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0"/>
    </cacheField>
    <cacheField name="I" numFmtId="0">
      <sharedItems containsNonDate="0" containsString="0" containsBlank="1"/>
    </cacheField>
    <cacheField name="Sem. 01" numFmtId="0">
      <sharedItems containsBlank="1" containsMixedTypes="1" containsNumber="1" containsInteger="1" minValue="0" maxValue="0"/>
    </cacheField>
    <cacheField name="Sem. 02" numFmtId="0">
      <sharedItems containsBlank="1" containsMixedTypes="1" containsNumber="1" containsInteger="1" minValue="0" maxValue="0"/>
    </cacheField>
    <cacheField name="Sem. 03" numFmtId="0">
      <sharedItems containsBlank="1" containsMixedTypes="1" containsNumber="1" containsInteger="1" minValue="0" maxValue="0"/>
    </cacheField>
    <cacheField name="Sem. 04" numFmtId="0">
      <sharedItems containsBlank="1" containsMixedTypes="1" containsNumber="1" containsInteger="1" minValue="0" maxValue="0"/>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Oratoria y Filosofía"/>
    <s v="Enero"/>
    <s v="Jueves"/>
    <x v="0"/>
    <x v="0"/>
    <m/>
    <s v="75983343"/>
    <s v="SHADIA AYELEN"/>
    <s v="MEZA RONDON "/>
    <n v="915995012"/>
    <s v="shadiaayelen@gmail.com "/>
    <d v="2003-08-25T00:00:00"/>
    <n v="21"/>
    <s v="Amon I"/>
    <s v="Inscrito Nuevo"/>
    <m/>
    <m/>
    <m/>
    <m/>
    <d v="2025-01-30T00:00:00"/>
    <d v="2025-04-16T00:00:00"/>
    <s v="Malú N."/>
    <s v="Malú N."/>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1586585"/>
    <s v="ANGEL MIGUEL"/>
    <s v="BOCANEGRA PARIACHI"/>
    <n v="977298754"/>
    <s v="ambp456@gmail.com "/>
    <d v="1997-06-08T00:00:00"/>
    <n v="27"/>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4596927"/>
    <s v="ALISON DAYANA"/>
    <s v="CCENTE HUAMANI "/>
    <n v="980631521"/>
    <s v="Dayanaccentehuamani@gmail.com"/>
    <d v="2005-09-25T00:00:00"/>
    <n v="19"/>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4446292"/>
    <s v="NATALY ANGELA "/>
    <s v="CORONEL ARMAS"/>
    <n v="999164156"/>
    <s v="Ncoronelarmas@gmail.com"/>
    <d v="2003-02-15T00:00:00"/>
    <n v="22"/>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61131055"/>
    <s v="AXEL "/>
    <s v="SILVERA MAYHUACA "/>
    <n v="997192577"/>
    <s v="daymonelgamer@gmail.com"/>
    <d v="2007-06-09T00:00:00"/>
    <n v="17"/>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5952917"/>
    <s v="JESUS ALEJANDRO"/>
    <s v="SOTO MACHACUAY"/>
    <n v="907334117"/>
    <s v="Jesussototo04@gmail.com"/>
    <d v="1999-09-16T00:00:00"/>
    <n v="25"/>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40698928"/>
    <s v="JESICA EDITH "/>
    <s v="CORTEZ BALVIN "/>
    <n v="901768464"/>
    <s v="Jcortezbalvin@gmail.com"/>
    <m/>
    <s v=""/>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43054222"/>
    <s v="JOSE MIGUEL "/>
    <s v="ELESCANO GUITIERREZ "/>
    <n v="946990219"/>
    <s v="josemiguel-e6@outlook.com "/>
    <m/>
    <s v=""/>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5784719"/>
    <s v="YANET YASURI"/>
    <s v="ASTO PAREJAS"/>
    <n v="973040807"/>
    <s v="yasuriyamilet@gmail.com"/>
    <m/>
    <s v=""/>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4134618"/>
    <s v="DAYANA "/>
    <s v="TINOCO CORTEZ "/>
    <n v="963380386"/>
    <m/>
    <m/>
    <s v=""/>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s v="Oratoria y Filosofía"/>
    <s v="Enero"/>
    <s v="Jueves"/>
    <x v="0"/>
    <x v="0"/>
    <m/>
    <s v="77920478"/>
    <s v="ROLANDO"/>
    <s v="FLORES"/>
    <n v="965749038"/>
    <m/>
    <m/>
    <s v=""/>
    <s v="Amon I"/>
    <s v="Inscrito Nuevo"/>
    <m/>
    <m/>
    <m/>
    <m/>
    <d v="2025-01-30T00:00:00"/>
    <d v="2025-04-16T00:00:00"/>
    <m/>
    <m/>
    <m/>
    <m/>
    <m/>
    <m/>
    <m/>
    <m/>
    <m/>
    <m/>
    <m/>
    <m/>
    <m/>
    <m/>
    <m/>
    <m/>
    <m/>
    <m/>
    <m/>
    <s v="Completar hasta 3ra sem. para evaluar a Probacionista"/>
    <m/>
    <m/>
    <m/>
    <m/>
    <m/>
    <m/>
    <m/>
    <d v="2025-06-30T00:00:00"/>
    <m/>
    <d v="2025-07-31T00:00:00"/>
    <m/>
    <m/>
    <m/>
    <s v=""/>
    <s v="Huancayo - Julio Sumar-Enero-Jueves-7:00pm-9:00pm-45673"/>
    <s v="Oratoria y Filosofía"/>
    <s v="Huancayo - Julio Sumar-Enero-Jueves-7:00pm - 9:00pm-45673-Inscrito Nuevo"/>
    <b v="0"/>
    <s v="01/01/1900"/>
    <s v="No asistió 1er mes"/>
    <s v="01/01/1900"/>
  </r>
  <r>
    <m/>
    <m/>
    <m/>
    <x v="1"/>
    <x v="1"/>
    <m/>
    <m/>
    <m/>
    <m/>
    <m/>
    <m/>
    <m/>
    <s v=""/>
    <m/>
    <s v="Inscrito Nuevo"/>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5983343"/>
    <s v="SHADIA AYELEN"/>
    <s v="MEZA RONDON "/>
    <n v="915995012"/>
    <s v="shadiaayelen@gmail.com "/>
    <d v="2003-08-25T00:00:00"/>
    <n v="21"/>
    <s v="Amon I"/>
    <x v="0"/>
    <m/>
    <m/>
    <m/>
    <m/>
    <d v="2025-01-30T00:00:00"/>
    <d v="2025-04-16T00:00:00"/>
    <x v="0"/>
    <x v="0"/>
    <m/>
    <m/>
    <m/>
    <m/>
    <m/>
    <m/>
    <m/>
    <m/>
    <m/>
    <m/>
    <m/>
    <m/>
    <m/>
    <m/>
    <m/>
    <m/>
    <m/>
    <s v="Completar hasta 3ra sem. para evaluar a Probacionista"/>
    <m/>
    <m/>
    <m/>
    <m/>
    <m/>
    <m/>
    <m/>
    <d v="2025-06-30T00:00:00"/>
    <m/>
    <d v="2025-07-31T00:00:00"/>
    <m/>
    <m/>
    <m/>
    <s v=""/>
    <s v="Huancayo - Julio Sumar-Enero-Jueves-7:00pm-9:00pm-45673"/>
    <s v="Oratoria y Filosofía"/>
    <x v="0"/>
    <x v="0"/>
  </r>
  <r>
    <x v="0"/>
    <x v="0"/>
    <x v="0"/>
    <x v="0"/>
    <x v="0"/>
    <m/>
    <s v="71586585"/>
    <s v="ANGEL MIGUEL"/>
    <s v="BOCANEGRA PARIACHI"/>
    <n v="977298754"/>
    <s v="ambp456@gmail.com "/>
    <d v="1997-06-08T00:00:00"/>
    <n v="27"/>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4596927"/>
    <s v="ALISON DAYANA"/>
    <s v="CCENTE HUAMANI "/>
    <n v="980631521"/>
    <s v="Dayanaccentehuamani@gmail.com"/>
    <d v="2005-09-25T00:00:00"/>
    <n v="19"/>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4446292"/>
    <s v="NATALY ANGELA "/>
    <s v="CORONEL ARMAS"/>
    <n v="999164156"/>
    <s v="Ncoronelarmas@gmail.com"/>
    <d v="2003-02-15T00:00:00"/>
    <n v="22"/>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61131055"/>
    <s v="AXEL "/>
    <s v="SILVERA MAYHUACA "/>
    <n v="997192577"/>
    <s v="daymonelgamer@gmail.com"/>
    <d v="2007-06-09T00:00:00"/>
    <n v="17"/>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5952917"/>
    <s v="JESUS ALEJANDRO"/>
    <s v="SOTO MACHACUAY"/>
    <n v="907334117"/>
    <s v="Jesussototo04@gmail.com"/>
    <d v="1999-09-16T00:00:00"/>
    <n v="25"/>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40698928"/>
    <s v="JESICA EDITH "/>
    <s v="CORTEZ BALVIN "/>
    <n v="901768464"/>
    <s v="Jcortezbalvin@gmail.com"/>
    <m/>
    <s v=""/>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43054222"/>
    <s v="JOSE MIGUEL "/>
    <s v="ELESCANO GUITIERREZ "/>
    <n v="946990219"/>
    <s v="josemiguel-e6@outlook.com "/>
    <m/>
    <s v=""/>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5784719"/>
    <s v="YANET YASURI"/>
    <s v="ASTO PAREJAS"/>
    <n v="973040807"/>
    <s v="yasuriyamilet@gmail.com"/>
    <m/>
    <s v=""/>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4134618"/>
    <s v="DAYANA "/>
    <s v="TINOCO CORTEZ "/>
    <n v="963380386"/>
    <m/>
    <m/>
    <s v=""/>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0"/>
    <x v="0"/>
    <x v="0"/>
    <x v="0"/>
    <x v="0"/>
    <m/>
    <s v="77920478"/>
    <s v="ROLANDO"/>
    <s v="FLORES"/>
    <n v="965749038"/>
    <m/>
    <m/>
    <s v=""/>
    <s v="Amon I"/>
    <x v="0"/>
    <m/>
    <m/>
    <m/>
    <m/>
    <d v="2025-01-30T00:00:00"/>
    <d v="2025-04-16T00:00:00"/>
    <x v="1"/>
    <x v="1"/>
    <m/>
    <m/>
    <m/>
    <m/>
    <m/>
    <m/>
    <m/>
    <m/>
    <m/>
    <m/>
    <m/>
    <m/>
    <m/>
    <m/>
    <m/>
    <m/>
    <m/>
    <s v="Completar hasta 3ra sem. para evaluar a Probacionista"/>
    <m/>
    <m/>
    <m/>
    <m/>
    <m/>
    <m/>
    <m/>
    <d v="2025-06-30T00:00:00"/>
    <m/>
    <d v="2025-07-31T00:00:00"/>
    <m/>
    <m/>
    <m/>
    <s v=""/>
    <s v="Huancayo - Julio Sumar-Enero-Jueves-7:00pm-9:00pm-45673"/>
    <s v="Oratoria y Filosofía"/>
    <x v="0"/>
    <x v="0"/>
  </r>
  <r>
    <x v="1"/>
    <x v="1"/>
    <x v="1"/>
    <x v="1"/>
    <x v="1"/>
    <m/>
    <m/>
    <m/>
    <m/>
    <m/>
    <m/>
    <m/>
    <s v=""/>
    <m/>
    <x v="0"/>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Huancayo - Julio Sumar-Enero-Jueves-7:00pm - 9:00pm-45673-Inscrito Nuevo"/>
    <x v="0"/>
    <x v="0"/>
    <x v="0"/>
    <s v="2025"/>
    <x v="0"/>
    <x v="0"/>
    <x v="0"/>
    <n v="10"/>
    <m/>
    <n v="0"/>
    <n v="0"/>
    <n v="0"/>
    <n v="0"/>
    <n v="0"/>
    <n v="0"/>
    <n v="0"/>
    <n v="0"/>
    <n v="0"/>
    <n v="0"/>
    <n v="0"/>
    <n v="0"/>
    <n v="0"/>
    <n v="0"/>
    <n v="0"/>
    <n v="0"/>
    <n v="0"/>
  </r>
  <r>
    <s v="Huancayo - Julio Sumar-Enero-Jueves-7:00pm - 9:00pm-45673-Inscrito Nuevo"/>
    <x v="0"/>
    <x v="0"/>
    <x v="0"/>
    <s v="2025"/>
    <x v="0"/>
    <x v="1"/>
    <x v="1"/>
    <n v="1"/>
    <m/>
    <n v="0"/>
    <n v="0"/>
    <n v="0"/>
    <n v="0"/>
    <n v="0"/>
    <n v="0"/>
    <n v="0"/>
    <n v="0"/>
    <n v="0"/>
    <n v="0"/>
    <n v="0"/>
    <n v="0"/>
    <n v="0"/>
    <n v="0"/>
    <n v="0"/>
    <n v="0"/>
    <n v="0"/>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s v=""/>
    <x v="1"/>
    <x v="0"/>
    <x v="0"/>
    <s v=""/>
    <m/>
    <s v=""/>
    <s v=""/>
    <s v=""/>
    <s v=""/>
    <s v=""/>
    <s v=""/>
    <s v=""/>
    <s v=""/>
    <s v=""/>
    <s v=""/>
    <s v=""/>
    <s v=""/>
    <s v=""/>
    <s v=""/>
    <s v=""/>
    <s v=""/>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r>
    <s v=""/>
    <x v="1"/>
    <x v="1"/>
    <x v="1"/>
    <m/>
    <x v="1"/>
    <x v="0"/>
    <x v="0"/>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10"/>
    <m/>
    <n v="0"/>
    <n v="0"/>
    <n v="0"/>
    <n v="0"/>
    <n v="0"/>
    <n v="0"/>
    <n v="0"/>
    <n v="0"/>
    <n v="0"/>
    <n v="0"/>
    <n v="0"/>
    <n v="0"/>
    <n v="0"/>
    <n v="0"/>
    <n v="0"/>
    <n v="0"/>
    <n v="0"/>
  </r>
  <r>
    <x v="0"/>
    <x v="0"/>
    <x v="0"/>
    <x v="0"/>
    <x v="0"/>
    <x v="0"/>
    <s v="Malú N."/>
    <s v="Malú N."/>
    <n v="1"/>
    <m/>
    <n v="0"/>
    <n v="0"/>
    <n v="0"/>
    <n v="0"/>
    <n v="0"/>
    <n v="0"/>
    <n v="0"/>
    <n v="0"/>
    <n v="0"/>
    <n v="0"/>
    <n v="0"/>
    <n v="0"/>
    <n v="0"/>
    <n v="0"/>
    <n v="0"/>
    <n v="0"/>
    <n v="0"/>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2"/>
    <x v="2"/>
    <x v="2"/>
    <x v="2"/>
    <x v="2"/>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337B23-C49A-4F2C-88F2-DD0421FF621F}" name="TablaDinámica3" cacheId="157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1"/>
        <item m="1" x="2"/>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2">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2">
    <i>
      <x/>
      <x v="2"/>
    </i>
    <i>
      <x v="1"/>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58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8" firstHeaderRow="1" firstDataRow="1" firstDataCol="6" rowPageCount="2" colPageCount="1"/>
  <pivotFields count="61">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x="0"/>
        <item m="1" x="15"/>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0">
        <item x="1"/>
        <item m="1" x="5"/>
        <item m="1" x="6"/>
        <item m="1" x="7"/>
        <item m="1" x="8"/>
        <item m="1" x="9"/>
        <item m="1" x="10"/>
        <item m="1" x="11"/>
        <item m="1" x="12"/>
        <item m="1" x="13"/>
        <item m="1" x="14"/>
        <item m="1" x="15"/>
        <item m="1" x="16"/>
        <item m="1" x="17"/>
        <item m="1" x="19"/>
        <item m="1" x="18"/>
        <item m="1" x="4"/>
        <item m="1" x="2"/>
        <item m="1" x="3"/>
        <item x="0"/>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2">
    <i>
      <x v="13"/>
      <x v="19"/>
      <x v="1"/>
      <x/>
      <x/>
      <x/>
    </i>
    <i r="4">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60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8" firstHeaderRow="0" firstDataRow="1" firstDataCol="3"/>
  <pivotFields count="28">
    <pivotField name="Grupo" axis="axisRow" compact="0" outline="0" showAll="0" defaultSubtotal="0">
      <items count="35">
        <item x="1"/>
        <item m="1" x="20"/>
        <item m="1" x="21"/>
        <item m="1" x="22"/>
        <item m="1" x="23"/>
        <item m="1" x="24"/>
        <item m="1" x="30"/>
        <item m="1" x="25"/>
        <item m="1" x="26"/>
        <item m="1" x="31"/>
        <item m="1" x="32"/>
        <item m="1" x="33"/>
        <item m="1" x="34"/>
        <item x="2"/>
        <item m="1" x="27"/>
        <item m="1" x="28"/>
        <item m="1" x="29"/>
        <item m="1" x="6"/>
        <item m="1" x="7"/>
        <item m="1" x="8"/>
        <item m="1" x="9"/>
        <item m="1" x="10"/>
        <item m="1" x="11"/>
        <item m="1" x="12"/>
        <item m="1" x="13"/>
        <item m="1" x="14"/>
        <item m="1" x="17"/>
        <item m="1" x="15"/>
        <item m="1" x="16"/>
        <item m="1" x="18"/>
        <item m="1" x="19"/>
        <item m="1" x="5"/>
        <item m="1" x="3"/>
        <item m="1" x="4"/>
        <item x="0"/>
      </items>
      <extLst>
        <ext xmlns:x14="http://schemas.microsoft.com/office/spreadsheetml/2009/9/main" uri="{2946ED86-A175-432a-8AC1-64E0C546D7DE}">
          <x14:pivotField fillDownLabels="1"/>
        </ext>
      </extLst>
    </pivotField>
    <pivotField compact="0" outline="0" showAll="0">
      <items count="7">
        <item x="1"/>
        <item m="1" x="5"/>
        <item m="1" x="3"/>
        <item m="1" x="4"/>
        <item x="0"/>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1"/>
        <item m="1" x="16"/>
        <item m="1" x="4"/>
        <item m="1" x="5"/>
        <item m="1" x="6"/>
        <item m="1" x="7"/>
        <item m="1" x="8"/>
        <item m="1" x="17"/>
        <item m="1" x="9"/>
        <item m="1" x="10"/>
        <item m="1" x="11"/>
        <item m="1" x="12"/>
        <item m="1" x="13"/>
        <item m="1" x="14"/>
        <item m="1" x="3"/>
        <item m="1" x="15"/>
        <item x="0"/>
        <item x="2"/>
      </items>
      <extLst>
        <ext xmlns:x14="http://schemas.microsoft.com/office/spreadsheetml/2009/9/main" uri="{2946ED86-A175-432a-8AC1-64E0C546D7DE}">
          <x14:pivotField fillDownLabels="1"/>
        </ext>
      </extLst>
    </pivotField>
    <pivotField compact="0" outline="0" showAll="0">
      <items count="23">
        <item x="0"/>
        <item m="1" x="3"/>
        <item m="1" x="14"/>
        <item m="1" x="15"/>
        <item m="1" x="4"/>
        <item m="1" x="5"/>
        <item m="1" x="16"/>
        <item m="1" x="17"/>
        <item m="1" x="18"/>
        <item m="1" x="6"/>
        <item m="1" x="7"/>
        <item m="1" x="19"/>
        <item m="1" x="20"/>
        <item m="1" x="8"/>
        <item m="1" x="21"/>
        <item m="1" x="9"/>
        <item m="1" x="10"/>
        <item m="1" x="11"/>
        <item x="1"/>
        <item m="1" x="12"/>
        <item m="1" x="13"/>
        <item x="2"/>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4">
    <i>
      <x/>
      <x/>
      <x/>
    </i>
    <i>
      <x v="16"/>
      <x v="34"/>
      <x v="1"/>
    </i>
    <i>
      <x v="17"/>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58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x="0"/>
        <item m="1" x="2"/>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10">
        <item m="1" x="3"/>
        <item m="1" x="6"/>
        <item m="1" x="7"/>
        <item x="0"/>
        <item m="1" x="8"/>
        <item m="1" x="2"/>
        <item m="1" x="4"/>
        <item m="1" x="5"/>
        <item x="1"/>
        <item t="default"/>
      </items>
      <extLst>
        <ext xmlns:x14="http://schemas.microsoft.com/office/spreadsheetml/2009/9/main" uri="{2946ED86-A175-432a-8AC1-64E0C546D7DE}">
          <x14:pivotField fillDownLabels="1"/>
        </ext>
      </extLst>
    </pivotField>
    <pivotField compact="0" outline="0" showAll="0">
      <items count="8">
        <item m="1" x="5"/>
        <item m="1" x="4"/>
        <item x="0"/>
        <item m="1" x="6"/>
        <item m="1" x="3"/>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x="0"/>
        <item m="1" x="15"/>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3"/>
      <x/>
      <x/>
      <x v="4"/>
      <x v="4"/>
    </i>
    <i r="3">
      <x v="7"/>
      <x v="7"/>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59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x="0"/>
        <item m="1" x="2"/>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1"/>
        <item m="1" x="3"/>
        <item m="1" x="4"/>
        <item m="1" x="5"/>
        <item m="1" x="6"/>
        <item m="1" x="7"/>
        <item m="1" x="8"/>
        <item m="1" x="9"/>
        <item m="1" x="10"/>
        <item m="1" x="11"/>
        <item m="1" x="12"/>
        <item m="1" x="13"/>
        <item m="1" x="2"/>
        <item m="1" x="14"/>
        <item x="0"/>
      </items>
      <extLst>
        <ext xmlns:x14="http://schemas.microsoft.com/office/spreadsheetml/2009/9/main" uri="{2946ED86-A175-432a-8AC1-64E0C546D7DE}">
          <x14:pivotField fillDownLabels="1"/>
        </ext>
      </extLst>
    </pivotField>
    <pivotField axis="axisRow" compact="0" outline="0" showAll="0" defaultSubtotal="0">
      <items count="11">
        <item x="1"/>
        <item m="1" x="3"/>
        <item x="0"/>
        <item m="1" x="4"/>
        <item m="1" x="5"/>
        <item m="1" x="6"/>
        <item m="1" x="7"/>
        <item m="1" x="8"/>
        <item m="1" x="9"/>
        <item m="1" x="10"/>
        <item m="1"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8">
        <item x="0"/>
        <item m="1" x="3"/>
        <item m="1" x="4"/>
        <item m="1" x="5"/>
        <item m="1" x="6"/>
        <item m="1" x="7"/>
        <item m="1" x="2"/>
        <item x="1"/>
      </items>
      <extLst>
        <ext xmlns:x14="http://schemas.microsoft.com/office/spreadsheetml/2009/9/main" uri="{2946ED86-A175-432a-8AC1-64E0C546D7DE}">
          <x14:pivotField fillDownLabels="1"/>
        </ext>
      </extLst>
    </pivotField>
    <pivotField axis="axisRow" compact="0" outline="0" showAll="0">
      <items count="9">
        <item x="0"/>
        <item m="1" x="3"/>
        <item m="1" x="4"/>
        <item m="1" x="5"/>
        <item m="1" x="6"/>
        <item m="1" x="7"/>
        <item m="1"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x/>
      <x/>
      <x/>
      <x/>
    </i>
    <i>
      <x v="14"/>
      <x v="2"/>
      <x v="1"/>
      <x/>
      <x/>
    </i>
    <i r="3">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1" s="1"/>
        <i x="0" s="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8" s="1" nd="1"/>
        <i x="9"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2" s="1" nd="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2" s="1" nd="1"/>
        <i x="3" s="1" nd="1"/>
        <i x="4" s="1" nd="1"/>
        <i x="5" s="1" nd="1"/>
        <i x="6" s="1" nd="1"/>
        <i x="8" s="1" nd="1"/>
        <i x="9" s="1" nd="1"/>
        <i x="7"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9">
        <i x="0" s="1"/>
        <i x="3" s="1" nd="1"/>
        <i x="6" s="1" nd="1"/>
        <i x="7" s="1" nd="1"/>
        <i x="8" s="1" nd="1"/>
        <i x="2" s="1" nd="1"/>
        <i x="4" s="1" nd="1"/>
        <i x="5"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0" s="1"/>
        <i x="5" s="1" nd="1"/>
        <i x="4" s="1" nd="1"/>
        <i x="6" s="1" nd="1"/>
        <i x="3"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6">
        <i x="0" s="1"/>
        <i x="3" s="1" nd="1"/>
        <i x="4" s="1" nd="1"/>
        <i x="5" s="1" nd="1"/>
        <i x="6" s="1" nd="1"/>
        <i x="7" s="1" nd="1"/>
        <i x="8" s="1" nd="1"/>
        <i x="9" s="1" nd="1"/>
        <i x="10" s="1" nd="1"/>
        <i x="11" s="1" nd="1"/>
        <i x="13" s="1" nd="1"/>
        <i x="12" s="1" nd="1"/>
        <i x="2" s="1" nd="1"/>
        <i x="14" s="1" nd="1"/>
        <i x="15" s="1" nd="1"/>
        <i x="1"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1" s="1"/>
        <i x="0" s="1"/>
        <i x="2" s="1"/>
        <i x="16" s="1" nd="1"/>
        <i x="4" s="1" nd="1"/>
        <i x="5" s="1" nd="1"/>
        <i x="6" s="1" nd="1"/>
        <i x="7" s="1" nd="1"/>
        <i x="8" s="1" nd="1"/>
        <i x="17"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nd="1"/>
        <i x="14" s="1" nd="1"/>
        <i x="17" s="1" nd="1"/>
        <i x="19" s="1" nd="1"/>
        <i x="20" s="1" nd="1"/>
        <i x="4" s="1" nd="1"/>
        <i x="5" s="1" nd="1"/>
        <i x="15" s="1" nd="1"/>
        <i x="6" s="1" nd="1"/>
        <i x="7" s="1" nd="1"/>
        <i x="18" s="1" nd="1"/>
        <i x="8" s="1" nd="1"/>
        <i x="9" s="1" nd="1"/>
        <i x="10" s="1" nd="1"/>
        <i x="16" s="1" nd="1"/>
        <i x="11" s="1" nd="1"/>
        <i x="21" s="1" nd="1"/>
        <i x="1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01C9193-5443-4A19-9924-69D272608CF5}"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57A9A838-358C-4913-B682-EF83F49A706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2C35FAA8-E3CD-45C1-9D6C-C2281CFACE83}"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C282B8-FC06-4B4B-A679-53A1060D9D0D}" name="Tabla2" displayName="Tabla2" ref="B5:C102" totalsRowShown="0" headerRowDxfId="2">
  <autoFilter ref="B5:C102" xr:uid="{C4FD57D3-6F2A-447A-8FCE-3E92FAF779C7}"/>
  <tableColumns count="2">
    <tableColumn id="1" xr3:uid="{9BB2AC34-9464-4F69-A6A4-CB6F84CF9BFA}" name="FERIADOS" dataDxfId="1"/>
    <tableColumn id="2" xr3:uid="{D2569305-D378-4FAE-9876-F3523B1E043B}"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L4" activePane="bottomRight" state="frozen"/>
      <selection pane="bottomRight" activeCell="N12" sqref="N12"/>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9.710937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9.710937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6" max="46" width="14.5703125"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45673</v>
      </c>
      <c r="G4" s="45"/>
      <c r="H4" s="163" t="s">
        <v>76</v>
      </c>
      <c r="I4" s="42" t="s">
        <v>77</v>
      </c>
      <c r="J4" s="28" t="s">
        <v>78</v>
      </c>
      <c r="K4" s="258">
        <v>915995012</v>
      </c>
      <c r="L4" s="68" t="s">
        <v>79</v>
      </c>
      <c r="M4" s="259">
        <v>37858</v>
      </c>
      <c r="N4" s="238">
        <f ca="1">IF(Tabla1[[#This Row],[Fecha de nac]]="","",IF(Tabla1[[#This Row],[Fecha Finalización]] &gt;=TODAY(), DATEDIF(Tabla1[[#This Row],[Fecha de nac]],TODAY(),"y"), ROUNDDOWN((Tabla1[[#This Row],[Fecha Finalización]] -Tabla1[[#This Row],[Fecha de nac]])/365,0)))</f>
        <v>21</v>
      </c>
      <c r="O4" s="168" t="s">
        <v>80</v>
      </c>
      <c r="P4" s="72" t="s">
        <v>81</v>
      </c>
      <c r="Q4" s="73"/>
      <c r="R4" s="78"/>
      <c r="S4" s="78"/>
      <c r="T4" s="78"/>
      <c r="U4" s="240">
        <f>IF(F4="","",Tabla1[[#This Row],[Fecha Inicio grupo]]+3*7-7)</f>
        <v>45687</v>
      </c>
      <c r="V4" s="241">
        <f>IF(F4="","",EDATE(Tabla1[[#This Row],[Fecha Inicio grupo]],3))</f>
        <v>45763</v>
      </c>
      <c r="W4" s="34" t="s">
        <v>82</v>
      </c>
      <c r="X4" s="34" t="s">
        <v>82</v>
      </c>
      <c r="Y4" s="76"/>
      <c r="Z4" s="76"/>
      <c r="AA4" s="76"/>
      <c r="AB4" s="76"/>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Completar hasta 3ra sem. para evaluar a Probacionista</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
      </c>
      <c r="BE4" s="234" t="str">
        <f>IF(TRIM(F4)="","",$B$1&amp;"-"&amp;SUBSTITUTE(Tabla1[[#This Row],[Mes Inscrito]]," ","")&amp;"-"&amp;SUBSTITUTE(Tabla1[[#This Row],[Dia de clases Inscrito]]," ","")&amp;"-"&amp;SUBSTITUTE(Tabla1[[#This Row],[Horario Inscrito]]," ","")&amp;"-"&amp;Tabla1[[#This Row],[Fecha Inicio grupo]])</f>
        <v>Huancayo - Julio Sumar-Enero-Jueves-7:00pm-9:00pm-45673</v>
      </c>
      <c r="BF4" s="251" t="str">
        <f>IF(F4="","",Tabla1[[#This Row],[Curso]])</f>
        <v>Oratoria y Filosofía</v>
      </c>
      <c r="BG4" s="252" t="str">
        <f>+IF(TRIM(F4)="","",$B$1&amp;"-"&amp;TRIM(Tabla1[[#This Row],[Mes Inscrito]])&amp;"-"&amp;TRIM(Tabla1[[#This Row],[Dia de clases Inscrito]])&amp;"-"&amp;TRIM(Tabla1[[#This Row],[Horario Inscrito]])&amp;"-"&amp;TRIM(Tabla1[[#This Row],[Fecha Inicio grupo]])&amp;"-"&amp;TRIM(Tabla1[[#This Row],[Tipo Incrito]]))</f>
        <v>Huancayo - Julio Sumar-Enero-Jueves-7:00pm - 9:00pm-45673-Inscrito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t="str">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45673</v>
      </c>
      <c r="G5" s="45"/>
      <c r="H5" s="163" t="s">
        <v>83</v>
      </c>
      <c r="I5" s="28" t="s">
        <v>84</v>
      </c>
      <c r="J5" s="28" t="s">
        <v>85</v>
      </c>
      <c r="K5" s="69">
        <v>977298754</v>
      </c>
      <c r="L5" s="68" t="s">
        <v>86</v>
      </c>
      <c r="M5" s="46">
        <v>35589</v>
      </c>
      <c r="N5" s="238">
        <f ca="1">IF(Tabla1[[#This Row],[Fecha de nac]]="","",IF(Tabla1[[#This Row],[Fecha Finalización]] &gt;=TODAY(), DATEDIF(Tabla1[[#This Row],[Fecha de nac]],TODAY(),"y"), ROUNDDOWN((Tabla1[[#This Row],[Fecha Finalización]] -Tabla1[[#This Row],[Fecha de nac]])/365,0)))</f>
        <v>27</v>
      </c>
      <c r="O5" s="168" t="s">
        <v>80</v>
      </c>
      <c r="P5" s="72" t="s">
        <v>81</v>
      </c>
      <c r="Q5" s="73"/>
      <c r="R5" s="78"/>
      <c r="S5" s="78"/>
      <c r="T5" s="78"/>
      <c r="U5" s="240">
        <f>IF(F5="","",Tabla1[[#This Row],[Fecha Inicio grupo]]+3*7-7)</f>
        <v>45687</v>
      </c>
      <c r="V5" s="241">
        <f>IF(F5="","",EDATE(Tabla1[[#This Row],[Fecha Inicio grupo]],3))</f>
        <v>45763</v>
      </c>
      <c r="W5" s="34"/>
      <c r="X5" s="34"/>
      <c r="Y5" s="76"/>
      <c r="Z5" s="76"/>
      <c r="AA5" s="76"/>
      <c r="AB5" s="76"/>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Completar hasta 3ra sem. para evaluar a Probacionista</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
      </c>
      <c r="BE5" s="234" t="str">
        <f>IF(TRIM(F5)="","",$B$1&amp;"-"&amp;SUBSTITUTE(Tabla1[[#This Row],[Mes Inscrito]]," ","")&amp;"-"&amp;SUBSTITUTE(Tabla1[[#This Row],[Dia de clases Inscrito]]," ","")&amp;"-"&amp;SUBSTITUTE(Tabla1[[#This Row],[Horario Inscrito]]," ","")&amp;"-"&amp;Tabla1[[#This Row],[Fecha Inicio grupo]])</f>
        <v>Huancayo - Julio Sumar-Enero-Jueves-7:00pm-9:00pm-45673</v>
      </c>
      <c r="BF5" s="251" t="str">
        <f>IF(F5="","",Tabla1[[#This Row],[Curso]])</f>
        <v>Oratoria y Filosofía</v>
      </c>
      <c r="BG5" s="252" t="str">
        <f>+IF(TRIM(F5)="","",$B$1&amp;"-"&amp;TRIM(Tabla1[[#This Row],[Mes Inscrito]])&amp;"-"&amp;TRIM(Tabla1[[#This Row],[Dia de clases Inscrito]])&amp;"-"&amp;TRIM(Tabla1[[#This Row],[Horario Inscrito]])&amp;"-"&amp;TRIM(Tabla1[[#This Row],[Fecha Inicio grupo]])&amp;"-"&amp;TRIM(Tabla1[[#This Row],[Tipo Incrito]]))</f>
        <v>Huancayo - Julio Sumar-Enero-Jueves-7:00pm - 9:00pm-45673-Inscrito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t="str">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45673</v>
      </c>
      <c r="G6" s="45"/>
      <c r="H6" s="163" t="s">
        <v>87</v>
      </c>
      <c r="I6" s="28" t="s">
        <v>88</v>
      </c>
      <c r="J6" s="28" t="s">
        <v>89</v>
      </c>
      <c r="K6" s="69">
        <v>980631521</v>
      </c>
      <c r="L6" s="68" t="s">
        <v>90</v>
      </c>
      <c r="M6" s="46">
        <v>38620</v>
      </c>
      <c r="N6" s="238">
        <f ca="1">IF(Tabla1[[#This Row],[Fecha de nac]]="","",IF(Tabla1[[#This Row],[Fecha Finalización]] &gt;=TODAY(), DATEDIF(Tabla1[[#This Row],[Fecha de nac]],TODAY(),"y"), ROUNDDOWN((Tabla1[[#This Row],[Fecha Finalización]] -Tabla1[[#This Row],[Fecha de nac]])/365,0)))</f>
        <v>19</v>
      </c>
      <c r="O6" s="168" t="s">
        <v>80</v>
      </c>
      <c r="P6" s="72" t="s">
        <v>81</v>
      </c>
      <c r="Q6" s="73"/>
      <c r="R6" s="72"/>
      <c r="S6" s="79"/>
      <c r="T6" s="79"/>
      <c r="U6" s="240">
        <f>IF(F6="","",Tabla1[[#This Row],[Fecha Inicio grupo]]+3*7-7)</f>
        <v>45687</v>
      </c>
      <c r="V6" s="241">
        <f>IF(F6="","",EDATE(Tabla1[[#This Row],[Fecha Inicio grupo]],3))</f>
        <v>45763</v>
      </c>
      <c r="W6" s="34"/>
      <c r="X6" s="34"/>
      <c r="Y6" s="76"/>
      <c r="Z6" s="76"/>
      <c r="AA6" s="76"/>
      <c r="AB6" s="76"/>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Completar hasta 3ra sem. para evaluar a Probacionista</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
      </c>
      <c r="BE6" s="234" t="str">
        <f>IF(TRIM(F6)="","",$B$1&amp;"-"&amp;SUBSTITUTE(Tabla1[[#This Row],[Mes Inscrito]]," ","")&amp;"-"&amp;SUBSTITUTE(Tabla1[[#This Row],[Dia de clases Inscrito]]," ","")&amp;"-"&amp;SUBSTITUTE(Tabla1[[#This Row],[Horario Inscrito]]," ","")&amp;"-"&amp;Tabla1[[#This Row],[Fecha Inicio grupo]])</f>
        <v>Huancayo - Julio Sumar-Enero-Jueves-7:00pm-9:00pm-45673</v>
      </c>
      <c r="BF6" s="251" t="str">
        <f>IF(F6="","",Tabla1[[#This Row],[Curso]])</f>
        <v>Oratoria y Filosofía</v>
      </c>
      <c r="BG6" s="252" t="str">
        <f>+IF(TRIM(F6)="","",$B$1&amp;"-"&amp;TRIM(Tabla1[[#This Row],[Mes Inscrito]])&amp;"-"&amp;TRIM(Tabla1[[#This Row],[Dia de clases Inscrito]])&amp;"-"&amp;TRIM(Tabla1[[#This Row],[Horario Inscrito]])&amp;"-"&amp;TRIM(Tabla1[[#This Row],[Fecha Inicio grupo]])&amp;"-"&amp;TRIM(Tabla1[[#This Row],[Tipo Incrito]]))</f>
        <v>Huancayo - Julio Sumar-Enero-Jueves-7:00pm - 9:00pm-45673-Inscrito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45673</v>
      </c>
      <c r="G7" s="45"/>
      <c r="H7" s="163" t="s">
        <v>91</v>
      </c>
      <c r="I7" s="28" t="s">
        <v>92</v>
      </c>
      <c r="J7" s="28" t="s">
        <v>93</v>
      </c>
      <c r="K7" s="69">
        <v>999164156</v>
      </c>
      <c r="L7" s="68" t="s">
        <v>94</v>
      </c>
      <c r="M7" s="46">
        <v>37667</v>
      </c>
      <c r="N7" s="238">
        <f ca="1">IF(Tabla1[[#This Row],[Fecha de nac]]="","",IF(Tabla1[[#This Row],[Fecha Finalización]] &gt;=TODAY(), DATEDIF(Tabla1[[#This Row],[Fecha de nac]],TODAY(),"y"), ROUNDDOWN((Tabla1[[#This Row],[Fecha Finalización]] -Tabla1[[#This Row],[Fecha de nac]])/365,0)))</f>
        <v>22</v>
      </c>
      <c r="O7" s="168" t="s">
        <v>80</v>
      </c>
      <c r="P7" s="72" t="s">
        <v>81</v>
      </c>
      <c r="Q7" s="73"/>
      <c r="R7" s="78"/>
      <c r="S7" s="78"/>
      <c r="T7" s="78"/>
      <c r="U7" s="240">
        <f>IF(F7="","",Tabla1[[#This Row],[Fecha Inicio grupo]]+3*7-7)</f>
        <v>45687</v>
      </c>
      <c r="V7" s="241">
        <f>IF(F7="","",EDATE(Tabla1[[#This Row],[Fecha Inicio grupo]],3))</f>
        <v>45763</v>
      </c>
      <c r="W7" s="34"/>
      <c r="X7" s="34"/>
      <c r="Y7" s="76"/>
      <c r="Z7" s="76"/>
      <c r="AA7" s="76"/>
      <c r="AB7" s="76"/>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Completar hasta 3ra sem. para evaluar a Probacionista</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
      </c>
      <c r="BE7" s="234" t="str">
        <f>IF(TRIM(F7)="","",$B$1&amp;"-"&amp;SUBSTITUTE(Tabla1[[#This Row],[Mes Inscrito]]," ","")&amp;"-"&amp;SUBSTITUTE(Tabla1[[#This Row],[Dia de clases Inscrito]]," ","")&amp;"-"&amp;SUBSTITUTE(Tabla1[[#This Row],[Horario Inscrito]]," ","")&amp;"-"&amp;Tabla1[[#This Row],[Fecha Inicio grupo]])</f>
        <v>Huancayo - Julio Sumar-Enero-Jueves-7:00pm-9:00pm-45673</v>
      </c>
      <c r="BF7" s="251" t="str">
        <f>IF(F7="","",Tabla1[[#This Row],[Curso]])</f>
        <v>Oratoria y Filosofía</v>
      </c>
      <c r="BG7" s="252" t="str">
        <f>+IF(TRIM(F7)="","",$B$1&amp;"-"&amp;TRIM(Tabla1[[#This Row],[Mes Inscrito]])&amp;"-"&amp;TRIM(Tabla1[[#This Row],[Dia de clases Inscrito]])&amp;"-"&amp;TRIM(Tabla1[[#This Row],[Horario Inscrito]])&amp;"-"&amp;TRIM(Tabla1[[#This Row],[Fecha Inicio grupo]])&amp;"-"&amp;TRIM(Tabla1[[#This Row],[Tipo Incrito]]))</f>
        <v>Huancayo - Julio Sumar-Enero-Jueves-7:00pm - 9:00pm-45673-Inscrito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t="str">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45673</v>
      </c>
      <c r="G8" s="45"/>
      <c r="H8" s="163" t="s">
        <v>95</v>
      </c>
      <c r="I8" s="28" t="s">
        <v>96</v>
      </c>
      <c r="J8" s="28" t="s">
        <v>97</v>
      </c>
      <c r="K8" s="69">
        <v>997192577</v>
      </c>
      <c r="L8" s="68" t="s">
        <v>98</v>
      </c>
      <c r="M8" s="46">
        <v>39242</v>
      </c>
      <c r="N8" s="238">
        <f ca="1">IF(Tabla1[[#This Row],[Fecha de nac]]="","",IF(Tabla1[[#This Row],[Fecha Finalización]] &gt;=TODAY(), DATEDIF(Tabla1[[#This Row],[Fecha de nac]],TODAY(),"y"), ROUNDDOWN((Tabla1[[#This Row],[Fecha Finalización]] -Tabla1[[#This Row],[Fecha de nac]])/365,0)))</f>
        <v>17</v>
      </c>
      <c r="O8" s="168" t="s">
        <v>80</v>
      </c>
      <c r="P8" s="72" t="s">
        <v>81</v>
      </c>
      <c r="Q8" s="73"/>
      <c r="R8" s="78"/>
      <c r="S8" s="78"/>
      <c r="T8" s="78"/>
      <c r="U8" s="240">
        <f>IF(F8="","",Tabla1[[#This Row],[Fecha Inicio grupo]]+3*7-7)</f>
        <v>45687</v>
      </c>
      <c r="V8" s="241">
        <f>IF(F8="","",EDATE(Tabla1[[#This Row],[Fecha Inicio grupo]],3))</f>
        <v>45763</v>
      </c>
      <c r="W8" s="34"/>
      <c r="X8" s="34"/>
      <c r="Y8" s="76"/>
      <c r="Z8" s="76"/>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Completar hasta 3ra sem. para evaluar a Probacionista</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
      </c>
      <c r="BE8" s="234" t="str">
        <f>IF(TRIM(F8)="","",$B$1&amp;"-"&amp;SUBSTITUTE(Tabla1[[#This Row],[Mes Inscrito]]," ","")&amp;"-"&amp;SUBSTITUTE(Tabla1[[#This Row],[Dia de clases Inscrito]]," ","")&amp;"-"&amp;SUBSTITUTE(Tabla1[[#This Row],[Horario Inscrito]]," ","")&amp;"-"&amp;Tabla1[[#This Row],[Fecha Inicio grupo]])</f>
        <v>Huancayo - Julio Sumar-Enero-Jueves-7:00pm-9:00pm-45673</v>
      </c>
      <c r="BF8" s="251" t="str">
        <f>IF(F8="","",Tabla1[[#This Row],[Curso]])</f>
        <v>Oratoria y Filosofía</v>
      </c>
      <c r="BG8" s="252" t="str">
        <f>+IF(TRIM(F8)="","",$B$1&amp;"-"&amp;TRIM(Tabla1[[#This Row],[Mes Inscrito]])&amp;"-"&amp;TRIM(Tabla1[[#This Row],[Dia de clases Inscrito]])&amp;"-"&amp;TRIM(Tabla1[[#This Row],[Horario Inscrito]])&amp;"-"&amp;TRIM(Tabla1[[#This Row],[Fecha Inicio grupo]])&amp;"-"&amp;TRIM(Tabla1[[#This Row],[Tipo Incrito]]))</f>
        <v>Huancayo - Julio Sumar-Enero-Jueves-7:00pm - 9:00pm-45673-Inscrito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45673</v>
      </c>
      <c r="G9" s="45"/>
      <c r="H9" s="163" t="s">
        <v>99</v>
      </c>
      <c r="I9" s="28" t="s">
        <v>100</v>
      </c>
      <c r="J9" s="28" t="s">
        <v>101</v>
      </c>
      <c r="K9" s="69">
        <v>907334117</v>
      </c>
      <c r="L9" s="68" t="s">
        <v>102</v>
      </c>
      <c r="M9" s="46">
        <v>36419</v>
      </c>
      <c r="N9" s="238">
        <f ca="1">IF(Tabla1[[#This Row],[Fecha de nac]]="","",IF(Tabla1[[#This Row],[Fecha Finalización]] &gt;=TODAY(), DATEDIF(Tabla1[[#This Row],[Fecha de nac]],TODAY(),"y"), ROUNDDOWN((Tabla1[[#This Row],[Fecha Finalización]] -Tabla1[[#This Row],[Fecha de nac]])/365,0)))</f>
        <v>25</v>
      </c>
      <c r="O9" s="168" t="s">
        <v>80</v>
      </c>
      <c r="P9" s="72" t="s">
        <v>81</v>
      </c>
      <c r="Q9" s="73"/>
      <c r="R9" s="78"/>
      <c r="S9" s="78"/>
      <c r="T9" s="78"/>
      <c r="U9" s="240">
        <f>IF(F9="","",Tabla1[[#This Row],[Fecha Inicio grupo]]+3*7-7)</f>
        <v>45687</v>
      </c>
      <c r="V9" s="241">
        <f>IF(F9="","",EDATE(Tabla1[[#This Row],[Fecha Inicio grupo]],3))</f>
        <v>45763</v>
      </c>
      <c r="W9" s="34"/>
      <c r="X9" s="34"/>
      <c r="Y9" s="76"/>
      <c r="Z9" s="76"/>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Completar hasta 3ra sem. para evaluar a Probacionista</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
      </c>
      <c r="BE9" s="234" t="str">
        <f>IF(TRIM(F9)="","",$B$1&amp;"-"&amp;SUBSTITUTE(Tabla1[[#This Row],[Mes Inscrito]]," ","")&amp;"-"&amp;SUBSTITUTE(Tabla1[[#This Row],[Dia de clases Inscrito]]," ","")&amp;"-"&amp;SUBSTITUTE(Tabla1[[#This Row],[Horario Inscrito]]," ","")&amp;"-"&amp;Tabla1[[#This Row],[Fecha Inicio grupo]])</f>
        <v>Huancayo - Julio Sumar-Enero-Jueves-7:00pm-9:00pm-45673</v>
      </c>
      <c r="BF9" s="251" t="str">
        <f>IF(F9="","",Tabla1[[#This Row],[Curso]])</f>
        <v>Oratoria y Filosofía</v>
      </c>
      <c r="BG9" s="252" t="str">
        <f>+IF(TRIM(F9)="","",$B$1&amp;"-"&amp;TRIM(Tabla1[[#This Row],[Mes Inscrito]])&amp;"-"&amp;TRIM(Tabla1[[#This Row],[Dia de clases Inscrito]])&amp;"-"&amp;TRIM(Tabla1[[#This Row],[Horario Inscrito]])&amp;"-"&amp;TRIM(Tabla1[[#This Row],[Fecha Inicio grupo]])&amp;"-"&amp;TRIM(Tabla1[[#This Row],[Tipo Incrito]]))</f>
        <v>Huancayo - Julio Sumar-Enero-Jueves-7:00pm - 9:00pm-45673-Inscrito Nuevo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45673</v>
      </c>
      <c r="G10" s="45"/>
      <c r="H10" s="163" t="s">
        <v>103</v>
      </c>
      <c r="I10" s="28" t="s">
        <v>104</v>
      </c>
      <c r="J10" s="28" t="s">
        <v>105</v>
      </c>
      <c r="K10" s="69">
        <v>901768464</v>
      </c>
      <c r="L10" s="68" t="s">
        <v>106</v>
      </c>
      <c r="M10" s="46"/>
      <c r="N10" s="238" t="str">
        <f ca="1">IF(Tabla1[[#This Row],[Fecha de nac]]="","",IF(Tabla1[[#This Row],[Fecha Finalización]] &gt;=TODAY(), DATEDIF(Tabla1[[#This Row],[Fecha de nac]],TODAY(),"y"), ROUNDDOWN((Tabla1[[#This Row],[Fecha Finalización]] -Tabla1[[#This Row],[Fecha de nac]])/365,0)))</f>
        <v/>
      </c>
      <c r="O10" s="168" t="s">
        <v>80</v>
      </c>
      <c r="P10" s="72" t="s">
        <v>81</v>
      </c>
      <c r="Q10" s="73"/>
      <c r="R10" s="78"/>
      <c r="S10" s="78"/>
      <c r="T10" s="78"/>
      <c r="U10" s="240">
        <f>IF(F10="","",Tabla1[[#This Row],[Fecha Inicio grupo]]+3*7-7)</f>
        <v>45687</v>
      </c>
      <c r="V10" s="241">
        <f>IF(F10="","",EDATE(Tabla1[[#This Row],[Fecha Inicio grupo]],3))</f>
        <v>45763</v>
      </c>
      <c r="W10" s="34"/>
      <c r="X10" s="34"/>
      <c r="Y10" s="76"/>
      <c r="Z10" s="76"/>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Completar hasta 3ra sem. para evaluar a Probacionista</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
      </c>
      <c r="BE10" s="234" t="str">
        <f>IF(TRIM(F10)="","",$B$1&amp;"-"&amp;SUBSTITUTE(Tabla1[[#This Row],[Mes Inscrito]]," ","")&amp;"-"&amp;SUBSTITUTE(Tabla1[[#This Row],[Dia de clases Inscrito]]," ","")&amp;"-"&amp;SUBSTITUTE(Tabla1[[#This Row],[Horario Inscrito]]," ","")&amp;"-"&amp;Tabla1[[#This Row],[Fecha Inicio grupo]])</f>
        <v>Huancayo - Julio Sumar-Enero-Jueves-7:00pm-9:00pm-45673</v>
      </c>
      <c r="BF10" s="251" t="str">
        <f>IF(F10="","",Tabla1[[#This Row],[Curso]])</f>
        <v>Oratoria y Filosofía</v>
      </c>
      <c r="BG10" s="252" t="str">
        <f>+IF(TRIM(F10)="","",$B$1&amp;"-"&amp;TRIM(Tabla1[[#This Row],[Mes Inscrito]])&amp;"-"&amp;TRIM(Tabla1[[#This Row],[Dia de clases Inscrito]])&amp;"-"&amp;TRIM(Tabla1[[#This Row],[Horario Inscrito]])&amp;"-"&amp;TRIM(Tabla1[[#This Row],[Fecha Inicio grupo]])&amp;"-"&amp;TRIM(Tabla1[[#This Row],[Tipo Incrito]]))</f>
        <v>Huancayo - Julio Sumar-Enero-Jueves-7:00pm - 9:00pm-45673-Inscrito Nuevo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45673</v>
      </c>
      <c r="G11" s="45"/>
      <c r="H11" s="163" t="s">
        <v>107</v>
      </c>
      <c r="I11" s="28" t="s">
        <v>108</v>
      </c>
      <c r="J11" s="28" t="s">
        <v>109</v>
      </c>
      <c r="K11" s="69">
        <v>946990219</v>
      </c>
      <c r="L11" s="68" t="s">
        <v>110</v>
      </c>
      <c r="M11" s="46"/>
      <c r="N11" s="238" t="str">
        <f ca="1">IF(Tabla1[[#This Row],[Fecha de nac]]="","",IF(Tabla1[[#This Row],[Fecha Finalización]] &gt;=TODAY(), DATEDIF(Tabla1[[#This Row],[Fecha de nac]],TODAY(),"y"), ROUNDDOWN((Tabla1[[#This Row],[Fecha Finalización]] -Tabla1[[#This Row],[Fecha de nac]])/365,0)))</f>
        <v/>
      </c>
      <c r="O11" s="168" t="s">
        <v>80</v>
      </c>
      <c r="P11" s="72" t="s">
        <v>81</v>
      </c>
      <c r="Q11" s="73"/>
      <c r="R11" s="78"/>
      <c r="S11" s="78"/>
      <c r="T11" s="78"/>
      <c r="U11" s="240">
        <f>IF(F11="","",Tabla1[[#This Row],[Fecha Inicio grupo]]+3*7-7)</f>
        <v>45687</v>
      </c>
      <c r="V11" s="241">
        <f>IF(F11="","",EDATE(Tabla1[[#This Row],[Fecha Inicio grupo]],3))</f>
        <v>45763</v>
      </c>
      <c r="W11" s="34"/>
      <c r="X11" s="34"/>
      <c r="Y11" s="76"/>
      <c r="Z11" s="76"/>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Completar hasta 3ra sem. para evaluar a Probacionista</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Huancayo - Julio Sumar-Enero-Jueves-7:00pm-9:00pm-45673</v>
      </c>
      <c r="BF11" s="251" t="str">
        <f>IF(F11="","",Tabla1[[#This Row],[Curso]])</f>
        <v>Oratoria y Filosofía</v>
      </c>
      <c r="BG11" s="252" t="str">
        <f>+IF(TRIM(F11)="","",$B$1&amp;"-"&amp;TRIM(Tabla1[[#This Row],[Mes Inscrito]])&amp;"-"&amp;TRIM(Tabla1[[#This Row],[Dia de clases Inscrito]])&amp;"-"&amp;TRIM(Tabla1[[#This Row],[Horario Inscrito]])&amp;"-"&amp;TRIM(Tabla1[[#This Row],[Fecha Inicio grupo]])&amp;"-"&amp;TRIM(Tabla1[[#This Row],[Tipo Incrito]]))</f>
        <v>Huancayo - Julio Sumar-Enero-Jueves-7:00pm - 9:00pm-45673-Inscrito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45673</v>
      </c>
      <c r="G12" s="45"/>
      <c r="H12" s="163" t="s">
        <v>111</v>
      </c>
      <c r="I12" s="28" t="s">
        <v>112</v>
      </c>
      <c r="J12" s="28" t="s">
        <v>113</v>
      </c>
      <c r="K12" s="69">
        <v>973040807</v>
      </c>
      <c r="L12" s="68" t="s">
        <v>114</v>
      </c>
      <c r="M12" s="46"/>
      <c r="N12" s="238" t="str">
        <f ca="1">IF(Tabla1[[#This Row],[Fecha de nac]]="","",IF(Tabla1[[#This Row],[Fecha Finalización]] &gt;=TODAY(), DATEDIF(Tabla1[[#This Row],[Fecha de nac]],TODAY(),"y"), ROUNDDOWN((Tabla1[[#This Row],[Fecha Finalización]] -Tabla1[[#This Row],[Fecha de nac]])/365,0)))</f>
        <v/>
      </c>
      <c r="O12" s="168" t="s">
        <v>80</v>
      </c>
      <c r="P12" s="72" t="s">
        <v>81</v>
      </c>
      <c r="Q12" s="73"/>
      <c r="R12" s="78"/>
      <c r="S12" s="78"/>
      <c r="T12" s="78"/>
      <c r="U12" s="240">
        <f>IF(F12="","",Tabla1[[#This Row],[Fecha Inicio grupo]]+3*7-7)</f>
        <v>45687</v>
      </c>
      <c r="V12" s="241">
        <f>IF(F12="","",EDATE(Tabla1[[#This Row],[Fecha Inicio grupo]],3))</f>
        <v>45763</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Completar hasta 3ra sem. para evaluar a Probacionista</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Huancayo - Julio Sumar-Enero-Jueves-7:00pm-9:00pm-45673</v>
      </c>
      <c r="BF12" s="251" t="str">
        <f>IF(F12="","",Tabla1[[#This Row],[Curso]])</f>
        <v>Oratoria y Filosofía</v>
      </c>
      <c r="BG12" s="252" t="str">
        <f>+IF(TRIM(F12)="","",$B$1&amp;"-"&amp;TRIM(Tabla1[[#This Row],[Mes Inscrito]])&amp;"-"&amp;TRIM(Tabla1[[#This Row],[Dia de clases Inscrito]])&amp;"-"&amp;TRIM(Tabla1[[#This Row],[Horario Inscrito]])&amp;"-"&amp;TRIM(Tabla1[[#This Row],[Fecha Inicio grupo]])&amp;"-"&amp;TRIM(Tabla1[[#This Row],[Tipo Incrito]]))</f>
        <v>Huancayo - Julio Sumar-Enero-Jueves-7:00pm - 9:00pm-45673-Inscrito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2" s="309"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45673</v>
      </c>
      <c r="G13" s="45"/>
      <c r="H13" s="163" t="s">
        <v>115</v>
      </c>
      <c r="I13" s="28" t="s">
        <v>116</v>
      </c>
      <c r="J13" s="28" t="s">
        <v>117</v>
      </c>
      <c r="K13" s="69">
        <v>963380386</v>
      </c>
      <c r="L13" s="68"/>
      <c r="M13" s="46"/>
      <c r="N13" s="238" t="str">
        <f ca="1">IF(Tabla1[[#This Row],[Fecha de nac]]="","",IF(Tabla1[[#This Row],[Fecha Finalización]] &gt;=TODAY(), DATEDIF(Tabla1[[#This Row],[Fecha de nac]],TODAY(),"y"), ROUNDDOWN((Tabla1[[#This Row],[Fecha Finalización]] -Tabla1[[#This Row],[Fecha de nac]])/365,0)))</f>
        <v/>
      </c>
      <c r="O13" s="168" t="s">
        <v>80</v>
      </c>
      <c r="P13" s="72" t="s">
        <v>81</v>
      </c>
      <c r="Q13" s="73"/>
      <c r="R13" s="78"/>
      <c r="S13" s="78"/>
      <c r="T13" s="78"/>
      <c r="U13" s="240">
        <f>IF(F13="","",Tabla1[[#This Row],[Fecha Inicio grupo]]+3*7-7)</f>
        <v>45687</v>
      </c>
      <c r="V13" s="241">
        <f>IF(F13="","",EDATE(Tabla1[[#This Row],[Fecha Inicio grupo]],3))</f>
        <v>45763</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Completar hasta 3ra sem. para evaluar a Probacionista</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Huancayo - Julio Sumar-Enero-Jueves-7:00pm-9:00pm-45673</v>
      </c>
      <c r="BF13" s="251" t="str">
        <f>IF(F13="","",Tabla1[[#This Row],[Curso]])</f>
        <v>Oratoria y Filosofía</v>
      </c>
      <c r="BG13" s="252" t="str">
        <f>+IF(TRIM(F13)="","",$B$1&amp;"-"&amp;TRIM(Tabla1[[#This Row],[Mes Inscrito]])&amp;"-"&amp;TRIM(Tabla1[[#This Row],[Dia de clases Inscrito]])&amp;"-"&amp;TRIM(Tabla1[[#This Row],[Horario Inscrito]])&amp;"-"&amp;TRIM(Tabla1[[#This Row],[Fecha Inicio grupo]])&amp;"-"&amp;TRIM(Tabla1[[#This Row],[Tipo Incrito]]))</f>
        <v>Huancayo - Julio Sumar-Enero-Jueves-7:00pm - 9:00pm-45673-Inscrito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3" s="309"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45673</v>
      </c>
      <c r="G14" s="45"/>
      <c r="H14" s="163" t="s">
        <v>118</v>
      </c>
      <c r="I14" s="28" t="s">
        <v>119</v>
      </c>
      <c r="J14" s="28" t="s">
        <v>120</v>
      </c>
      <c r="K14" s="69">
        <v>965749038</v>
      </c>
      <c r="L14" s="68"/>
      <c r="M14" s="260"/>
      <c r="N14" s="238" t="str">
        <f ca="1">IF(Tabla1[[#This Row],[Fecha de nac]]="","",IF(Tabla1[[#This Row],[Fecha Finalización]] &gt;=TODAY(), DATEDIF(Tabla1[[#This Row],[Fecha de nac]],TODAY(),"y"), ROUNDDOWN((Tabla1[[#This Row],[Fecha Finalización]] -Tabla1[[#This Row],[Fecha de nac]])/365,0)))</f>
        <v/>
      </c>
      <c r="O14" s="168" t="s">
        <v>80</v>
      </c>
      <c r="P14" s="72" t="s">
        <v>81</v>
      </c>
      <c r="Q14" s="73"/>
      <c r="R14" s="72"/>
      <c r="S14" s="79"/>
      <c r="T14" s="79"/>
      <c r="U14" s="240">
        <f>IF(F14="","",Tabla1[[#This Row],[Fecha Inicio grupo]]+3*7-7)</f>
        <v>45687</v>
      </c>
      <c r="V14" s="241">
        <f>IF(F14="","",EDATE(Tabla1[[#This Row],[Fecha Inicio grupo]],3))</f>
        <v>45763</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Completar hasta 3ra sem. para evaluar a Probacionista</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Huancayo - Julio Sumar-Enero-Jueves-7:00pm-9:00pm-45673</v>
      </c>
      <c r="BF14" s="251" t="str">
        <f>IF(F14="","",Tabla1[[#This Row],[Curso]])</f>
        <v>Oratoria y Filosofía</v>
      </c>
      <c r="BG14" s="252" t="str">
        <f>+IF(TRIM(F14)="","",$B$1&amp;"-"&amp;TRIM(Tabla1[[#This Row],[Mes Inscrito]])&amp;"-"&amp;TRIM(Tabla1[[#This Row],[Dia de clases Inscrito]])&amp;"-"&amp;TRIM(Tabla1[[#This Row],[Horario Inscrito]])&amp;"-"&amp;TRIM(Tabla1[[#This Row],[Fecha Inicio grupo]])&amp;"-"&amp;TRIM(Tabla1[[#This Row],[Tipo Incrito]]))</f>
        <v>Huancayo - Julio Sumar-Enero-Jueves-7:00pm - 9:00pm-45673-Inscrito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4" s="309" t="str">
        <f>IF(Tabla1[[#This Row],[Fecha Inicio grupo]]="","",IFERROR(VLOOKUP(Tabla1[[#This Row],[Mes de Alta como miembro]],Parámetros!$AM$2:$AN$16,2,0),"01/01/1900"))</f>
        <v>01/01/1900</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t="s">
        <v>81</v>
      </c>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8"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9"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9"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8"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9"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8"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9"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RoI2PkfdWkYgqUcilmPlZpqrDPBaGZISXKe2w9LPCH5DDx/efAzsi6A8Ppb6WD9b0ZKWkcDGB1U46XeGQK7A0Q==" saltValue="4RwcI0a3iE/Mb+t4hs6Yh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5169E392-1739-4DF9-B960-5492037D87FC}">
          <x14:formula1>
            <xm:f>Parámetros!$AA$2:$AA$8</xm:f>
          </x14:formula1>
          <xm:sqref>P16:P1099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0E7D886-9581-4C0C-B98D-23EEF3303F23}">
          <x14:formula1>
            <xm:f>Parámetros!$AA$2:$AA$10</xm:f>
          </x14:formula1>
          <xm:sqref>P4:P15</xm:sqref>
        </x14:dataValidation>
        <x14:dataValidation type="list" allowBlank="1" showInputMessage="1" showErrorMessage="1" xr:uid="{E29B1735-E0A9-48D3-BD28-E7B9DE2776E2}">
          <x14:formula1>
            <xm:f>Parámetros!$G$2:$G$10</xm:f>
          </x14:formula1>
          <xm:sqref>Y4:AN1099</xm:sqref>
        </x14:dataValidation>
        <x14:dataValidation type="list" allowBlank="1" showInputMessage="1" showErrorMessage="1" xr:uid="{7E621165-32FB-4CAB-B23A-BB3700ED2595}">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14A9-9FB0-4607-AA75-914A97D523AD}">
  <sheetPr codeName="Hoja2">
    <tabColor theme="9" tint="-0.499984740745262"/>
  </sheetPr>
  <dimension ref="A1:WVX27"/>
  <sheetViews>
    <sheetView tabSelected="1"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Huancayo - Julio Sumar</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121</v>
      </c>
      <c r="C4" s="36" t="s">
        <v>122</v>
      </c>
      <c r="D4" s="36" t="s">
        <v>123</v>
      </c>
      <c r="E4" s="35" t="s">
        <v>124</v>
      </c>
      <c r="F4" s="35" t="s">
        <v>73</v>
      </c>
      <c r="G4" s="35" t="s">
        <v>125</v>
      </c>
      <c r="H4" s="35" t="s">
        <v>126</v>
      </c>
      <c r="I4" s="35" t="s">
        <v>127</v>
      </c>
      <c r="J4" s="35" t="s">
        <v>128</v>
      </c>
      <c r="K4" s="35" t="s">
        <v>129</v>
      </c>
      <c r="L4" s="35" t="s">
        <v>130</v>
      </c>
      <c r="M4" s="35" t="s">
        <v>131</v>
      </c>
      <c r="N4" s="35" t="s">
        <v>132</v>
      </c>
      <c r="O4" s="35" t="s">
        <v>133</v>
      </c>
      <c r="P4" s="35" t="s">
        <v>134</v>
      </c>
      <c r="Q4" s="35" t="s">
        <v>124</v>
      </c>
      <c r="R4" s="57" t="s">
        <v>135</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136</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Huancayo - Julio Sumar</v>
      </c>
    </row>
    <row r="6" spans="1:16144">
      <c r="A6" s="3"/>
      <c r="B6" s="9"/>
      <c r="C6" s="4"/>
      <c r="D6" s="4"/>
      <c r="E6" s="6"/>
      <c r="F6" s="6"/>
      <c r="G6" s="6"/>
      <c r="H6" s="6"/>
      <c r="I6" s="6"/>
      <c r="J6" s="6"/>
      <c r="K6" s="6"/>
      <c r="L6" s="6"/>
      <c r="M6" s="6"/>
      <c r="N6" s="6"/>
      <c r="O6" s="6"/>
      <c r="P6" s="6"/>
      <c r="Q6" s="6"/>
      <c r="R6" s="56" t="str">
        <f>+Probacionistas!$B$1</f>
        <v>Huancayo - Julio Sumar</v>
      </c>
    </row>
    <row r="7" spans="1:16144">
      <c r="A7" s="3">
        <v>2.8</v>
      </c>
      <c r="B7" s="296" t="s">
        <v>137</v>
      </c>
      <c r="C7" s="4">
        <f>+SUM(F7:K7)</f>
        <v>11</v>
      </c>
      <c r="D7" s="4">
        <f>+SUM(F7:Q7)</f>
        <v>11</v>
      </c>
      <c r="E7" s="8">
        <v>0</v>
      </c>
      <c r="F7" s="295">
        <f>COUNTIFS(Probacionistas!$AP:$AP,"&lt;&gt;"" ",Probacionistas!$P:$P,"Inscrito nuevo",Probacionistas!$F:$F,"&gt;="&amp;DATEVALUE("01/"&amp;F3&amp;"/"&amp;$F$2),Probacionistas!$F:$F,"&lt;="&amp;EOMONTH(DATEVALUE("01/"&amp;F3&amp;"/"&amp;$F$2),0))</f>
        <v>11</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Huancayo - Julio Sumar</v>
      </c>
      <c r="S7" s="62"/>
    </row>
    <row r="8" spans="1:16144">
      <c r="A8" s="3">
        <v>2.82</v>
      </c>
      <c r="B8" s="296" t="s">
        <v>138</v>
      </c>
      <c r="C8" s="4">
        <f>+SUM(F8:K8)</f>
        <v>0</v>
      </c>
      <c r="D8" s="4">
        <f>+SUM(F8:Q8)</f>
        <v>0</v>
      </c>
      <c r="E8" s="22">
        <f>COUNTIFS(Probacionistas!$O:$O,"&lt;&gt;"" ",Probacionistas!$AR:$AR,"Asistió",Probacionistas!$X:$X,"&gt;="&amp;DATEVALUE("01/"&amp;E3&amp;"/"&amp;$E$2),Probacionistas!$W:$W,"&lt;="&amp;EOMONTH(DATEVALUE("01/"&amp;E3&amp;"/"&amp;$E$2),0) )</f>
        <v>0</v>
      </c>
      <c r="F8" s="295">
        <f>COUNTIFS(Probacionistas!$P:$P,"Inscrito nuevo",Probacionistas!$AP:$AP,"Asistió",Probacionistas!$F:$F,"&lt;="&amp;EOMONTH(DATEVALUE("01/"&amp;F3&amp;"/"&amp;$F$2),0),Probacionistas!$V:$V,"&gt;="&amp;DATEVALUE("01/"&amp;F3&amp;"/"&amp;$F$2),Probacionistas!$N:$N, "&lt;="&amp;"28")</f>
        <v>0</v>
      </c>
      <c r="G8" s="295">
        <f>COUNTIFS(Probacionistas!$P:$P,"Inscrito nuevo",Probacionistas!$AP:$AP,"Asistió",Probacionistas!$F:$F,"&lt;="&amp;EOMONTH(DATEVALUE("01/"&amp;G3&amp;"/"&amp;$F$2),0),Probacionistas!$V:$V,"&gt;="&amp;DATEVALUE("01/"&amp;G3&amp;"/"&amp;$F$2),Probacionistas!$N:$N, "&lt;="&amp;"28")</f>
        <v>0</v>
      </c>
      <c r="H8" s="295">
        <f>COUNTIFS(Probacionistas!$P:$P,"Inscrito nuevo",Probacionistas!$AP:$AP,"Asistió",Probacionistas!$F:$F,"&lt;="&amp;EOMONTH(DATEVALUE("01/"&amp;H3&amp;"/"&amp;$F$2),0),Probacionistas!$V:$V,"&gt;="&amp;DATEVALUE("01/"&amp;H3&amp;"/"&amp;$F$2),Probacionistas!$N:$N, "&lt;="&amp;"28")</f>
        <v>0</v>
      </c>
      <c r="I8" s="295">
        <f>COUNTIFS(Probacionistas!$P:$P,"Inscrito nuevo",Probacionistas!$AP:$AP,"Asistió",Probacionistas!$F:$F,"&lt;="&amp;EOMONTH(DATEVALUE("01/"&amp;I3&amp;"/"&amp;$F$2),0),Probacionistas!$V:$V,"&gt;="&amp;DATEVALUE("01/"&amp;I3&amp;"/"&amp;$F$2),Probacionistas!$N:$N, "&lt;="&amp;"28")</f>
        <v>0</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Huancayo - Julio Sumar</v>
      </c>
    </row>
    <row r="9" spans="1:16144">
      <c r="A9" s="306"/>
      <c r="B9" s="296"/>
      <c r="C9" s="307"/>
      <c r="D9" s="307"/>
      <c r="E9" s="295"/>
      <c r="F9" s="295"/>
      <c r="G9" s="295"/>
      <c r="H9" s="295"/>
      <c r="I9" s="295"/>
      <c r="J9" s="295"/>
      <c r="K9" s="295"/>
      <c r="L9" s="295"/>
      <c r="M9" s="295"/>
      <c r="N9" s="295"/>
      <c r="O9" s="295"/>
      <c r="P9" s="295"/>
      <c r="Q9" s="295"/>
      <c r="R9" s="56" t="str">
        <f>+Probacionistas!$B$1</f>
        <v>Huancayo - Julio Sumar</v>
      </c>
    </row>
    <row r="10" spans="1:16144">
      <c r="A10" s="297">
        <v>2.101</v>
      </c>
      <c r="B10" s="298" t="s">
        <v>139</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Huancayo - Julio Sumar</v>
      </c>
    </row>
    <row r="11" spans="1:16144">
      <c r="A11" s="297">
        <v>2.11</v>
      </c>
      <c r="B11" s="299" t="s">
        <v>140</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Huancayo - Julio Sumar</v>
      </c>
    </row>
    <row r="12" spans="1:16144">
      <c r="A12" s="297">
        <v>2.12</v>
      </c>
      <c r="B12" s="300" t="s">
        <v>141</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Huancayo - Julio Sumar</v>
      </c>
    </row>
    <row r="13" spans="1:16144">
      <c r="A13" s="297">
        <v>2.13</v>
      </c>
      <c r="B13" s="300" t="s">
        <v>142</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Huancayo - Julio Sumar</v>
      </c>
    </row>
    <row r="14" spans="1:16144">
      <c r="A14" s="297">
        <v>2.14</v>
      </c>
      <c r="B14" s="300" t="s">
        <v>143</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Huancayo - Julio Sumar</v>
      </c>
    </row>
    <row r="15" spans="1:16144">
      <c r="A15" s="297">
        <v>2.15</v>
      </c>
      <c r="B15" s="300" t="s">
        <v>144</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Huancayo - Julio Sumar</v>
      </c>
    </row>
    <row r="16" spans="1:16144">
      <c r="A16" s="297">
        <v>2.16</v>
      </c>
      <c r="B16" s="296" t="s">
        <v>145</v>
      </c>
      <c r="C16" s="4">
        <f>+SUM(E16:L16)</f>
        <v>4</v>
      </c>
      <c r="D16" s="4">
        <f>+SUM(E16:Q16)</f>
        <v>4</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Huancayo - Julio Sumar</v>
      </c>
    </row>
    <row r="17" spans="1:18">
      <c r="A17" s="303">
        <v>1</v>
      </c>
      <c r="B17" s="296" t="s">
        <v>146</v>
      </c>
      <c r="C17" s="4">
        <f>+SUM(F17:K17)</f>
        <v>1</v>
      </c>
      <c r="D17" s="4">
        <f>+SUM(F17:Q17)</f>
        <v>1</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Huancayo - Julio Sumar</v>
      </c>
    </row>
    <row r="18" spans="1:18">
      <c r="A18" s="297">
        <v>2.17</v>
      </c>
      <c r="B18" s="304" t="s">
        <v>147</v>
      </c>
      <c r="C18" s="4">
        <f>+SUM(F18:K18)</f>
        <v>1</v>
      </c>
      <c r="D18" s="4">
        <f>+SUM(F18:Q18)</f>
        <v>1</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1</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Huancayo - Julio Sumar</v>
      </c>
    </row>
    <row r="19" spans="1:18">
      <c r="A19" s="297"/>
      <c r="B19" s="3" t="s">
        <v>148</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Huancayo - Julio Sumar</v>
      </c>
    </row>
    <row r="20" spans="1:18">
      <c r="A20" s="297">
        <v>2.1800000000000002</v>
      </c>
      <c r="B20" s="7" t="s">
        <v>149</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Huancayo - Julio Sumar</v>
      </c>
    </row>
    <row r="21" spans="1:18">
      <c r="A21" s="297">
        <v>2.19</v>
      </c>
      <c r="B21" s="165" t="s">
        <v>150</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Huancayo - Julio Sumar</v>
      </c>
    </row>
    <row r="22" spans="1:18">
      <c r="A22" s="297">
        <v>2.2000000000000002</v>
      </c>
      <c r="B22" s="7" t="s">
        <v>151</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Huancayo - Julio Sumar</v>
      </c>
    </row>
    <row r="23" spans="1:18">
      <c r="A23" s="297">
        <v>2.21</v>
      </c>
      <c r="B23" s="7" t="s">
        <v>152</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Huancayo - Julio Sumar</v>
      </c>
    </row>
    <row r="24" spans="1:18">
      <c r="A24" s="297">
        <v>2.2200000000000002</v>
      </c>
      <c r="B24" s="7" t="s">
        <v>153</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Huancayo - Julio Sumar</v>
      </c>
    </row>
    <row r="25" spans="1:18">
      <c r="A25" s="297">
        <v>2.23</v>
      </c>
      <c r="B25" s="10" t="s">
        <v>154</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Huancayo - Julio Sumar</v>
      </c>
    </row>
    <row r="26" spans="1:18">
      <c r="A26" s="297">
        <v>2.2400000000000002</v>
      </c>
      <c r="B26" s="10" t="s">
        <v>155</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Huancayo - Julio Sumar</v>
      </c>
    </row>
    <row r="27" spans="1:18">
      <c r="A27" s="297">
        <v>2.25</v>
      </c>
      <c r="B27" s="166" t="s">
        <v>156</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Huancayo - Julio Sumar</v>
      </c>
    </row>
  </sheetData>
  <sheetProtection algorithmName="SHA-512" hashValue="FmGpriCFWI19BCEaopZ8wIEvR6dwZeK5YHAsr+eOe9H8FKROPef5ikIo9wARX/cP8AqByRAhvm8LpbRAjlJa2w==" saltValue="u709DDEaqVXpv+Ow37/A/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157</v>
      </c>
      <c r="C1" s="115" t="s">
        <v>158</v>
      </c>
      <c r="D1" s="135" t="s">
        <v>15</v>
      </c>
      <c r="E1" s="214" t="s">
        <v>23</v>
      </c>
      <c r="G1" s="134" t="s">
        <v>159</v>
      </c>
      <c r="H1" s="115" t="s">
        <v>160</v>
      </c>
      <c r="J1" s="121" t="s">
        <v>161</v>
      </c>
      <c r="K1" s="122" t="s">
        <v>162</v>
      </c>
      <c r="L1" s="122" t="s">
        <v>163</v>
      </c>
      <c r="M1" s="122" t="s">
        <v>164</v>
      </c>
      <c r="N1" s="120" t="s">
        <v>165</v>
      </c>
      <c r="P1" s="133" t="s">
        <v>166</v>
      </c>
      <c r="R1" s="223" t="s">
        <v>135</v>
      </c>
      <c r="S1" s="224" t="s">
        <v>167</v>
      </c>
      <c r="U1" s="111" t="s">
        <v>168</v>
      </c>
      <c r="V1" s="137" t="s">
        <v>169</v>
      </c>
      <c r="W1" s="159" t="s">
        <v>170</v>
      </c>
      <c r="X1" s="160" t="s">
        <v>160</v>
      </c>
      <c r="Y1" s="161" t="s">
        <v>171</v>
      </c>
      <c r="AA1" s="110" t="s">
        <v>172</v>
      </c>
      <c r="AC1" s="110" t="s">
        <v>173</v>
      </c>
      <c r="AE1" s="171" t="s">
        <v>12</v>
      </c>
      <c r="AF1" s="172" t="s">
        <v>174</v>
      </c>
      <c r="AH1" s="173" t="s">
        <v>13</v>
      </c>
      <c r="AI1" s="174" t="s">
        <v>174</v>
      </c>
      <c r="AK1" s="274" t="s">
        <v>53</v>
      </c>
      <c r="AM1" s="291" t="s">
        <v>53</v>
      </c>
      <c r="AN1" s="291" t="s">
        <v>175</v>
      </c>
    </row>
    <row r="2" spans="1:40" ht="24">
      <c r="A2" s="158" t="s">
        <v>176</v>
      </c>
      <c r="B2" s="116">
        <v>1</v>
      </c>
      <c r="C2" s="156" t="s">
        <v>82</v>
      </c>
      <c r="D2" s="277" t="s">
        <v>177</v>
      </c>
      <c r="E2" s="215" t="s">
        <v>80</v>
      </c>
      <c r="G2" s="268" t="s">
        <v>178</v>
      </c>
      <c r="H2" s="268" t="s">
        <v>179</v>
      </c>
      <c r="J2" s="123" t="s">
        <v>178</v>
      </c>
      <c r="K2" s="112" t="s">
        <v>178</v>
      </c>
      <c r="L2" s="112" t="s">
        <v>178</v>
      </c>
      <c r="M2" s="112" t="str">
        <f>+J2&amp;K2&amp;L2</f>
        <v>PPP</v>
      </c>
      <c r="N2" s="124" t="s">
        <v>180</v>
      </c>
      <c r="P2" s="230" t="s">
        <v>181</v>
      </c>
      <c r="R2" s="225" t="s">
        <v>182</v>
      </c>
      <c r="S2" s="226">
        <v>5</v>
      </c>
      <c r="U2" s="219" t="s">
        <v>183</v>
      </c>
      <c r="V2" s="220" t="s">
        <v>184</v>
      </c>
      <c r="W2" s="142" t="s">
        <v>185</v>
      </c>
      <c r="X2" s="140" t="s">
        <v>186</v>
      </c>
      <c r="Y2" s="136" t="s">
        <v>187</v>
      </c>
      <c r="AA2" s="269" t="s">
        <v>188</v>
      </c>
      <c r="AC2" s="139" t="s">
        <v>73</v>
      </c>
      <c r="AE2" s="175" t="s">
        <v>189</v>
      </c>
      <c r="AF2" s="176" t="s">
        <v>189</v>
      </c>
      <c r="AH2" s="177" t="s">
        <v>190</v>
      </c>
      <c r="AI2" s="178" t="s">
        <v>191</v>
      </c>
      <c r="AK2" s="275" t="s">
        <v>192</v>
      </c>
      <c r="AM2" s="275" t="s">
        <v>192</v>
      </c>
      <c r="AN2" s="292">
        <v>45658</v>
      </c>
    </row>
    <row r="3" spans="1:40" ht="14.45">
      <c r="A3" s="208" t="s">
        <v>72</v>
      </c>
      <c r="B3" s="116">
        <v>2</v>
      </c>
      <c r="C3" s="117" t="s">
        <v>193</v>
      </c>
      <c r="D3" s="277" t="s">
        <v>194</v>
      </c>
      <c r="E3" s="216" t="s">
        <v>195</v>
      </c>
      <c r="G3" s="268" t="s">
        <v>196</v>
      </c>
      <c r="H3" s="268" t="s">
        <v>188</v>
      </c>
      <c r="J3" s="125" t="s">
        <v>178</v>
      </c>
      <c r="K3" s="26" t="s">
        <v>178</v>
      </c>
      <c r="L3" s="26" t="s">
        <v>197</v>
      </c>
      <c r="M3" s="26" t="str">
        <f t="shared" ref="M3:M17" si="0">+J3&amp;K3&amp;L3</f>
        <v>PPF</v>
      </c>
      <c r="N3" s="126" t="s">
        <v>180</v>
      </c>
      <c r="P3" s="230" t="s">
        <v>198</v>
      </c>
      <c r="R3" s="225" t="s">
        <v>199</v>
      </c>
      <c r="S3" s="226" t="s">
        <v>200</v>
      </c>
      <c r="U3" s="221" t="s">
        <v>201</v>
      </c>
      <c r="V3" s="222" t="s">
        <v>201</v>
      </c>
      <c r="W3" s="142" t="s">
        <v>202</v>
      </c>
      <c r="X3" s="140" t="s">
        <v>203</v>
      </c>
      <c r="Y3" s="136"/>
      <c r="AA3" s="270" t="s">
        <v>81</v>
      </c>
      <c r="AC3" s="139" t="s">
        <v>125</v>
      </c>
      <c r="AE3" s="175" t="s">
        <v>204</v>
      </c>
      <c r="AF3" s="176" t="s">
        <v>205</v>
      </c>
      <c r="AH3" s="177" t="s">
        <v>206</v>
      </c>
      <c r="AI3" s="178" t="s">
        <v>207</v>
      </c>
      <c r="AK3" s="276" t="s">
        <v>208</v>
      </c>
      <c r="AM3" s="276" t="s">
        <v>208</v>
      </c>
      <c r="AN3" s="292">
        <v>45689</v>
      </c>
    </row>
    <row r="4" spans="1:40" ht="14.45">
      <c r="A4" s="158" t="s">
        <v>209</v>
      </c>
      <c r="B4" s="207">
        <v>3</v>
      </c>
      <c r="C4" s="117"/>
      <c r="D4" s="277" t="s">
        <v>210</v>
      </c>
      <c r="E4" s="217" t="s">
        <v>211</v>
      </c>
      <c r="G4" s="268" t="s">
        <v>197</v>
      </c>
      <c r="H4" s="268" t="s">
        <v>212</v>
      </c>
      <c r="J4" s="125" t="s">
        <v>178</v>
      </c>
      <c r="K4" s="26" t="s">
        <v>197</v>
      </c>
      <c r="L4" s="26" t="s">
        <v>178</v>
      </c>
      <c r="M4" s="26" t="str">
        <f t="shared" si="0"/>
        <v>PFP</v>
      </c>
      <c r="N4" s="126" t="s">
        <v>180</v>
      </c>
      <c r="P4" s="230" t="s">
        <v>213</v>
      </c>
      <c r="R4" s="225" t="s">
        <v>214</v>
      </c>
      <c r="S4" s="226" t="s">
        <v>215</v>
      </c>
      <c r="U4" s="221" t="s">
        <v>216</v>
      </c>
      <c r="V4" s="222" t="s">
        <v>217</v>
      </c>
      <c r="W4" s="142" t="s">
        <v>218</v>
      </c>
      <c r="X4" s="140" t="s">
        <v>219</v>
      </c>
      <c r="Y4" s="136"/>
      <c r="AA4" s="271" t="s">
        <v>220</v>
      </c>
      <c r="AC4" s="139" t="s">
        <v>126</v>
      </c>
      <c r="AE4" s="175" t="s">
        <v>221</v>
      </c>
      <c r="AF4" s="179" t="s">
        <v>222</v>
      </c>
      <c r="AH4" s="177"/>
      <c r="AI4" s="180" t="s">
        <v>223</v>
      </c>
      <c r="AK4" s="275" t="s">
        <v>224</v>
      </c>
      <c r="AM4" s="275" t="s">
        <v>224</v>
      </c>
      <c r="AN4" s="292">
        <v>45717</v>
      </c>
    </row>
    <row r="5" spans="1:40" ht="24">
      <c r="B5" s="116">
        <v>4</v>
      </c>
      <c r="C5" s="117"/>
      <c r="D5" s="277" t="s">
        <v>225</v>
      </c>
      <c r="E5" s="217" t="s">
        <v>226</v>
      </c>
      <c r="G5" s="268" t="s">
        <v>227</v>
      </c>
      <c r="H5" s="268" t="s">
        <v>228</v>
      </c>
      <c r="J5" s="127" t="s">
        <v>178</v>
      </c>
      <c r="K5" s="25" t="s">
        <v>197</v>
      </c>
      <c r="L5" s="25" t="s">
        <v>197</v>
      </c>
      <c r="M5" s="25" t="str">
        <f t="shared" si="0"/>
        <v>PFF</v>
      </c>
      <c r="N5" s="128" t="s">
        <v>229</v>
      </c>
      <c r="P5" s="230" t="s">
        <v>230</v>
      </c>
      <c r="R5" s="225" t="s">
        <v>231</v>
      </c>
      <c r="S5" s="226" t="s">
        <v>232</v>
      </c>
      <c r="U5" s="221" t="s">
        <v>233</v>
      </c>
      <c r="V5" s="222" t="s">
        <v>183</v>
      </c>
      <c r="W5" s="142" t="s">
        <v>234</v>
      </c>
      <c r="X5" s="140" t="s">
        <v>235</v>
      </c>
      <c r="Y5" s="136"/>
      <c r="AA5" s="272" t="s">
        <v>236</v>
      </c>
      <c r="AC5" s="139" t="s">
        <v>127</v>
      </c>
      <c r="AE5" s="181" t="s">
        <v>74</v>
      </c>
      <c r="AH5" s="182"/>
      <c r="AK5" s="275" t="s">
        <v>237</v>
      </c>
      <c r="AM5" s="275" t="s">
        <v>237</v>
      </c>
      <c r="AN5" s="292">
        <v>45748</v>
      </c>
    </row>
    <row r="6" spans="1:40" ht="24">
      <c r="B6" s="116">
        <v>5</v>
      </c>
      <c r="C6" s="117"/>
      <c r="D6" s="277"/>
      <c r="E6" s="216" t="s">
        <v>238</v>
      </c>
      <c r="G6" s="268" t="s">
        <v>239</v>
      </c>
      <c r="H6" s="268" t="s">
        <v>240</v>
      </c>
      <c r="J6" s="125" t="s">
        <v>197</v>
      </c>
      <c r="K6" s="26" t="s">
        <v>178</v>
      </c>
      <c r="L6" s="26" t="s">
        <v>178</v>
      </c>
      <c r="M6" s="26" t="str">
        <f t="shared" si="0"/>
        <v>FPP</v>
      </c>
      <c r="N6" s="126" t="s">
        <v>180</v>
      </c>
      <c r="P6" s="34" t="s">
        <v>241</v>
      </c>
      <c r="R6" s="225" t="s">
        <v>242</v>
      </c>
      <c r="S6" s="226" t="s">
        <v>200</v>
      </c>
      <c r="W6" s="142" t="s">
        <v>243</v>
      </c>
      <c r="X6" s="140" t="s">
        <v>244</v>
      </c>
      <c r="Y6" s="136" t="s">
        <v>187</v>
      </c>
      <c r="AA6" s="273" t="s">
        <v>245</v>
      </c>
      <c r="AC6" s="139" t="s">
        <v>128</v>
      </c>
      <c r="AE6" s="181"/>
      <c r="AH6" s="182"/>
      <c r="AK6" s="275" t="s">
        <v>246</v>
      </c>
      <c r="AM6" s="275" t="s">
        <v>246</v>
      </c>
      <c r="AN6" s="292">
        <v>45778</v>
      </c>
    </row>
    <row r="7" spans="1:40" ht="14.45">
      <c r="B7" s="116">
        <v>6</v>
      </c>
      <c r="C7" s="117"/>
      <c r="D7" s="277"/>
      <c r="E7" s="216" t="s">
        <v>247</v>
      </c>
      <c r="G7" s="268"/>
      <c r="H7" s="268" t="s">
        <v>248</v>
      </c>
      <c r="J7" s="127" t="s">
        <v>197</v>
      </c>
      <c r="K7" s="25" t="s">
        <v>178</v>
      </c>
      <c r="L7" s="25" t="s">
        <v>197</v>
      </c>
      <c r="M7" s="25" t="str">
        <f t="shared" si="0"/>
        <v>FPF</v>
      </c>
      <c r="N7" s="128" t="s">
        <v>229</v>
      </c>
      <c r="P7" s="230" t="s">
        <v>249</v>
      </c>
      <c r="R7" s="225" t="s">
        <v>250</v>
      </c>
      <c r="S7" s="226">
        <v>6</v>
      </c>
      <c r="W7" s="142" t="s">
        <v>251</v>
      </c>
      <c r="X7" s="140" t="s">
        <v>252</v>
      </c>
      <c r="Y7" s="136"/>
      <c r="AC7" s="139" t="s">
        <v>129</v>
      </c>
      <c r="AE7" s="181"/>
      <c r="AH7" s="182"/>
      <c r="AK7" s="268" t="s">
        <v>253</v>
      </c>
      <c r="AM7" s="268" t="s">
        <v>253</v>
      </c>
      <c r="AN7" s="292">
        <v>45809</v>
      </c>
    </row>
    <row r="8" spans="1:40" ht="24.6" thickBot="1">
      <c r="B8" s="116">
        <v>7</v>
      </c>
      <c r="C8" s="117"/>
      <c r="D8" s="277"/>
      <c r="E8" s="217" t="s">
        <v>254</v>
      </c>
      <c r="J8" s="125" t="s">
        <v>197</v>
      </c>
      <c r="K8" s="26" t="s">
        <v>197</v>
      </c>
      <c r="L8" s="26" t="s">
        <v>178</v>
      </c>
      <c r="M8" s="26" t="str">
        <f t="shared" si="0"/>
        <v>FFP</v>
      </c>
      <c r="N8" s="126" t="s">
        <v>180</v>
      </c>
      <c r="P8" s="230" t="s">
        <v>255</v>
      </c>
      <c r="R8" s="225" t="s">
        <v>256</v>
      </c>
      <c r="S8" s="226" t="s">
        <v>215</v>
      </c>
      <c r="W8" s="143" t="s">
        <v>257</v>
      </c>
      <c r="X8" s="141" t="s">
        <v>258</v>
      </c>
      <c r="Y8" s="138" t="s">
        <v>259</v>
      </c>
      <c r="AC8" s="139" t="s">
        <v>130</v>
      </c>
      <c r="AE8" s="181"/>
      <c r="AH8" s="182"/>
      <c r="AK8" s="268" t="s">
        <v>260</v>
      </c>
      <c r="AM8" s="268" t="s">
        <v>260</v>
      </c>
      <c r="AN8" s="292">
        <v>45839</v>
      </c>
    </row>
    <row r="9" spans="1:40" ht="14.45">
      <c r="B9" s="116">
        <v>8</v>
      </c>
      <c r="C9" s="117"/>
      <c r="D9" s="277"/>
      <c r="E9" s="217" t="s">
        <v>261</v>
      </c>
      <c r="J9" s="127" t="s">
        <v>197</v>
      </c>
      <c r="K9" s="25" t="s">
        <v>197</v>
      </c>
      <c r="L9" s="25" t="s">
        <v>197</v>
      </c>
      <c r="M9" s="25" t="str">
        <f t="shared" si="0"/>
        <v>FFF</v>
      </c>
      <c r="N9" s="128" t="s">
        <v>229</v>
      </c>
      <c r="P9" s="230" t="s">
        <v>262</v>
      </c>
      <c r="R9" s="225" t="s">
        <v>263</v>
      </c>
      <c r="S9" s="226" t="s">
        <v>215</v>
      </c>
      <c r="AC9" s="139" t="s">
        <v>131</v>
      </c>
      <c r="AE9" s="181"/>
      <c r="AH9" s="182"/>
      <c r="AK9" s="268" t="s">
        <v>264</v>
      </c>
      <c r="AM9" s="268" t="s">
        <v>264</v>
      </c>
      <c r="AN9" s="292">
        <v>45870</v>
      </c>
    </row>
    <row r="10" spans="1:40" ht="14.45">
      <c r="B10" s="116">
        <v>9</v>
      </c>
      <c r="C10" s="117"/>
      <c r="D10" s="277"/>
      <c r="E10" s="216" t="s">
        <v>265</v>
      </c>
      <c r="J10" s="127"/>
      <c r="K10" s="25"/>
      <c r="L10" s="25"/>
      <c r="M10" s="25"/>
      <c r="N10" s="126"/>
      <c r="R10" s="225" t="s">
        <v>266</v>
      </c>
      <c r="S10" s="226" t="s">
        <v>215</v>
      </c>
      <c r="AC10" s="139" t="s">
        <v>267</v>
      </c>
      <c r="AE10" s="181"/>
      <c r="AH10" s="182"/>
      <c r="AK10" s="268" t="s">
        <v>268</v>
      </c>
      <c r="AM10" s="268" t="s">
        <v>268</v>
      </c>
      <c r="AN10" s="292">
        <v>45901</v>
      </c>
    </row>
    <row r="11" spans="1:40" ht="14.45">
      <c r="B11" s="116">
        <v>10</v>
      </c>
      <c r="C11" s="117"/>
      <c r="D11" s="277"/>
      <c r="E11" s="216" t="s">
        <v>269</v>
      </c>
      <c r="J11" s="127" t="s">
        <v>178</v>
      </c>
      <c r="K11" s="25" t="s">
        <v>178</v>
      </c>
      <c r="L11" s="25" t="s">
        <v>270</v>
      </c>
      <c r="M11" s="25" t="str">
        <f t="shared" si="0"/>
        <v>PPCG</v>
      </c>
      <c r="N11" s="128" t="s">
        <v>229</v>
      </c>
      <c r="R11" s="225" t="s">
        <v>271</v>
      </c>
      <c r="S11" s="226" t="s">
        <v>215</v>
      </c>
      <c r="AC11" s="139" t="s">
        <v>133</v>
      </c>
      <c r="AK11" s="268" t="s">
        <v>272</v>
      </c>
      <c r="AM11" s="268" t="s">
        <v>272</v>
      </c>
      <c r="AN11" s="292">
        <v>45931</v>
      </c>
    </row>
    <row r="12" spans="1:40" ht="14.45">
      <c r="B12" s="116">
        <v>11</v>
      </c>
      <c r="C12" s="117"/>
      <c r="D12" s="277"/>
      <c r="E12" s="217" t="s">
        <v>273</v>
      </c>
      <c r="J12" s="125" t="s">
        <v>178</v>
      </c>
      <c r="K12" s="26" t="s">
        <v>270</v>
      </c>
      <c r="L12" s="26" t="s">
        <v>178</v>
      </c>
      <c r="M12" s="26" t="str">
        <f t="shared" si="0"/>
        <v>PCGP</v>
      </c>
      <c r="N12" s="129" t="s">
        <v>180</v>
      </c>
      <c r="R12" s="225" t="s">
        <v>274</v>
      </c>
      <c r="S12" s="226" t="s">
        <v>215</v>
      </c>
      <c r="AC12" s="139" t="s">
        <v>134</v>
      </c>
      <c r="AK12" s="268" t="s">
        <v>275</v>
      </c>
      <c r="AM12" s="268" t="s">
        <v>275</v>
      </c>
      <c r="AN12" s="292">
        <v>45962</v>
      </c>
    </row>
    <row r="13" spans="1:40" ht="15" thickBot="1">
      <c r="B13" s="116">
        <v>12</v>
      </c>
      <c r="C13" s="117"/>
      <c r="D13" s="277"/>
      <c r="E13" s="218" t="s">
        <v>276</v>
      </c>
      <c r="J13" s="125" t="s">
        <v>270</v>
      </c>
      <c r="K13" s="26" t="s">
        <v>178</v>
      </c>
      <c r="L13" s="26" t="s">
        <v>178</v>
      </c>
      <c r="M13" s="26" t="str">
        <f t="shared" si="0"/>
        <v>CGPP</v>
      </c>
      <c r="N13" s="129" t="s">
        <v>180</v>
      </c>
      <c r="R13" s="225" t="s">
        <v>277</v>
      </c>
      <c r="S13" s="226" t="s">
        <v>232</v>
      </c>
      <c r="AC13" s="139" t="s">
        <v>124</v>
      </c>
      <c r="AK13" s="268" t="s">
        <v>278</v>
      </c>
      <c r="AM13" s="268" t="s">
        <v>278</v>
      </c>
      <c r="AN13" s="292">
        <v>45992</v>
      </c>
    </row>
    <row r="14" spans="1:40" ht="15" thickBot="1">
      <c r="B14" s="116">
        <v>13</v>
      </c>
      <c r="C14" s="117"/>
      <c r="D14" s="277"/>
      <c r="J14" s="130" t="s">
        <v>178</v>
      </c>
      <c r="K14" s="131" t="s">
        <v>270</v>
      </c>
      <c r="L14" s="131" t="s">
        <v>270</v>
      </c>
      <c r="M14" s="131" t="str">
        <f t="shared" si="0"/>
        <v>PCGCG</v>
      </c>
      <c r="N14" s="132" t="s">
        <v>229</v>
      </c>
      <c r="R14" s="225" t="s">
        <v>279</v>
      </c>
      <c r="S14" s="226">
        <v>6</v>
      </c>
      <c r="AK14" s="268" t="s">
        <v>280</v>
      </c>
      <c r="AM14" s="268" t="s">
        <v>280</v>
      </c>
      <c r="AN14" s="292">
        <v>46023</v>
      </c>
    </row>
    <row r="15" spans="1:40" ht="14.45">
      <c r="B15" s="116">
        <v>14</v>
      </c>
      <c r="C15" s="117"/>
      <c r="D15" s="277"/>
      <c r="J15" s="125" t="s">
        <v>178</v>
      </c>
      <c r="K15" s="26" t="s">
        <v>281</v>
      </c>
      <c r="L15" s="26" t="s">
        <v>178</v>
      </c>
      <c r="M15" s="26" t="str">
        <f t="shared" si="0"/>
        <v>PCLP</v>
      </c>
      <c r="N15" s="129" t="s">
        <v>180</v>
      </c>
      <c r="R15" s="225" t="s">
        <v>282</v>
      </c>
      <c r="S15" s="226" t="s">
        <v>232</v>
      </c>
      <c r="AK15" s="268" t="s">
        <v>283</v>
      </c>
      <c r="AM15" s="268" t="s">
        <v>283</v>
      </c>
      <c r="AN15" s="292">
        <v>46054</v>
      </c>
    </row>
    <row r="16" spans="1:40" ht="14.45">
      <c r="B16" s="116">
        <v>15</v>
      </c>
      <c r="C16" s="117"/>
      <c r="D16" s="277"/>
      <c r="J16" s="125" t="s">
        <v>281</v>
      </c>
      <c r="K16" s="26" t="s">
        <v>178</v>
      </c>
      <c r="L16" s="26" t="s">
        <v>178</v>
      </c>
      <c r="M16" s="26" t="str">
        <f t="shared" si="0"/>
        <v>CLPP</v>
      </c>
      <c r="N16" s="129" t="s">
        <v>180</v>
      </c>
      <c r="R16" s="225" t="s">
        <v>284</v>
      </c>
      <c r="S16" s="226" t="s">
        <v>215</v>
      </c>
      <c r="AK16" s="275" t="s">
        <v>285</v>
      </c>
      <c r="AM16" s="275" t="s">
        <v>285</v>
      </c>
      <c r="AN16" s="292">
        <v>46082</v>
      </c>
    </row>
    <row r="17" spans="2:19" ht="15" thickBot="1">
      <c r="B17" s="116">
        <v>16</v>
      </c>
      <c r="C17" s="117"/>
      <c r="D17" s="277"/>
      <c r="J17" s="130" t="s">
        <v>178</v>
      </c>
      <c r="K17" s="131" t="s">
        <v>281</v>
      </c>
      <c r="L17" s="131" t="s">
        <v>281</v>
      </c>
      <c r="M17" s="131" t="str">
        <f t="shared" si="0"/>
        <v>PCLCL</v>
      </c>
      <c r="N17" s="132" t="s">
        <v>229</v>
      </c>
      <c r="R17" s="225" t="s">
        <v>286</v>
      </c>
      <c r="S17" s="226" t="s">
        <v>215</v>
      </c>
    </row>
    <row r="18" spans="2:19" ht="12.75" customHeight="1">
      <c r="B18" s="116">
        <v>17</v>
      </c>
      <c r="C18" s="117"/>
      <c r="D18" s="277"/>
      <c r="R18" s="225" t="s">
        <v>287</v>
      </c>
      <c r="S18" s="226" t="s">
        <v>200</v>
      </c>
    </row>
    <row r="19" spans="2:19" ht="12.75" customHeight="1">
      <c r="B19" s="116">
        <v>18</v>
      </c>
      <c r="C19" s="117"/>
      <c r="D19" s="277"/>
      <c r="R19" s="225" t="s">
        <v>288</v>
      </c>
      <c r="S19" s="226" t="s">
        <v>200</v>
      </c>
    </row>
    <row r="20" spans="2:19" ht="12.75" customHeight="1">
      <c r="B20" s="116">
        <v>19</v>
      </c>
      <c r="C20" s="117"/>
      <c r="D20" s="277"/>
      <c r="R20" s="225" t="s">
        <v>289</v>
      </c>
      <c r="S20" s="226">
        <v>3</v>
      </c>
    </row>
    <row r="21" spans="2:19" ht="12.75" customHeight="1" thickBot="1">
      <c r="B21" s="116">
        <v>20</v>
      </c>
      <c r="C21" s="117"/>
      <c r="D21" s="278"/>
      <c r="R21" s="225" t="s">
        <v>290</v>
      </c>
      <c r="S21" s="226">
        <v>6</v>
      </c>
    </row>
    <row r="22" spans="2:19" ht="12.75" customHeight="1">
      <c r="B22" s="116">
        <v>21</v>
      </c>
      <c r="C22" s="117"/>
      <c r="R22" s="225" t="s">
        <v>291</v>
      </c>
      <c r="S22" s="226" t="s">
        <v>215</v>
      </c>
    </row>
    <row r="23" spans="2:19" ht="12.75" customHeight="1">
      <c r="B23" s="116">
        <v>22</v>
      </c>
      <c r="C23" s="117"/>
      <c r="R23" s="225" t="s">
        <v>292</v>
      </c>
      <c r="S23" s="226" t="s">
        <v>215</v>
      </c>
    </row>
    <row r="24" spans="2:19" ht="12.75" customHeight="1">
      <c r="B24" s="116">
        <v>23</v>
      </c>
      <c r="C24" s="117"/>
      <c r="R24" s="225" t="s">
        <v>293</v>
      </c>
      <c r="S24" s="226" t="s">
        <v>215</v>
      </c>
    </row>
    <row r="25" spans="2:19" ht="12.75" customHeight="1">
      <c r="B25" s="116">
        <v>24</v>
      </c>
      <c r="C25" s="117"/>
      <c r="R25" s="225" t="s">
        <v>294</v>
      </c>
      <c r="S25" s="226">
        <v>6</v>
      </c>
    </row>
    <row r="26" spans="2:19" ht="12.75" customHeight="1">
      <c r="B26" s="116">
        <v>25</v>
      </c>
      <c r="C26" s="117"/>
      <c r="R26" s="225" t="s">
        <v>295</v>
      </c>
      <c r="S26" s="226" t="s">
        <v>215</v>
      </c>
    </row>
    <row r="27" spans="2:19" ht="12.75" customHeight="1">
      <c r="B27" s="116">
        <v>26</v>
      </c>
      <c r="C27" s="117"/>
      <c r="R27" s="225" t="s">
        <v>296</v>
      </c>
      <c r="S27" s="226" t="s">
        <v>215</v>
      </c>
    </row>
    <row r="28" spans="2:19" ht="12.75" customHeight="1">
      <c r="B28" s="116">
        <v>27</v>
      </c>
      <c r="C28" s="117"/>
      <c r="R28" s="225" t="s">
        <v>297</v>
      </c>
      <c r="S28" s="226" t="s">
        <v>215</v>
      </c>
    </row>
    <row r="29" spans="2:19" ht="12.75" customHeight="1">
      <c r="B29" s="116">
        <v>28</v>
      </c>
      <c r="C29" s="117"/>
      <c r="R29" s="225" t="s">
        <v>298</v>
      </c>
      <c r="S29" s="226" t="s">
        <v>215</v>
      </c>
    </row>
    <row r="30" spans="2:19" ht="12.75" customHeight="1">
      <c r="B30" s="116">
        <v>29</v>
      </c>
      <c r="C30" s="117"/>
      <c r="R30" s="225" t="s">
        <v>299</v>
      </c>
      <c r="S30" s="226" t="s">
        <v>215</v>
      </c>
    </row>
    <row r="31" spans="2:19" ht="12.75" customHeight="1" thickBot="1">
      <c r="B31" s="118">
        <v>30</v>
      </c>
      <c r="C31" s="119"/>
      <c r="R31" s="225" t="s">
        <v>300</v>
      </c>
      <c r="S31" s="226" t="s">
        <v>215</v>
      </c>
    </row>
    <row r="32" spans="2:19" ht="12.75" customHeight="1">
      <c r="R32" s="225" t="s">
        <v>301</v>
      </c>
      <c r="S32" s="226" t="s">
        <v>232</v>
      </c>
    </row>
    <row r="33" spans="18:19" ht="12.75" customHeight="1">
      <c r="R33" s="225" t="s">
        <v>1</v>
      </c>
      <c r="S33" s="226" t="s">
        <v>200</v>
      </c>
    </row>
    <row r="34" spans="18:19" ht="12.75" customHeight="1">
      <c r="R34" s="225" t="s">
        <v>302</v>
      </c>
      <c r="S34" s="226">
        <v>5</v>
      </c>
    </row>
    <row r="35" spans="18:19" ht="12.75" customHeight="1">
      <c r="R35" s="225" t="s">
        <v>303</v>
      </c>
      <c r="S35" s="226" t="s">
        <v>215</v>
      </c>
    </row>
    <row r="36" spans="18:19" ht="12.75" customHeight="1">
      <c r="R36" s="225" t="s">
        <v>304</v>
      </c>
      <c r="S36" s="226" t="s">
        <v>215</v>
      </c>
    </row>
    <row r="37" spans="18:19" ht="12.75" customHeight="1">
      <c r="R37" s="225" t="s">
        <v>305</v>
      </c>
      <c r="S37" s="226">
        <v>4</v>
      </c>
    </row>
    <row r="38" spans="18:19" ht="12.75" customHeight="1">
      <c r="R38" s="225" t="s">
        <v>306</v>
      </c>
      <c r="S38" s="226">
        <v>2</v>
      </c>
    </row>
    <row r="39" spans="18:19" ht="12.75" customHeight="1">
      <c r="R39" s="225" t="s">
        <v>307</v>
      </c>
      <c r="S39" s="226">
        <v>3</v>
      </c>
    </row>
    <row r="40" spans="18:19" ht="12.75" customHeight="1">
      <c r="R40" s="225" t="s">
        <v>308</v>
      </c>
      <c r="S40" s="226" t="s">
        <v>215</v>
      </c>
    </row>
    <row r="41" spans="18:19" ht="12.75" customHeight="1">
      <c r="R41" s="225" t="s">
        <v>309</v>
      </c>
      <c r="S41" s="226">
        <v>4</v>
      </c>
    </row>
    <row r="42" spans="18:19" ht="12.75" customHeight="1">
      <c r="R42" s="225" t="s">
        <v>310</v>
      </c>
      <c r="S42" s="226" t="s">
        <v>215</v>
      </c>
    </row>
    <row r="43" spans="18:19" ht="12.75" customHeight="1">
      <c r="R43" s="225" t="s">
        <v>311</v>
      </c>
      <c r="S43" s="226">
        <v>3</v>
      </c>
    </row>
    <row r="44" spans="18:19" ht="12.75" customHeight="1">
      <c r="R44" s="225" t="s">
        <v>312</v>
      </c>
      <c r="S44" s="226">
        <v>6</v>
      </c>
    </row>
    <row r="45" spans="18:19" ht="12.75" customHeight="1">
      <c r="R45" s="225" t="s">
        <v>313</v>
      </c>
      <c r="S45" s="226" t="s">
        <v>215</v>
      </c>
    </row>
    <row r="46" spans="18:19" ht="12.75" customHeight="1">
      <c r="R46" s="225" t="s">
        <v>314</v>
      </c>
      <c r="S46" s="226" t="s">
        <v>215</v>
      </c>
    </row>
    <row r="47" spans="18:19" ht="12.75" customHeight="1">
      <c r="R47" s="225" t="s">
        <v>315</v>
      </c>
      <c r="S47" s="226" t="s">
        <v>232</v>
      </c>
    </row>
    <row r="48" spans="18:19" ht="12.75" customHeight="1">
      <c r="R48" s="225" t="s">
        <v>316</v>
      </c>
      <c r="S48" s="226">
        <v>2</v>
      </c>
    </row>
    <row r="49" spans="18:19" ht="12.75" customHeight="1">
      <c r="R49" s="225" t="s">
        <v>317</v>
      </c>
      <c r="S49" s="226">
        <v>3</v>
      </c>
    </row>
    <row r="50" spans="18:19" ht="12.75" customHeight="1">
      <c r="R50" s="225" t="s">
        <v>318</v>
      </c>
      <c r="S50" s="226" t="s">
        <v>232</v>
      </c>
    </row>
    <row r="51" spans="18:19" ht="12.75" customHeight="1">
      <c r="R51" s="225" t="s">
        <v>319</v>
      </c>
      <c r="S51" s="226">
        <v>7</v>
      </c>
    </row>
    <row r="52" spans="18:19" ht="12.75" customHeight="1">
      <c r="R52" s="225" t="s">
        <v>320</v>
      </c>
      <c r="S52" s="226">
        <v>3</v>
      </c>
    </row>
    <row r="53" spans="18:19" ht="12.75" customHeight="1">
      <c r="R53" s="225" t="s">
        <v>321</v>
      </c>
      <c r="S53" s="226" t="s">
        <v>215</v>
      </c>
    </row>
    <row r="54" spans="18:19" ht="12.75" customHeight="1">
      <c r="R54" s="225" t="s">
        <v>322</v>
      </c>
      <c r="S54" s="226">
        <v>4</v>
      </c>
    </row>
    <row r="55" spans="18:19" ht="12.75" customHeight="1">
      <c r="R55" s="225" t="s">
        <v>323</v>
      </c>
      <c r="S55" s="226" t="s">
        <v>215</v>
      </c>
    </row>
    <row r="56" spans="18:19" ht="12.75" customHeight="1">
      <c r="R56" s="225" t="s">
        <v>324</v>
      </c>
      <c r="S56" s="226">
        <v>2</v>
      </c>
    </row>
    <row r="57" spans="18:19" ht="12.75" customHeight="1">
      <c r="R57" s="225" t="s">
        <v>325</v>
      </c>
      <c r="S57" s="226">
        <v>4</v>
      </c>
    </row>
    <row r="58" spans="18:19" ht="12.75" customHeight="1">
      <c r="R58" s="225" t="s">
        <v>326</v>
      </c>
      <c r="S58" s="226">
        <v>2</v>
      </c>
    </row>
    <row r="59" spans="18:19" ht="12.75" customHeight="1">
      <c r="R59" s="225" t="s">
        <v>327</v>
      </c>
      <c r="S59" s="226" t="s">
        <v>215</v>
      </c>
    </row>
    <row r="60" spans="18:19" ht="12.75" customHeight="1">
      <c r="R60" s="225" t="s">
        <v>328</v>
      </c>
      <c r="S60" s="226" t="s">
        <v>200</v>
      </c>
    </row>
    <row r="61" spans="18:19" ht="12.75" customHeight="1">
      <c r="R61" s="225" t="s">
        <v>329</v>
      </c>
      <c r="S61" s="226">
        <v>2</v>
      </c>
    </row>
    <row r="62" spans="18:19" ht="12.75" customHeight="1">
      <c r="R62" s="225" t="s">
        <v>330</v>
      </c>
      <c r="S62" s="226">
        <v>5</v>
      </c>
    </row>
    <row r="63" spans="18:19" ht="12.75" customHeight="1">
      <c r="R63" s="225" t="s">
        <v>331</v>
      </c>
      <c r="S63" s="226" t="s">
        <v>215</v>
      </c>
    </row>
    <row r="64" spans="18:19" ht="12.75" customHeight="1">
      <c r="R64" s="225" t="s">
        <v>332</v>
      </c>
      <c r="S64" s="226" t="s">
        <v>215</v>
      </c>
    </row>
    <row r="65" spans="18:19" ht="12.75" customHeight="1">
      <c r="R65" s="225" t="s">
        <v>333</v>
      </c>
      <c r="S65" s="226" t="s">
        <v>215</v>
      </c>
    </row>
    <row r="66" spans="18:19" ht="12.75" customHeight="1">
      <c r="R66" s="225" t="s">
        <v>334</v>
      </c>
      <c r="S66" s="226" t="s">
        <v>232</v>
      </c>
    </row>
    <row r="67" spans="18:19" ht="12.75" customHeight="1">
      <c r="R67" s="225" t="s">
        <v>335</v>
      </c>
      <c r="S67" s="226" t="s">
        <v>200</v>
      </c>
    </row>
    <row r="68" spans="18:19" ht="12.75" customHeight="1">
      <c r="R68" s="225" t="s">
        <v>336</v>
      </c>
      <c r="S68" s="226" t="s">
        <v>215</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R0g19vNU2kRMIS+dD2lc+DTX7bV90eytz1u7y124pwHQMdP2JZ3T2tn/yR42D/5ck8y8hp/5n6XjkOcPG+IJ6w==" saltValue="4hWmSNkdhKMa4PhNDa531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6269-0B54-4048-A661-F991ECC3AC48}">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337</v>
      </c>
      <c r="C2" s="321"/>
      <c r="H2" s="324" t="s">
        <v>338</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339</v>
      </c>
      <c r="I4" s="282"/>
      <c r="K4" s="327" t="s">
        <v>340</v>
      </c>
      <c r="L4" s="327"/>
      <c r="M4" s="327"/>
      <c r="N4" s="328"/>
      <c r="O4" s="328"/>
      <c r="P4" s="328"/>
      <c r="Q4" s="328"/>
      <c r="R4" s="328"/>
      <c r="S4" s="330"/>
      <c r="T4" s="330"/>
      <c r="U4" s="330"/>
    </row>
    <row r="5" spans="2:25" ht="15">
      <c r="B5" s="23" t="s">
        <v>341</v>
      </c>
      <c r="C5" s="23" t="s">
        <v>160</v>
      </c>
      <c r="H5" s="310" t="s">
        <v>33</v>
      </c>
      <c r="I5" s="305" t="s">
        <v>13</v>
      </c>
      <c r="J5" s="280" t="s">
        <v>342</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343</v>
      </c>
      <c r="H6" s="287">
        <v>45673</v>
      </c>
      <c r="I6" s="24" t="s">
        <v>75</v>
      </c>
      <c r="J6" s="288" t="str">
        <f>IF(H6="","",H6&amp;"-"&amp;I6)</f>
        <v>45673-7:00pm - 9:00pm</v>
      </c>
      <c r="K6" s="289">
        <f>IF($H6="(en blanco)","",IF($H6="","",IFERROR(IF(VLOOKUP(H6+7,'Fechas de clase'!$B$5:$B$102,1,0),H6+14),H6+7)))</f>
        <v>45680</v>
      </c>
      <c r="L6" s="289">
        <f>IF($H6="(en blanco)","",IF($H6="","",IFERROR(IF(VLOOKUP(K6+7,'Fechas de clase'!$B$5:$B$102,1,0),K6+14),K6+7)))</f>
        <v>45687</v>
      </c>
      <c r="M6" s="289">
        <f>IF($H6="(en blanco)","",IF($H6="","",IFERROR(IF(VLOOKUP(L6+7,'Fechas de clase'!$B$5:$B$102,1,0),L6+14),L6+7)))</f>
        <v>45694</v>
      </c>
      <c r="N6" s="289">
        <f>IF($H6="(en blanco)","",IF($H6="","",IFERROR(IF(VLOOKUP(M6+7,'Fechas de clase'!$B$5:$B$102,1,0),M6+14),M6+7)))</f>
        <v>45701</v>
      </c>
      <c r="O6" s="289">
        <f>IF($H6="(en blanco)","",IF($H6="","",IFERROR(IF(VLOOKUP(N6+7,'Fechas de clase'!$B$5:$B$102,1,0),N6+14),N6+7)))</f>
        <v>45708</v>
      </c>
      <c r="P6" s="289">
        <f>IF($H6="(en blanco)","",IF($H6="","",IFERROR(IF(VLOOKUP(O6+7,'Fechas de clase'!$B$5:$B$102,1,0),O6+14),O6+7)))</f>
        <v>45715</v>
      </c>
      <c r="Q6" s="289">
        <f>IF($H6="(en blanco)","",IF($H6="","",IFERROR(IF(VLOOKUP(P6+7,'Fechas de clase'!$B$5:$B$102,1,0),P6+14),P6+7)))</f>
        <v>45722</v>
      </c>
      <c r="R6" s="289">
        <f>IF($H6="(en blanco)","",IF($H6="","",IFERROR(IF(VLOOKUP(Q6+7,'Fechas de clase'!$B$5:$B$102,1,0),Q6+14),Q6+7)))</f>
        <v>45729</v>
      </c>
      <c r="S6" s="289">
        <f>IF($H6="(en blanco)","",IF($H6="","",IFERROR(IF(VLOOKUP(R6+7,'Fechas de clase'!$B$5:$B$102,1,0),R6+14),R6+7)))</f>
        <v>45736</v>
      </c>
      <c r="T6" s="289">
        <f>IF($H6="(en blanco)","",IF($H6="","",IFERROR(IF(VLOOKUP(S6+7,'Fechas de clase'!$B$5:$B$102,1,0),S6+14),S6+7)))</f>
        <v>45743</v>
      </c>
      <c r="U6" s="289">
        <f>IF($H6="(en blanco)","",IF($H6="","",IFERROR(IF(VLOOKUP(T6+7,'Fechas de clase'!$B$5:$B$102,1,0),T6+14),T6+7)))</f>
        <v>45750</v>
      </c>
      <c r="V6" s="289">
        <f>IF($H6="(en blanco)","",IF($H6="","",IFERROR(IF(VLOOKUP(U6+7,'Fechas de clase'!$B$5:$B$102,1,0),U6+14),U6+7)))</f>
        <v>45757</v>
      </c>
      <c r="W6" s="289">
        <f>IF($H6="(en blanco)","",IF($H6="","",IFERROR(IF(VLOOKUP(V6+7,'Fechas de clase'!$B$5:$B$102,1,0),V6+14),V6+7)))</f>
        <v>45771</v>
      </c>
      <c r="X6" s="289">
        <f>IF($H6="(en blanco)","",IF($H6="","",IFERROR(IF(VLOOKUP(W6+7,'Fechas de clase'!$B$5:$B$102,1,0),W6+14),W6+7)))</f>
        <v>45785</v>
      </c>
      <c r="Y6" s="289">
        <f>IF($H6="(en blanco)","",IF($H6="","",IFERROR(IF(VLOOKUP(X6+7,'Fechas de clase'!$B$5:$B$102,1,0),X6+14),X6+7)))</f>
        <v>45792</v>
      </c>
    </row>
    <row r="7" spans="2:25" ht="15">
      <c r="B7" s="285">
        <v>45764</v>
      </c>
      <c r="C7" s="286" t="s">
        <v>344</v>
      </c>
      <c r="H7" s="287" t="s">
        <v>345</v>
      </c>
      <c r="I7" s="24" t="s">
        <v>345</v>
      </c>
      <c r="J7" s="288" t="str">
        <f t="shared" ref="J7:J70" si="0">IF(H7="","",H7&amp;"-"&amp;I7)</f>
        <v>(en blanco)-(en blanco)</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c r="B8" s="285">
        <v>45765</v>
      </c>
      <c r="C8" s="286" t="s">
        <v>346</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347</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348</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349</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350</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351</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352</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353</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354</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355</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356</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357</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358</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359</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60" zoomScaleNormal="60" zoomScalePageLayoutView="62" workbookViewId="0">
      <selection activeCell="BH1" sqref="A1:BH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360</v>
      </c>
    </row>
    <row r="4" spans="2:59">
      <c r="B4" s="185" t="s">
        <v>68</v>
      </c>
      <c r="C4" t="s">
        <v>361</v>
      </c>
      <c r="D4" s="62"/>
      <c r="BB4" s="185" t="s">
        <v>11</v>
      </c>
      <c r="BC4" t="s">
        <v>360</v>
      </c>
    </row>
    <row r="5" spans="2:59">
      <c r="D5" s="62"/>
      <c r="BB5" s="185" t="s">
        <v>68</v>
      </c>
      <c r="BC5" t="s">
        <v>361</v>
      </c>
      <c r="BD5" s="62"/>
    </row>
    <row r="6" spans="2:59">
      <c r="B6" s="185" t="s">
        <v>14</v>
      </c>
      <c r="C6" s="185" t="s">
        <v>67</v>
      </c>
      <c r="D6" s="185" t="s">
        <v>10</v>
      </c>
      <c r="E6" s="185" t="s">
        <v>362</v>
      </c>
      <c r="F6" s="185" t="s">
        <v>31</v>
      </c>
      <c r="G6" s="185" t="s">
        <v>32</v>
      </c>
      <c r="H6" t="s">
        <v>363</v>
      </c>
      <c r="I6" s="204" t="s">
        <v>364</v>
      </c>
      <c r="J6" s="187" t="s">
        <v>365</v>
      </c>
      <c r="K6" s="188" t="s">
        <v>366</v>
      </c>
      <c r="L6" s="188" t="s">
        <v>367</v>
      </c>
      <c r="M6" s="188" t="s">
        <v>368</v>
      </c>
      <c r="N6" s="188" t="s">
        <v>369</v>
      </c>
      <c r="O6" s="188" t="s">
        <v>370</v>
      </c>
      <c r="P6" s="188" t="s">
        <v>371</v>
      </c>
      <c r="Q6" s="188" t="s">
        <v>372</v>
      </c>
      <c r="R6" s="188" t="s">
        <v>373</v>
      </c>
      <c r="S6" s="188" t="s">
        <v>374</v>
      </c>
      <c r="T6" s="188" t="s">
        <v>375</v>
      </c>
      <c r="U6" s="188" t="s">
        <v>376</v>
      </c>
      <c r="V6" s="188" t="s">
        <v>377</v>
      </c>
      <c r="W6" s="188" t="s">
        <v>378</v>
      </c>
      <c r="X6" s="188" t="s">
        <v>379</v>
      </c>
      <c r="Y6" s="189" t="s">
        <v>380</v>
      </c>
      <c r="AA6" s="187" t="s">
        <v>65</v>
      </c>
      <c r="AB6" s="188" t="s">
        <v>10</v>
      </c>
      <c r="AC6" s="188" t="s">
        <v>14</v>
      </c>
      <c r="AD6" s="188" t="s">
        <v>11</v>
      </c>
      <c r="AE6" s="188" t="s">
        <v>381</v>
      </c>
      <c r="AF6" s="188" t="s">
        <v>24</v>
      </c>
      <c r="AG6" s="188" t="s">
        <v>31</v>
      </c>
      <c r="AH6" s="188" t="s">
        <v>32</v>
      </c>
      <c r="AI6" s="188" t="s">
        <v>382</v>
      </c>
      <c r="AJ6" s="188" t="s">
        <v>383</v>
      </c>
      <c r="AK6" s="188" t="s">
        <v>365</v>
      </c>
      <c r="AL6" s="188" t="s">
        <v>366</v>
      </c>
      <c r="AM6" s="188" t="s">
        <v>367</v>
      </c>
      <c r="AN6" s="188" t="s">
        <v>368</v>
      </c>
      <c r="AO6" s="188" t="s">
        <v>369</v>
      </c>
      <c r="AP6" s="188" t="s">
        <v>370</v>
      </c>
      <c r="AQ6" s="188" t="s">
        <v>371</v>
      </c>
      <c r="AR6" s="188" t="s">
        <v>372</v>
      </c>
      <c r="AS6" s="188" t="s">
        <v>373</v>
      </c>
      <c r="AT6" s="188" t="s">
        <v>374</v>
      </c>
      <c r="AU6" s="188" t="s">
        <v>375</v>
      </c>
      <c r="AV6" s="188" t="s">
        <v>376</v>
      </c>
      <c r="AW6" s="188" t="s">
        <v>377</v>
      </c>
      <c r="AX6" s="188" t="s">
        <v>378</v>
      </c>
      <c r="AY6" s="188" t="s">
        <v>379</v>
      </c>
      <c r="AZ6" s="189" t="s">
        <v>380</v>
      </c>
      <c r="BA6" s="204" t="s">
        <v>364</v>
      </c>
      <c r="BD6" s="62"/>
    </row>
    <row r="7" spans="2:59">
      <c r="B7" s="62">
        <v>45673</v>
      </c>
      <c r="C7" t="s">
        <v>384</v>
      </c>
      <c r="D7" t="s">
        <v>72</v>
      </c>
      <c r="E7" t="s">
        <v>81</v>
      </c>
      <c r="F7" t="s">
        <v>345</v>
      </c>
      <c r="G7" t="s">
        <v>345</v>
      </c>
      <c r="H7" s="329">
        <v>10</v>
      </c>
      <c r="I7">
        <f>IF(C7="","",COUNTIFS(Tabla1[[#All],[¿Pasó a miembro?]],"Si",Tabla1[[#All],[Tipo Incrito]],"&lt;&gt;Pre-Inscrito",Tabla1[[#All],[llave2]],Gráficos_!C7))</f>
        <v>0</v>
      </c>
      <c r="J7" s="186">
        <f>IF(C7="","",COUNTIFS(Tabla1[[#All],[sem 01]],"=P",Tabla1[[#All],[llave2]],Gráficos_!C7))</f>
        <v>0</v>
      </c>
      <c r="K7">
        <f>IF(C7="","",COUNTIFS(Tabla1[[#All],[sem 02]],"=P",Tabla1[[#All],[llave2]],Gráficos_!C7))</f>
        <v>0</v>
      </c>
      <c r="L7">
        <f>IF(C7="","",COUNTIFS(Tabla1[[#All],[sem 03]],"=P",Tabla1[[#All],[llave2]],Gráficos_!C7))</f>
        <v>0</v>
      </c>
      <c r="M7">
        <f>IF(C7="","",COUNTIFS(Tabla1[[#All],[sem 04]],"=P",Tabla1[[#All],[llave2]],Gráficos_!C7))</f>
        <v>0</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Huancayo - Julio Sumar-Enero-Jueves-7:00pm - 9:00pm-45673-Inscrito Nuevo</v>
      </c>
      <c r="AB7" t="str">
        <f t="shared" ref="AB7:AB38" si="1">IF(OR(D7="",D7="(En blanco)"),"",D7)</f>
        <v>Oratoria y Filosofía</v>
      </c>
      <c r="AC7" s="62">
        <f t="shared" ref="AC7:AC38" si="2">IF(OR(B7="",B7="(En blanco)"),"",B7)</f>
        <v>45673</v>
      </c>
      <c r="AD7" t="str">
        <f t="shared" ref="AD7:AD38" si="3">IF(OR(B7="",B7="(En blanco)"),"",TEXT(B7,"mmmm"))</f>
        <v>Enero</v>
      </c>
      <c r="AE7" t="str">
        <f>IF(OR(B7="",B7="(En blanco)"),"",TEXT(B7,"yyyy"))</f>
        <v>2025</v>
      </c>
      <c r="AF7" t="str">
        <f t="shared" ref="AF7:AF38" si="4">IF(OR(E7="",E7="(En blanco)"),"",E7)</f>
        <v>Inscrito Nuevo</v>
      </c>
      <c r="AG7" t="str">
        <f t="shared" ref="AG7:AG38" si="5">IF(OR(F7="",F7="(En blanco)"),"",F7)</f>
        <v/>
      </c>
      <c r="AH7" t="str">
        <f t="shared" ref="AH7:AH38" si="6">IF(OR(G7="",G7="(En blanco)"),"",G7)</f>
        <v/>
      </c>
      <c r="AI7">
        <f t="shared" ref="AI7:AI38" si="7">IF(H7="","",H7)</f>
        <v>10</v>
      </c>
      <c r="AK7">
        <f>IF(J7="","",J7)</f>
        <v>0</v>
      </c>
      <c r="AL7">
        <f t="shared" ref="AL7:AV22" si="8">IF(K7="","",K7)</f>
        <v>0</v>
      </c>
      <c r="AM7">
        <f t="shared" si="8"/>
        <v>0</v>
      </c>
      <c r="AN7">
        <f t="shared" si="8"/>
        <v>0</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362</v>
      </c>
      <c r="BE7" s="185" t="s">
        <v>31</v>
      </c>
      <c r="BF7" s="185" t="s">
        <v>32</v>
      </c>
      <c r="BG7" t="s">
        <v>363</v>
      </c>
    </row>
    <row r="8" spans="2:59">
      <c r="B8" s="62">
        <v>45673</v>
      </c>
      <c r="C8" t="s">
        <v>384</v>
      </c>
      <c r="D8" t="s">
        <v>72</v>
      </c>
      <c r="E8" t="s">
        <v>81</v>
      </c>
      <c r="F8" t="s">
        <v>82</v>
      </c>
      <c r="G8" t="s">
        <v>82</v>
      </c>
      <c r="H8" s="329">
        <v>1</v>
      </c>
      <c r="I8">
        <f>IF(C8="","",COUNTIFS(Tabla1[[#All],[¿Pasó a miembro?]],"Si",Tabla1[[#All],[Tipo Incrito]],"&lt;&gt;Pre-Inscrito",Tabla1[[#All],[llave2]],Gráficos_!C8))</f>
        <v>0</v>
      </c>
      <c r="J8" s="186">
        <f>IF(C8="","",COUNTIFS(Tabla1[[#All],[sem 01]],"=P",Tabla1[[#All],[llave2]],Gráficos_!C8))</f>
        <v>0</v>
      </c>
      <c r="K8">
        <f>IF(C8="","",COUNTIFS(Tabla1[[#All],[sem 02]],"=P",Tabla1[[#All],[llave2]],Gráficos_!C8))</f>
        <v>0</v>
      </c>
      <c r="L8">
        <f>IF(C8="","",COUNTIFS(Tabla1[[#All],[sem 03]],"=P",Tabla1[[#All],[llave2]],Gráficos_!C8))</f>
        <v>0</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Huancayo - Julio Sumar-Enero-Jueves-7:00pm - 9:00pm-45673-Inscrito Nuevo</v>
      </c>
      <c r="AB8" t="str">
        <f t="shared" si="1"/>
        <v>Oratoria y Filosofía</v>
      </c>
      <c r="AC8" s="62">
        <f t="shared" si="2"/>
        <v>45673</v>
      </c>
      <c r="AD8" t="str">
        <f t="shared" si="3"/>
        <v>Enero</v>
      </c>
      <c r="AE8" t="str">
        <f t="shared" ref="AE8:AE71" si="13">IF(OR(B8="",B8="(En blanco)"),"",TEXT(B8,"yyyy"))</f>
        <v>2025</v>
      </c>
      <c r="AF8" t="str">
        <f t="shared" si="4"/>
        <v>Inscrito Nuevo</v>
      </c>
      <c r="AG8" t="str">
        <f t="shared" si="5"/>
        <v>Malú N.</v>
      </c>
      <c r="AH8" t="str">
        <f t="shared" si="6"/>
        <v>Malú N.</v>
      </c>
      <c r="AI8">
        <f t="shared" si="7"/>
        <v>1</v>
      </c>
      <c r="AK8">
        <f t="shared" ref="AK8:AV28" si="14">IF(J8="","",J8)</f>
        <v>0</v>
      </c>
      <c r="AL8">
        <f t="shared" si="8"/>
        <v>0</v>
      </c>
      <c r="AM8">
        <f t="shared" si="8"/>
        <v>0</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45673</v>
      </c>
      <c r="BC8" t="s">
        <v>72</v>
      </c>
      <c r="BD8" t="s">
        <v>81</v>
      </c>
      <c r="BE8" t="s">
        <v>345</v>
      </c>
      <c r="BF8" t="s">
        <v>345</v>
      </c>
      <c r="BG8" s="329">
        <v>10</v>
      </c>
    </row>
    <row r="9" spans="2:59">
      <c r="I9" t="str">
        <f>IF(C9="","",COUNTIFS(Tabla1[[#All],[¿Pasó a miembro?]],"Si",Tabla1[[#All],[Tipo Incrito]],"&lt;&gt;Pre-Inscrito",Tabla1[[#All],[llave2]],Gráficos_!C9))</f>
        <v/>
      </c>
      <c r="J9" s="186"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0" t="str">
        <f>IF(C9="","",COUNTIFS(Tabla1[[#All],[sem 16]],"=P",Tabla1[[#All],[llave2]],Gráficos_!C9))</f>
        <v/>
      </c>
      <c r="AA9" s="186"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0" t="str">
        <f t="shared" si="12"/>
        <v/>
      </c>
      <c r="BA9" t="str">
        <f t="shared" si="15"/>
        <v/>
      </c>
      <c r="BB9" s="62">
        <v>45673</v>
      </c>
      <c r="BC9" t="s">
        <v>72</v>
      </c>
      <c r="BD9" t="s">
        <v>81</v>
      </c>
      <c r="BE9" t="s">
        <v>82</v>
      </c>
      <c r="BF9" t="s">
        <v>82</v>
      </c>
      <c r="BG9" s="329">
        <v>1</v>
      </c>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385</v>
      </c>
      <c r="CQ44" t="s">
        <v>386</v>
      </c>
      <c r="CR44" t="s">
        <v>387</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388</v>
      </c>
      <c r="CN45" t="s">
        <v>388</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45673</v>
      </c>
      <c r="CN46" t="s">
        <v>384</v>
      </c>
      <c r="CO46" t="s">
        <v>81</v>
      </c>
      <c r="CP46" s="329">
        <v>11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t="s">
        <v>345</v>
      </c>
      <c r="CN47" t="s">
        <v>345</v>
      </c>
      <c r="CO47" t="s">
        <v>345</v>
      </c>
      <c r="CP47" s="329"/>
      <c r="CQ47" s="329"/>
      <c r="CR47" s="205" t="e">
        <v>#DIV/0!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t="s">
        <v>389</v>
      </c>
      <c r="CP48" s="329">
        <v>11</v>
      </c>
      <c r="CQ48" s="329">
        <v>0</v>
      </c>
      <c r="CR48" s="205">
        <v>0</v>
      </c>
    </row>
    <row r="49" spans="9:88">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row>
    <row r="50" spans="9:88">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row>
    <row r="51" spans="9:88">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88">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88">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88">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88">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88">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88">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88">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88">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88">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88">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88">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88">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88">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390</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360</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391</v>
      </c>
      <c r="BQ103" t="s">
        <v>392</v>
      </c>
      <c r="BR103" t="s">
        <v>393</v>
      </c>
      <c r="BS103" t="s">
        <v>394</v>
      </c>
      <c r="BT103" t="s">
        <v>395</v>
      </c>
      <c r="BU103" t="s">
        <v>396</v>
      </c>
      <c r="BV103" t="s">
        <v>397</v>
      </c>
      <c r="BW103" t="s">
        <v>398</v>
      </c>
      <c r="BX103" t="s">
        <v>399</v>
      </c>
      <c r="BY103" t="s">
        <v>400</v>
      </c>
      <c r="BZ103" t="s">
        <v>401</v>
      </c>
      <c r="CA103" t="s">
        <v>402</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388</v>
      </c>
      <c r="BL104" t="s">
        <v>388</v>
      </c>
      <c r="BM104" t="s">
        <v>388</v>
      </c>
      <c r="BN104" t="s">
        <v>388</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45673</v>
      </c>
      <c r="BL105" t="s">
        <v>403</v>
      </c>
      <c r="BM105" t="s">
        <v>81</v>
      </c>
      <c r="BN105" t="s">
        <v>388</v>
      </c>
      <c r="BP105" s="329">
        <v>0</v>
      </c>
      <c r="BQ105" s="329">
        <v>0</v>
      </c>
      <c r="BR105" s="329">
        <v>0</v>
      </c>
      <c r="BS105" s="329">
        <v>0</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403</v>
      </c>
      <c r="BM106" t="s">
        <v>81</v>
      </c>
      <c r="BN106" t="s">
        <v>82</v>
      </c>
      <c r="BO106" t="s">
        <v>82</v>
      </c>
      <c r="BP106" s="329">
        <v>0</v>
      </c>
      <c r="BQ106" s="329">
        <v>0</v>
      </c>
      <c r="BR106" s="329">
        <v>0</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389</v>
      </c>
      <c r="BP107" s="329">
        <v>0</v>
      </c>
      <c r="BQ107" s="329">
        <v>0</v>
      </c>
      <c r="BR107" s="329">
        <v>0</v>
      </c>
      <c r="BS107" s="329">
        <v>0</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404</v>
      </c>
      <c r="E3" t="s">
        <v>31</v>
      </c>
      <c r="F3" t="s">
        <v>405</v>
      </c>
      <c r="G3" t="s">
        <v>406</v>
      </c>
      <c r="H3" t="s">
        <v>407</v>
      </c>
      <c r="J3" t="s">
        <v>161</v>
      </c>
      <c r="K3" t="s">
        <v>162</v>
      </c>
      <c r="L3" t="s">
        <v>163</v>
      </c>
      <c r="M3" t="s">
        <v>408</v>
      </c>
    </row>
    <row r="4" spans="2:16">
      <c r="D4" t="s">
        <v>409</v>
      </c>
      <c r="J4" s="19" t="s">
        <v>178</v>
      </c>
      <c r="K4" s="19" t="s">
        <v>178</v>
      </c>
      <c r="L4" s="19" t="s">
        <v>178</v>
      </c>
      <c r="M4" s="19" t="str">
        <f>+J4&amp;K4&amp;L4</f>
        <v>PPP</v>
      </c>
      <c r="N4" t="s">
        <v>180</v>
      </c>
      <c r="O4" t="str">
        <f>+SUBSTITUTE(J4&amp;K4&amp;L4,"P","T")</f>
        <v>TTT</v>
      </c>
      <c r="P4" t="str">
        <f>+SUBSTITUTE(J4&amp;K4&amp;L4,"T","P")</f>
        <v>PPP</v>
      </c>
    </row>
    <row r="5" spans="2:16">
      <c r="J5" s="19" t="s">
        <v>178</v>
      </c>
      <c r="K5" s="19" t="s">
        <v>178</v>
      </c>
      <c r="L5" s="19" t="s">
        <v>197</v>
      </c>
      <c r="M5" s="19" t="str">
        <f t="shared" ref="M5:M15" si="0">+J5&amp;K5&amp;L5</f>
        <v>PPF</v>
      </c>
      <c r="N5" t="s">
        <v>180</v>
      </c>
      <c r="O5" t="str">
        <f t="shared" ref="O5:O6" si="1">+SUBSTITUTE(J5&amp;K5&amp;L5,"P","T")</f>
        <v>TTF</v>
      </c>
    </row>
    <row r="6" spans="2:16">
      <c r="J6" s="19" t="s">
        <v>178</v>
      </c>
      <c r="K6" s="19" t="s">
        <v>197</v>
      </c>
      <c r="L6" s="19" t="s">
        <v>178</v>
      </c>
      <c r="M6" s="19" t="str">
        <f t="shared" si="0"/>
        <v>PFP</v>
      </c>
      <c r="N6" t="s">
        <v>180</v>
      </c>
      <c r="O6" t="str">
        <f t="shared" si="1"/>
        <v>TFT</v>
      </c>
    </row>
    <row r="7" spans="2:16">
      <c r="J7" t="s">
        <v>178</v>
      </c>
      <c r="K7" t="s">
        <v>197</v>
      </c>
      <c r="L7" t="s">
        <v>197</v>
      </c>
      <c r="M7" t="str">
        <f t="shared" si="0"/>
        <v>PFF</v>
      </c>
      <c r="N7" s="20" t="s">
        <v>229</v>
      </c>
    </row>
    <row r="8" spans="2:16">
      <c r="J8" s="19" t="s">
        <v>197</v>
      </c>
      <c r="K8" s="19" t="s">
        <v>178</v>
      </c>
      <c r="L8" s="19" t="s">
        <v>178</v>
      </c>
      <c r="M8" s="19" t="str">
        <f t="shared" si="0"/>
        <v>FPP</v>
      </c>
      <c r="N8" t="s">
        <v>180</v>
      </c>
    </row>
    <row r="9" spans="2:16">
      <c r="J9" t="s">
        <v>197</v>
      </c>
      <c r="K9" t="s">
        <v>178</v>
      </c>
      <c r="L9" t="s">
        <v>197</v>
      </c>
      <c r="M9" t="str">
        <f t="shared" si="0"/>
        <v>FPF</v>
      </c>
      <c r="N9" s="20" t="s">
        <v>229</v>
      </c>
    </row>
    <row r="10" spans="2:16">
      <c r="J10" s="19" t="s">
        <v>197</v>
      </c>
      <c r="K10" s="19" t="s">
        <v>197</v>
      </c>
      <c r="L10" s="19" t="s">
        <v>178</v>
      </c>
      <c r="M10" s="19" t="str">
        <f t="shared" si="0"/>
        <v>FFP</v>
      </c>
      <c r="N10" t="s">
        <v>180</v>
      </c>
    </row>
    <row r="11" spans="2:16">
      <c r="J11" t="s">
        <v>197</v>
      </c>
      <c r="K11" t="s">
        <v>197</v>
      </c>
      <c r="L11" t="s">
        <v>197</v>
      </c>
      <c r="M11" t="str">
        <f t="shared" si="0"/>
        <v>FFF</v>
      </c>
      <c r="N11" s="20" t="s">
        <v>229</v>
      </c>
    </row>
    <row r="12" spans="2:16">
      <c r="E12" t="s">
        <v>410</v>
      </c>
    </row>
    <row r="13" spans="2:16">
      <c r="J13" t="s">
        <v>178</v>
      </c>
      <c r="K13" t="s">
        <v>178</v>
      </c>
      <c r="L13" t="s">
        <v>270</v>
      </c>
      <c r="M13" t="str">
        <f t="shared" si="0"/>
        <v>PPCG</v>
      </c>
      <c r="N13" s="23" t="s">
        <v>180</v>
      </c>
    </row>
    <row r="14" spans="2:16">
      <c r="J14" s="23" t="s">
        <v>178</v>
      </c>
      <c r="K14" s="23" t="s">
        <v>270</v>
      </c>
      <c r="L14" s="23" t="s">
        <v>178</v>
      </c>
      <c r="M14" t="str">
        <f t="shared" si="0"/>
        <v>PCGP</v>
      </c>
      <c r="N14" s="23" t="s">
        <v>180</v>
      </c>
    </row>
    <row r="15" spans="2:16">
      <c r="J15" s="23" t="s">
        <v>270</v>
      </c>
      <c r="K15" s="23" t="s">
        <v>178</v>
      </c>
      <c r="L15" s="23" t="s">
        <v>178</v>
      </c>
      <c r="M15" t="str">
        <f t="shared" si="0"/>
        <v>CGPP</v>
      </c>
      <c r="N15" s="23" t="s">
        <v>180</v>
      </c>
    </row>
    <row r="18" spans="17:18" ht="15">
      <c r="Q18" s="21" t="s">
        <v>411</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412</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413</v>
      </c>
      <c r="D4" s="106" t="s">
        <v>414</v>
      </c>
      <c r="E4" s="106" t="s">
        <v>415</v>
      </c>
      <c r="F4" s="87" t="s">
        <v>416</v>
      </c>
      <c r="G4" s="83"/>
      <c r="H4" s="101" t="s">
        <v>417</v>
      </c>
      <c r="I4" s="88"/>
      <c r="J4" s="88"/>
      <c r="K4" s="85"/>
      <c r="L4" s="83"/>
      <c r="M4" s="83"/>
    </row>
    <row r="5" spans="1:13">
      <c r="A5" s="83"/>
      <c r="B5" s="96" t="s">
        <v>418</v>
      </c>
      <c r="C5" s="107" t="s">
        <v>178</v>
      </c>
      <c r="D5" s="108" t="s">
        <v>178</v>
      </c>
      <c r="E5" s="108" t="s">
        <v>178</v>
      </c>
      <c r="F5" s="89" t="s">
        <v>183</v>
      </c>
      <c r="G5" s="83"/>
      <c r="H5" s="85" t="s">
        <v>419</v>
      </c>
      <c r="I5" s="83"/>
      <c r="J5" s="83"/>
      <c r="K5" s="85"/>
      <c r="L5" s="90"/>
      <c r="M5" s="90"/>
    </row>
    <row r="6" spans="1:13">
      <c r="A6" s="83"/>
      <c r="B6" s="97" t="s">
        <v>418</v>
      </c>
      <c r="C6" s="107" t="s">
        <v>178</v>
      </c>
      <c r="D6" s="108" t="s">
        <v>178</v>
      </c>
      <c r="E6" s="108" t="s">
        <v>197</v>
      </c>
      <c r="F6" s="89" t="s">
        <v>183</v>
      </c>
      <c r="G6" s="83"/>
      <c r="H6" s="85" t="s">
        <v>420</v>
      </c>
      <c r="I6" s="83"/>
      <c r="J6" s="83"/>
      <c r="K6" s="85"/>
      <c r="L6" s="90"/>
      <c r="M6" s="90"/>
    </row>
    <row r="7" spans="1:13" ht="15" customHeight="1">
      <c r="A7" s="83"/>
      <c r="B7" s="97" t="s">
        <v>418</v>
      </c>
      <c r="C7" s="107" t="s">
        <v>178</v>
      </c>
      <c r="D7" s="108" t="s">
        <v>197</v>
      </c>
      <c r="E7" s="108" t="s">
        <v>178</v>
      </c>
      <c r="F7" s="89" t="s">
        <v>183</v>
      </c>
      <c r="G7" s="83"/>
      <c r="H7" s="109"/>
      <c r="I7" s="83"/>
      <c r="J7" s="83"/>
      <c r="K7" s="83"/>
      <c r="L7" s="83"/>
      <c r="M7" s="90"/>
    </row>
    <row r="8" spans="1:13">
      <c r="A8" s="83"/>
      <c r="B8" s="97" t="s">
        <v>418</v>
      </c>
      <c r="C8" s="107" t="s">
        <v>197</v>
      </c>
      <c r="D8" s="108" t="s">
        <v>197</v>
      </c>
      <c r="E8" s="108" t="s">
        <v>178</v>
      </c>
      <c r="F8" s="89" t="s">
        <v>183</v>
      </c>
      <c r="G8" s="83"/>
      <c r="H8" s="109" t="s">
        <v>421</v>
      </c>
      <c r="I8" s="83"/>
      <c r="J8" s="83"/>
      <c r="K8" s="83"/>
      <c r="L8" s="90"/>
      <c r="M8" s="90"/>
    </row>
    <row r="9" spans="1:13">
      <c r="A9" s="83"/>
      <c r="B9" s="97" t="s">
        <v>418</v>
      </c>
      <c r="C9" s="107" t="s">
        <v>178</v>
      </c>
      <c r="D9" s="108" t="s">
        <v>197</v>
      </c>
      <c r="E9" s="108" t="s">
        <v>197</v>
      </c>
      <c r="F9" s="91" t="s">
        <v>201</v>
      </c>
      <c r="G9" s="83"/>
      <c r="H9" s="83" t="s">
        <v>422</v>
      </c>
      <c r="I9" s="83"/>
      <c r="J9" s="83"/>
      <c r="K9" s="83"/>
      <c r="L9" s="90"/>
      <c r="M9" s="90"/>
    </row>
    <row r="10" spans="1:13">
      <c r="A10" s="83"/>
      <c r="B10" s="97" t="s">
        <v>418</v>
      </c>
      <c r="C10" s="107" t="s">
        <v>197</v>
      </c>
      <c r="D10" s="108" t="s">
        <v>197</v>
      </c>
      <c r="E10" s="108" t="s">
        <v>197</v>
      </c>
      <c r="F10" s="91" t="s">
        <v>201</v>
      </c>
      <c r="G10" s="83"/>
      <c r="H10" s="85"/>
      <c r="I10" s="83"/>
      <c r="J10" s="83"/>
      <c r="K10" s="85"/>
      <c r="L10" s="90"/>
      <c r="M10" s="90"/>
    </row>
    <row r="11" spans="1:13">
      <c r="A11" s="83"/>
      <c r="B11" s="97" t="s">
        <v>418</v>
      </c>
      <c r="C11" s="107" t="s">
        <v>197</v>
      </c>
      <c r="D11" s="108" t="s">
        <v>178</v>
      </c>
      <c r="E11" s="108" t="s">
        <v>197</v>
      </c>
      <c r="F11" s="91" t="s">
        <v>201</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423</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424</v>
      </c>
      <c r="D16" s="86" t="s">
        <v>425</v>
      </c>
      <c r="E16" s="86" t="s">
        <v>426</v>
      </c>
      <c r="F16" s="87" t="s">
        <v>73</v>
      </c>
      <c r="G16" s="87" t="s">
        <v>125</v>
      </c>
      <c r="H16" s="102" t="s">
        <v>126</v>
      </c>
      <c r="I16" s="87" t="s">
        <v>127</v>
      </c>
      <c r="J16" s="87" t="s">
        <v>128</v>
      </c>
      <c r="K16" s="85"/>
      <c r="L16" s="83"/>
      <c r="M16" s="83"/>
    </row>
    <row r="17" spans="1:13">
      <c r="A17" s="83"/>
      <c r="B17" s="96" t="s">
        <v>418</v>
      </c>
      <c r="C17" s="100" t="s">
        <v>73</v>
      </c>
      <c r="D17" s="89">
        <v>5</v>
      </c>
      <c r="E17" s="95">
        <v>4</v>
      </c>
      <c r="F17" s="89">
        <v>4</v>
      </c>
      <c r="G17" s="89">
        <v>4</v>
      </c>
      <c r="H17" s="100">
        <v>4</v>
      </c>
      <c r="I17" s="89" t="s">
        <v>233</v>
      </c>
      <c r="J17" s="89" t="s">
        <v>233</v>
      </c>
      <c r="K17" s="85"/>
      <c r="L17" s="83"/>
      <c r="M17" s="83"/>
    </row>
    <row r="18" spans="1:13">
      <c r="A18" s="83"/>
      <c r="B18" s="97" t="s">
        <v>195</v>
      </c>
      <c r="C18" s="100" t="s">
        <v>125</v>
      </c>
      <c r="D18" s="89">
        <v>10</v>
      </c>
      <c r="E18" s="91">
        <v>8</v>
      </c>
      <c r="F18" s="89" t="s">
        <v>233</v>
      </c>
      <c r="G18" s="89">
        <v>8</v>
      </c>
      <c r="H18" s="100">
        <v>8</v>
      </c>
      <c r="I18" s="89">
        <v>8</v>
      </c>
      <c r="J18" s="89" t="s">
        <v>233</v>
      </c>
      <c r="K18" s="85"/>
      <c r="L18" s="83"/>
      <c r="M18" s="83"/>
    </row>
    <row r="19" spans="1:13">
      <c r="A19" s="83"/>
      <c r="B19" s="97" t="s">
        <v>226</v>
      </c>
      <c r="C19" s="100" t="s">
        <v>125</v>
      </c>
      <c r="D19" s="89">
        <v>7</v>
      </c>
      <c r="E19" s="91">
        <v>5</v>
      </c>
      <c r="F19" s="89" t="s">
        <v>233</v>
      </c>
      <c r="G19" s="89">
        <v>5</v>
      </c>
      <c r="H19" s="100">
        <v>5</v>
      </c>
      <c r="I19" s="89">
        <v>5</v>
      </c>
      <c r="J19" s="89" t="s">
        <v>233</v>
      </c>
      <c r="K19" s="85"/>
      <c r="L19" s="83"/>
      <c r="M19" s="83"/>
    </row>
    <row r="20" spans="1:13">
      <c r="A20" s="83"/>
      <c r="B20" s="97" t="s">
        <v>427</v>
      </c>
      <c r="C20" s="100" t="s">
        <v>126</v>
      </c>
      <c r="D20" s="89">
        <v>8</v>
      </c>
      <c r="E20" s="91">
        <v>6</v>
      </c>
      <c r="F20" s="89" t="s">
        <v>233</v>
      </c>
      <c r="G20" s="89" t="s">
        <v>233</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428</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2025-03-08T20:05:10Z</dcterms:modified>
  <cp:category/>
  <cp:contentStatus/>
</cp:coreProperties>
</file>