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801" documentId="13_ncr:1_{F3E97AF4-C389-43CD-9B6C-F4EFC610DFE4}" xr6:coauthVersionLast="47" xr6:coauthVersionMax="47" xr10:uidLastSave="{5211E02F-68E4-43CC-B515-CBFE0EF146CD}"/>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10178" r:id="rId8"/>
    <pivotCache cacheId="10187" r:id="rId9"/>
    <pivotCache cacheId="10196" r:id="rId10"/>
    <pivotCache cacheId="10209"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4" i="1" l="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43" i="1"/>
  <c r="BI6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K10" i="8"/>
  <c r="L10" i="8" s="1"/>
  <c r="M10" i="8" s="1"/>
  <c r="N10" i="8" s="1"/>
  <c r="O10" i="8" s="1"/>
  <c r="P10" i="8" s="1"/>
  <c r="Q10" i="8" s="1"/>
  <c r="R10" i="8" s="1"/>
  <c r="S10" i="8" s="1"/>
  <c r="T10" i="8" s="1"/>
  <c r="U10" i="8" s="1"/>
  <c r="V10" i="8" s="1"/>
  <c r="W10" i="8" s="1"/>
  <c r="X10" i="8" s="1"/>
  <c r="Y10" i="8" s="1"/>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BI69" i="1" s="1"/>
  <c r="V4" i="1"/>
  <c r="U9" i="1"/>
  <c r="U8" i="1"/>
  <c r="U7" i="1"/>
  <c r="U6" i="1"/>
  <c r="U5" i="1"/>
  <c r="U4" i="1"/>
  <c r="U73" i="1"/>
  <c r="V73" i="1"/>
  <c r="AZ73" i="1" s="1"/>
  <c r="U74" i="1"/>
  <c r="V74" i="1"/>
  <c r="U75" i="1"/>
  <c r="V75" i="1"/>
  <c r="AZ75" i="1" s="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1" i="1"/>
  <c r="V22" i="1"/>
  <c r="AZ22" i="1" s="1"/>
  <c r="V23" i="1"/>
  <c r="AX23" i="1" s="1"/>
  <c r="V24" i="1"/>
  <c r="AZ24" i="1" s="1"/>
  <c r="V25" i="1"/>
  <c r="AZ25" i="1" s="1"/>
  <c r="V26" i="1"/>
  <c r="AZ26" i="1" s="1"/>
  <c r="V27" i="1"/>
  <c r="AZ27" i="1" s="1"/>
  <c r="V28" i="1"/>
  <c r="AZ28" i="1" s="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V59" i="1"/>
  <c r="AZ59" i="1" s="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83" i="1" l="1"/>
  <c r="BI84" i="1"/>
  <c r="BI85" i="1"/>
  <c r="BI74" i="1"/>
  <c r="BI75" i="1"/>
  <c r="BI76" i="1"/>
  <c r="BI77" i="1"/>
  <c r="BI78" i="1"/>
  <c r="BI79" i="1"/>
  <c r="BI80" i="1"/>
  <c r="BI81" i="1"/>
  <c r="BI82" i="1"/>
  <c r="BI67" i="1"/>
  <c r="BI68" i="1"/>
  <c r="BI70" i="1"/>
  <c r="BI71" i="1"/>
  <c r="BI72" i="1"/>
  <c r="BI73" i="1"/>
  <c r="BI54" i="1"/>
  <c r="BI55" i="1"/>
  <c r="BI56" i="1"/>
  <c r="BI57" i="1"/>
  <c r="BI58" i="1"/>
  <c r="BI59" i="1"/>
  <c r="BI60" i="1"/>
  <c r="BI61" i="1"/>
  <c r="BI62" i="1"/>
  <c r="BI63" i="1"/>
  <c r="BI64" i="1"/>
  <c r="BI66" i="1"/>
  <c r="BI49" i="1"/>
  <c r="BI50" i="1"/>
  <c r="BI51" i="1"/>
  <c r="BI52" i="1"/>
  <c r="BI53" i="1"/>
  <c r="AZ4" i="1"/>
  <c r="BI4" i="1"/>
  <c r="BI13" i="1"/>
  <c r="BI45" i="1"/>
  <c r="BI29" i="1"/>
  <c r="BI21" i="1"/>
  <c r="BI35" i="1"/>
  <c r="BI27" i="1"/>
  <c r="BI19" i="1"/>
  <c r="BI11" i="1"/>
  <c r="BI37" i="1"/>
  <c r="BI5" i="1"/>
  <c r="BI42" i="1"/>
  <c r="BI34" i="1"/>
  <c r="BI26" i="1"/>
  <c r="BI18" i="1"/>
  <c r="BI10" i="1"/>
  <c r="BI41" i="1"/>
  <c r="BI33" i="1"/>
  <c r="BI25" i="1"/>
  <c r="BI17" i="1"/>
  <c r="BI9" i="1"/>
  <c r="BI48" i="1"/>
  <c r="BI40" i="1"/>
  <c r="BI32" i="1"/>
  <c r="BI24" i="1"/>
  <c r="BI16" i="1"/>
  <c r="BI8" i="1"/>
  <c r="BI47" i="1"/>
  <c r="BI39" i="1"/>
  <c r="BI31" i="1"/>
  <c r="BI23" i="1"/>
  <c r="BI15" i="1"/>
  <c r="BI7" i="1"/>
  <c r="BI46" i="1"/>
  <c r="BI38" i="1"/>
  <c r="BI30" i="1"/>
  <c r="BI22" i="1"/>
  <c r="BI14" i="1"/>
  <c r="BI6" i="1"/>
  <c r="BI44" i="1"/>
  <c r="BI36" i="1"/>
  <c r="BI28" i="1"/>
  <c r="BI20" i="1"/>
  <c r="BI12" i="1"/>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U23" i="7"/>
  <c r="AV23" i="7" s="1"/>
  <c r="T23" i="7"/>
  <c r="AU23" i="7" s="1"/>
  <c r="S23" i="7"/>
  <c r="AT23" i="7" s="1"/>
  <c r="R23" i="7"/>
  <c r="AS23" i="7" s="1"/>
  <c r="U22" i="7"/>
  <c r="AV22" i="7" s="1"/>
  <c r="T22" i="7"/>
  <c r="AU22" i="7" s="1"/>
  <c r="S22" i="7"/>
  <c r="AT22" i="7" s="1"/>
  <c r="R22" i="7"/>
  <c r="AS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0" i="1"/>
  <c r="U19" i="1"/>
  <c r="U18" i="1"/>
  <c r="U17"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AP85" i="1" s="1"/>
  <c r="BD84" i="1"/>
  <c r="AP84" i="1" s="1"/>
  <c r="BD83" i="1"/>
  <c r="AP83" i="1" s="1"/>
  <c r="BD82" i="1"/>
  <c r="AP82" i="1" s="1"/>
  <c r="BD81" i="1"/>
  <c r="BD80" i="1"/>
  <c r="BD79" i="1"/>
  <c r="BD78" i="1"/>
  <c r="BD77" i="1"/>
  <c r="BD76" i="1"/>
  <c r="BD75" i="1"/>
  <c r="BD74" i="1"/>
  <c r="AP74" i="1" s="1"/>
  <c r="BD73" i="1"/>
  <c r="AP73" i="1" s="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L24" i="7" l="1"/>
  <c r="AM24" i="7" s="1"/>
  <c r="Q24" i="7"/>
  <c r="AR24" i="7" s="1"/>
  <c r="P24" i="7"/>
  <c r="AQ24" i="7" s="1"/>
  <c r="O24" i="7"/>
  <c r="AP24" i="7" s="1"/>
  <c r="N24" i="7"/>
  <c r="AO24" i="7" s="1"/>
  <c r="M24" i="7"/>
  <c r="AN24" i="7" s="1"/>
  <c r="K24" i="7"/>
  <c r="AL24" i="7" s="1"/>
  <c r="J24" i="7"/>
  <c r="AK24" i="7" s="1"/>
  <c r="Q23" i="7"/>
  <c r="AR23" i="7" s="1"/>
  <c r="Q22" i="7"/>
  <c r="AR22" i="7" s="1"/>
  <c r="L23" i="7"/>
  <c r="AM23" i="7" s="1"/>
  <c r="L22" i="7"/>
  <c r="AM22" i="7" s="1"/>
  <c r="P23" i="7"/>
  <c r="AQ23" i="7" s="1"/>
  <c r="O23" i="7"/>
  <c r="AP23" i="7" s="1"/>
  <c r="N23" i="7"/>
  <c r="AO23" i="7" s="1"/>
  <c r="M23" i="7"/>
  <c r="AN23" i="7" s="1"/>
  <c r="P22" i="7"/>
  <c r="AQ22" i="7" s="1"/>
  <c r="O22" i="7"/>
  <c r="AP22" i="7" s="1"/>
  <c r="N22" i="7"/>
  <c r="AO22" i="7" s="1"/>
  <c r="M22" i="7"/>
  <c r="AN22" i="7" s="1"/>
  <c r="K23" i="7"/>
  <c r="AL23" i="7" s="1"/>
  <c r="J23" i="7"/>
  <c r="AK23" i="7" s="1"/>
  <c r="K22" i="7"/>
  <c r="AL22" i="7" s="1"/>
  <c r="J22" i="7"/>
  <c r="AK22" i="7"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P25" i="9" l="1"/>
  <c r="L26" i="9"/>
  <c r="K26" i="9"/>
  <c r="J26" i="9"/>
  <c r="Q26" i="9"/>
  <c r="P26" i="9"/>
  <c r="F27" i="9"/>
  <c r="I26" i="9"/>
  <c r="L23" i="9"/>
  <c r="H26" i="9"/>
  <c r="O26" i="9"/>
  <c r="N26" i="9"/>
  <c r="F26" i="9"/>
  <c r="M26" i="9"/>
  <c r="F23" i="9"/>
  <c r="I23" i="9"/>
  <c r="G26" i="9"/>
  <c r="O23" i="9"/>
  <c r="N23" i="9"/>
  <c r="K23" i="9"/>
  <c r="Q23" i="9"/>
  <c r="P23" i="9"/>
  <c r="M23" i="9"/>
  <c r="J23" i="9"/>
  <c r="H23" i="9"/>
  <c r="G23" i="9"/>
  <c r="O21" i="9"/>
  <c r="J21" i="9"/>
  <c r="P21" i="9"/>
  <c r="N21" i="9"/>
  <c r="F21" i="9"/>
  <c r="L21" i="9"/>
  <c r="M21" i="9"/>
  <c r="I21" i="9"/>
  <c r="G21" i="9"/>
  <c r="K10" i="9"/>
  <c r="H10" i="9"/>
  <c r="K21" i="9"/>
  <c r="H21" i="9"/>
  <c r="Q21" i="9"/>
  <c r="K20" i="9"/>
  <c r="Q20" i="9"/>
  <c r="N20" i="9"/>
  <c r="I20" i="9"/>
  <c r="P20" i="9"/>
  <c r="G20" i="9"/>
  <c r="O20" i="9"/>
  <c r="J20" i="9"/>
  <c r="H20" i="9"/>
  <c r="Q7" i="9"/>
  <c r="P7" i="9"/>
  <c r="O7" i="9"/>
  <c r="N7" i="9"/>
  <c r="M7" i="9"/>
  <c r="L7" i="9"/>
  <c r="K7" i="9"/>
  <c r="J7" i="9"/>
  <c r="I7" i="9"/>
  <c r="H7" i="9"/>
  <c r="G7" i="9"/>
  <c r="M20" i="9"/>
  <c r="L20" i="9"/>
  <c r="L10" i="9"/>
  <c r="P10" i="9"/>
  <c r="M10" i="9"/>
  <c r="N10" i="9"/>
  <c r="O10" i="9"/>
  <c r="P22" i="9"/>
  <c r="K22" i="9"/>
  <c r="N22" i="9"/>
  <c r="M22" i="9"/>
  <c r="L22" i="9"/>
  <c r="J22" i="9"/>
  <c r="H22" i="9"/>
  <c r="I22" i="9"/>
  <c r="O22" i="9"/>
  <c r="G22" i="9"/>
  <c r="Q22" i="9"/>
  <c r="G10" i="9"/>
  <c r="J10" i="9"/>
  <c r="F10" i="9"/>
  <c r="I10" i="9"/>
  <c r="Q10" i="9"/>
  <c r="F22" i="9"/>
  <c r="J8" i="9"/>
  <c r="K8" i="9"/>
  <c r="O27" i="9"/>
  <c r="J27" i="9"/>
  <c r="H8" i="9"/>
  <c r="F8" i="9"/>
  <c r="P8" i="9"/>
  <c r="F20" i="9"/>
  <c r="N8" i="9"/>
  <c r="M27" i="9"/>
  <c r="M8" i="9"/>
  <c r="M25" i="9"/>
  <c r="L25" i="9"/>
  <c r="K25" i="9"/>
  <c r="J25" i="9"/>
  <c r="Q25" i="9"/>
  <c r="I25" i="9"/>
  <c r="H25" i="9"/>
  <c r="O25" i="9"/>
  <c r="G25" i="9"/>
  <c r="N25" i="9"/>
  <c r="F25" i="9"/>
  <c r="H27" i="9"/>
  <c r="K24" i="9"/>
  <c r="J24" i="9"/>
  <c r="Q24" i="9"/>
  <c r="I24" i="9"/>
  <c r="P24" i="9"/>
  <c r="H24" i="9"/>
  <c r="O24" i="9"/>
  <c r="G24" i="9"/>
  <c r="N24" i="9"/>
  <c r="F24" i="9"/>
  <c r="M24" i="9"/>
  <c r="L24" i="9"/>
  <c r="N27" i="9"/>
  <c r="P27" i="9"/>
  <c r="D16" i="9"/>
  <c r="C16" i="9"/>
  <c r="K27" i="9"/>
  <c r="F7" i="9"/>
  <c r="Q8" i="9"/>
  <c r="L8" i="9"/>
  <c r="I27" i="9"/>
  <c r="D17" i="9"/>
  <c r="C17" i="9"/>
  <c r="Q27" i="9"/>
  <c r="G8" i="9"/>
  <c r="L27" i="9"/>
  <c r="G27" i="9"/>
  <c r="O8" i="9"/>
  <c r="I8" i="9"/>
  <c r="C23" i="9" l="1"/>
  <c r="D21" i="9"/>
  <c r="C21" i="9"/>
  <c r="D23" i="9"/>
  <c r="D26" i="9"/>
  <c r="C26" i="9"/>
  <c r="D10" i="9"/>
  <c r="D14" i="9" s="1"/>
  <c r="C10" i="9"/>
  <c r="C12" i="9" s="1"/>
  <c r="C22" i="9"/>
  <c r="F14" i="9"/>
  <c r="F12" i="9"/>
  <c r="G5" i="9" s="1"/>
  <c r="F15" i="9"/>
  <c r="D22" i="9"/>
  <c r="D27" i="9"/>
  <c r="D8" i="9"/>
  <c r="C8" i="9"/>
  <c r="C27" i="9"/>
  <c r="D7" i="9"/>
  <c r="C7" i="9"/>
  <c r="D24" i="9"/>
  <c r="C24" i="9"/>
  <c r="D25" i="9"/>
  <c r="C25" i="9"/>
  <c r="D20" i="9"/>
  <c r="C20" i="9"/>
  <c r="D12" i="9" l="1"/>
  <c r="D15" i="9"/>
  <c r="C14" i="9"/>
  <c r="C15" i="9"/>
  <c r="G15" i="9"/>
  <c r="G14" i="9"/>
  <c r="G12" i="9"/>
  <c r="H5" i="9" s="1"/>
  <c r="H15" i="9" l="1"/>
  <c r="H12" i="9"/>
  <c r="I5" i="9" s="1"/>
  <c r="H14" i="9"/>
  <c r="I12" i="9" l="1"/>
  <c r="J5" i="9" s="1"/>
  <c r="I15" i="9"/>
  <c r="I14" i="9"/>
  <c r="J12" i="9" l="1"/>
  <c r="K5" i="9" s="1"/>
  <c r="J14" i="9"/>
  <c r="J15" i="9"/>
  <c r="K15" i="9" l="1"/>
  <c r="K12" i="9"/>
  <c r="L5" i="9" s="1"/>
  <c r="K14" i="9"/>
  <c r="L12" i="9" l="1"/>
  <c r="M5" i="9" s="1"/>
  <c r="L15" i="9"/>
  <c r="L14" i="9"/>
  <c r="M12" i="9" l="1"/>
  <c r="N5" i="9" s="1"/>
  <c r="M14" i="9"/>
  <c r="M15" i="9"/>
  <c r="N12" i="9" l="1"/>
  <c r="O5" i="9" s="1"/>
  <c r="N15" i="9"/>
  <c r="N14" i="9"/>
  <c r="O12" i="9" l="1"/>
  <c r="P5" i="9" s="1"/>
  <c r="O15" i="9"/>
  <c r="O14" i="9"/>
  <c r="P12" i="9" l="1"/>
  <c r="Q5" i="9" s="1"/>
  <c r="P14" i="9"/>
  <c r="P15" i="9"/>
  <c r="Q12" i="9" l="1"/>
  <c r="Q15" i="9"/>
  <c r="Q14"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<sst xmlns="http://schemas.openxmlformats.org/spreadsheetml/2006/main" count="2605" uniqueCount="700">
  <si>
    <t>Filial:</t>
  </si>
  <si>
    <t>Lima - Breña</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</si>
  <si>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</si>
  <si>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</si>
  <si>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</si>
  <si>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</si>
  <si>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</si>
  <si>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</si>
  <si>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</si>
  <si>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</si>
  <si>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</si>
  <si>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</si>
  <si>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</si>
  <si>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</si>
  <si>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</si>
  <si>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</si>
  <si>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</si>
  <si>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</si>
  <si>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</si>
  <si>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</si>
  <si>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</si>
  <si>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</si>
  <si>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</si>
  <si>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</si>
  <si>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</si>
  <si>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</si>
  <si>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</si>
  <si>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</si>
  <si>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</si>
  <si>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</si>
  <si>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</si>
  <si>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</si>
  <si>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</si>
  <si>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</si>
  <si>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</si>
  <si>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</si>
  <si>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</si>
  <si>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</si>
  <si>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</si>
  <si>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</si>
  <si>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</si>
  <si>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</si>
  <si>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</si>
  <si>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</si>
  <si>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</si>
  <si>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</si>
  <si>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</si>
  <si>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</si>
  <si>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</si>
  <si>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</si>
  <si>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</si>
  <si>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</si>
  <si>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</si>
  <si>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</si>
  <si>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</si>
  <si>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</si>
  <si>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</si>
  <si>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</si>
  <si>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</si>
  <si>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</si>
  <si>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</si>
  <si>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</si>
  <si>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</si>
  <si>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</si>
  <si>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</si>
  <si>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</si>
  <si>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</si>
  <si>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</si>
  <si>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</si>
  <si>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</si>
  <si>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</si>
  <si>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</si>
  <si>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t>
  </si>
  <si>
    <t>Enero</t>
  </si>
  <si>
    <t>Lunes</t>
  </si>
  <si>
    <t>7:30pm a 9:30pm</t>
  </si>
  <si>
    <t xml:space="preserve">Patt </t>
  </si>
  <si>
    <t>70713028</t>
  </si>
  <si>
    <t>Alejandra</t>
  </si>
  <si>
    <t>Cahuana Rodrìguez</t>
  </si>
  <si>
    <t>alejandracahuanar@gmail.com</t>
  </si>
  <si>
    <t>Xexostris III</t>
  </si>
  <si>
    <t>Inscrito Nuevo</t>
  </si>
  <si>
    <t>Lizeth</t>
  </si>
  <si>
    <t>Javier</t>
  </si>
  <si>
    <t>P</t>
  </si>
  <si>
    <t>F</t>
  </si>
  <si>
    <t>CH</t>
  </si>
  <si>
    <t>Contacto Personal</t>
  </si>
  <si>
    <t>25557651</t>
  </si>
  <si>
    <t>Ana Maria</t>
  </si>
  <si>
    <t>Sanchez Tapia</t>
  </si>
  <si>
    <t>anasancheztapia3@gmail.com</t>
  </si>
  <si>
    <t>Cursos</t>
  </si>
  <si>
    <t>07356556</t>
  </si>
  <si>
    <t>Bertha Isabel</t>
  </si>
  <si>
    <t>Loayza Bonelli</t>
  </si>
  <si>
    <t>---</t>
  </si>
  <si>
    <t>Mensajes de texto</t>
  </si>
  <si>
    <t>Martes</t>
  </si>
  <si>
    <t>Sofia</t>
  </si>
  <si>
    <t>00512876</t>
  </si>
  <si>
    <t xml:space="preserve">Esther </t>
  </si>
  <si>
    <t>Curo Coaquira</t>
  </si>
  <si>
    <t>esthercacc@hotmail.com</t>
  </si>
  <si>
    <t>Amon I</t>
  </si>
  <si>
    <t>Nicole</t>
  </si>
  <si>
    <t>Marco</t>
  </si>
  <si>
    <t>Redes sociales</t>
  </si>
  <si>
    <t>Jueves</t>
  </si>
  <si>
    <t>Maritza</t>
  </si>
  <si>
    <t>60193747</t>
  </si>
  <si>
    <t>Fernando Nestor</t>
  </si>
  <si>
    <t>Capcha Vergara</t>
  </si>
  <si>
    <t>Fernandocapcha7@gmail.com</t>
  </si>
  <si>
    <t>Nuth I</t>
  </si>
  <si>
    <t>Carolina</t>
  </si>
  <si>
    <t>Jorge</t>
  </si>
  <si>
    <t>Web</t>
  </si>
  <si>
    <t>07516221</t>
  </si>
  <si>
    <t>Fredy Orlando</t>
  </si>
  <si>
    <t>Solis Flores</t>
  </si>
  <si>
    <t>solisfloresfredyorlando@gmail.com</t>
  </si>
  <si>
    <t>08095749</t>
  </si>
  <si>
    <t>Gabino</t>
  </si>
  <si>
    <t>Cahuana Romero</t>
  </si>
  <si>
    <t>gabinosignos@yahoo.es</t>
  </si>
  <si>
    <t>40293672</t>
  </si>
  <si>
    <t xml:space="preserve">Mariela </t>
  </si>
  <si>
    <t>Angeles Huaman</t>
  </si>
  <si>
    <t>mangeleshuaman@gmail.com</t>
  </si>
  <si>
    <t>46333878</t>
  </si>
  <si>
    <t>Math</t>
  </si>
  <si>
    <t>Mera Vargas</t>
  </si>
  <si>
    <t>meravargasmath@gmail.com</t>
  </si>
  <si>
    <t>76321317</t>
  </si>
  <si>
    <t>Aiori Jose</t>
  </si>
  <si>
    <t>Sierralta Rodriguez</t>
  </si>
  <si>
    <t>aiori.2005@gmail.com</t>
  </si>
  <si>
    <t>p</t>
  </si>
  <si>
    <t>43394599</t>
  </si>
  <si>
    <t>Christian Vìctor</t>
  </si>
  <si>
    <t>Capcha Carhuavilca</t>
  </si>
  <si>
    <t>vcapcha19@gmail.com</t>
  </si>
  <si>
    <t>70502490</t>
  </si>
  <si>
    <t>Elsa Nancy</t>
  </si>
  <si>
    <t>Champion Vega</t>
  </si>
  <si>
    <t>elsachampionv@gmail.com</t>
  </si>
  <si>
    <t>45980267</t>
  </si>
  <si>
    <t>James Junior</t>
  </si>
  <si>
    <t>Condor Jimenez</t>
  </si>
  <si>
    <t>james-448@hotmail.com</t>
  </si>
  <si>
    <t>09033713</t>
  </si>
  <si>
    <t>Lidia Luz</t>
  </si>
  <si>
    <t>Lopez Lama</t>
  </si>
  <si>
    <t>lidialopez747@hotmail.com</t>
  </si>
  <si>
    <t>75869451</t>
  </si>
  <si>
    <t>Lucero</t>
  </si>
  <si>
    <t>Romàn Lucas</t>
  </si>
  <si>
    <t>romanlucaslucero@gmail.com</t>
  </si>
  <si>
    <t>08050390</t>
  </si>
  <si>
    <t>Ludy</t>
  </si>
  <si>
    <t>Maldonado Veliz</t>
  </si>
  <si>
    <t>ludymaldonado@yahoo.es</t>
  </si>
  <si>
    <t>09328187</t>
  </si>
  <si>
    <t>Luis Alberto</t>
  </si>
  <si>
    <t>Huamàn Vega</t>
  </si>
  <si>
    <t>luish.vega@hotmail.com</t>
  </si>
  <si>
    <t>74149175</t>
  </si>
  <si>
    <t>Luz Florencia</t>
  </si>
  <si>
    <t>Escobar Lopez</t>
  </si>
  <si>
    <t>florencia27eire@gmail.com</t>
  </si>
  <si>
    <t>42661088</t>
  </si>
  <si>
    <t>Mercedes Luisa</t>
  </si>
  <si>
    <t>Alvino Lòpez</t>
  </si>
  <si>
    <t>alvinolopezmercedes@gmail.com</t>
  </si>
  <si>
    <t>10120939</t>
  </si>
  <si>
    <t>Nelly Francisca</t>
  </si>
  <si>
    <t>Mendoza Yupanqui</t>
  </si>
  <si>
    <t>nellymendoza27@gmail.com</t>
  </si>
  <si>
    <t>46712420</t>
  </si>
  <si>
    <t>Roxana Inès</t>
  </si>
  <si>
    <t>Taboada Silupù</t>
  </si>
  <si>
    <t>roxana.taboada@upch</t>
  </si>
  <si>
    <t>72561102</t>
  </si>
  <si>
    <t>Ruth Azucena</t>
  </si>
  <si>
    <t>Ramos Olòrtegui</t>
  </si>
  <si>
    <t>azucena18.r@hotmail.com</t>
  </si>
  <si>
    <t>76686203</t>
  </si>
  <si>
    <t>Sandra</t>
  </si>
  <si>
    <t>Carbajal Toscano</t>
  </si>
  <si>
    <t>stoscanocarbaice@gmail.com</t>
  </si>
  <si>
    <t>74330956</t>
  </si>
  <si>
    <t>Stephano Valentino</t>
  </si>
  <si>
    <t>Cancino Rodrìguez</t>
  </si>
  <si>
    <t>60359468</t>
  </si>
  <si>
    <t>Yamileth Mayra</t>
  </si>
  <si>
    <t>Ortega Abal</t>
  </si>
  <si>
    <t>09563508</t>
  </si>
  <si>
    <t>Yenny Zully</t>
  </si>
  <si>
    <t>Zambrano Gavidia</t>
  </si>
  <si>
    <t>yezuzaga@gmail.com</t>
  </si>
  <si>
    <t>10110398</t>
  </si>
  <si>
    <t>Alex Denis</t>
  </si>
  <si>
    <t>Salazar Carriòn</t>
  </si>
  <si>
    <t>inverxion.se@gmail.com</t>
  </si>
  <si>
    <t>08658395</t>
  </si>
  <si>
    <t>Alfredo Antonio</t>
  </si>
  <si>
    <t>Barboza Garcìa</t>
  </si>
  <si>
    <t>72975163</t>
  </si>
  <si>
    <t>Angie Belén</t>
  </si>
  <si>
    <t>Garcia Rodriguez</t>
  </si>
  <si>
    <t>angiegr.2607@gmail.com</t>
  </si>
  <si>
    <t>42169957</t>
  </si>
  <si>
    <t>Carlos Enrique</t>
  </si>
  <si>
    <t>Quispe Rosadio</t>
  </si>
  <si>
    <t>carlos.quispe.rosadio@gmail.com</t>
  </si>
  <si>
    <t>06190265</t>
  </si>
  <si>
    <t>Flor de Maria</t>
  </si>
  <si>
    <t>Vidal Hurtado</t>
  </si>
  <si>
    <t>inversionesfood@gmail.com</t>
  </si>
  <si>
    <t>10359282</t>
  </si>
  <si>
    <t>Gladys Evalia</t>
  </si>
  <si>
    <t>Capcha Serna</t>
  </si>
  <si>
    <t>gcapcha1202@gmail.com</t>
  </si>
  <si>
    <t>06711141</t>
  </si>
  <si>
    <t>Graciela Soledad</t>
  </si>
  <si>
    <t>Lovera Romanze</t>
  </si>
  <si>
    <t>soledadlovera@hotmail.com</t>
  </si>
  <si>
    <t>61933195</t>
  </si>
  <si>
    <t>Janis Estuat</t>
  </si>
  <si>
    <t>Palomino</t>
  </si>
  <si>
    <t>maria051427@gmail.com</t>
  </si>
  <si>
    <t>WhastApp</t>
  </si>
  <si>
    <t>007658048</t>
  </si>
  <si>
    <t xml:space="preserve">Jean Franco de Jesùs </t>
  </si>
  <si>
    <t>Ruiz Falconeti</t>
  </si>
  <si>
    <t>10293713</t>
  </si>
  <si>
    <t>Karina Araceli</t>
  </si>
  <si>
    <t>Castro Villagómez</t>
  </si>
  <si>
    <t>karinaaraceli24@hotmail.com</t>
  </si>
  <si>
    <t>73249941</t>
  </si>
  <si>
    <t>Avila Ascencio</t>
  </si>
  <si>
    <t>avilaascenciolucero@gmail.com</t>
  </si>
  <si>
    <t>60869442</t>
  </si>
  <si>
    <t>Luis Angel</t>
  </si>
  <si>
    <t>Namuche Capulian</t>
  </si>
  <si>
    <t>namuchecapulianluisangel@gmail.com</t>
  </si>
  <si>
    <t>Contacto personal</t>
  </si>
  <si>
    <t>15991085</t>
  </si>
  <si>
    <t>Vega Kanashiro</t>
  </si>
  <si>
    <t>06068394</t>
  </si>
  <si>
    <t>Maria Milagros</t>
  </si>
  <si>
    <t>Venero Forero</t>
  </si>
  <si>
    <t>75424261</t>
  </si>
  <si>
    <t>Nicole Helena</t>
  </si>
  <si>
    <t>Leòn Peñaranda</t>
  </si>
  <si>
    <t>nicolepenaranda613@gmail.com</t>
  </si>
  <si>
    <t>09796724</t>
  </si>
  <si>
    <t>Norma</t>
  </si>
  <si>
    <t>Asencios Vilca</t>
  </si>
  <si>
    <t>06803062</t>
  </si>
  <si>
    <t>Patricia Debora</t>
  </si>
  <si>
    <t>Torres Valverde</t>
  </si>
  <si>
    <t>76298721</t>
  </si>
  <si>
    <t>Sony Erickson</t>
  </si>
  <si>
    <t>Rojas Dueñas</t>
  </si>
  <si>
    <t>sonyericksonrojasduenas6@gmail.com</t>
  </si>
  <si>
    <t>10121243</t>
  </si>
  <si>
    <t>Carmen Rosario</t>
  </si>
  <si>
    <t>Irazabal Còrdova</t>
  </si>
  <si>
    <t>carmenrosarioirazabalcordova@gmail.com</t>
  </si>
  <si>
    <t>74898619</t>
  </si>
  <si>
    <t>Max Antonio</t>
  </si>
  <si>
    <t>Cubas Sulluchuco</t>
  </si>
  <si>
    <t>mcubass16@gmail.com</t>
  </si>
  <si>
    <t>07962981</t>
  </si>
  <si>
    <t xml:space="preserve">Juana </t>
  </si>
  <si>
    <t>Lucas Tadeo</t>
  </si>
  <si>
    <t>juanita.lt23@gmail.com</t>
  </si>
  <si>
    <t>25701438</t>
  </si>
  <si>
    <t>Bertha</t>
  </si>
  <si>
    <t>Alendez</t>
  </si>
  <si>
    <t>berthalendez235@gmail.com</t>
  </si>
  <si>
    <t>09327935</t>
  </si>
  <si>
    <t>Victor Eduardo</t>
  </si>
  <si>
    <t>Huerta Ortiz</t>
  </si>
  <si>
    <t>huertabogados478@gmail.com</t>
  </si>
  <si>
    <t>74954280</t>
  </si>
  <si>
    <t>Fabrizio</t>
  </si>
  <si>
    <t>Pacheco Sanchez</t>
  </si>
  <si>
    <t>Febrero</t>
  </si>
  <si>
    <t>40353254</t>
  </si>
  <si>
    <t xml:space="preserve">Gianina </t>
  </si>
  <si>
    <t>Ale Ale</t>
  </si>
  <si>
    <t>alegianina01@gmail.com</t>
  </si>
  <si>
    <t>Anubis I</t>
  </si>
  <si>
    <t>Andre</t>
  </si>
  <si>
    <t>44323121</t>
  </si>
  <si>
    <t>Victor Ezequiel</t>
  </si>
  <si>
    <t>Atunca De La Cruz</t>
  </si>
  <si>
    <t>vicruz24071980@gmail.com</t>
  </si>
  <si>
    <t xml:space="preserve">WhatsApp </t>
  </si>
  <si>
    <t>41561131</t>
  </si>
  <si>
    <t xml:space="preserve">Sonia </t>
  </si>
  <si>
    <t>Baltazar Anchiraico</t>
  </si>
  <si>
    <t>secretarianucleodiocho3@gmail.com</t>
  </si>
  <si>
    <t xml:space="preserve">Redes sociales </t>
  </si>
  <si>
    <t>48412358</t>
  </si>
  <si>
    <t xml:space="preserve">Tatiana Hilda  </t>
  </si>
  <si>
    <t>Conga Atauqui</t>
  </si>
  <si>
    <t>tatianaconga@gmail.com</t>
  </si>
  <si>
    <t>40872615</t>
  </si>
  <si>
    <t>Jennifer  Mariella</t>
  </si>
  <si>
    <t>Mosquera Torres</t>
  </si>
  <si>
    <t>jennifermosqueratorres@gmail.com</t>
  </si>
  <si>
    <t>41583408</t>
  </si>
  <si>
    <t>Luis  Aquilino</t>
  </si>
  <si>
    <t>Paredes Torres</t>
  </si>
  <si>
    <t>lp82t@hotmail.com</t>
  </si>
  <si>
    <t>72062889</t>
  </si>
  <si>
    <t xml:space="preserve">Marcelo Daniel </t>
  </si>
  <si>
    <t>Torres Jara</t>
  </si>
  <si>
    <t>marcetj08@gmail.com</t>
  </si>
  <si>
    <t>06012967</t>
  </si>
  <si>
    <t>Emma</t>
  </si>
  <si>
    <t>Vidal Vidal</t>
  </si>
  <si>
    <t>***</t>
  </si>
  <si>
    <t>74716382</t>
  </si>
  <si>
    <t>Marcelo Edson</t>
  </si>
  <si>
    <t xml:space="preserve">Vivanco Alata </t>
  </si>
  <si>
    <t>edsonmarcelova@gmail.com</t>
  </si>
  <si>
    <t>40609674</t>
  </si>
  <si>
    <t>Agustin</t>
  </si>
  <si>
    <t>Cereceda Manrique</t>
  </si>
  <si>
    <t>fercerman80@gmail.com</t>
  </si>
  <si>
    <t>Xexostris I</t>
  </si>
  <si>
    <t>Patt</t>
  </si>
  <si>
    <t>04648788</t>
  </si>
  <si>
    <t xml:space="preserve">Felix </t>
  </si>
  <si>
    <t>De la Cruz Valenzuela</t>
  </si>
  <si>
    <t>fede0077@hotmail.com</t>
  </si>
  <si>
    <t>Actividades</t>
  </si>
  <si>
    <t>60736855</t>
  </si>
  <si>
    <t xml:space="preserve">Brenda Nicole </t>
  </si>
  <si>
    <t>Miranda Velásquez</t>
  </si>
  <si>
    <t>Brendanicolemv@gmail.com</t>
  </si>
  <si>
    <t>Pre-Inscrito</t>
  </si>
  <si>
    <t>09436480</t>
  </si>
  <si>
    <t xml:space="preserve">Nancy </t>
  </si>
  <si>
    <t>Moquillaza Espinoza</t>
  </si>
  <si>
    <t>nancy.moquillaza@hotmail.com</t>
  </si>
  <si>
    <t>45090886</t>
  </si>
  <si>
    <t>Samanta Ruth</t>
  </si>
  <si>
    <t>Kujat Flores</t>
  </si>
  <si>
    <t>SAMANTAKUJAT77@GMAIL.COM</t>
  </si>
  <si>
    <t>09509493</t>
  </si>
  <si>
    <t>Jesus Elizabeth</t>
  </si>
  <si>
    <t>Baltazar Angeles</t>
  </si>
  <si>
    <t>ebcursos55@gmail.com</t>
  </si>
  <si>
    <t>76586803</t>
  </si>
  <si>
    <t>Cynthia</t>
  </si>
  <si>
    <t>Castillo Vertiz</t>
  </si>
  <si>
    <t>76855928</t>
  </si>
  <si>
    <t>Juan Manuel</t>
  </si>
  <si>
    <t>Gallardo Escalante</t>
  </si>
  <si>
    <t xml:space="preserve">Contacto personal </t>
  </si>
  <si>
    <t>73182719</t>
  </si>
  <si>
    <t>Norgen</t>
  </si>
  <si>
    <t>Gazaniga Mendoza</t>
  </si>
  <si>
    <t>42688232</t>
  </si>
  <si>
    <t>Rosaura  Nathaly</t>
  </si>
  <si>
    <t>Luciano Zegarra</t>
  </si>
  <si>
    <t>ventas@ventasyserviciosabundia.com</t>
  </si>
  <si>
    <t>10409514</t>
  </si>
  <si>
    <t>Roger</t>
  </si>
  <si>
    <t>Yurivilca Montes</t>
  </si>
  <si>
    <t>73804055</t>
  </si>
  <si>
    <t>Ricardo Manuel (2024)</t>
  </si>
  <si>
    <t>Almirón Yco</t>
  </si>
  <si>
    <t>ricardomanuelalmironyco@gmail.com</t>
  </si>
  <si>
    <t>Recuperado otro año</t>
  </si>
  <si>
    <t>Alejandra (enero)</t>
  </si>
  <si>
    <t>Cambio de horario</t>
  </si>
  <si>
    <t>Gabino (enero)</t>
  </si>
  <si>
    <t>Carmen Rosario (enero)</t>
  </si>
  <si>
    <t>Fabrizio (enero)</t>
  </si>
  <si>
    <t>Mercedes Luisa (enero)</t>
  </si>
  <si>
    <t>73264360</t>
  </si>
  <si>
    <t>Lisbeth (2024)</t>
  </si>
  <si>
    <t>Común Pérez</t>
  </si>
  <si>
    <t>lisbeth.cp29@gmail.com</t>
  </si>
  <si>
    <t>45021266</t>
  </si>
  <si>
    <t>Pamela (2024)</t>
  </si>
  <si>
    <t>Orco Contreras</t>
  </si>
  <si>
    <t>Yenny Zully (enero)</t>
  </si>
  <si>
    <t>Recuperado 2025</t>
  </si>
  <si>
    <t>70905749</t>
  </si>
  <si>
    <t>Gema Thalia</t>
  </si>
  <si>
    <t>Cardenas Toledo</t>
  </si>
  <si>
    <t>gema-elx15@hotmail.com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</si>
  <si>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</si>
  <si>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</si>
  <si>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</si>
  <si>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</si>
  <si>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</si>
  <si>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</si>
  <si>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</si>
  <si>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</si>
  <si>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</si>
  <si>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</si>
  <si>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</si>
  <si>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</si>
  <si>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</si>
  <si>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</si>
  <si>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</si>
  <si>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</si>
  <si>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</si>
  <si>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</si>
  <si>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</si>
  <si>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</si>
  <si>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</si>
  <si>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</si>
  <si>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</si>
  <si>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</si>
  <si>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</si>
  <si>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</si>
  <si>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</si>
  <si>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</si>
  <si>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</si>
  <si>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</si>
  <si>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</si>
  <si>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</si>
  <si>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</si>
  <si>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</si>
  <si>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</si>
  <si>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</si>
  <si>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</si>
  <si>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</si>
  <si>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</si>
  <si>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</si>
  <si>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</si>
  <si>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</si>
  <si>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</si>
  <si>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</si>
  <si>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</si>
  <si>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</si>
  <si>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</si>
  <si>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</si>
  <si>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</si>
  <si>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</si>
  <si>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</si>
  <si>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</si>
  <si>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</si>
  <si>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</si>
  <si>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Presente</t>
  </si>
  <si>
    <t>Asistió</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</si>
  <si>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</si>
  <si>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</si>
  <si>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</si>
  <si>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</si>
  <si>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</si>
  <si>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</si>
  <si>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7:15 - 9:10</t>
  </si>
  <si>
    <t>9:30 a.m.- 12:30 p.m.</t>
  </si>
  <si>
    <t>Ene_2025</t>
  </si>
  <si>
    <t>Oratoria y Filosofía</t>
  </si>
  <si>
    <t>Arequipa - Cerro Colorado</t>
  </si>
  <si>
    <t>1A</t>
  </si>
  <si>
    <t>NO</t>
  </si>
  <si>
    <t>Horarios</t>
  </si>
  <si>
    <t xml:space="preserve">Ya sea por trabajos, estudios o motivos personales, la persona no cuenta con el tiempo o disponibilidad para asistir a clases. </t>
  </si>
  <si>
    <t>Lunes y miércoles</t>
  </si>
  <si>
    <t>6:30 - 8:30</t>
  </si>
  <si>
    <t>3:30 - 6:30 p.m.</t>
  </si>
  <si>
    <t>Feb_2025</t>
  </si>
  <si>
    <t>Conócete a Ti Mismo y Oratoria</t>
  </si>
  <si>
    <t>Falta</t>
  </si>
  <si>
    <t>Arequipa - CU Yanahuara</t>
  </si>
  <si>
    <t>CU</t>
  </si>
  <si>
    <t>NO Aplica</t>
  </si>
  <si>
    <t>Nunca Asistió</t>
  </si>
  <si>
    <t>Viaje / Distancia</t>
  </si>
  <si>
    <t xml:space="preserve">La persona realiza un viaje de periodo largo. La persona se muda y la distancia con la escuela le impide continuar con sus clases. </t>
  </si>
  <si>
    <t>Lunes - Miércoles</t>
  </si>
  <si>
    <t>Sábado</t>
  </si>
  <si>
    <t>7:15 - 9:10 p.m.</t>
  </si>
  <si>
    <t>Mar_2025</t>
  </si>
  <si>
    <t>N</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</si>
  <si>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</si>
  <si>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</si>
  <si>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</si>
  <si>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</si>
  <si>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</si>
  <si>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</si>
  <si>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</si>
  <si>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</si>
  <si>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Abr_2025</t>
  </si>
  <si>
    <t>Amon II</t>
  </si>
  <si>
    <t>BAJA</t>
  </si>
  <si>
    <t>Baja</t>
  </si>
  <si>
    <t>Arequipa - Umacollo</t>
  </si>
  <si>
    <t>No responde / Abandono</t>
  </si>
  <si>
    <t xml:space="preserve">A pesar de diversos intentos la persona no responde a mensajes, llamadas, correos. / Los datos asociados son errados. La persona dice que va a retomar pero no lo concreta. </t>
  </si>
  <si>
    <t>May_2025</t>
  </si>
  <si>
    <t>Nuth II</t>
  </si>
  <si>
    <t>Cambió grupo</t>
  </si>
  <si>
    <t>Propag.Impresa</t>
  </si>
  <si>
    <t>Ayacucho</t>
  </si>
  <si>
    <t>Salud</t>
  </si>
  <si>
    <t xml:space="preserve">Indica que por problemas de salud no podrá continuar. Incluye Fallecimiento. </t>
  </si>
  <si>
    <t>Jun_2025</t>
  </si>
  <si>
    <t>Anubis II</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</si>
  <si>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</si>
  <si>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</si>
  <si>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</si>
  <si>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</si>
  <si>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</si>
  <si>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</si>
  <si>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Ayacucho - CU Javier Perez de Cuellar 1</t>
  </si>
  <si>
    <t>Ago_2025</t>
  </si>
  <si>
    <t>Amon III</t>
  </si>
  <si>
    <t>Ayacucho - CU Javier Perez de Cuellar 2</t>
  </si>
  <si>
    <t>Septiembre</t>
  </si>
  <si>
    <t>Set_2025</t>
  </si>
  <si>
    <t>Nuth III</t>
  </si>
  <si>
    <t>CG</t>
  </si>
  <si>
    <t>Ayacucho - CU Nazarenas</t>
  </si>
  <si>
    <t>Oct_2025</t>
  </si>
  <si>
    <t>Anubis III</t>
  </si>
  <si>
    <t>Ayacucho - CU Valdelirios</t>
  </si>
  <si>
    <t>Nov_2025</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</si>
  <si>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</si>
  <si>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</si>
  <si>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</si>
  <si>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</si>
  <si>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</si>
  <si>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</si>
  <si>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</si>
  <si>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</si>
  <si>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</si>
  <si>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</si>
  <si>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</si>
  <si>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</si>
  <si>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</si>
  <si>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</si>
  <si>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</si>
  <si>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</si>
  <si>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</si>
  <si>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</si>
  <si>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</si>
  <si>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</si>
  <si>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</si>
  <si>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</si>
  <si>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</si>
  <si>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</si>
  <si>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</si>
  <si>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</si>
  <si>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</si>
  <si>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</si>
  <si>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</si>
  <si>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</si>
  <si>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</si>
  <si>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</si>
  <si>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</si>
  <si>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</si>
  <si>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</si>
  <si>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</si>
  <si>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</si>
  <si>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</si>
  <si>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</si>
  <si>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</si>
  <si>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</si>
  <si>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</si>
  <si>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</si>
  <si>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</si>
  <si>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</si>
  <si>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</si>
  <si>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</si>
  <si>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</si>
  <si>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</si>
  <si>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</si>
  <si>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</si>
  <si>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</si>
  <si>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</si>
  <si>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</si>
  <si>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</si>
  <si>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</si>
  <si>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</si>
  <si>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</si>
  <si>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</si>
  <si>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</si>
  <si>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</si>
  <si>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</si>
  <si>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</si>
  <si>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</si>
  <si>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</si>
  <si>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</si>
  <si>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</si>
  <si>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</si>
  <si>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</si>
  <si>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</si>
  <si>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</si>
  <si>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San Pedro y San Pablo</t>
  </si>
  <si>
    <t>(en blanco)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</si>
  <si>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</si>
  <si>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</si>
  <si>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</si>
  <si>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</si>
  <si>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</si>
  <si>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</si>
  <si>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</si>
  <si>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</si>
  <si>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</si>
  <si>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</si>
  <si>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</si>
  <si>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</si>
  <si>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</si>
  <si>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</si>
  <si>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</si>
  <si>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</si>
  <si>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</si>
  <si>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</si>
  <si>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</si>
  <si>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</si>
  <si>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</si>
  <si>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</si>
  <si>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</si>
  <si>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</si>
  <si>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</si>
  <si>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</si>
  <si>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</si>
  <si>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</si>
  <si>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</si>
  <si>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</si>
  <si>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</si>
  <si>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</si>
  <si>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</si>
  <si>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</si>
  <si>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Lima - Breña-Enero-Lunes-7:30pm a 9:30pm-45670-Inscrito Nuevo</t>
  </si>
  <si>
    <t>Lima - Breña-Enero-Martes-7:30pm a 9:30pm-45670-Inscrito Nuevo</t>
  </si>
  <si>
    <t>Lima - Breña-Enero-Jueves-7:30pm a 9:30pm-45670-Inscrito Nuevo</t>
  </si>
  <si>
    <t>Lima - Breña-Enero-Lunes-7:30pm a 9:30pm-45670-</t>
  </si>
  <si>
    <t>Lima - Breña-Enero-Lunes-7:30pm a 9:30pm-45670-Cambio de horario</t>
  </si>
  <si>
    <t>Lima - Breña-Enero-Martes-7:30pm a 9:30pm-45671-Inscrito Nuevo</t>
  </si>
  <si>
    <t>Lima - Breña-Enero-Jueves-7:30pm a 9:30pm-45671-Inscrito Nuevo</t>
  </si>
  <si>
    <t>Lima - Breña-Enero-Jueves-7:30pm a 9:30pm-45673-Inscrito Nuevo</t>
  </si>
  <si>
    <t>Lima - Breña-Febrero-Lunes-7:30pm a 9:30pm-45698-Inscrito Nuevo</t>
  </si>
  <si>
    <t>Lima - Breña-Febrero-Lunes-7:30pm a 9:30pm-45698-Pre-Inscrito</t>
  </si>
  <si>
    <t>Lima - Breña-Febrero-Martes-7:30pm a 9:30pm-45698-Pre-Inscrito</t>
  </si>
  <si>
    <t>Lima - Breña-Febrero-Martes-7:30pm a 9:30pm-45698-Recuperado otro año</t>
  </si>
  <si>
    <t>Lima - Breña-Febrero-Lunes-7:30pm a 9:30pm-45698-Cambio de horario</t>
  </si>
  <si>
    <t>Lima - Breña-Febrero-Martes-7:30pm a 9:30pm-45699-Inscrito Nuevo</t>
  </si>
  <si>
    <t>Lima - Breña-Febrero-Martes-7:30pm a 9:30pm-45699-Recuperado 2025</t>
  </si>
  <si>
    <t>Lima - Breña-Febrero-Martes-7:30pm a 9:30pm-45699-Recuperado otro año</t>
  </si>
  <si>
    <t>Lima - Breña-Febrero-Martes-7:30pm a 9:30pm-45699-Cambio de horario</t>
  </si>
  <si>
    <t>Lima - Breña-Febrero-Martes-7:30pm a 9:30pm-45699-Pre-Inscrito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</si>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</sst>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dd/mm/yy"/>
    <numFmt numFmtId="165" formatCode="dd/mm/yyyy"/>
    <numFmt numFmtId="166" formatCode="dd\ mmm"/>
    <numFmt numFmtId="167" formatCode="_-* #,##0_-;\-* #,##0_-;_-* &quot;-&quot;??_-;_-@_-"/>
  </numFmts>
  <fonts count="61">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1" fontId="57" fillId="0" borderId="0"/>
  </cellStyleXfs>
  <cellXfs count="330">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4" fontId="21" fillId="0" borderId="10" xfId="0" applyNumberFormat="1" applyFont="1" applyBorder="1" applyAlignment="1">
      <alignment horizontal="center"/>
    </xf>
    <xf numFmtId="164"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28" fillId="6" borderId="7" xfId="0" applyFont="1" applyFill="1" applyBorder="1" applyAlignment="1">
      <alignment horizontal="left" vertical="center"/>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6" fillId="0" borderId="0" xfId="0" applyFont="1" applyAlignment="1">
      <alignment horizontal="left"/>
    </xf>
    <xf numFmtId="0" fontId="52" fillId="0" borderId="0" xfId="0" applyFont="1"/>
    <xf numFmtId="0" fontId="51" fillId="16" borderId="0" xfId="0" applyFont="1" applyFill="1"/>
    <xf numFmtId="0" fontId="51" fillId="0" borderId="0" xfId="0" applyFont="1"/>
    <xf numFmtId="0" fontId="55" fillId="25" borderId="0" xfId="0" applyFont="1" applyFill="1" applyAlignment="1">
      <alignment horizontal="center" vertical="center" wrapText="1"/>
    </xf>
    <xf numFmtId="0" fontId="55"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2" fillId="0" borderId="0" xfId="0" applyNumberFormat="1" applyFont="1"/>
    <xf numFmtId="166" fontId="22" fillId="11" borderId="0" xfId="0" applyNumberFormat="1" applyFont="1" applyFill="1" applyAlignment="1">
      <alignment horizontal="center" vertical="center"/>
    </xf>
    <xf numFmtId="165"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6"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43" fontId="5" fillId="2" borderId="3" xfId="1" applyFont="1" applyFill="1" applyBorder="1" applyAlignment="1">
      <alignment horizontal="center"/>
    </xf>
    <xf numFmtId="1" fontId="58" fillId="0" borderId="68" xfId="3" applyFont="1" applyBorder="1" applyAlignment="1">
      <alignment horizontal="right" vertical="center"/>
    </xf>
    <xf numFmtId="1" fontId="57"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7" fontId="5" fillId="2" borderId="3" xfId="1" applyNumberFormat="1" applyFont="1" applyFill="1" applyBorder="1" applyAlignment="1">
      <alignment horizontal="center"/>
    </xf>
    <xf numFmtId="1" fontId="57"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0" fontId="59" fillId="11" borderId="0" xfId="0" applyFont="1" applyFill="1" applyAlignment="1">
      <alignment horizontal="center"/>
    </xf>
    <xf numFmtId="165" fontId="59" fillId="11" borderId="0" xfId="0" applyNumberFormat="1" applyFont="1" applyFill="1" applyAlignment="1">
      <alignment horizontal="center"/>
    </xf>
    <xf numFmtId="0" fontId="60" fillId="25" borderId="0" xfId="0" applyFont="1" applyFill="1" applyAlignment="1">
      <alignment horizontal="center" vertical="center" wrapText="1"/>
    </xf>
    <xf numFmtId="165" fontId="14" fillId="11" borderId="0" xfId="0" applyNumberFormat="1" applyFont="1" applyFill="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3" fillId="0" borderId="22" xfId="0" applyFont="1" applyBorder="1" applyAlignment="1">
      <alignment horizontal="center" wrapText="1"/>
    </xf>
    <xf numFmtId="0" fontId="53" fillId="0" borderId="63" xfId="0" applyFont="1" applyBorder="1" applyAlignment="1">
      <alignment horizontal="center" wrapText="1"/>
    </xf>
    <xf numFmtId="0" fontId="53" fillId="0" borderId="67" xfId="0" applyFont="1" applyBorder="1" applyAlignment="1">
      <alignment horizontal="center" wrapText="1"/>
    </xf>
    <xf numFmtId="0" fontId="53" fillId="0" borderId="59" xfId="0" applyFont="1" applyBorder="1" applyAlignment="1">
      <alignment horizontal="center" wrapText="1"/>
    </xf>
    <xf numFmtId="0" fontId="54" fillId="0" borderId="64" xfId="0" applyFont="1" applyBorder="1" applyAlignment="1">
      <alignment horizontal="center"/>
    </xf>
    <xf numFmtId="0" fontId="54" fillId="0" borderId="65" xfId="0" applyFont="1" applyBorder="1" applyAlignment="1">
      <alignment horizontal="center"/>
    </xf>
    <xf numFmtId="0" fontId="54" fillId="0" borderId="66" xfId="0" applyFont="1" applyBorder="1" applyAlignment="1">
      <alignment horizontal="center"/>
    </xf>
    <xf numFmtId="0" fontId="55" fillId="25" borderId="0" xfId="0" applyFont="1" applyFill="1" applyAlignment="1">
      <alignment horizontal="center" vertical="center"/>
    </xf>
    <xf numFmtId="0" fontId="55"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96BC8250-C06E-4FDA-B15D-8B2DD940CCCC}"/>
    <cellStyle name="Porcentaje" xfId="2" builtinId="5"/>
  </cellStyles>
  <dxfs count="10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5"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5"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5"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5"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8"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9"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9"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9"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4"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4"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4"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4"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8"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9"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9"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Lima - Breña.xlsx]Gráficos_!TablaDinámica3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Gráficos_!$BP$104:$BP$123</c:f>
              <c:numCache>
                <c:formatCode>General</c:formatCode>
                <c:ptCount val="19"/>
                <c:pt idx="0">
                  <c:v>0</c:v>
                </c:pt>
                <c:pt idx="1">
                  <c:v>0</c:v>
                </c:pt>
                <c:pt idx="2">
                  <c:v>6</c:v>
                </c:pt>
                <c:pt idx="3">
                  <c:v>1</c:v>
                </c:pt>
                <c:pt idx="4">
                  <c:v>1</c:v>
                </c:pt>
                <c:pt idx="5">
                  <c:v>1</c:v>
                </c:pt>
                <c:pt idx="6">
                  <c:v>16</c:v>
                </c:pt>
                <c:pt idx="7">
                  <c:v>1</c:v>
                </c:pt>
                <c:pt idx="8">
                  <c:v>18</c:v>
                </c:pt>
                <c:pt idx="9">
                  <c:v>10</c:v>
                </c:pt>
                <c:pt idx="10">
                  <c:v>0</c:v>
                </c:pt>
                <c:pt idx="11">
                  <c:v>1</c:v>
                </c:pt>
                <c:pt idx="12">
                  <c:v>1</c:v>
                </c:pt>
                <c:pt idx="13">
                  <c:v>3</c:v>
                </c:pt>
                <c:pt idx="14">
                  <c:v>3</c:v>
                </c:pt>
                <c:pt idx="15">
                  <c:v>2</c:v>
                </c:pt>
                <c:pt idx="16">
                  <c:v>0</c:v>
                </c:pt>
                <c:pt idx="17">
                  <c:v>1</c:v>
                </c:pt>
                <c:pt idx="18">
                  <c:v>2</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Gráficos_!$BQ$104:$BQ$123</c:f>
              <c:numCache>
                <c:formatCode>General</c:formatCode>
                <c:ptCount val="19"/>
                <c:pt idx="0">
                  <c:v>0</c:v>
                </c:pt>
                <c:pt idx="1">
                  <c:v>1</c:v>
                </c:pt>
                <c:pt idx="2">
                  <c:v>7</c:v>
                </c:pt>
                <c:pt idx="3">
                  <c:v>1</c:v>
                </c:pt>
                <c:pt idx="4">
                  <c:v>1</c:v>
                </c:pt>
                <c:pt idx="5">
                  <c:v>1</c:v>
                </c:pt>
                <c:pt idx="6">
                  <c:v>17</c:v>
                </c:pt>
                <c:pt idx="7">
                  <c:v>1</c:v>
                </c:pt>
                <c:pt idx="8">
                  <c:v>17</c:v>
                </c:pt>
                <c:pt idx="9">
                  <c:v>11</c:v>
                </c:pt>
                <c:pt idx="10">
                  <c:v>1</c:v>
                </c:pt>
                <c:pt idx="11">
                  <c:v>0</c:v>
                </c:pt>
                <c:pt idx="12">
                  <c:v>1</c:v>
                </c:pt>
                <c:pt idx="13">
                  <c:v>4</c:v>
                </c:pt>
                <c:pt idx="14">
                  <c:v>4</c:v>
                </c:pt>
                <c:pt idx="15">
                  <c:v>2</c:v>
                </c:pt>
                <c:pt idx="16">
                  <c:v>0</c:v>
                </c:pt>
                <c:pt idx="17">
                  <c:v>0</c:v>
                </c:pt>
                <c:pt idx="18">
                  <c:v>1</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Gráficos_!$BR$104:$BR$123</c:f>
              <c:numCache>
                <c:formatCode>General</c:formatCode>
                <c:ptCount val="19"/>
                <c:pt idx="0">
                  <c:v>0</c:v>
                </c:pt>
                <c:pt idx="1">
                  <c:v>1</c:v>
                </c:pt>
                <c:pt idx="2">
                  <c:v>3</c:v>
                </c:pt>
                <c:pt idx="3">
                  <c:v>0</c:v>
                </c:pt>
                <c:pt idx="4">
                  <c:v>0</c:v>
                </c:pt>
                <c:pt idx="5">
                  <c:v>1</c:v>
                </c:pt>
                <c:pt idx="6">
                  <c:v>15</c:v>
                </c:pt>
                <c:pt idx="7">
                  <c:v>0</c:v>
                </c:pt>
                <c:pt idx="8">
                  <c:v>12</c:v>
                </c:pt>
                <c:pt idx="9">
                  <c:v>12</c:v>
                </c:pt>
                <c:pt idx="10">
                  <c:v>1</c:v>
                </c:pt>
                <c:pt idx="11">
                  <c:v>0</c:v>
                </c:pt>
                <c:pt idx="12">
                  <c:v>0</c:v>
                </c:pt>
                <c:pt idx="13">
                  <c:v>2</c:v>
                </c:pt>
                <c:pt idx="14">
                  <c:v>2</c:v>
                </c:pt>
                <c:pt idx="15">
                  <c:v>0</c:v>
                </c:pt>
                <c:pt idx="16">
                  <c:v>0</c:v>
                </c:pt>
                <c:pt idx="17">
                  <c:v>0</c:v>
                </c:pt>
                <c:pt idx="18">
                  <c:v>1</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Gráficos_!$BS$104:$BS$123</c:f>
              <c:numCache>
                <c:formatCode>General</c:formatCode>
                <c:ptCount val="19"/>
                <c:pt idx="0">
                  <c:v>0</c:v>
                </c:pt>
                <c:pt idx="1">
                  <c:v>1</c:v>
                </c:pt>
                <c:pt idx="2">
                  <c:v>4</c:v>
                </c:pt>
                <c:pt idx="3">
                  <c:v>1</c:v>
                </c:pt>
                <c:pt idx="4">
                  <c:v>1</c:v>
                </c:pt>
                <c:pt idx="5">
                  <c:v>1</c:v>
                </c:pt>
                <c:pt idx="6">
                  <c:v>11</c:v>
                </c:pt>
                <c:pt idx="7">
                  <c:v>1</c:v>
                </c:pt>
                <c:pt idx="8">
                  <c:v>12</c:v>
                </c:pt>
                <c:pt idx="9">
                  <c:v>10</c:v>
                </c:pt>
                <c:pt idx="10">
                  <c:v>1</c:v>
                </c:pt>
                <c:pt idx="11">
                  <c:v>0</c:v>
                </c:pt>
                <c:pt idx="12">
                  <c:v>0</c:v>
                </c:pt>
                <c:pt idx="13">
                  <c:v>3</c:v>
                </c:pt>
                <c:pt idx="14">
                  <c:v>4</c:v>
                </c:pt>
                <c:pt idx="15">
                  <c:v>0</c:v>
                </c:pt>
                <c:pt idx="16">
                  <c:v>0</c:v>
                </c:pt>
                <c:pt idx="17">
                  <c:v>0</c:v>
                </c:pt>
                <c:pt idx="18">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Gráficos_!$BT$104:$BT$123</c:f>
              <c:numCache>
                <c:formatCode>General</c:formatCode>
                <c:ptCount val="19"/>
                <c:pt idx="0">
                  <c:v>0</c:v>
                </c:pt>
                <c:pt idx="1">
                  <c:v>1</c:v>
                </c:pt>
                <c:pt idx="2">
                  <c:v>3</c:v>
                </c:pt>
                <c:pt idx="3">
                  <c:v>0</c:v>
                </c:pt>
                <c:pt idx="4">
                  <c:v>0</c:v>
                </c:pt>
                <c:pt idx="5">
                  <c:v>0</c:v>
                </c:pt>
                <c:pt idx="6">
                  <c:v>11</c:v>
                </c:pt>
                <c:pt idx="7">
                  <c:v>0</c:v>
                </c:pt>
                <c:pt idx="8">
                  <c:v>12</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Gráficos_!$BU$104:$BU$123</c:f>
              <c:numCache>
                <c:formatCode>General</c:formatCode>
                <c:ptCount val="19"/>
                <c:pt idx="0">
                  <c:v>0</c:v>
                </c:pt>
                <c:pt idx="1">
                  <c:v>1</c:v>
                </c:pt>
                <c:pt idx="2">
                  <c:v>4</c:v>
                </c:pt>
                <c:pt idx="3">
                  <c:v>0</c:v>
                </c:pt>
                <c:pt idx="4">
                  <c:v>0</c:v>
                </c:pt>
                <c:pt idx="5">
                  <c:v>1</c:v>
                </c:pt>
                <c:pt idx="6">
                  <c:v>11</c:v>
                </c:pt>
                <c:pt idx="7">
                  <c:v>0</c:v>
                </c:pt>
                <c:pt idx="8">
                  <c:v>10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Gráficos_!$BV$104:$BV$123</c:f>
              <c:numCache>
                <c:formatCode>General</c:formatCode>
                <c:ptCount val="19"/>
                <c:pt idx="0">
                  <c:v>0</c:v>
                </c:pt>
                <c:pt idx="1">
                  <c:v>1</c:v>
                </c:pt>
                <c:pt idx="2">
                  <c:v>4</c:v>
                </c:pt>
                <c:pt idx="3">
                  <c:v>0</c:v>
                </c:pt>
                <c:pt idx="4">
                  <c:v>0</c:v>
                </c:pt>
                <c:pt idx="5">
                  <c:v>1</c:v>
                </c:pt>
                <c:pt idx="6">
                  <c:v>10</c:v>
                </c:pt>
                <c:pt idx="7">
                  <c:v>0</c:v>
                </c:pt>
                <c:pt idx="8">
                  <c:v>9</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Gráficos_!$BW$104:$BW$123</c:f>
              <c:numCache>
                <c:formatCode>General</c:formatCode>
                <c:ptCount val="19"/>
                <c:pt idx="0">
                  <c:v>0</c:v>
                </c:pt>
                <c:pt idx="1">
                  <c:v>1</c:v>
                </c:pt>
                <c:pt idx="2">
                  <c:v>2</c:v>
                </c:pt>
                <c:pt idx="3">
                  <c:v>0</c:v>
                </c:pt>
                <c:pt idx="4">
                  <c:v>0</c:v>
                </c:pt>
                <c:pt idx="5">
                  <c:v>0</c:v>
                </c:pt>
                <c:pt idx="6">
                  <c:v>8</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Gráficos_!$BX$104:$BX$123</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Gráficos_!$BY$104:$BY$123</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Gráficos_!$BZ$104:$BZ$123</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Gráficos_!$BK$104:$BO$123</c:f>
              <c:multiLvlStrCache>
                <c:ptCount val="19"/>
                <c:lvl>
                  <c:pt idx="1">
                    <c:v>Javier</c:v>
                  </c:pt>
                  <c:pt idx="2">
                    <c:v>Javier</c:v>
                  </c:pt>
                  <c:pt idx="3">
                    <c:v>Marco</c:v>
                  </c:pt>
                  <c:pt idx="4">
                    <c:v>Jorge</c:v>
                  </c:pt>
                  <c:pt idx="5">
                    <c:v>Javier</c:v>
                  </c:pt>
                  <c:pt idx="6">
                    <c:v>Marco</c:v>
                  </c:pt>
                  <c:pt idx="7">
                    <c:v>Jorge</c:v>
                  </c:pt>
                  <c:pt idx="8">
                    <c:v>Jorge</c:v>
                  </c:pt>
                  <c:pt idx="9">
                    <c:v>Andre</c:v>
                  </c:pt>
                  <c:pt idx="10">
                    <c:v>Andre</c:v>
                  </c:pt>
                  <c:pt idx="11">
                    <c:v>Andre</c:v>
                  </c:pt>
                  <c:pt idx="12">
                    <c:v>Marco</c:v>
                  </c:pt>
                  <c:pt idx="13">
                    <c:v>Andre</c:v>
                  </c:pt>
                  <c:pt idx="14">
                    <c:v>Marco</c:v>
                  </c:pt>
                  <c:pt idx="15">
                    <c:v>Marco</c:v>
                  </c:pt>
                  <c:pt idx="16">
                    <c:v>Marco</c:v>
                  </c:pt>
                  <c:pt idx="17">
                    <c:v>Marco</c:v>
                  </c:pt>
                  <c:pt idx="18">
                    <c:v>Marco</c:v>
                  </c:pt>
                </c:lvl>
                <c:lvl>
                  <c:pt idx="1">
                    <c:v>Lizeth</c:v>
                  </c:pt>
                  <c:pt idx="2">
                    <c:v>Lizeth</c:v>
                  </c:pt>
                  <c:pt idx="3">
                    <c:v>Nicole</c:v>
                  </c:pt>
                  <c:pt idx="4">
                    <c:v>Carolina</c:v>
                  </c:pt>
                  <c:pt idx="5">
                    <c:v>Lizeth</c:v>
                  </c:pt>
                  <c:pt idx="6">
                    <c:v>Nicole</c:v>
                  </c:pt>
                  <c:pt idx="7">
                    <c:v>Carolina</c:v>
                  </c:pt>
                  <c:pt idx="8">
                    <c:v>Carolina</c:v>
                  </c:pt>
                  <c:pt idx="9">
                    <c:v>Lizeth</c:v>
                  </c:pt>
                  <c:pt idx="10">
                    <c:v>Lizeth</c:v>
                  </c:pt>
                  <c:pt idx="11">
                    <c:v>Lizeth</c:v>
                  </c:pt>
                  <c:pt idx="12">
                    <c:v>Patt</c:v>
                  </c:pt>
                  <c:pt idx="13">
                    <c:v>Lizeth</c:v>
                  </c:pt>
                  <c:pt idx="14">
                    <c:v>Patt</c:v>
                  </c:pt>
                  <c:pt idx="15">
                    <c:v>Patt</c:v>
                  </c:pt>
                  <c:pt idx="16">
                    <c:v>Patt</c:v>
                  </c:pt>
                  <c:pt idx="17">
                    <c:v>Patt</c:v>
                  </c:pt>
                  <c:pt idx="18">
                    <c:v>Patt</c:v>
                  </c:pt>
                </c:lvl>
                <c:lvl>
                  <c:pt idx="2">
                    <c:v>Inscrito Nuevo</c:v>
                  </c:pt>
                  <c:pt idx="5">
                    <c:v>Cambio de horario</c:v>
                  </c:pt>
                  <c:pt idx="6">
                    <c:v>Inscrito Nuevo</c:v>
                  </c:pt>
                  <c:pt idx="8">
                    <c:v>Inscrito Nuevo</c:v>
                  </c:pt>
                  <c:pt idx="9">
                    <c:v>Inscrito Nuevo</c:v>
                  </c:pt>
                  <c:pt idx="10">
                    <c:v>Recuperado otro año</c:v>
                  </c:pt>
                  <c:pt idx="11">
                    <c:v>Pre-Inscrito</c:v>
                  </c:pt>
                  <c:pt idx="13">
                    <c:v>Cambio de horario</c:v>
                  </c:pt>
                  <c:pt idx="14">
                    <c:v>Inscrito Nuevo</c:v>
                  </c:pt>
                  <c:pt idx="15">
                    <c:v>Recuperado otro año</c:v>
                  </c:pt>
                  <c:pt idx="16">
                    <c:v>Pre-Inscrito</c:v>
                  </c:pt>
                  <c:pt idx="17">
                    <c:v>Recuperado 2025</c:v>
                  </c:pt>
                  <c:pt idx="18">
                    <c:v>Cambio de horario</c:v>
                  </c:pt>
                </c:lvl>
                <c:lvl>
                  <c:pt idx="1">
                    <c:v>Enero</c:v>
                  </c:pt>
                  <c:pt idx="6">
                    <c:v>Enero</c:v>
                  </c:pt>
                  <c:pt idx="8">
                    <c:v>Enero</c:v>
                  </c:pt>
                  <c:pt idx="9">
                    <c:v>Febrero</c:v>
                  </c:pt>
                  <c:pt idx="14">
                    <c:v>Febrero</c:v>
                  </c:pt>
                </c:lvl>
                <c:lvl>
                  <c:pt idx="1">
                    <c:v>1/13/2025</c:v>
                  </c:pt>
                  <c:pt idx="6">
                    <c:v>1/14/2025</c:v>
                  </c:pt>
                  <c:pt idx="8">
                    <c:v>1/16/2025</c:v>
                  </c:pt>
                  <c:pt idx="9">
                    <c:v>2/10/2025</c:v>
                  </c:pt>
                  <c:pt idx="14">
                    <c:v>2/11/2025</c:v>
                  </c:pt>
                </c:lvl>
              </c:multiLvlStrCache>
            </c:multiLvlStrRef>
          </c:cat>
          <c:val>
            <c:numRef>
              <c:f>Gráficos_!$CA$104:$CA$123</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Lima - Breña.xlsx]Gráficos_!TablaDinámica4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Gráficos_!$BB$8:$BF$25</c:f>
              <c:multiLvlStrCache>
                <c:ptCount val="18"/>
                <c:lvl>
                  <c:pt idx="0">
                    <c:v>Javier</c:v>
                  </c:pt>
                  <c:pt idx="1">
                    <c:v>Marco</c:v>
                  </c:pt>
                  <c:pt idx="2">
                    <c:v>Jorge</c:v>
                  </c:pt>
                  <c:pt idx="3">
                    <c:v>Javier</c:v>
                  </c:pt>
                  <c:pt idx="4">
                    <c:v>Javier</c:v>
                  </c:pt>
                  <c:pt idx="5">
                    <c:v>Marco</c:v>
                  </c:pt>
                  <c:pt idx="6">
                    <c:v>Jorge</c:v>
                  </c:pt>
                  <c:pt idx="7">
                    <c:v>Jorge</c:v>
                  </c:pt>
                  <c:pt idx="8">
                    <c:v>Andre</c:v>
                  </c:pt>
                  <c:pt idx="9">
                    <c:v>Andre</c:v>
                  </c:pt>
                  <c:pt idx="10">
                    <c:v>Andre</c:v>
                  </c:pt>
                  <c:pt idx="11">
                    <c:v>Marco</c:v>
                  </c:pt>
                  <c:pt idx="12">
                    <c:v>Andre</c:v>
                  </c:pt>
                  <c:pt idx="13">
                    <c:v>Marco</c:v>
                  </c:pt>
                  <c:pt idx="14">
                    <c:v>Marco</c:v>
                  </c:pt>
                  <c:pt idx="15">
                    <c:v>Marco</c:v>
                  </c:pt>
                  <c:pt idx="16">
                    <c:v>Marco</c:v>
                  </c:pt>
                  <c:pt idx="17">
                    <c:v>Marco</c:v>
                  </c:pt>
                </c:lvl>
                <c:lvl>
                  <c:pt idx="0">
                    <c:v>Lizeth</c:v>
                  </c:pt>
                  <c:pt idx="1">
                    <c:v>Nicole</c:v>
                  </c:pt>
                  <c:pt idx="2">
                    <c:v>Carolina</c:v>
                  </c:pt>
                  <c:pt idx="3">
                    <c:v>Lizeth</c:v>
                  </c:pt>
                  <c:pt idx="4">
                    <c:v>Lizeth</c:v>
                  </c:pt>
                  <c:pt idx="5">
                    <c:v>Nicole</c:v>
                  </c:pt>
                  <c:pt idx="6">
                    <c:v>Carolina</c:v>
                  </c:pt>
                  <c:pt idx="7">
                    <c:v>Carolina</c:v>
                  </c:pt>
                  <c:pt idx="8">
                    <c:v>Lizeth</c:v>
                  </c:pt>
                  <c:pt idx="9">
                    <c:v>Lizeth</c:v>
                  </c:pt>
                  <c:pt idx="10">
                    <c:v>Lizeth</c:v>
                  </c:pt>
                  <c:pt idx="11">
                    <c:v>Patt</c:v>
                  </c:pt>
                  <c:pt idx="12">
                    <c:v>Lizeth</c:v>
                  </c:pt>
                  <c:pt idx="13">
                    <c:v>Patt</c:v>
                  </c:pt>
                  <c:pt idx="14">
                    <c:v>Patt</c:v>
                  </c:pt>
                  <c:pt idx="15">
                    <c:v>Patt</c:v>
                  </c:pt>
                  <c:pt idx="16">
                    <c:v>Patt</c:v>
                  </c:pt>
                  <c:pt idx="17">
                    <c:v>Patt</c:v>
                  </c:pt>
                </c:lvl>
                <c:lvl>
                  <c:pt idx="0">
                    <c:v>Inscrito Nuevo</c:v>
                  </c:pt>
                  <c:pt idx="3">
                    <c:v>(en blanco)</c:v>
                  </c:pt>
                  <c:pt idx="4">
                    <c:v>Cambio de horario</c:v>
                  </c:pt>
                  <c:pt idx="5">
                    <c:v>Inscrito Nuevo</c:v>
                  </c:pt>
                  <c:pt idx="7">
                    <c:v>Inscrito Nuevo</c:v>
                  </c:pt>
                  <c:pt idx="8">
                    <c:v>Inscrito Nuevo</c:v>
                  </c:pt>
                  <c:pt idx="9">
                    <c:v>Recuperado otro año</c:v>
                  </c:pt>
                  <c:pt idx="10">
                    <c:v>Pre-Inscrito</c:v>
                  </c:pt>
                  <c:pt idx="12">
                    <c:v>Cambio de horario</c:v>
                  </c:pt>
                  <c:pt idx="13">
                    <c:v>Inscrito Nuevo</c:v>
                  </c:pt>
                  <c:pt idx="14">
                    <c:v>Recuperado otro año</c:v>
                  </c:pt>
                  <c:pt idx="15">
                    <c:v>Pre-Inscrito</c:v>
                  </c:pt>
                  <c:pt idx="16">
                    <c:v>Recuperado 2025</c:v>
                  </c:pt>
                  <c:pt idx="17">
                    <c:v>Cambio de horario</c:v>
                  </c:pt>
                </c:lvl>
                <c:lvl>
                  <c:pt idx="0">
                    <c:v>Conócete a ti mismo</c:v>
                  </c:pt>
                  <c:pt idx="5">
                    <c:v>Conócete a ti mismo</c:v>
                  </c:pt>
                  <c:pt idx="7">
                    <c:v>Conócete a ti mismo</c:v>
                  </c:pt>
                  <c:pt idx="8">
                    <c:v>Conócete a ti mismo</c:v>
                  </c:pt>
                  <c:pt idx="13">
                    <c:v>Conócete a ti mismo</c:v>
                  </c:pt>
                </c:lvl>
                <c:lvl>
                  <c:pt idx="0">
                    <c:v>1/13/2025</c:v>
                  </c:pt>
                  <c:pt idx="5">
                    <c:v>1/14/2025</c:v>
                  </c:pt>
                  <c:pt idx="7">
                    <c:v>1/16/2025</c:v>
                  </c:pt>
                  <c:pt idx="8">
                    <c:v>2/10/2025</c:v>
                  </c:pt>
                  <c:pt idx="13">
                    <c:v>2/11/2025</c:v>
                  </c:pt>
                </c:lvl>
              </c:multiLvlStrCache>
            </c:multiLvlStrRef>
          </c:cat>
          <c:val>
            <c:numRef>
              <c:f>Gráficos_!$BG$8:$BG$25</c:f>
              <c:numCache>
                <c:formatCode>General</c:formatCode>
                <c:ptCount val="18"/>
                <c:pt idx="0">
                  <c:v>7</c:v>
                </c:pt>
                <c:pt idx="1">
                  <c:v>1</c:v>
                </c:pt>
                <c:pt idx="2">
                  <c:v>1</c:v>
                </c:pt>
                <c:pt idx="3">
                  <c:v>1</c:v>
                </c:pt>
                <c:pt idx="4">
                  <c:v>1</c:v>
                </c:pt>
                <c:pt idx="5">
                  <c:v>18</c:v>
                </c:pt>
                <c:pt idx="6">
                  <c:v>1</c:v>
                </c:pt>
                <c:pt idx="7">
                  <c:v>22</c:v>
                </c:pt>
                <c:pt idx="8">
                  <c:v>13</c:v>
                </c:pt>
                <c:pt idx="9">
                  <c:v>1</c:v>
                </c:pt>
                <c:pt idx="10">
                  <c:v>1</c:v>
                </c:pt>
                <c:pt idx="11">
                  <c:v>1</c:v>
                </c:pt>
                <c:pt idx="12">
                  <c:v>4</c:v>
                </c:pt>
                <c:pt idx="13">
                  <c:v>4</c:v>
                </c:pt>
                <c:pt idx="14">
                  <c:v>2</c:v>
                </c:pt>
                <c:pt idx="15">
                  <c:v>1</c:v>
                </c:pt>
                <c:pt idx="16">
                  <c:v>1</c:v>
                </c:pt>
                <c:pt idx="17">
                  <c:v>2</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Lima - Breña.xlsx]Gráficos_!TablaDinámica34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Gráficos_!$CM$45:$CO$65</c:f>
              <c:multiLvlStrCache>
                <c:ptCount val="20"/>
                <c:lvl>
                  <c:pt idx="1">
                    <c:v>Inscrito Nuevo</c:v>
                  </c:pt>
                  <c:pt idx="2">
                    <c:v>Inscrito Nuevo</c:v>
                  </c:pt>
                  <c:pt idx="3">
                    <c:v>Inscrito Nuevo</c:v>
                  </c:pt>
                  <c:pt idx="5">
                    <c:v>Cambio de horario</c:v>
                  </c:pt>
                  <c:pt idx="6">
                    <c:v>Inscrito Nuevo</c:v>
                  </c:pt>
                  <c:pt idx="7">
                    <c:v>Inscrito Nuevo</c:v>
                  </c:pt>
                  <c:pt idx="8">
                    <c:v>Inscrito Nuevo</c:v>
                  </c:pt>
                  <c:pt idx="9">
                    <c:v>Inscrito Nuevo</c:v>
                  </c:pt>
                  <c:pt idx="10">
                    <c:v>Pre-Inscrito</c:v>
                  </c:pt>
                  <c:pt idx="11">
                    <c:v>Pre-Inscrito</c:v>
                  </c:pt>
                  <c:pt idx="12">
                    <c:v>Recuperado otro año</c:v>
                  </c:pt>
                  <c:pt idx="13">
                    <c:v>Cambio de horario</c:v>
                  </c:pt>
                  <c:pt idx="14">
                    <c:v>Inscrito Nuevo</c:v>
                  </c:pt>
                  <c:pt idx="15">
                    <c:v>Recuperado 2025</c:v>
                  </c:pt>
                  <c:pt idx="16">
                    <c:v>Recuperado otro año</c:v>
                  </c:pt>
                  <c:pt idx="17">
                    <c:v>Cambio de horario</c:v>
                  </c:pt>
                  <c:pt idx="18">
                    <c:v>Pre-Inscrito</c:v>
                  </c:pt>
                  <c:pt idx="19">
                    <c:v>(en blanco)</c:v>
                  </c:pt>
                </c:lvl>
                <c:lvl>
                  <c:pt idx="1">
                    <c:v>Lima - Breña-Enero-Lunes-7:30pm a 9:30pm-45670-Inscrito Nuevo</c:v>
                  </c:pt>
                  <c:pt idx="2">
                    <c:v>Lima - Breña-Enero-Martes-7:30pm a 9:30pm-45670-Inscrito Nuevo</c:v>
                  </c:pt>
                  <c:pt idx="3">
                    <c:v>Lima - Breña-Enero-Jueves-7:30pm a 9:30pm-45670-Inscrito Nuevo</c:v>
                  </c:pt>
                  <c:pt idx="4">
                    <c:v>Lima - Breña-Enero-Lunes-7:30pm a 9:30pm-45670-</c:v>
                  </c:pt>
                  <c:pt idx="5">
                    <c:v>Lima - Breña-Enero-Lunes-7:30pm a 9:30pm-45670-Cambio de horario</c:v>
                  </c:pt>
                  <c:pt idx="6">
                    <c:v>Lima - Breña-Enero-Martes-7:30pm a 9:30pm-45671-Inscrito Nuevo</c:v>
                  </c:pt>
                  <c:pt idx="7">
                    <c:v>Lima - Breña-Enero-Jueves-7:30pm a 9:30pm-45671-Inscrito Nuevo</c:v>
                  </c:pt>
                  <c:pt idx="8">
                    <c:v>Lima - Breña-Enero-Jueves-7:30pm a 9:30pm-45673-Inscrito Nuevo</c:v>
                  </c:pt>
                  <c:pt idx="9">
                    <c:v>Lima - Breña-Febrero-Lunes-7:30pm a 9:30pm-45698-Inscrito Nuevo</c:v>
                  </c:pt>
                  <c:pt idx="10">
                    <c:v>Lima - Breña-Febrero-Lunes-7:30pm a 9:30pm-45698-Pre-Inscrito</c:v>
                  </c:pt>
                  <c:pt idx="11">
                    <c:v>Lima - Breña-Febrero-Martes-7:30pm a 9:30pm-45698-Pre-Inscrito</c:v>
                  </c:pt>
                  <c:pt idx="12">
                    <c:v>Lima - Breña-Febrero-Martes-7:30pm a 9:30pm-45698-Recuperado otro año</c:v>
                  </c:pt>
                  <c:pt idx="13">
                    <c:v>Lima - Breña-Febrero-Lunes-7:30pm a 9:30pm-45698-Cambio de horario</c:v>
                  </c:pt>
                  <c:pt idx="14">
                    <c:v>Lima - Breña-Febrero-Martes-7:30pm a 9:30pm-45699-Inscrito Nuevo</c:v>
                  </c:pt>
                  <c:pt idx="15">
                    <c:v>Lima - Breña-Febrero-Martes-7:30pm a 9:30pm-45699-Recuperado 2025</c:v>
                  </c:pt>
                  <c:pt idx="16">
                    <c:v>Lima - Breña-Febrero-Martes-7:30pm a 9:30pm-45699-Recuperado otro año</c:v>
                  </c:pt>
                  <c:pt idx="17">
                    <c:v>Lima - Breña-Febrero-Martes-7:30pm a 9:30pm-45699-Cambio de horario</c:v>
                  </c:pt>
                  <c:pt idx="18">
                    <c:v>Lima - Breña-Febrero-Martes-7:30pm a 9:30pm-45699-Pre-Inscrito</c:v>
                  </c:pt>
                  <c:pt idx="19">
                    <c:v>(en blanco)</c:v>
                  </c:pt>
                </c:lvl>
                <c:lvl>
                  <c:pt idx="1">
                    <c:v>1/13/2025</c:v>
                  </c:pt>
                  <c:pt idx="6">
                    <c:v>1/14/2025</c:v>
                  </c:pt>
                  <c:pt idx="8">
                    <c:v>1/16/2025</c:v>
                  </c:pt>
                  <c:pt idx="9">
                    <c:v>2/10/2025</c:v>
                  </c:pt>
                  <c:pt idx="14">
                    <c:v>2/11/2025</c:v>
                  </c:pt>
                  <c:pt idx="19">
                    <c:v>(en blanco)</c:v>
                  </c:pt>
                </c:lvl>
              </c:multiLvlStrCache>
            </c:multiLvlStrRef>
          </c:cat>
          <c:val>
            <c:numRef>
              <c:f>Gráficos_!$CP$45:$CP$65</c:f>
              <c:numCache>
                <c:formatCode>General</c:formatCode>
                <c:ptCount val="20"/>
                <c:pt idx="0">
                  <c:v>0</c:v>
                </c:pt>
                <c:pt idx="1">
                  <c:v>7</c:v>
                </c:pt>
                <c:pt idx="2">
                  <c:v>1</c:v>
                </c:pt>
                <c:pt idx="3">
                  <c:v>1</c:v>
                </c:pt>
                <c:pt idx="4">
                  <c:v>1</c:v>
                </c:pt>
                <c:pt idx="5">
                  <c:v>1</c:v>
                </c:pt>
                <c:pt idx="6">
                  <c:v>18</c:v>
                </c:pt>
                <c:pt idx="7">
                  <c:v>1</c:v>
                </c:pt>
                <c:pt idx="8">
                  <c:v>22</c:v>
                </c:pt>
                <c:pt idx="9">
                  <c:v>13</c:v>
                </c:pt>
                <c:pt idx="10">
                  <c:v>1</c:v>
                </c:pt>
                <c:pt idx="11">
                  <c:v>1</c:v>
                </c:pt>
                <c:pt idx="12">
                  <c:v>1</c:v>
                </c:pt>
                <c:pt idx="13">
                  <c:v>4</c:v>
                </c:pt>
                <c:pt idx="14">
                  <c:v>4</c:v>
                </c:pt>
                <c:pt idx="15">
                  <c:v>1</c:v>
                </c:pt>
                <c:pt idx="16">
                  <c:v>2</c:v>
                </c:pt>
                <c:pt idx="17">
                  <c:v>2</c:v>
                </c:pt>
                <c:pt idx="18">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Gráficos_!$CM$45:$CO$65</c:f>
              <c:multiLvlStrCache>
                <c:ptCount val="20"/>
                <c:lvl>
                  <c:pt idx="1">
                    <c:v>Inscrito Nuevo</c:v>
                  </c:pt>
                  <c:pt idx="2">
                    <c:v>Inscrito Nuevo</c:v>
                  </c:pt>
                  <c:pt idx="3">
                    <c:v>Inscrito Nuevo</c:v>
                  </c:pt>
                  <c:pt idx="5">
                    <c:v>Cambio de horario</c:v>
                  </c:pt>
                  <c:pt idx="6">
                    <c:v>Inscrito Nuevo</c:v>
                  </c:pt>
                  <c:pt idx="7">
                    <c:v>Inscrito Nuevo</c:v>
                  </c:pt>
                  <c:pt idx="8">
                    <c:v>Inscrito Nuevo</c:v>
                  </c:pt>
                  <c:pt idx="9">
                    <c:v>Inscrito Nuevo</c:v>
                  </c:pt>
                  <c:pt idx="10">
                    <c:v>Pre-Inscrito</c:v>
                  </c:pt>
                  <c:pt idx="11">
                    <c:v>Pre-Inscrito</c:v>
                  </c:pt>
                  <c:pt idx="12">
                    <c:v>Recuperado otro año</c:v>
                  </c:pt>
                  <c:pt idx="13">
                    <c:v>Cambio de horario</c:v>
                  </c:pt>
                  <c:pt idx="14">
                    <c:v>Inscrito Nuevo</c:v>
                  </c:pt>
                  <c:pt idx="15">
                    <c:v>Recuperado 2025</c:v>
                  </c:pt>
                  <c:pt idx="16">
                    <c:v>Recuperado otro año</c:v>
                  </c:pt>
                  <c:pt idx="17">
                    <c:v>Cambio de horario</c:v>
                  </c:pt>
                  <c:pt idx="18">
                    <c:v>Pre-Inscrito</c:v>
                  </c:pt>
                  <c:pt idx="19">
                    <c:v>(en blanco)</c:v>
                  </c:pt>
                </c:lvl>
                <c:lvl>
                  <c:pt idx="1">
                    <c:v>Lima - Breña-Enero-Lunes-7:30pm a 9:30pm-45670-Inscrito Nuevo</c:v>
                  </c:pt>
                  <c:pt idx="2">
                    <c:v>Lima - Breña-Enero-Martes-7:30pm a 9:30pm-45670-Inscrito Nuevo</c:v>
                  </c:pt>
                  <c:pt idx="3">
                    <c:v>Lima - Breña-Enero-Jueves-7:30pm a 9:30pm-45670-Inscrito Nuevo</c:v>
                  </c:pt>
                  <c:pt idx="4">
                    <c:v>Lima - Breña-Enero-Lunes-7:30pm a 9:30pm-45670-</c:v>
                  </c:pt>
                  <c:pt idx="5">
                    <c:v>Lima - Breña-Enero-Lunes-7:30pm a 9:30pm-45670-Cambio de horario</c:v>
                  </c:pt>
                  <c:pt idx="6">
                    <c:v>Lima - Breña-Enero-Martes-7:30pm a 9:30pm-45671-Inscrito Nuevo</c:v>
                  </c:pt>
                  <c:pt idx="7">
                    <c:v>Lima - Breña-Enero-Jueves-7:30pm a 9:30pm-45671-Inscrito Nuevo</c:v>
                  </c:pt>
                  <c:pt idx="8">
                    <c:v>Lima - Breña-Enero-Jueves-7:30pm a 9:30pm-45673-Inscrito Nuevo</c:v>
                  </c:pt>
                  <c:pt idx="9">
                    <c:v>Lima - Breña-Febrero-Lunes-7:30pm a 9:30pm-45698-Inscrito Nuevo</c:v>
                  </c:pt>
                  <c:pt idx="10">
                    <c:v>Lima - Breña-Febrero-Lunes-7:30pm a 9:30pm-45698-Pre-Inscrito</c:v>
                  </c:pt>
                  <c:pt idx="11">
                    <c:v>Lima - Breña-Febrero-Martes-7:30pm a 9:30pm-45698-Pre-Inscrito</c:v>
                  </c:pt>
                  <c:pt idx="12">
                    <c:v>Lima - Breña-Febrero-Martes-7:30pm a 9:30pm-45698-Recuperado otro año</c:v>
                  </c:pt>
                  <c:pt idx="13">
                    <c:v>Lima - Breña-Febrero-Lunes-7:30pm a 9:30pm-45698-Cambio de horario</c:v>
                  </c:pt>
                  <c:pt idx="14">
                    <c:v>Lima - Breña-Febrero-Martes-7:30pm a 9:30pm-45699-Inscrito Nuevo</c:v>
                  </c:pt>
                  <c:pt idx="15">
                    <c:v>Lima - Breña-Febrero-Martes-7:30pm a 9:30pm-45699-Recuperado 2025</c:v>
                  </c:pt>
                  <c:pt idx="16">
                    <c:v>Lima - Breña-Febrero-Martes-7:30pm a 9:30pm-45699-Recuperado otro año</c:v>
                  </c:pt>
                  <c:pt idx="17">
                    <c:v>Lima - Breña-Febrero-Martes-7:30pm a 9:30pm-45699-Cambio de horario</c:v>
                  </c:pt>
                  <c:pt idx="18">
                    <c:v>Lima - Breña-Febrero-Martes-7:30pm a 9:30pm-45699-Pre-Inscrito</c:v>
                  </c:pt>
                  <c:pt idx="19">
                    <c:v>(en blanco)</c:v>
                  </c:pt>
                </c:lvl>
                <c:lvl>
                  <c:pt idx="1">
                    <c:v>1/13/2025</c:v>
                  </c:pt>
                  <c:pt idx="6">
                    <c:v>1/14/2025</c:v>
                  </c:pt>
                  <c:pt idx="8">
                    <c:v>1/16/2025</c:v>
                  </c:pt>
                  <c:pt idx="9">
                    <c:v>2/10/2025</c:v>
                  </c:pt>
                  <c:pt idx="14">
                    <c:v>2/11/2025</c:v>
                  </c:pt>
                  <c:pt idx="19">
                    <c:v>(en blanco)</c:v>
                  </c:pt>
                </c:lvl>
              </c:multiLvlStrCache>
            </c:multiLvlStrRef>
          </c:cat>
          <c:val>
            <c:numRef>
              <c:f>Gráficos_!$CQ$45:$CQ$65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Gráficos_!$CM$45:$CO$65</c:f>
              <c:multiLvlStrCache>
                <c:ptCount val="20"/>
                <c:lvl>
                  <c:pt idx="1">
                    <c:v>Inscrito Nuevo</c:v>
                  </c:pt>
                  <c:pt idx="2">
                    <c:v>Inscrito Nuevo</c:v>
                  </c:pt>
                  <c:pt idx="3">
                    <c:v>Inscrito Nuevo</c:v>
                  </c:pt>
                  <c:pt idx="5">
                    <c:v>Cambio de horario</c:v>
                  </c:pt>
                  <c:pt idx="6">
                    <c:v>Inscrito Nuevo</c:v>
                  </c:pt>
                  <c:pt idx="7">
                    <c:v>Inscrito Nuevo</c:v>
                  </c:pt>
                  <c:pt idx="8">
                    <c:v>Inscrito Nuevo</c:v>
                  </c:pt>
                  <c:pt idx="9">
                    <c:v>Inscrito Nuevo</c:v>
                  </c:pt>
                  <c:pt idx="10">
                    <c:v>Pre-Inscrito</c:v>
                  </c:pt>
                  <c:pt idx="11">
                    <c:v>Pre-Inscrito</c:v>
                  </c:pt>
                  <c:pt idx="12">
                    <c:v>Recuperado otro año</c:v>
                  </c:pt>
                  <c:pt idx="13">
                    <c:v>Cambio de horario</c:v>
                  </c:pt>
                  <c:pt idx="14">
                    <c:v>Inscrito Nuevo</c:v>
                  </c:pt>
                  <c:pt idx="15">
                    <c:v>Recuperado 2025</c:v>
                  </c:pt>
                  <c:pt idx="16">
                    <c:v>Recuperado otro año</c:v>
                  </c:pt>
                  <c:pt idx="17">
                    <c:v>Cambio de horario</c:v>
                  </c:pt>
                  <c:pt idx="18">
                    <c:v>Pre-Inscrito</c:v>
                  </c:pt>
                  <c:pt idx="19">
                    <c:v>(en blanco)</c:v>
                  </c:pt>
                </c:lvl>
                <c:lvl>
                  <c:pt idx="1">
                    <c:v>Lima - Breña-Enero-Lunes-7:30pm a 9:30pm-45670-Inscrito Nuevo</c:v>
                  </c:pt>
                  <c:pt idx="2">
                    <c:v>Lima - Breña-Enero-Martes-7:30pm a 9:30pm-45670-Inscrito Nuevo</c:v>
                  </c:pt>
                  <c:pt idx="3">
                    <c:v>Lima - Breña-Enero-Jueves-7:30pm a 9:30pm-45670-Inscrito Nuevo</c:v>
                  </c:pt>
                  <c:pt idx="4">
                    <c:v>Lima - Breña-Enero-Lunes-7:30pm a 9:30pm-45670-</c:v>
                  </c:pt>
                  <c:pt idx="5">
                    <c:v>Lima - Breña-Enero-Lunes-7:30pm a 9:30pm-45670-Cambio de horario</c:v>
                  </c:pt>
                  <c:pt idx="6">
                    <c:v>Lima - Breña-Enero-Martes-7:30pm a 9:30pm-45671-Inscrito Nuevo</c:v>
                  </c:pt>
                  <c:pt idx="7">
                    <c:v>Lima - Breña-Enero-Jueves-7:30pm a 9:30pm-45671-Inscrito Nuevo</c:v>
                  </c:pt>
                  <c:pt idx="8">
                    <c:v>Lima - Breña-Enero-Jueves-7:30pm a 9:30pm-45673-Inscrito Nuevo</c:v>
                  </c:pt>
                  <c:pt idx="9">
                    <c:v>Lima - Breña-Febrero-Lunes-7:30pm a 9:30pm-45698-Inscrito Nuevo</c:v>
                  </c:pt>
                  <c:pt idx="10">
                    <c:v>Lima - Breña-Febrero-Lunes-7:30pm a 9:30pm-45698-Pre-Inscrito</c:v>
                  </c:pt>
                  <c:pt idx="11">
                    <c:v>Lima - Breña-Febrero-Martes-7:30pm a 9:30pm-45698-Pre-Inscrito</c:v>
                  </c:pt>
                  <c:pt idx="12">
                    <c:v>Lima - Breña-Febrero-Martes-7:30pm a 9:30pm-45698-Recuperado otro año</c:v>
                  </c:pt>
                  <c:pt idx="13">
                    <c:v>Lima - Breña-Febrero-Lunes-7:30pm a 9:30pm-45698-Cambio de horario</c:v>
                  </c:pt>
                  <c:pt idx="14">
                    <c:v>Lima - Breña-Febrero-Martes-7:30pm a 9:30pm-45699-Inscrito Nuevo</c:v>
                  </c:pt>
                  <c:pt idx="15">
                    <c:v>Lima - Breña-Febrero-Martes-7:30pm a 9:30pm-45699-Recuperado 2025</c:v>
                  </c:pt>
                  <c:pt idx="16">
                    <c:v>Lima - Breña-Febrero-Martes-7:30pm a 9:30pm-45699-Recuperado otro año</c:v>
                  </c:pt>
                  <c:pt idx="17">
                    <c:v>Lima - Breña-Febrero-Martes-7:30pm a 9:30pm-45699-Cambio de horario</c:v>
                  </c:pt>
                  <c:pt idx="18">
                    <c:v>Lima - Breña-Febrero-Martes-7:30pm a 9:30pm-45699-Pre-Inscrito</c:v>
                  </c:pt>
                  <c:pt idx="19">
                    <c:v>(en blanco)</c:v>
                  </c:pt>
                </c:lvl>
                <c:lvl>
                  <c:pt idx="1">
                    <c:v>1/13/2025</c:v>
                  </c:pt>
                  <c:pt idx="6">
                    <c:v>1/14/2025</c:v>
                  </c:pt>
                  <c:pt idx="8">
                    <c:v>1/16/2025</c:v>
                  </c:pt>
                  <c:pt idx="9">
                    <c:v>2/10/2025</c:v>
                  </c:pt>
                  <c:pt idx="14">
                    <c:v>2/11/2025</c:v>
                  </c:pt>
                  <c:pt idx="19">
                    <c:v>(en blanco)</c:v>
                  </c:pt>
                </c:lvl>
              </c:multiLvlStrCache>
            </c:multiLvlStrRef>
          </c:cat>
          <c:val>
            <c:numRef>
              <c:f>Gráficos_!$CR$45:$CR$65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51223379627" createdVersion="8" refreshedVersion="8" minRefreshableVersion="3" recordCount="1096" xr:uid="{01E0E2FE-7DDF-48A8-9881-385601EF471D}">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2">
        <s v="7:30pm a 9:30pm"/>
        <m/>
      </sharedItems>
    </cacheField>
    <cacheField name="Fecha Inicio grupo" numFmtId="14">
      <sharedItems containsNonDate="0" containsDate="1" containsString="0" containsBlank="1" minDate="2025-01-13T00:00:00" maxDate="2025-02-12T00:00:00" count="6">
        <d v="2025-01-13T00:00:00"/>
        <d v="2025-01-14T00:00:00"/>
        <d v="2025-01-16T00:00:00"/>
        <d v="2025-02-10T00:00:00"/>
        <d v="2025-02-11T00:00:00"/>
        <m/>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8692210" maxValue="999842009"/>
    </cacheField>
    <cacheField name="Correo" numFmtId="0">
      <sharedItems containsBlank="1"/>
    </cacheField>
    <cacheField name="Fecha de nac" numFmtId="14">
      <sharedItems containsNonDate="0" containsDate="1" containsString="0" containsBlank="1" minDate="1954-01-01T00:00:00" maxDate="2010-01-02T00:00:00"/>
    </cacheField>
    <cacheField name="Edad" numFmtId="0">
      <sharedItems containsMixedTypes="1" containsNumber="1" containsInteger="1" minValue="15" maxValue="71"/>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7T00:00:00" maxDate="2025-02-26T00:00:00"/>
    </cacheField>
    <cacheField name="Fecha Finalización" numFmtId="14">
      <sharedItems containsDate="1" containsMixedTypes="1" minDate="2025-04-13T00:00:00" maxDate="2025-05-12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5">
      <sharedItems containsDate="1" containsMixedTypes="1" minDate="2025-02-03T00:00:00" maxDate="2025-03-05T00:00:00"/>
    </cacheField>
    <cacheField name="Es Alta a 4ta o 8va semana?" numFmtId="165">
      <sharedItems/>
    </cacheField>
    <cacheField name="Fecha Alta como miembro" numFmtId="165">
      <sharedItems/>
    </cacheField>
    <cacheField name="Días (Fecha Inicio grupo)" numFmtId="0" databaseField="0">
      <fieldGroup base="4">
        <rangePr groupBy="days" startDate="2025-01-13T00:00:00" endDate="2025-02-12T00:00:00"/>
        <groupItems count="368">
          <s v="&lt;1/13/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12/2025"/>
        </groupItems>
      </fieldGroup>
    </cacheField>
    <cacheField name="Meses (Fecha Inicio grupo)" numFmtId="0" databaseField="0">
      <fieldGroup base="4">
        <rangePr groupBy="months" startDate="2025-01-13T00:00:00" endDate="2025-02-12T00:00:00"/>
        <groupItems count="14">
          <s v="&lt;1/13/2025"/>
          <s v="Jan"/>
          <s v="Feb"/>
          <s v="Mar"/>
          <s v="Apr"/>
          <s v="May"/>
          <s v="Jun"/>
          <s v="Jul"/>
          <s v="Aug"/>
          <s v="Sep"/>
          <s v="Oct"/>
          <s v="Nov"/>
          <s v="Dec"/>
          <s v="&gt;2/12/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51223379627"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53">
        <s v="Lima - Breña-Enero-Lunes-7:30pm a 9:30pm-45670-Inscrito Nuevo"/>
        <s v="Lima - Breña-Enero-Martes-7:30pm a 9:30pm-45670-Inscrito Nuevo"/>
        <s v="Lima - Breña-Enero-Jueves-7:30pm a 9:30pm-45670-Inscrito Nuevo"/>
        <s v="Lima - Breña-Enero-Lunes-7:30pm a 9:30pm-45670-"/>
        <s v="Lima - Breña-Enero-Lunes-7:30pm a 9:30pm-45670-Cambio de horario"/>
        <s v="Lima - Breña-Enero-Martes-7:30pm a 9:30pm-45671-Inscrito Nuevo"/>
        <s v="Lima - Breña-Enero-Jueves-7:30pm a 9:30pm-45671-Inscrito Nuevo"/>
        <s v="Lima - Breña-Enero-Jueves-7:30pm a 9:30pm-45673-Inscrito Nuevo"/>
        <s v="Lima - Breña-Febrero-Lunes-7:30pm a 9:30pm-45698-Inscrito Nuevo"/>
        <s v="Lima - Breña-Febrero-Lunes-7:30pm a 9:30pm-45698-Pre-Inscrito"/>
        <s v="Lima - Breña-Febrero-Martes-7:30pm a 9:30pm-45698-Pre-Inscrito"/>
        <s v="Lima - Breña-Febrero-Martes-7:30pm a 9:30pm-45698-Recuperado otro año"/>
        <s v="Lima - Breña-Febrero-Lunes-7:30pm a 9:30pm-45698-Cambio de horario"/>
        <s v="Lima - Breña-Febrero-Martes-7:30pm a 9:30pm-45699-Inscrito Nuevo"/>
        <s v="Lima - Breña-Febrero-Martes-7:30pm a 9:30pm-45699-Recuperado 2025"/>
        <s v="Lima - Breña-Febrero-Martes-7:30pm a 9:30pm-45699-Recuperado otro año"/>
        <s v="Lima - Breña-Febrero-Martes-7:30pm a 9:30pm-45699-Cambio de horario"/>
        <s v="Lima - Breña-Febrero-Martes-7:30pm a 9:30pm-45699-Pre-Inscrito"/>
        <s v=""/>
        <m/>
        <s v="Lima - Breña-Febrero-Lunes-7:30pm a 9:30pm-45698-Recuperado 2025" u="1"/>
        <s v="Lima - Breña-Febrero-Lunes-7:30pm a 9:30pm-45698-Recuperado otro año" u="1"/>
        <s v="Lima - Breña-Febrero-Lunes-7:30pm a 9:30pm-45698-"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2-12T00:00:00" count="22">
        <d v="2025-01-13T00:00:00"/>
        <d v="2025-01-14T00:00:00"/>
        <d v="2025-01-16T00:00:00"/>
        <d v="2025-02-10T00:00:00"/>
        <d v="2025-02-11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9">
        <s v="Inscrito Nuevo"/>
        <s v=""/>
        <s v="Cambio de horario"/>
        <s v="Pre-Inscrito"/>
        <s v="Recuperado otro año"/>
        <s v="Recuperado 2025"/>
        <m/>
        <s v="Recuperado 2024"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22"/>
    </cacheField>
    <cacheField name="I" numFmtId="0">
      <sharedItems containsNonDate="0" containsString="0" containsBlank="1"/>
    </cacheField>
    <cacheField name="Sem. 01" numFmtId="0">
      <sharedItems containsBlank="1" containsMixedTypes="1" containsNumber="1" containsInteger="1" minValue="0" maxValue="18"/>
    </cacheField>
    <cacheField name="Sem. 02" numFmtId="0">
      <sharedItems containsBlank="1" containsMixedTypes="1" containsNumber="1" containsInteger="1" minValue="0" maxValue="17"/>
    </cacheField>
    <cacheField name="Sem. 03" numFmtId="0">
      <sharedItems containsBlank="1" containsMixedTypes="1" containsNumber="1" containsInteger="1" minValue="0" maxValue="15"/>
    </cacheField>
    <cacheField name="Sem. 04" numFmtId="0">
      <sharedItems containsBlank="1" containsMixedTypes="1" containsNumber="1" containsInteger="1" minValue="0" maxValue="12"/>
    </cacheField>
    <cacheField name="Sem. 05" numFmtId="0">
      <sharedItems containsBlank="1" containsMixedTypes="1" containsNumber="1" containsInteger="1" minValue="0" maxValue="12"/>
    </cacheField>
    <cacheField name="Sem. 06" numFmtId="0">
      <sharedItems containsBlank="1" containsMixedTypes="1" containsNumber="1" containsInteger="1" minValue="0" maxValue="11"/>
    </cacheField>
    <cacheField name="Sem. 07" numFmtId="0">
      <sharedItems containsBlank="1" containsMixedTypes="1" containsNumber="1" containsInteger="1" minValue="0" maxValue="10"/>
    </cacheField>
    <cacheField name="Sem. 08" numFmtId="0">
      <sharedItems containsBlank="1" containsMixedTypes="1" containsNumber="1" containsInteger="1" minValue="0" maxValue="8"/>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51223379627"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2-12T00:00:00" count="19">
        <d v="2025-01-13T00:00:00"/>
        <d v="2025-01-14T00:00:00"/>
        <d v="2025-01-16T00:00:00"/>
        <d v="2025-02-10T00:00:00"/>
        <d v="2025-02-11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7">
        <s v="Inscrito Nuevo"/>
        <s v=""/>
        <s v="Cambio de horario"/>
        <s v="Pre-Inscrito"/>
        <s v="Recuperado otro año"/>
        <s v="Recuperado 2025"/>
        <s v="Recuperado 2024" u="1"/>
      </sharedItems>
    </cacheField>
    <cacheField name="Ética" numFmtId="0">
      <sharedItems count="11">
        <s v="Lizeth"/>
        <s v="Nicole"/>
        <s v="Carolina"/>
        <s v="Patt"/>
        <s v=""/>
        <s v="Erick" u="1"/>
        <s v="Rosmery Ruiz Cuarez " u="1"/>
        <s v="Yeni R. Arce Prado" u="1"/>
        <s v="Erick F. Meza Macedo" u="1"/>
        <s v="Daniel J. CHico Vallejo" u="1"/>
        <s v="Angélica del C." u="1"/>
      </sharedItems>
    </cacheField>
    <cacheField name="Soc - FH" numFmtId="0">
      <sharedItems count="11">
        <s v="Javier"/>
        <s v="Marco"/>
        <s v="Jorge"/>
        <s v="Andre"/>
        <s v=""/>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22"/>
    </cacheField>
    <cacheField name="I" numFmtId="0">
      <sharedItems containsNonDate="0" containsString="0" containsBlank="1"/>
    </cacheField>
    <cacheField name="Sem. 01" numFmtId="0">
      <sharedItems containsMixedTypes="1" containsNumber="1" containsInteger="1" minValue="0" maxValue="18"/>
    </cacheField>
    <cacheField name="Sem. 02" numFmtId="0">
      <sharedItems containsMixedTypes="1" containsNumber="1" containsInteger="1" minValue="0" maxValue="17"/>
    </cacheField>
    <cacheField name="Sem. 03" numFmtId="0">
      <sharedItems containsMixedTypes="1" containsNumber="1" containsInteger="1" minValue="0" maxValue="15"/>
    </cacheField>
    <cacheField name="Sem. 04" numFmtId="0">
      <sharedItems containsMixedTypes="1" containsNumber="1" containsInteger="1" minValue="0" maxValue="12"/>
    </cacheField>
    <cacheField name="Sem. 05" numFmtId="0">
      <sharedItems containsMixedTypes="1" containsNumber="1" containsInteger="1" minValue="0" maxValue="12"/>
    </cacheField>
    <cacheField name="Sem. 06" numFmtId="0">
      <sharedItems containsMixedTypes="1" containsNumber="1" containsInteger="1" minValue="0" maxValue="11"/>
    </cacheField>
    <cacheField name="Sem. 07" numFmtId="0">
      <sharedItems containsMixedTypes="1" containsNumber="1" containsInteger="1" minValue="0" maxValue="10"/>
    </cacheField>
    <cacheField name="Sem. 08" numFmtId="0">
      <sharedItems containsMixedTypes="1" containsNumber="1" containsInteger="1" minValue="0" maxValue="8"/>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7.95122372685"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8">
        <s v="Lunes"/>
        <s v="Martes"/>
        <s v="Jueves"/>
        <m/>
        <s v="Lunes - Miércoles" u="1"/>
        <s v="Martes - Jueves" u="1"/>
        <s v="miércoles" u="1"/>
        <s v="sábado" u="1"/>
      </sharedItems>
    </cacheField>
    <cacheField name="Horario Inscrito" numFmtId="49">
      <sharedItems containsBlank="1" count="6">
        <s v="7:30pm a 9:30pm"/>
        <m/>
        <s v="7-9pm" u="1"/>
        <s v="6:30 - 8:30" u="1"/>
        <s v="4:00 - 5:50" u="1"/>
        <s v="7:30 a 9:30 p.m." u="1"/>
      </sharedItems>
    </cacheField>
    <cacheField name="Fecha Inicio grupo" numFmtId="14">
      <sharedItems containsNonDate="0" containsDate="1" containsString="0" containsBlank="1" minDate="2024-01-15T00:00:00" maxDate="2025-02-12T00:00:00" count="20">
        <d v="2025-01-13T00:00:00"/>
        <d v="2025-01-14T00:00:00"/>
        <d v="2025-01-16T00:00:00"/>
        <d v="2025-02-10T00:00:00"/>
        <d v="2025-02-11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8692210" maxValue="999842009"/>
    </cacheField>
    <cacheField name="Correo" numFmtId="0">
      <sharedItems containsBlank="1"/>
    </cacheField>
    <cacheField name="Fecha de nac" numFmtId="14">
      <sharedItems containsNonDate="0" containsDate="1" containsString="0" containsBlank="1" minDate="1954-01-01T00:00:00" maxDate="2010-01-02T00:00:00"/>
    </cacheField>
    <cacheField name="Edad" numFmtId="0">
      <sharedItems containsMixedTypes="1" containsNumber="1" containsInteger="1" minValue="15" maxValue="71"/>
    </cacheField>
    <cacheField name="Grupo" numFmtId="0">
      <sharedItems containsBlank="1"/>
    </cacheField>
    <cacheField name="Tipo Incrito" numFmtId="0">
      <sharedItems containsBlank="1" count="7">
        <s v="Inscrito Nuevo"/>
        <s v="Pre-Inscrito"/>
        <s v="Recuperado otro año"/>
        <s v="Cambio de horario"/>
        <s v="Recuperado 2025"/>
        <m/>
        <s v="Recuperado 2024"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MixedTypes="1" minDate="2025-01-27T00:00:00" maxDate="2025-02-26T00:00:00"/>
    </cacheField>
    <cacheField name="Fecha Finalización" numFmtId="14">
      <sharedItems containsDate="1" containsMixedTypes="1" minDate="2025-04-13T00:00:00" maxDate="2025-05-12T00:00:00"/>
    </cacheField>
    <cacheField name="Ética" numFmtId="0">
      <sharedItems containsBlank="1" count="11">
        <s v="Lizeth"/>
        <s v="Nicole"/>
        <s v="Carolina"/>
        <s v="Patt"/>
        <m/>
        <s v="Erick" u="1"/>
        <s v="Rosmery Ruiz Cuarez " u="1"/>
        <s v="Yeni R. Arce Prado" u="1"/>
        <s v="Erick F. Meza Macedo" u="1"/>
        <s v="Daniel J. CHico Vallejo" u="1"/>
        <s v="Angélica del C." u="1"/>
      </sharedItems>
    </cacheField>
    <cacheField name="Soc - FH" numFmtId="0">
      <sharedItems containsBlank="1" count="11">
        <s v="Javier"/>
        <s v="Marco"/>
        <s v="Jorge"/>
        <s v="Andre"/>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14">
      <sharedItems/>
    </cacheField>
    <cacheField name="Llave grupo" numFmtId="0">
      <sharedItems/>
    </cacheField>
    <cacheField name="Curso2" numFmtId="0">
      <sharedItems/>
    </cacheField>
    <cacheField name="llave2" numFmtId="0">
      <sharedItems count="38">
        <s v="Lima - Breña-Enero-Lunes-7:30pm a 9:30pm-45670-Inscrito Nuevo"/>
        <s v="Lima - Breña-Enero-Martes-7:30pm a 9:30pm-45670-Inscrito Nuevo"/>
        <s v="Lima - Breña-Enero-Jueves-7:30pm a 9:30pm-45670-Inscrito Nuevo"/>
        <s v="Lima - Breña-Enero-Martes-7:30pm a 9:30pm-45671-Inscrito Nuevo"/>
        <s v="Lima - Breña-Enero-Jueves-7:30pm a 9:30pm-45671-Inscrito Nuevo"/>
        <s v="Lima - Breña-Enero-Jueves-7:30pm a 9:30pm-45673-Inscrito Nuevo"/>
        <s v="Lima - Breña-Febrero-Lunes-7:30pm a 9:30pm-45698-Inscrito Nuevo"/>
        <s v="Lima - Breña-Febrero-Martes-7:30pm a 9:30pm-45699-Inscrito Nuevo"/>
        <s v="Lima - Breña-Febrero-Martes-7:30pm a 9:30pm-45699-Pre-Inscrito"/>
        <s v="Lima - Breña-Febrero-Lunes-7:30pm a 9:30pm-45698-Pre-Inscrito"/>
        <s v="Lima - Breña-Febrero-Martes-7:30pm a 9:30pm-45698-Pre-Inscrito"/>
        <s v="Lima - Breña-Febrero-Martes-7:30pm a 9:30pm-45698-Recuperado otro año"/>
        <s v="Lima - Breña-Febrero-Lunes-7:30pm a 9:30pm-45698-Cambio de horario"/>
        <s v="Lima - Breña-Febrero-Martes-7:30pm a 9:30pm-45699-Cambio de horario"/>
        <s v="Lima - Breña-Febrero-Martes-7:30pm a 9:30pm-45699-Recuperado otro año"/>
        <s v="Lima - Breña-Febrero-Martes-7:30pm a 9:30pm-45699-Recuperado 2025"/>
        <s v="Lima - Breña-Enero-Lunes-7:30pm a 9:30pm-45670-"/>
        <s v="Lima - Breña-Enero-Lunes-7:30pm a 9:30pm-45670-Cambio de horario"/>
        <s v=""/>
        <s v="Lima - Breña-Febrero-Lunes-7:30pm a 9:30pm-45698-Recuperado 2025" u="1"/>
        <s v="Lima - Breña-Febrero-Lunes-7:30pm a 9:30pm-45698-Recuperado otro año" u="1"/>
        <s v="Lima - Breña-Febrero-Lunes-7:30pm a 9:30pm-45698-"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3T00:00:00" endDate="2025-02-12T00:00:00"/>
        <groupItems count="368">
          <s v="&lt;1/13/202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12/2025"/>
        </groupItems>
      </fieldGroup>
    </cacheField>
    <cacheField name="Meses (Fecha Inicio grupo)" numFmtId="0" databaseField="0">
      <fieldGroup base="4">
        <rangePr groupBy="months" startDate="2025-01-13T00:00:00" endDate="2025-02-12T00:00:00"/>
        <groupItems count="14">
          <s v="&lt;1/13/2025"/>
          <s v="Jan"/>
          <s v="Feb"/>
          <s v="Mar"/>
          <s v="Apr"/>
          <s v="May"/>
          <s v="Jun"/>
          <s v="Jul"/>
          <s v="Aug"/>
          <s v="Sep"/>
          <s v="Oct"/>
          <s v="Nov"/>
          <s v="Dec"/>
          <s v="&gt;2/12/2025"/>
        </groupItems>
      </fieldGroup>
    </cacheField>
  </cacheFields>
  <extLst>
    <ext xmlns:x14="http://schemas.microsoft.com/office/spreadsheetml/2009/9/main" uri="{725AE2AE-9491-48be-B2B4-4EB974FC3084}">
      <x14:pivotCacheDefinition pivotCacheId="1954286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s v="Enero"/>
    <s v="Lunes"/>
    <x v="0"/>
    <x v="0"/>
    <s v="Patt "/>
    <s v="70713028"/>
    <s v="Alejandra"/>
    <s v="Cahuana Rodrìguez"/>
    <n v="970810147"/>
    <s v="alejandracahuanar@gmail.com"/>
    <d v="2007-01-01T00:00:00"/>
    <n v="18"/>
    <s v="Xexostris III"/>
    <s v="Inscrito Nuevo"/>
    <m/>
    <m/>
    <m/>
    <m/>
    <d v="2025-01-27T00:00:00"/>
    <d v="2025-04-13T00:00:00"/>
    <s v="Lizeth"/>
    <s v="Javier"/>
    <s v="P"/>
    <s v="P"/>
    <s v="F"/>
    <s v="F"/>
    <s v="F"/>
    <s v="CH"/>
    <m/>
    <m/>
    <m/>
    <m/>
    <m/>
    <m/>
    <m/>
    <m/>
    <m/>
    <m/>
    <m/>
    <s v="Asistió"/>
    <m/>
    <m/>
    <m/>
    <m/>
    <m/>
    <m/>
    <m/>
    <d v="2025-06-30T00:00:00"/>
    <m/>
    <d v="2025-07-31T00:00:00"/>
    <m/>
    <m/>
    <s v="Contacto Personal"/>
    <s v="PPF"/>
    <s v="Lima - Breña-Enero-Lunes-7:30pma9:30pm-45670"/>
    <s v="Conócete a ti mismo"/>
    <s v="Lima - Breña-Enero-Lunes-7:30pm a 9:30pm-45670-Inscrito Nuevo"/>
    <b v="0"/>
    <d v="2025-02-03T00:00:00"/>
    <s v="ALTA"/>
    <s v="01/01/1900"/>
  </r>
  <r>
    <s v="Conócete a ti mismo"/>
    <s v="Enero"/>
    <s v="Lunes"/>
    <x v="0"/>
    <x v="0"/>
    <s v="Patt "/>
    <s v="25557651"/>
    <s v="Ana Maria"/>
    <s v="Sanchez Tapia"/>
    <n v="988318999"/>
    <s v="anasancheztapia3@gmail.com"/>
    <d v="1967-01-01T00:00:00"/>
    <n v="58"/>
    <s v="Xexostris III"/>
    <s v="Inscrito Nuevo"/>
    <m/>
    <m/>
    <m/>
    <m/>
    <d v="2025-01-27T00:00:00"/>
    <d v="2025-04-13T00:00:00"/>
    <s v="Lizeth"/>
    <s v="Javier"/>
    <s v="P"/>
    <s v="P"/>
    <s v="F"/>
    <s v="P"/>
    <s v="P"/>
    <s v="P"/>
    <s v="P"/>
    <s v="P"/>
    <m/>
    <m/>
    <m/>
    <m/>
    <m/>
    <m/>
    <m/>
    <m/>
    <m/>
    <s v="Asistió"/>
    <m/>
    <m/>
    <m/>
    <m/>
    <m/>
    <m/>
    <m/>
    <d v="2025-06-30T00:00:00"/>
    <m/>
    <d v="2025-07-31T00:00:00"/>
    <m/>
    <m/>
    <s v="Cursos"/>
    <s v="PPF"/>
    <s v="Lima - Breña-Enero-Lunes-7:30pma9:30pm-45670"/>
    <s v="Conócete a ti mismo"/>
    <s v="Lima - Breña-Enero-Lunes-7:30pm a 9:30pm-45670-Inscrito Nuevo"/>
    <b v="0"/>
    <d v="2025-02-03T00:00:00"/>
    <s v="ALTA"/>
    <s v="01/01/1900"/>
  </r>
  <r>
    <s v="Conócete a ti mismo"/>
    <s v="Enero"/>
    <s v="Lunes"/>
    <x v="0"/>
    <x v="0"/>
    <s v="Patt "/>
    <s v="07356556"/>
    <s v="Bertha Isabel"/>
    <s v="Loayza Bonelli"/>
    <n v="963311710"/>
    <s v="---"/>
    <d v="1963-01-01T00:00:00"/>
    <n v="62"/>
    <s v="Xexostris III"/>
    <s v="Inscrito Nuevo"/>
    <m/>
    <m/>
    <m/>
    <m/>
    <d v="2025-01-27T00:00:00"/>
    <d v="2025-04-13T00:00:00"/>
    <s v="Lizeth"/>
    <s v="Javier"/>
    <s v="P"/>
    <s v="P"/>
    <s v="P"/>
    <s v="F"/>
    <s v="F"/>
    <s v="P"/>
    <s v="P"/>
    <s v="P"/>
    <m/>
    <m/>
    <m/>
    <m/>
    <m/>
    <m/>
    <m/>
    <m/>
    <m/>
    <s v="Asistió"/>
    <m/>
    <m/>
    <m/>
    <m/>
    <m/>
    <m/>
    <m/>
    <d v="2025-06-30T00:00:00"/>
    <m/>
    <d v="2025-07-31T00:00:00"/>
    <m/>
    <m/>
    <s v="Mensajes de texto"/>
    <s v="PPP"/>
    <s v="Lima - Breña-Enero-Lunes-7:30pma9:30pm-45670"/>
    <s v="Conócete a ti mismo"/>
    <s v="Lima - Breña-Enero-Lunes-7:30pm a 9:30pm-45670-Inscrito Nuevo"/>
    <b v="0"/>
    <d v="2025-02-03T00:00:00"/>
    <s v="ALTA"/>
    <s v="01/01/1900"/>
  </r>
  <r>
    <s v="Conócete a ti mismo"/>
    <s v="Enero"/>
    <s v="Martes"/>
    <x v="0"/>
    <x v="0"/>
    <s v="Sofia"/>
    <s v="00512876"/>
    <s v="Esther "/>
    <s v="Curo Coaquira"/>
    <n v="921802790"/>
    <s v="esthercacc@hotmail.com"/>
    <d v="1980-06-01T00:00:00"/>
    <n v="44"/>
    <s v="Amon I"/>
    <s v="Inscrito Nuevo"/>
    <m/>
    <m/>
    <m/>
    <m/>
    <d v="2025-01-27T00:00:00"/>
    <d v="2025-04-13T00:00:00"/>
    <s v="Nicole"/>
    <s v="Marco"/>
    <s v="P"/>
    <s v="P"/>
    <s v="F"/>
    <s v="P"/>
    <s v="F"/>
    <s v="F"/>
    <s v="CH"/>
    <m/>
    <m/>
    <m/>
    <m/>
    <m/>
    <m/>
    <m/>
    <m/>
    <m/>
    <m/>
    <s v="Asistió"/>
    <m/>
    <m/>
    <m/>
    <m/>
    <m/>
    <m/>
    <m/>
    <d v="2025-06-30T00:00:00"/>
    <m/>
    <d v="2025-07-31T00:00:00"/>
    <m/>
    <m/>
    <s v="Redes sociales"/>
    <s v="PPF"/>
    <s v="Lima - Breña-Enero-Martes-7:30pma9:30pm-45670"/>
    <s v="Conócete a ti mismo"/>
    <s v="Lima - Breña-Enero-Martes-7:30pm a 9:30pm-45670-Inscrito Nuevo"/>
    <b v="0"/>
    <d v="2025-02-03T00:00:00"/>
    <s v="ALTA"/>
    <s v="01/01/1900"/>
  </r>
  <r>
    <s v="Conócete a ti mismo"/>
    <s v="Enero"/>
    <s v="Jueves"/>
    <x v="0"/>
    <x v="0"/>
    <s v="Maritza"/>
    <s v="60193747"/>
    <s v="Fernando Nestor"/>
    <s v="Capcha Vergara"/>
    <n v="982742974"/>
    <s v="Fernandocapcha7@gmail.com"/>
    <d v="2006-06-12T00:00:00"/>
    <n v="18"/>
    <s v="Nuth I"/>
    <s v="Inscrito Nuevo"/>
    <m/>
    <m/>
    <m/>
    <m/>
    <d v="2025-01-27T00:00:00"/>
    <d v="2025-04-13T00:00:00"/>
    <s v="Carolina"/>
    <s v="Jorge"/>
    <s v="P"/>
    <s v="P"/>
    <s v="F"/>
    <s v="P"/>
    <s v="F"/>
    <s v="F"/>
    <s v="F"/>
    <m/>
    <m/>
    <m/>
    <m/>
    <m/>
    <m/>
    <m/>
    <m/>
    <m/>
    <m/>
    <s v="Asistió"/>
    <m/>
    <m/>
    <m/>
    <m/>
    <m/>
    <m/>
    <m/>
    <d v="2025-06-30T00:00:00"/>
    <m/>
    <d v="2025-07-31T00:00:00"/>
    <m/>
    <m/>
    <s v="Web"/>
    <s v="PPF"/>
    <s v="Lima - Breña-Enero-Jueves-7:30pma9:30pm-45670"/>
    <s v="Conócete a ti mismo"/>
    <s v="Lima - Breña-Enero-Jueves-7:30pm a 9:30pm-45670-Inscrito Nuevo"/>
    <b v="0"/>
    <d v="2025-02-03T00:00:00"/>
    <s v="ALTA"/>
    <s v="01/01/1900"/>
  </r>
  <r>
    <s v="Conócete a ti mismo"/>
    <s v="Enero"/>
    <s v="Lunes"/>
    <x v="0"/>
    <x v="0"/>
    <s v="Patt "/>
    <s v="07516221"/>
    <s v="Fredy Orlando"/>
    <s v="Solis Flores"/>
    <n v="995599907"/>
    <s v="solisfloresfredyorlando@gmail.com"/>
    <d v="1963-09-05T00:00:00"/>
    <n v="61"/>
    <s v="Xexostris III"/>
    <s v="Inscrito Nuevo"/>
    <m/>
    <m/>
    <m/>
    <m/>
    <d v="2025-01-27T00:00:00"/>
    <d v="2025-04-13T00:00:00"/>
    <s v="Lizeth"/>
    <s v="Javier"/>
    <s v="P"/>
    <s v="P"/>
    <s v="P"/>
    <s v="P"/>
    <s v="P"/>
    <s v="P"/>
    <s v="P"/>
    <m/>
    <m/>
    <m/>
    <m/>
    <m/>
    <m/>
    <m/>
    <m/>
    <m/>
    <m/>
    <s v="Asistió"/>
    <m/>
    <m/>
    <m/>
    <m/>
    <m/>
    <m/>
    <m/>
    <d v="2025-06-30T00:00:00"/>
    <m/>
    <d v="2025-07-31T00:00:00"/>
    <m/>
    <m/>
    <s v="Redes sociales"/>
    <s v="PPP"/>
    <s v="Lima - Breña-Enero-Lunes-7:30pma9:30pm-45670"/>
    <s v="Conócete a ti mismo"/>
    <s v="Lima - Breña-Enero-Lunes-7:30pm a 9:30pm-45670-Inscrito Nuevo"/>
    <b v="0"/>
    <d v="2025-02-03T00:00:00"/>
    <s v="ALTA"/>
    <s v="01/01/1900"/>
  </r>
  <r>
    <s v="Conócete a ti mismo"/>
    <s v="Enero"/>
    <s v="Lunes"/>
    <x v="0"/>
    <x v="0"/>
    <s v="Patt "/>
    <s v="08095749"/>
    <s v="Gabino"/>
    <s v="Cahuana Romero"/>
    <n v="981356706"/>
    <s v="gabinosignos@yahoo.es"/>
    <d v="1965-01-01T00:00:00"/>
    <n v="60"/>
    <s v="Xexostris III"/>
    <s v="Inscrito Nuevo"/>
    <m/>
    <m/>
    <m/>
    <m/>
    <d v="2025-01-27T00:00:00"/>
    <d v="2025-04-13T00:00:00"/>
    <s v="Lizeth"/>
    <s v="Javier"/>
    <s v="P"/>
    <s v="P"/>
    <s v="F"/>
    <s v="F"/>
    <s v="F"/>
    <s v="CH"/>
    <m/>
    <m/>
    <m/>
    <m/>
    <m/>
    <m/>
    <m/>
    <m/>
    <m/>
    <m/>
    <m/>
    <s v="Asistió"/>
    <m/>
    <m/>
    <m/>
    <m/>
    <m/>
    <m/>
    <m/>
    <d v="2025-06-30T00:00:00"/>
    <m/>
    <d v="2025-07-31T00:00:00"/>
    <m/>
    <m/>
    <s v="Redes sociales"/>
    <s v="PPF"/>
    <s v="Lima - Breña-Enero-Lunes-7:30pma9:30pm-45670"/>
    <s v="Conócete a ti mismo"/>
    <s v="Lima - Breña-Enero-Lunes-7:30pm a 9:30pm-45670-Inscrito Nuevo"/>
    <b v="0"/>
    <d v="2025-02-03T00:00:00"/>
    <s v="ALTA"/>
    <s v="01/01/1900"/>
  </r>
  <r>
    <s v="Conócete a ti mismo"/>
    <s v="Enero"/>
    <s v="Lunes"/>
    <x v="0"/>
    <x v="0"/>
    <s v="Patt "/>
    <s v="40293672"/>
    <s v="Mariela "/>
    <s v="Angeles Huaman"/>
    <n v="954363594"/>
    <s v="mangeleshuaman@gmail.com"/>
    <d v="1979-09-01T00:00:00"/>
    <n v="45"/>
    <s v="Xexostris III"/>
    <s v="Inscrito Nuevo"/>
    <m/>
    <m/>
    <m/>
    <m/>
    <d v="2025-01-27T00:00:00"/>
    <d v="2025-04-13T00:00:00"/>
    <s v="Lizeth"/>
    <s v="Javier"/>
    <s v="F"/>
    <s v="P"/>
    <s v="P"/>
    <s v="P"/>
    <s v="F"/>
    <s v="F"/>
    <s v="F"/>
    <s v="F"/>
    <m/>
    <m/>
    <m/>
    <m/>
    <m/>
    <m/>
    <m/>
    <m/>
    <m/>
    <s v="Asistió"/>
    <m/>
    <m/>
    <m/>
    <m/>
    <m/>
    <m/>
    <m/>
    <d v="2025-06-30T00:00:00"/>
    <m/>
    <d v="2025-07-31T00:00:00"/>
    <m/>
    <m/>
    <s v="Contacto Personal"/>
    <s v="FPP"/>
    <s v="Lima - Breña-Enero-Lunes-7:30pma9:30pm-45670"/>
    <s v="Conócete a ti mismo"/>
    <s v="Lima - Breña-Enero-Lunes-7:30pm a 9:30pm-45670-Inscrito Nuevo"/>
    <b v="0"/>
    <d v="2025-02-03T00:00:00"/>
    <s v="ALTA"/>
    <s v="01/01/1900"/>
  </r>
  <r>
    <s v="Conócete a ti mismo"/>
    <s v="Enero"/>
    <s v="Lunes"/>
    <x v="0"/>
    <x v="0"/>
    <s v="Patt "/>
    <s v="46333878"/>
    <s v="Math"/>
    <s v="Mera Vargas"/>
    <n v="922716629"/>
    <s v="meravargasmath@gmail.com"/>
    <d v="1988-01-01T00:00:00"/>
    <n v="37"/>
    <s v="Xexostris III"/>
    <s v="Inscrito Nuevo"/>
    <m/>
    <m/>
    <m/>
    <m/>
    <d v="2025-01-27T00:00:00"/>
    <d v="2025-04-13T00:00:00"/>
    <s v="Lizeth"/>
    <s v="Javier"/>
    <s v="P"/>
    <s v="P"/>
    <s v="F"/>
    <s v="P"/>
    <s v="P"/>
    <s v="P"/>
    <s v="P"/>
    <s v="F"/>
    <m/>
    <m/>
    <m/>
    <m/>
    <m/>
    <m/>
    <m/>
    <m/>
    <m/>
    <s v="Asistió"/>
    <m/>
    <m/>
    <m/>
    <m/>
    <m/>
    <m/>
    <m/>
    <d v="2025-06-30T00:00:00"/>
    <m/>
    <d v="2025-07-31T00:00:00"/>
    <m/>
    <m/>
    <s v="Redes sociales"/>
    <s v="PPF"/>
    <s v="Lima - Breña-Enero-Lunes-7:30pma9:30pm-45670"/>
    <s v="Conócete a ti mismo"/>
    <s v="Lima - Breña-Enero-Lunes-7:30pm a 9:30pm-45670-Inscrito Nuevo"/>
    <b v="0"/>
    <d v="2025-02-03T00:00:00"/>
    <s v="ALTA"/>
    <s v="01/01/1900"/>
  </r>
  <r>
    <s v="Conócete a ti mismo"/>
    <s v="Enero"/>
    <s v="Martes"/>
    <x v="0"/>
    <x v="1"/>
    <s v="Sofia"/>
    <s v="76321317"/>
    <s v="Aiori Jose"/>
    <s v="Sierralta Rodriguez"/>
    <n v="929926232"/>
    <s v="aiori.2005@gmail.com"/>
    <d v="2005-01-04T00:00:00"/>
    <n v="20"/>
    <s v="Amon I"/>
    <s v="Inscrito Nuevo"/>
    <m/>
    <m/>
    <m/>
    <m/>
    <d v="2025-01-28T00:00:00"/>
    <d v="2025-04-14T00:00:00"/>
    <s v="Nicole"/>
    <s v="Marco"/>
    <s v="P"/>
    <s v="P"/>
    <s v="P"/>
    <s v="P"/>
    <s v="P"/>
    <s v="P"/>
    <s v="F"/>
    <s v="P"/>
    <m/>
    <m/>
    <m/>
    <m/>
    <m/>
    <m/>
    <m/>
    <m/>
    <m/>
    <s v="Asistió"/>
    <m/>
    <m/>
    <m/>
    <m/>
    <m/>
    <m/>
    <m/>
    <d v="2025-06-30T00:00:00"/>
    <m/>
    <d v="2025-07-31T00:00:00"/>
    <m/>
    <m/>
    <s v="Contacto Personal"/>
    <s v="PPP"/>
    <s v="Lima - Breña-Enero-Martes-7:30pma9:30pm-45671"/>
    <s v="Conócete a ti mismo"/>
    <s v="Lima - Breña-Enero-Martes-7:30pm a 9:30pm-45671-Inscrito Nuevo"/>
    <b v="0"/>
    <d v="2025-02-04T00:00:00"/>
    <s v="ALTA"/>
    <s v="01/01/1900"/>
  </r>
  <r>
    <s v="Conócete a ti mismo"/>
    <s v="Enero"/>
    <s v="Martes"/>
    <x v="0"/>
    <x v="1"/>
    <s v="Sofia"/>
    <s v="43394599"/>
    <s v="Christian Vìctor"/>
    <s v="Capcha Carhuavilca"/>
    <n v="989562880"/>
    <s v="vcapcha19@gmail.com"/>
    <d v="1986-01-02T00:00:00"/>
    <n v="39"/>
    <s v="Amon I"/>
    <s v="Inscrito Nuevo"/>
    <m/>
    <m/>
    <m/>
    <m/>
    <d v="2025-01-28T00:00:00"/>
    <d v="2025-04-14T00:00:00"/>
    <s v="Nicole"/>
    <s v="Marco"/>
    <s v="P"/>
    <s v="P"/>
    <s v="P"/>
    <s v="P"/>
    <s v="P"/>
    <s v="F"/>
    <s v="F"/>
    <s v="F"/>
    <m/>
    <m/>
    <m/>
    <m/>
    <m/>
    <m/>
    <m/>
    <m/>
    <m/>
    <s v="Asistió"/>
    <m/>
    <m/>
    <m/>
    <m/>
    <m/>
    <m/>
    <m/>
    <d v="2025-06-30T00:00:00"/>
    <m/>
    <d v="2025-07-31T00:00:00"/>
    <m/>
    <m/>
    <s v="Web"/>
    <s v="PPP"/>
    <s v="Lima - Breña-Enero-Martes-7:30pma9:30pm-45671"/>
    <s v="Conócete a ti mismo"/>
    <s v="Lima - Breña-Enero-Martes-7:30pm a 9:30pm-45671-Inscrito Nuevo"/>
    <b v="0"/>
    <d v="2025-02-04T00:00:00"/>
    <s v="ALTA"/>
    <s v="01/01/1900"/>
  </r>
  <r>
    <s v="Conócete a ti mismo"/>
    <s v="Enero"/>
    <s v="Martes"/>
    <x v="0"/>
    <x v="1"/>
    <s v="Sofia"/>
    <s v="70502490"/>
    <s v="Elsa Nancy"/>
    <s v="Champion Vega"/>
    <n v="956583038"/>
    <s v="elsachampionv@gmail.com"/>
    <d v="1999-01-01T00:00:00"/>
    <n v="26"/>
    <s v="Amon I"/>
    <s v="Inscrito Nuevo"/>
    <m/>
    <m/>
    <m/>
    <m/>
    <d v="2025-01-28T00:00:00"/>
    <d v="2025-04-14T00:00:00"/>
    <s v="Nicole"/>
    <s v="Marco"/>
    <s v="P"/>
    <s v="P"/>
    <s v="P"/>
    <s v="F"/>
    <s v="F"/>
    <s v="F"/>
    <s v="F"/>
    <s v="F"/>
    <m/>
    <m/>
    <m/>
    <m/>
    <m/>
    <m/>
    <m/>
    <m/>
    <m/>
    <s v="Asistió"/>
    <m/>
    <m/>
    <m/>
    <m/>
    <m/>
    <m/>
    <m/>
    <d v="2025-06-30T00:00:00"/>
    <m/>
    <d v="2025-07-31T00:00:00"/>
    <m/>
    <m/>
    <m/>
    <s v="PPP"/>
    <s v="Lima - Breña-Enero-Martes-7:30pma9:30pm-45671"/>
    <s v="Conócete a ti mismo"/>
    <s v="Lima - Breña-Enero-Martes-7:30pm a 9:30pm-45671-Inscrito Nuevo"/>
    <b v="0"/>
    <d v="2025-02-04T00:00:00"/>
    <s v="ALTA"/>
    <s v="01/01/1900"/>
  </r>
  <r>
    <s v="Conócete a ti mismo"/>
    <s v="Enero"/>
    <s v="Martes"/>
    <x v="0"/>
    <x v="1"/>
    <s v="Sofia"/>
    <s v="45980267"/>
    <s v="James Junior"/>
    <s v="Condor Jimenez"/>
    <n v="961704575"/>
    <s v="james-448@hotmail.com"/>
    <d v="1990-08-07T00:00:00"/>
    <n v="34"/>
    <s v="Amon I"/>
    <s v="Inscrito Nuevo"/>
    <m/>
    <m/>
    <m/>
    <m/>
    <d v="2025-01-28T00:00:00"/>
    <d v="2025-04-14T00:00:00"/>
    <s v="Nicole"/>
    <s v="Marco"/>
    <s v="P"/>
    <s v="P"/>
    <s v="P"/>
    <s v="P"/>
    <s v="P"/>
    <s v="P"/>
    <s v="P"/>
    <s v="P"/>
    <m/>
    <m/>
    <m/>
    <m/>
    <m/>
    <m/>
    <m/>
    <m/>
    <m/>
    <s v="Asistió"/>
    <m/>
    <m/>
    <m/>
    <m/>
    <m/>
    <m/>
    <m/>
    <d v="2025-06-30T00:00:00"/>
    <m/>
    <d v="2025-07-31T00:00:00"/>
    <m/>
    <m/>
    <s v="Redes sociales"/>
    <s v="PPP"/>
    <s v="Lima - Breña-Enero-Martes-7:30pma9:30pm-45671"/>
    <s v="Conócete a ti mismo"/>
    <s v="Lima - Breña-Enero-Martes-7:30pm a 9:30pm-45671-Inscrito Nuevo"/>
    <b v="0"/>
    <d v="2025-02-04T00:00:00"/>
    <s v="ALTA"/>
    <s v="01/01/1900"/>
  </r>
  <r>
    <s v="Conócete a ti mismo"/>
    <s v="Enero"/>
    <s v="Martes"/>
    <x v="0"/>
    <x v="1"/>
    <s v="Sofia"/>
    <s v="09033713"/>
    <s v="Lidia Luz"/>
    <s v="Lopez Lama"/>
    <n v="961821628"/>
    <s v="lidialopez747@hotmail.com"/>
    <d v="1967-01-01T00:00:00"/>
    <n v="58"/>
    <s v="Amon I"/>
    <s v="Inscrito Nuevo"/>
    <m/>
    <m/>
    <m/>
    <m/>
    <d v="2025-01-28T00:00:00"/>
    <d v="2025-04-14T00:00:00"/>
    <s v="Nicole"/>
    <s v="Marco"/>
    <s v="P"/>
    <s v="P"/>
    <s v="P"/>
    <s v="P"/>
    <s v="P"/>
    <s v="P"/>
    <s v="P"/>
    <s v="P"/>
    <m/>
    <m/>
    <m/>
    <m/>
    <m/>
    <m/>
    <m/>
    <m/>
    <m/>
    <s v="Asistió"/>
    <m/>
    <m/>
    <m/>
    <m/>
    <m/>
    <m/>
    <m/>
    <d v="2025-06-30T00:00:00"/>
    <m/>
    <d v="2025-07-31T00:00:00"/>
    <m/>
    <m/>
    <s v="Contacto Personal"/>
    <s v="PPP"/>
    <s v="Lima - Breña-Enero-Martes-7:30pma9:30pm-45671"/>
    <s v="Conócete a ti mismo"/>
    <s v="Lima - Breña-Enero-Martes-7:30pm a 9:30pm-45671-Inscrito Nuevo"/>
    <b v="0"/>
    <d v="2025-02-04T00:00:00"/>
    <s v="ALTA"/>
    <s v="01/01/1900"/>
  </r>
  <r>
    <s v="Conócete a ti mismo"/>
    <s v="Enero"/>
    <s v="Martes"/>
    <x v="0"/>
    <x v="1"/>
    <s v="Sofia"/>
    <s v="75869451"/>
    <s v="Lucero"/>
    <s v="Romàn Lucas"/>
    <n v="984427771"/>
    <s v="romanlucaslucero@gmail.com"/>
    <d v="1999-01-01T00:00:00"/>
    <n v="26"/>
    <s v="Amon I"/>
    <s v="Inscrito Nuevo"/>
    <m/>
    <m/>
    <m/>
    <m/>
    <d v="2025-01-28T00:00:00"/>
    <d v="2025-04-14T00:00:00"/>
    <s v="Nicole"/>
    <s v="Marco"/>
    <s v="P"/>
    <s v="P"/>
    <s v="F"/>
    <s v="F"/>
    <s v="P"/>
    <s v="P"/>
    <s v="F"/>
    <s v="F"/>
    <m/>
    <m/>
    <m/>
    <m/>
    <m/>
    <m/>
    <m/>
    <m/>
    <m/>
    <s v="Asistió"/>
    <m/>
    <m/>
    <m/>
    <m/>
    <m/>
    <m/>
    <m/>
    <d v="2025-06-30T00:00:00"/>
    <m/>
    <d v="2025-07-31T00:00:00"/>
    <m/>
    <m/>
    <s v="Contacto Personal"/>
    <s v="PPF"/>
    <s v="Lima - Breña-Enero-Martes-7:30pma9:30pm-45671"/>
    <s v="Conócete a ti mismo"/>
    <s v="Lima - Breña-Enero-Martes-7:30pm a 9:30pm-45671-Inscrito Nuevo"/>
    <b v="0"/>
    <d v="2025-02-04T00:00:00"/>
    <s v="ALTA"/>
    <s v="01/01/1900"/>
  </r>
  <r>
    <s v="Conócete a ti mismo"/>
    <s v="Enero"/>
    <s v="Martes"/>
    <x v="0"/>
    <x v="1"/>
    <s v="Sofia"/>
    <s v="08050390"/>
    <s v="Ludy"/>
    <s v="Maldonado Veliz"/>
    <n v="917437730"/>
    <s v="ludymaldonado@yahoo.es"/>
    <d v="1964-01-01T00:00:00"/>
    <n v="61"/>
    <s v="Amon I"/>
    <s v="Inscrito Nuevo"/>
    <m/>
    <m/>
    <m/>
    <m/>
    <d v="2025-01-28T00:00:00"/>
    <d v="2025-04-14T00:00:00"/>
    <s v="Nicole"/>
    <s v="Marco"/>
    <s v="P"/>
    <s v="P"/>
    <s v="P"/>
    <s v="F"/>
    <s v="F"/>
    <s v="P"/>
    <s v="P"/>
    <s v="F"/>
    <m/>
    <m/>
    <m/>
    <m/>
    <m/>
    <m/>
    <m/>
    <m/>
    <m/>
    <s v="Asistió"/>
    <m/>
    <m/>
    <m/>
    <m/>
    <m/>
    <m/>
    <m/>
    <d v="2025-06-30T00:00:00"/>
    <m/>
    <d v="2025-07-31T00:00:00"/>
    <m/>
    <m/>
    <s v="Redes sociales"/>
    <s v="PPP"/>
    <s v="Lima - Breña-Enero-Martes-7:30pma9:30pm-45671"/>
    <s v="Conócete a ti mismo"/>
    <s v="Lima - Breña-Enero-Martes-7:30pm a 9:30pm-45671-Inscrito Nuevo"/>
    <b v="0"/>
    <d v="2025-02-04T00:00:00"/>
    <s v="ALTA"/>
    <s v="01/01/1900"/>
  </r>
  <r>
    <s v="Conócete a ti mismo"/>
    <s v="Enero"/>
    <s v="Martes"/>
    <x v="0"/>
    <x v="1"/>
    <s v="Sofia"/>
    <s v="09328187"/>
    <s v="Luis Alberto"/>
    <s v="Huamàn Vega"/>
    <n v="993985559"/>
    <s v="luish.vega@hotmail.com"/>
    <d v="1967-03-06T00:00:00"/>
    <n v="58"/>
    <s v="Amon I"/>
    <s v="Inscrito Nuevo"/>
    <m/>
    <m/>
    <m/>
    <m/>
    <d v="2025-01-28T00:00:00"/>
    <d v="2025-04-14T00:00:00"/>
    <s v="Nicole"/>
    <s v="Marco"/>
    <s v="P"/>
    <s v="P"/>
    <s v="P"/>
    <s v="P"/>
    <s v="P"/>
    <s v="P"/>
    <s v="P"/>
    <s v="P"/>
    <m/>
    <m/>
    <m/>
    <m/>
    <m/>
    <m/>
    <m/>
    <m/>
    <m/>
    <s v="Asistió"/>
    <m/>
    <m/>
    <m/>
    <m/>
    <m/>
    <m/>
    <m/>
    <d v="2025-06-30T00:00:00"/>
    <m/>
    <d v="2025-07-31T00:00:00"/>
    <m/>
    <m/>
    <s v="Redes sociales"/>
    <s v="PPP"/>
    <s v="Lima - Breña-Enero-Martes-7:30pma9:30pm-45671"/>
    <s v="Conócete a ti mismo"/>
    <s v="Lima - Breña-Enero-Martes-7:30pm a 9:30pm-45671-Inscrito Nuevo"/>
    <b v="0"/>
    <d v="2025-02-04T00:00:00"/>
    <s v="ALTA"/>
    <s v="01/01/1900"/>
  </r>
  <r>
    <s v="Conócete a ti mismo"/>
    <s v="Enero"/>
    <s v="Martes"/>
    <x v="0"/>
    <x v="1"/>
    <s v="Sofia"/>
    <s v="74149175"/>
    <s v="Luz Florencia"/>
    <s v="Escobar Lopez"/>
    <n v="914699684"/>
    <s v="florencia27eire@gmail.com"/>
    <d v="2005-01-01T00:00:00"/>
    <n v="20"/>
    <s v="Amon I"/>
    <s v="Inscrito Nuevo"/>
    <m/>
    <m/>
    <m/>
    <m/>
    <d v="2025-01-28T00:00:00"/>
    <d v="2025-04-14T00:00:00"/>
    <s v="Nicole"/>
    <s v="Marco"/>
    <s v="P"/>
    <s v="P"/>
    <s v="P"/>
    <s v="P"/>
    <s v="P"/>
    <s v="P"/>
    <s v="P"/>
    <s v="P"/>
    <m/>
    <m/>
    <m/>
    <m/>
    <m/>
    <m/>
    <m/>
    <m/>
    <m/>
    <s v="Asistió"/>
    <m/>
    <m/>
    <m/>
    <m/>
    <m/>
    <m/>
    <m/>
    <d v="2025-06-30T00:00:00"/>
    <m/>
    <d v="2025-07-31T00:00:00"/>
    <m/>
    <m/>
    <s v="Contacto Personal"/>
    <s v="PPP"/>
    <s v="Lima - Breña-Enero-Martes-7:30pma9:30pm-45671"/>
    <s v="Conócete a ti mismo"/>
    <s v="Lima - Breña-Enero-Martes-7:30pm a 9:30pm-45671-Inscrito Nuevo"/>
    <b v="0"/>
    <d v="2025-02-04T00:00:00"/>
    <s v="ALTA"/>
    <s v="01/01/1900"/>
  </r>
  <r>
    <s v="Conócete a ti mismo"/>
    <s v="Enero"/>
    <s v="Martes"/>
    <x v="0"/>
    <x v="1"/>
    <s v="Sofia"/>
    <s v="42661088"/>
    <s v="Mercedes Luisa"/>
    <s v="Alvino Lòpez"/>
    <n v="953010412"/>
    <s v="alvinolopezmercedes@gmail.com"/>
    <d v="1984-01-01T00:00:00"/>
    <n v="41"/>
    <s v="Amon I"/>
    <s v="Inscrito Nuevo"/>
    <m/>
    <m/>
    <m/>
    <m/>
    <d v="2025-01-28T00:00:00"/>
    <d v="2025-04-14T00:00:00"/>
    <s v="Nicole"/>
    <s v="Marco"/>
    <s v="P"/>
    <s v="P"/>
    <s v="F"/>
    <s v="F"/>
    <s v="CH"/>
    <m/>
    <m/>
    <m/>
    <m/>
    <m/>
    <m/>
    <m/>
    <m/>
    <m/>
    <m/>
    <m/>
    <m/>
    <s v="Asistió"/>
    <m/>
    <m/>
    <m/>
    <m/>
    <m/>
    <m/>
    <m/>
    <d v="2025-06-30T00:00:00"/>
    <m/>
    <d v="2025-07-31T00:00:00"/>
    <m/>
    <m/>
    <m/>
    <s v="PPF"/>
    <s v="Lima - Breña-Enero-Martes-7:30pma9:30pm-45671"/>
    <s v="Conócete a ti mismo"/>
    <s v="Lima - Breña-Enero-Martes-7:30pm a 9:30pm-45671-Inscrito Nuevo"/>
    <b v="0"/>
    <d v="2025-02-04T00:00:00"/>
    <s v="ALTA"/>
    <s v="01/01/1900"/>
  </r>
  <r>
    <s v="Conócete a ti mismo"/>
    <s v="Enero"/>
    <s v="Martes"/>
    <x v="0"/>
    <x v="1"/>
    <s v="Sofia"/>
    <s v="10120939"/>
    <s v="Nelly Francisca"/>
    <s v="Mendoza Yupanqui"/>
    <n v="943109636"/>
    <s v="nellymendoza27@gmail.com"/>
    <d v="1974-05-08T00:00:00"/>
    <n v="50"/>
    <s v="Amon I"/>
    <s v="Inscrito Nuevo"/>
    <m/>
    <m/>
    <m/>
    <m/>
    <d v="2025-01-28T00:00:00"/>
    <d v="2025-04-14T00:00:00"/>
    <s v="Nicole"/>
    <s v="Marco"/>
    <s v="P"/>
    <s v="P"/>
    <s v="P"/>
    <s v="P"/>
    <s v="F"/>
    <s v="F"/>
    <s v="P"/>
    <s v="CH"/>
    <m/>
    <m/>
    <m/>
    <m/>
    <m/>
    <m/>
    <m/>
    <m/>
    <m/>
    <s v="Asistió"/>
    <m/>
    <m/>
    <m/>
    <m/>
    <m/>
    <m/>
    <m/>
    <d v="2025-06-30T00:00:00"/>
    <m/>
    <d v="2025-07-31T00:00:00"/>
    <m/>
    <m/>
    <m/>
    <s v="PPP"/>
    <s v="Lima - Breña-Enero-Martes-7:30pma9:30pm-45671"/>
    <s v="Conócete a ti mismo"/>
    <s v="Lima - Breña-Enero-Martes-7:30pm a 9:30pm-45671-Inscrito Nuevo"/>
    <b v="0"/>
    <d v="2025-02-04T00:00:00"/>
    <s v="ALTA"/>
    <s v="01/01/1900"/>
  </r>
  <r>
    <s v="Conócete a ti mismo"/>
    <s v="Enero"/>
    <s v="Jueves"/>
    <x v="0"/>
    <x v="1"/>
    <s v="Maritza"/>
    <s v="46712420"/>
    <s v="Roxana Inès"/>
    <s v="Taboada Silupù"/>
    <n v="974667696"/>
    <s v="roxana.taboada@upch"/>
    <d v="1990-01-01T00:00:00"/>
    <n v="35"/>
    <s v="Nuth I"/>
    <s v="Inscrito Nuevo"/>
    <m/>
    <m/>
    <m/>
    <m/>
    <d v="2025-01-28T00:00:00"/>
    <d v="2025-04-14T00:00:00"/>
    <s v="Carolina"/>
    <s v="Jorge"/>
    <s v="P"/>
    <s v="P"/>
    <s v="F"/>
    <s v="P"/>
    <s v="F"/>
    <s v="F"/>
    <s v="F"/>
    <m/>
    <m/>
    <m/>
    <m/>
    <m/>
    <m/>
    <m/>
    <m/>
    <m/>
    <m/>
    <s v="Asistió"/>
    <m/>
    <m/>
    <m/>
    <m/>
    <m/>
    <m/>
    <m/>
    <d v="2025-06-30T00:00:00"/>
    <m/>
    <d v="2025-07-31T00:00:00"/>
    <m/>
    <m/>
    <s v="Redes sociales"/>
    <s v="PPF"/>
    <s v="Lima - Breña-Enero-Jueves-7:30pma9:30pm-45671"/>
    <s v="Conócete a ti mismo"/>
    <s v="Lima - Breña-Enero-Jueves-7:30pm a 9:30pm-45671-Inscrito Nuevo"/>
    <b v="0"/>
    <d v="2025-02-04T00:00:00"/>
    <s v="ALTA"/>
    <s v="01/01/1900"/>
  </r>
  <r>
    <s v="Conócete a ti mismo"/>
    <s v="Enero"/>
    <s v="Martes"/>
    <x v="0"/>
    <x v="1"/>
    <s v="Sofia"/>
    <s v="72561102"/>
    <s v="Ruth Azucena"/>
    <s v="Ramos Olòrtegui"/>
    <n v="968544737"/>
    <s v="azucena18.r@hotmail.com"/>
    <d v="1994-01-01T00:00:00"/>
    <n v="31"/>
    <s v="Amon I"/>
    <s v="Inscrito Nuevo"/>
    <m/>
    <m/>
    <m/>
    <m/>
    <d v="2025-01-28T00:00:00"/>
    <d v="2025-04-14T00:00:00"/>
    <s v="Nicole"/>
    <s v="Marco"/>
    <s v="P"/>
    <s v="P"/>
    <s v="P"/>
    <s v="F"/>
    <s v="P"/>
    <s v="P"/>
    <s v="P"/>
    <s v="P"/>
    <m/>
    <m/>
    <m/>
    <m/>
    <m/>
    <m/>
    <m/>
    <m/>
    <m/>
    <s v="Asistió"/>
    <m/>
    <m/>
    <m/>
    <m/>
    <m/>
    <m/>
    <m/>
    <d v="2025-06-30T00:00:00"/>
    <m/>
    <d v="2025-07-31T00:00:00"/>
    <m/>
    <m/>
    <s v="Redes sociales"/>
    <s v="PPP"/>
    <s v="Lima - Breña-Enero-Martes-7:30pma9:30pm-45671"/>
    <s v="Conócete a ti mismo"/>
    <s v="Lima - Breña-Enero-Martes-7:30pm a 9:30pm-45671-Inscrito Nuevo"/>
    <b v="0"/>
    <d v="2025-02-04T00:00:00"/>
    <s v="ALTA"/>
    <s v="01/01/1900"/>
  </r>
  <r>
    <s v="Conócete a ti mismo"/>
    <s v="Enero"/>
    <s v="Martes"/>
    <x v="0"/>
    <x v="1"/>
    <s v="Sofia"/>
    <s v="76686203"/>
    <s v="Sandra"/>
    <s v="Carbajal Toscano"/>
    <n v="962293828"/>
    <s v="stoscanocarbaice@gmail.com"/>
    <d v="2003-01-01T00:00:00"/>
    <n v="22"/>
    <s v="Amon I"/>
    <s v="Inscrito Nuevo"/>
    <m/>
    <m/>
    <m/>
    <m/>
    <d v="2025-01-28T00:00:00"/>
    <d v="2025-04-14T00:00:00"/>
    <s v="Nicole"/>
    <s v="Marco"/>
    <s v="P"/>
    <s v="F"/>
    <s v="P"/>
    <s v="P"/>
    <s v="F"/>
    <s v="F"/>
    <s v="P"/>
    <s v="P"/>
    <m/>
    <m/>
    <m/>
    <m/>
    <m/>
    <m/>
    <m/>
    <m/>
    <m/>
    <s v="Asistió"/>
    <m/>
    <m/>
    <m/>
    <m/>
    <m/>
    <m/>
    <m/>
    <d v="2025-06-30T00:00:00"/>
    <m/>
    <d v="2025-07-31T00:00:00"/>
    <m/>
    <m/>
    <s v="Redes sociales"/>
    <s v="PFP"/>
    <s v="Lima - Breña-Enero-Martes-7:30pma9:30pm-45671"/>
    <s v="Conócete a ti mismo"/>
    <s v="Lima - Breña-Enero-Martes-7:30pm a 9:30pm-45671-Inscrito Nuevo"/>
    <b v="0"/>
    <d v="2025-02-04T00:00:00"/>
    <s v="ALTA"/>
    <s v="01/01/1900"/>
  </r>
  <r>
    <s v="Conócete a ti mismo"/>
    <s v="Enero"/>
    <s v="Martes"/>
    <x v="0"/>
    <x v="1"/>
    <s v="Sofia"/>
    <s v="74330956"/>
    <s v="Stephano Valentino"/>
    <s v="Cancino Rodrìguez"/>
    <n v="992106546"/>
    <s v="---"/>
    <d v="2010-01-01T00:00:00"/>
    <n v="15"/>
    <s v="Amon I"/>
    <s v="Inscrito Nuevo"/>
    <m/>
    <m/>
    <m/>
    <m/>
    <d v="2025-01-28T00:00:00"/>
    <d v="2025-04-14T00:00:00"/>
    <s v="Nicole"/>
    <s v="Marco"/>
    <s v="F"/>
    <s v="P"/>
    <s v="P"/>
    <s v="P"/>
    <s v="P"/>
    <s v="P"/>
    <s v="P"/>
    <s v="F"/>
    <m/>
    <m/>
    <m/>
    <m/>
    <m/>
    <m/>
    <m/>
    <m/>
    <m/>
    <s v="Asistió"/>
    <m/>
    <m/>
    <m/>
    <m/>
    <m/>
    <m/>
    <m/>
    <d v="2025-06-30T00:00:00"/>
    <m/>
    <d v="2025-07-31T00:00:00"/>
    <m/>
    <m/>
    <s v="Contacto Personal"/>
    <s v="FPP"/>
    <s v="Lima - Breña-Enero-Martes-7:30pma9:30pm-45671"/>
    <s v="Conócete a ti mismo"/>
    <s v="Lima - Breña-Enero-Martes-7:30pm a 9:30pm-45671-Inscrito Nuevo"/>
    <b v="0"/>
    <d v="2025-02-04T00:00:00"/>
    <s v="ALTA"/>
    <s v="01/01/1900"/>
  </r>
  <r>
    <s v="Conócete a ti mismo"/>
    <s v="Enero"/>
    <s v="Martes"/>
    <x v="0"/>
    <x v="1"/>
    <s v="Sofia"/>
    <s v="60359468"/>
    <s v="Yamileth Mayra"/>
    <s v="Ortega Abal"/>
    <n v="935491139"/>
    <s v="---"/>
    <d v="2008-01-01T00:00:00"/>
    <n v="17"/>
    <s v="Amon I"/>
    <s v="Inscrito Nuevo"/>
    <m/>
    <m/>
    <m/>
    <m/>
    <d v="2025-01-28T00:00:00"/>
    <d v="2025-04-14T00:00:00"/>
    <s v="Nicole"/>
    <s v="Marco"/>
    <s v="P"/>
    <s v="P"/>
    <s v="P"/>
    <s v="F"/>
    <s v="F"/>
    <s v="F"/>
    <s v="CH"/>
    <m/>
    <m/>
    <m/>
    <m/>
    <m/>
    <m/>
    <m/>
    <m/>
    <m/>
    <m/>
    <s v="Asistió"/>
    <m/>
    <m/>
    <m/>
    <m/>
    <m/>
    <m/>
    <m/>
    <d v="2025-06-30T00:00:00"/>
    <m/>
    <d v="2025-07-31T00:00:00"/>
    <m/>
    <m/>
    <s v="Contacto Personal"/>
    <s v="PPP"/>
    <s v="Lima - Breña-Enero-Martes-7:30pma9:30pm-45671"/>
    <s v="Conócete a ti mismo"/>
    <s v="Lima - Breña-Enero-Martes-7:30pm a 9:30pm-45671-Inscrito Nuevo"/>
    <b v="0"/>
    <d v="2025-02-04T00:00:00"/>
    <s v="ALTA"/>
    <s v="01/01/1900"/>
  </r>
  <r>
    <s v="Conócete a ti mismo"/>
    <s v="Enero"/>
    <s v="Martes"/>
    <x v="0"/>
    <x v="1"/>
    <s v="Sofia"/>
    <s v="09563508"/>
    <s v="Yenny Zully"/>
    <s v="Zambrano Gavidia"/>
    <n v="980203137"/>
    <s v="yezuzaga@gmail.com"/>
    <d v="1969-01-01T00:00:00"/>
    <n v="56"/>
    <s v="Amon I"/>
    <s v="Inscrito Nuevo"/>
    <m/>
    <m/>
    <m/>
    <m/>
    <d v="2025-01-28T00:00:00"/>
    <d v="2025-04-14T00:00:00"/>
    <s v="Nicole"/>
    <s v="Marco"/>
    <s v="P"/>
    <s v="P"/>
    <s v="F"/>
    <s v="F"/>
    <s v="CH"/>
    <m/>
    <m/>
    <m/>
    <m/>
    <m/>
    <m/>
    <m/>
    <m/>
    <m/>
    <m/>
    <m/>
    <m/>
    <s v="Asistió"/>
    <m/>
    <m/>
    <m/>
    <m/>
    <m/>
    <m/>
    <m/>
    <d v="2025-06-30T00:00:00"/>
    <m/>
    <d v="2025-07-31T00:00:00"/>
    <m/>
    <m/>
    <s v="Contacto Personal"/>
    <s v="PPF"/>
    <s v="Lima - Breña-Enero-Martes-7:30pma9:30pm-45671"/>
    <s v="Conócete a ti mismo"/>
    <s v="Lima - Breña-Enero-Martes-7:30pm a 9:30pm-45671-Inscrito Nuevo"/>
    <b v="0"/>
    <d v="2025-02-04T00:00:00"/>
    <s v="ALTA"/>
    <s v="01/01/1900"/>
  </r>
  <r>
    <s v="Conócete a ti mismo"/>
    <s v="Enero"/>
    <s v="Jueves"/>
    <x v="0"/>
    <x v="2"/>
    <s v="Maritza"/>
    <s v="10110398"/>
    <s v="Alex Denis"/>
    <s v="Salazar Carriòn"/>
    <n v="984123900"/>
    <s v="inverxion.se@gmail.com"/>
    <d v="1973-01-01T00:00:00"/>
    <n v="52"/>
    <s v="Nuth I"/>
    <s v="Inscrito Nuevo"/>
    <m/>
    <m/>
    <m/>
    <m/>
    <d v="2025-01-30T00:00:00"/>
    <d v="2025-04-16T00:00:00"/>
    <s v="Carolina"/>
    <s v="Jorge"/>
    <s v="P"/>
    <s v="P"/>
    <s v="P"/>
    <s v="P"/>
    <s v="F"/>
    <s v="F"/>
    <s v="F"/>
    <m/>
    <m/>
    <m/>
    <m/>
    <m/>
    <m/>
    <m/>
    <m/>
    <m/>
    <m/>
    <s v="Asistió"/>
    <m/>
    <m/>
    <m/>
    <m/>
    <m/>
    <m/>
    <m/>
    <d v="2025-06-30T00:00:00"/>
    <m/>
    <d v="2025-07-31T00:00:00"/>
    <m/>
    <m/>
    <m/>
    <s v="PPP"/>
    <s v="Lima - Breña-Enero-Jueves-7:30pma9:30pm-45673"/>
    <s v="Conócete a ti mismo"/>
    <s v="Lima - Breña-Enero-Jueves-7:30pm a 9:30pm-45673-Inscrito Nuevo"/>
    <b v="0"/>
    <d v="2025-02-06T00:00:00"/>
    <s v="ALTA"/>
    <s v="01/01/1900"/>
  </r>
  <r>
    <s v="Conócete a ti mismo"/>
    <s v="Enero"/>
    <s v="Jueves"/>
    <x v="0"/>
    <x v="2"/>
    <s v="Maritza"/>
    <s v="08658395"/>
    <s v="Alfredo Antonio"/>
    <s v="Barboza Garcìa"/>
    <n v="999458749"/>
    <s v="---"/>
    <d v="1958-10-08T00:00:00"/>
    <n v="66"/>
    <s v="Nuth I"/>
    <s v="Inscrito Nuevo"/>
    <m/>
    <m/>
    <m/>
    <m/>
    <d v="2025-01-30T00:00:00"/>
    <d v="2025-04-16T00:00:00"/>
    <s v="Carolina"/>
    <s v="Jorge"/>
    <s v="P"/>
    <s v="P"/>
    <s v="P"/>
    <s v="P"/>
    <s v="P"/>
    <s v="P"/>
    <s v="P"/>
    <m/>
    <m/>
    <m/>
    <m/>
    <m/>
    <m/>
    <m/>
    <m/>
    <m/>
    <m/>
    <s v="Asistió"/>
    <m/>
    <m/>
    <m/>
    <m/>
    <m/>
    <m/>
    <m/>
    <d v="2025-06-30T00:00:00"/>
    <m/>
    <d v="2025-07-31T00:00:00"/>
    <m/>
    <m/>
    <s v="Cursos"/>
    <s v="PPP"/>
    <s v="Lima - Breña-Enero-Jueves-7:30pma9:30pm-45673"/>
    <s v="Conócete a ti mismo"/>
    <s v="Lima - Breña-Enero-Jueves-7:30pm a 9:30pm-45673-Inscrito Nuevo"/>
    <b v="0"/>
    <d v="2025-02-06T00:00:00"/>
    <s v="ALTA"/>
    <s v="01/01/1900"/>
  </r>
  <r>
    <s v="Conócete a ti mismo"/>
    <s v="Enero"/>
    <s v="Jueves"/>
    <x v="0"/>
    <x v="2"/>
    <s v="Maritza"/>
    <s v="72975163"/>
    <s v="Angie Belén"/>
    <s v="Garcia Rodriguez"/>
    <n v="922868012"/>
    <s v="angiegr.2607@gmail.com"/>
    <d v="2002-01-01T00:00:00"/>
    <n v="23"/>
    <s v="Nuth I"/>
    <s v="Inscrito Nuevo"/>
    <m/>
    <m/>
    <m/>
    <m/>
    <d v="2025-01-30T00:00:00"/>
    <d v="2025-04-16T00:00:00"/>
    <s v="Carolina"/>
    <s v="Jorge"/>
    <s v="P"/>
    <s v="P"/>
    <s v="P"/>
    <s v="P"/>
    <s v="P"/>
    <s v="F"/>
    <s v="F"/>
    <m/>
    <m/>
    <m/>
    <m/>
    <m/>
    <m/>
    <m/>
    <m/>
    <m/>
    <m/>
    <s v="Asistió"/>
    <m/>
    <m/>
    <m/>
    <m/>
    <m/>
    <m/>
    <m/>
    <d v="2025-06-30T00:00:00"/>
    <m/>
    <d v="2025-07-31T00:00:00"/>
    <m/>
    <m/>
    <s v="Contacto Personal"/>
    <s v="PPP"/>
    <s v="Lima - Breña-Enero-Jueves-7:30pma9:30pm-45673"/>
    <s v="Conócete a ti mismo"/>
    <s v="Lima - Breña-Enero-Jueves-7:30pm a 9:30pm-45673-Inscrito Nuevo"/>
    <b v="0"/>
    <d v="2025-02-06T00:00:00"/>
    <s v="ALTA"/>
    <s v="01/01/1900"/>
  </r>
  <r>
    <s v="Conócete a ti mismo"/>
    <s v="Enero"/>
    <s v="Jueves"/>
    <x v="0"/>
    <x v="2"/>
    <s v="Maritza"/>
    <s v="42169957"/>
    <s v="Carlos Enrique"/>
    <s v="Quispe Rosadio"/>
    <n v="981491758"/>
    <s v="carlos.quispe.rosadio@gmail.com"/>
    <d v="1981-03-07T00:00:00"/>
    <n v="44"/>
    <s v="Nuth I"/>
    <s v="Inscrito Nuevo"/>
    <m/>
    <m/>
    <m/>
    <m/>
    <d v="2025-01-30T00:00:00"/>
    <d v="2025-04-16T00:00:00"/>
    <s v="Carolina"/>
    <s v="Jorge"/>
    <s v="P"/>
    <s v="F"/>
    <s v="P"/>
    <s v="F"/>
    <s v="F"/>
    <s v="F"/>
    <s v="F"/>
    <m/>
    <m/>
    <m/>
    <m/>
    <m/>
    <m/>
    <m/>
    <m/>
    <m/>
    <m/>
    <s v="Asistió"/>
    <m/>
    <m/>
    <m/>
    <m/>
    <m/>
    <m/>
    <m/>
    <d v="2025-06-30T00:00:00"/>
    <m/>
    <d v="2025-07-31T00:00:00"/>
    <m/>
    <m/>
    <s v="Redes sociales"/>
    <s v="PFP"/>
    <s v="Lima - Breña-Enero-Jueves-7:30pma9:30pm-45673"/>
    <s v="Conócete a ti mismo"/>
    <s v="Lima - Breña-Enero-Jueves-7:30pm a 9:30pm-45673-Inscrito Nuevo"/>
    <b v="0"/>
    <d v="2025-02-06T00:00:00"/>
    <s v="ALTA"/>
    <s v="01/01/1900"/>
  </r>
  <r>
    <s v="Conócete a ti mismo"/>
    <s v="Enero"/>
    <s v="Jueves"/>
    <x v="0"/>
    <x v="2"/>
    <s v="Maritza"/>
    <s v="06190265"/>
    <s v="Flor de Maria"/>
    <s v="Vidal Hurtado"/>
    <n v="986375595"/>
    <s v="inversionesfood@gmail.com"/>
    <d v="1958-03-11T00:00:00"/>
    <n v="67"/>
    <s v="Nuth I"/>
    <s v="Inscrito Nuevo"/>
    <m/>
    <m/>
    <m/>
    <m/>
    <d v="2025-01-30T00:00:00"/>
    <d v="2025-04-16T00:00:00"/>
    <s v="Carolina"/>
    <s v="Jorge"/>
    <s v="P"/>
    <s v="P"/>
    <s v="P"/>
    <s v="P"/>
    <s v="P"/>
    <s v="P"/>
    <s v="P"/>
    <m/>
    <m/>
    <m/>
    <m/>
    <m/>
    <m/>
    <m/>
    <m/>
    <m/>
    <m/>
    <s v="Asistió"/>
    <m/>
    <m/>
    <m/>
    <m/>
    <m/>
    <m/>
    <m/>
    <d v="2025-06-30T00:00:00"/>
    <m/>
    <d v="2025-07-31T00:00:00"/>
    <m/>
    <m/>
    <m/>
    <s v="PPP"/>
    <s v="Lima - Breña-Enero-Jueves-7:30pma9:30pm-45673"/>
    <s v="Conócete a ti mismo"/>
    <s v="Lima - Breña-Enero-Jueves-7:30pm a 9:30pm-45673-Inscrito Nuevo"/>
    <b v="0"/>
    <d v="2025-02-06T00:00:00"/>
    <s v="ALTA"/>
    <s v="01/01/1900"/>
  </r>
  <r>
    <s v="Conócete a ti mismo"/>
    <s v="Enero"/>
    <s v="Jueves"/>
    <x v="0"/>
    <x v="2"/>
    <s v="Maritza"/>
    <s v="10359282"/>
    <s v="Gladys Evalia"/>
    <s v="Capcha Serna"/>
    <n v="922477311"/>
    <s v="gcapcha1202@gmail.com"/>
    <d v="1970-12-02T00:00:00"/>
    <n v="54"/>
    <s v="Nuth I"/>
    <s v="Inscrito Nuevo"/>
    <m/>
    <m/>
    <m/>
    <m/>
    <d v="2025-01-30T00:00:00"/>
    <d v="2025-04-16T00:00:00"/>
    <s v="Carolina"/>
    <s v="Jorge"/>
    <s v="P"/>
    <s v="P"/>
    <s v="F"/>
    <s v="P"/>
    <s v="P"/>
    <s v="P"/>
    <s v="P"/>
    <m/>
    <m/>
    <m/>
    <m/>
    <m/>
    <m/>
    <m/>
    <m/>
    <m/>
    <m/>
    <s v="Asistió"/>
    <m/>
    <m/>
    <m/>
    <m/>
    <m/>
    <m/>
    <m/>
    <d v="2025-06-30T00:00:00"/>
    <m/>
    <d v="2025-07-31T00:00:00"/>
    <m/>
    <m/>
    <s v="Redes sociales"/>
    <s v="PPF"/>
    <s v="Lima - Breña-Enero-Jueves-7:30pma9:30pm-45673"/>
    <s v="Conócete a ti mismo"/>
    <s v="Lima - Breña-Enero-Jueves-7:30pm a 9:30pm-45673-Inscrito Nuevo"/>
    <b v="0"/>
    <d v="2025-02-06T00:00:00"/>
    <s v="ALTA"/>
    <s v="01/01/1900"/>
  </r>
  <r>
    <s v="Conócete a ti mismo"/>
    <s v="Enero"/>
    <s v="Jueves"/>
    <x v="0"/>
    <x v="2"/>
    <s v="Maritza"/>
    <s v="06711141"/>
    <s v="Graciela Soledad"/>
    <s v="Lovera Romanze"/>
    <n v="999842009"/>
    <s v="soledadlovera@hotmail.com"/>
    <d v="1961-01-01T00:00:00"/>
    <n v="64"/>
    <s v="Nuth I"/>
    <s v="Inscrito Nuevo"/>
    <m/>
    <m/>
    <m/>
    <m/>
    <d v="2025-01-30T00:00:00"/>
    <d v="2025-04-16T00:00:00"/>
    <s v="Carolina"/>
    <s v="Jorge"/>
    <s v="P"/>
    <s v="P"/>
    <s v="P"/>
    <s v="P"/>
    <s v="P"/>
    <s v="P"/>
    <s v="P"/>
    <m/>
    <m/>
    <m/>
    <m/>
    <m/>
    <m/>
    <m/>
    <m/>
    <m/>
    <m/>
    <s v="Asistió"/>
    <m/>
    <m/>
    <m/>
    <m/>
    <m/>
    <m/>
    <m/>
    <d v="2025-06-30T00:00:00"/>
    <m/>
    <d v="2025-07-31T00:00:00"/>
    <m/>
    <m/>
    <s v="Cursos"/>
    <s v="PPP"/>
    <s v="Lima - Breña-Enero-Jueves-7:30pma9:30pm-45673"/>
    <s v="Conócete a ti mismo"/>
    <s v="Lima - Breña-Enero-Jueves-7:30pm a 9:30pm-45673-Inscrito Nuevo"/>
    <b v="0"/>
    <d v="2025-02-06T00:00:00"/>
    <s v="ALTA"/>
    <s v="01/01/1900"/>
  </r>
  <r>
    <s v="Conócete a ti mismo"/>
    <s v="Enero"/>
    <s v="Jueves"/>
    <x v="0"/>
    <x v="2"/>
    <s v="Maritza"/>
    <s v="61933195"/>
    <s v="Janis Estuat"/>
    <s v="Palomino"/>
    <n v="931461368"/>
    <s v="maria051427@gmail.com"/>
    <d v="2009-05-02T00:00:00"/>
    <n v="15"/>
    <s v="Nuth I"/>
    <s v="Inscrito Nuevo"/>
    <m/>
    <m/>
    <m/>
    <m/>
    <d v="2025-01-30T00:00:00"/>
    <d v="2025-04-16T00:00:00"/>
    <s v="Carolina"/>
    <s v="Jorge"/>
    <s v="P"/>
    <s v="F"/>
    <s v="F"/>
    <s v="F"/>
    <s v="F"/>
    <s v="F"/>
    <s v="F"/>
    <m/>
    <m/>
    <m/>
    <m/>
    <m/>
    <m/>
    <m/>
    <m/>
    <m/>
    <m/>
    <s v="No Asistió"/>
    <m/>
    <m/>
    <m/>
    <m/>
    <m/>
    <m/>
    <m/>
    <d v="2025-06-30T00:00:00"/>
    <m/>
    <d v="2025-07-31T00:00:00"/>
    <m/>
    <m/>
    <s v="WhastApp"/>
    <s v="PFF"/>
    <s v="Lima - Breña-Enero-Jueves-7:30pma9:30pm-45673"/>
    <s v="Conócete a ti mismo"/>
    <s v="Lima - Breña-Enero-Jueves-7:30pm a 9:30pm-45673-Inscrito Nuevo"/>
    <b v="0"/>
    <d v="2025-02-06T00:00:00"/>
    <s v="ALTA"/>
    <s v="01/01/1900"/>
  </r>
  <r>
    <s v="Conócete a ti mismo"/>
    <s v="Enero"/>
    <s v="Jueves"/>
    <x v="0"/>
    <x v="2"/>
    <s v="Maritza"/>
    <s v="007658048"/>
    <s v="Jean Franco de Jesùs "/>
    <s v="Ruiz Falconeti"/>
    <n v="939130356"/>
    <m/>
    <m/>
    <s v=""/>
    <s v="Nuth I"/>
    <s v="Inscrito Nuevo"/>
    <m/>
    <m/>
    <m/>
    <m/>
    <d v="2025-01-30T00:00:00"/>
    <d v="2025-04-16T00:00:00"/>
    <s v="Carolina"/>
    <s v="Jorge"/>
    <s v="P"/>
    <s v="P"/>
    <s v="F"/>
    <s v="F"/>
    <s v="F"/>
    <s v="F"/>
    <s v="F"/>
    <m/>
    <m/>
    <m/>
    <m/>
    <m/>
    <m/>
    <m/>
    <m/>
    <m/>
    <m/>
    <s v="Asistió"/>
    <m/>
    <m/>
    <m/>
    <m/>
    <m/>
    <m/>
    <m/>
    <d v="2025-06-30T00:00:00"/>
    <m/>
    <d v="2025-07-31T00:00:00"/>
    <m/>
    <m/>
    <m/>
    <s v="PPF"/>
    <s v="Lima - Breña-Enero-Jueves-7:30pma9:30pm-45673"/>
    <s v="Conócete a ti mismo"/>
    <s v="Lima - Breña-Enero-Jueves-7:30pm a 9:30pm-45673-Inscrito Nuevo"/>
    <b v="0"/>
    <d v="2025-02-06T00:00:00"/>
    <s v="ALTA"/>
    <s v="01/01/1900"/>
  </r>
  <r>
    <s v="Conócete a ti mismo"/>
    <s v="Enero"/>
    <s v="Jueves"/>
    <x v="0"/>
    <x v="2"/>
    <s v="Maritza"/>
    <s v="10293713"/>
    <s v="Karina Araceli"/>
    <s v="Castro Villagómez"/>
    <n v="992763194"/>
    <s v="karinaaraceli24@hotmail.com"/>
    <d v="1976-01-01T00:00:00"/>
    <n v="49"/>
    <s v="Nuth I"/>
    <s v="Inscrito Nuevo"/>
    <m/>
    <m/>
    <m/>
    <m/>
    <d v="2025-01-30T00:00:00"/>
    <d v="2025-04-16T00:00:00"/>
    <s v="Carolina"/>
    <s v="Jorge"/>
    <s v="P"/>
    <s v="P"/>
    <s v="F"/>
    <s v="P"/>
    <s v="F"/>
    <s v="F"/>
    <s v="F"/>
    <m/>
    <m/>
    <m/>
    <m/>
    <m/>
    <m/>
    <m/>
    <m/>
    <m/>
    <m/>
    <s v="Asistió"/>
    <m/>
    <m/>
    <m/>
    <m/>
    <m/>
    <m/>
    <m/>
    <d v="2025-06-30T00:00:00"/>
    <m/>
    <d v="2025-07-31T00:00:00"/>
    <m/>
    <m/>
    <s v="Redes sociales"/>
    <s v="PPF"/>
    <s v="Lima - Breña-Enero-Jueves-7:30pma9:30pm-45673"/>
    <s v="Conócete a ti mismo"/>
    <s v="Lima - Breña-Enero-Jueves-7:30pm a 9:30pm-45673-Inscrito Nuevo"/>
    <b v="0"/>
    <d v="2025-02-06T00:00:00"/>
    <s v="ALTA"/>
    <s v="01/01/1900"/>
  </r>
  <r>
    <s v="Conócete a ti mismo"/>
    <s v="Enero"/>
    <s v="Jueves"/>
    <x v="0"/>
    <x v="2"/>
    <s v="Maritza"/>
    <s v="73249941"/>
    <s v="Lucero"/>
    <s v="Avila Ascencio"/>
    <n v="955006799"/>
    <s v="avilaascenciolucero@gmail.com"/>
    <d v="2004-01-03T00:00:00"/>
    <n v="21"/>
    <s v="Nuth I"/>
    <s v="Inscrito Nuevo"/>
    <m/>
    <m/>
    <m/>
    <m/>
    <d v="2025-01-30T00:00:00"/>
    <d v="2025-04-16T00:00:00"/>
    <s v="Carolina"/>
    <s v="Jorge"/>
    <s v="P"/>
    <s v="P"/>
    <s v="P"/>
    <s v="F"/>
    <s v="P"/>
    <s v="P"/>
    <s v="P"/>
    <m/>
    <m/>
    <m/>
    <m/>
    <m/>
    <m/>
    <m/>
    <m/>
    <m/>
    <m/>
    <s v="Asistió"/>
    <m/>
    <m/>
    <m/>
    <m/>
    <m/>
    <m/>
    <m/>
    <d v="2025-06-30T00:00:00"/>
    <m/>
    <d v="2025-07-31T00:00:00"/>
    <m/>
    <m/>
    <s v="Contacto Personal"/>
    <s v="PPP"/>
    <s v="Lima - Breña-Enero-Jueves-7:30pma9:30pm-45673"/>
    <s v="Conócete a ti mismo"/>
    <s v="Lima - Breña-Enero-Jueves-7:30pm a 9:30pm-45673-Inscrito Nuevo"/>
    <b v="0"/>
    <d v="2025-02-06T00:00:00"/>
    <s v="ALTA"/>
    <s v="01/01/1900"/>
  </r>
  <r>
    <s v="Conócete a ti mismo"/>
    <s v="Enero"/>
    <s v="Jueves"/>
    <x v="0"/>
    <x v="2"/>
    <s v="Maritza"/>
    <s v="60869442"/>
    <s v="Luis Angel"/>
    <s v="Namuche Capulian"/>
    <n v="985140528"/>
    <s v="namuchecapulianluisangel@gmail.com"/>
    <d v="2006-01-01T00:00:00"/>
    <n v="19"/>
    <s v="Nuth I"/>
    <s v="Inscrito Nuevo"/>
    <m/>
    <m/>
    <m/>
    <m/>
    <d v="2025-01-30T00:00:00"/>
    <d v="2025-04-16T00:00:00"/>
    <s v="Carolina"/>
    <s v="Jorge"/>
    <s v="P"/>
    <s v="P"/>
    <s v="P"/>
    <s v="P"/>
    <s v="F"/>
    <s v="P"/>
    <s v="P"/>
    <m/>
    <m/>
    <m/>
    <m/>
    <m/>
    <m/>
    <m/>
    <m/>
    <m/>
    <m/>
    <s v="Asistió"/>
    <m/>
    <m/>
    <m/>
    <m/>
    <m/>
    <m/>
    <m/>
    <d v="2025-06-30T00:00:00"/>
    <m/>
    <d v="2025-07-31T00:00:00"/>
    <m/>
    <m/>
    <s v="Contacto Personal"/>
    <s v="PPP"/>
    <s v="Lima - Breña-Enero-Jueves-7:30pma9:30pm-45673"/>
    <s v="Conócete a ti mismo"/>
    <s v="Lima - Breña-Enero-Jueves-7:30pm a 9:30pm-45673-Inscrito Nuevo"/>
    <b v="0"/>
    <d v="2025-02-06T00:00:00"/>
    <s v="ALTA"/>
    <s v="01/01/1900"/>
  </r>
  <r>
    <s v="Conócete a ti mismo"/>
    <s v="Enero"/>
    <s v="Jueves"/>
    <x v="0"/>
    <x v="2"/>
    <s v="Maritza"/>
    <s v="15991085"/>
    <s v="Luis Angel"/>
    <s v="Vega Kanashiro"/>
    <n v="916677677"/>
    <m/>
    <d v="1975-10-05T00:00:00"/>
    <n v="49"/>
    <s v="Nuth I"/>
    <s v="Inscrito Nuevo"/>
    <m/>
    <m/>
    <m/>
    <m/>
    <d v="2025-01-30T00:00:00"/>
    <d v="2025-04-16T00:00:00"/>
    <s v="Carolina"/>
    <s v="Jorge"/>
    <s v="P"/>
    <s v="P"/>
    <s v="F"/>
    <s v="P"/>
    <s v="P"/>
    <s v="P"/>
    <s v="P"/>
    <m/>
    <m/>
    <m/>
    <m/>
    <m/>
    <m/>
    <m/>
    <m/>
    <m/>
    <m/>
    <s v="Asistió"/>
    <m/>
    <m/>
    <m/>
    <m/>
    <m/>
    <m/>
    <m/>
    <d v="2025-06-30T00:00:00"/>
    <m/>
    <d v="2025-07-31T00:00:00"/>
    <m/>
    <m/>
    <s v="Contacto Personal"/>
    <s v="PPF"/>
    <s v="Lima - Breña-Enero-Jueves-7:30pma9:30pm-45673"/>
    <s v="Conócete a ti mismo"/>
    <s v="Lima - Breña-Enero-Jueves-7:30pm a 9:30pm-45673-Inscrito Nuevo"/>
    <b v="0"/>
    <d v="2025-02-06T00:00:00"/>
    <s v="ALTA"/>
    <s v="01/01/1900"/>
  </r>
  <r>
    <s v="Conócete a ti mismo"/>
    <s v="Enero"/>
    <s v="Jueves"/>
    <x v="0"/>
    <x v="2"/>
    <s v="Maritza"/>
    <s v="06068394"/>
    <s v="Maria Milagros"/>
    <s v="Venero Forero"/>
    <n v="989478698"/>
    <m/>
    <m/>
    <s v=""/>
    <s v="Nuth I"/>
    <s v="Inscrito Nuevo"/>
    <m/>
    <m/>
    <m/>
    <m/>
    <d v="2025-01-30T00:00:00"/>
    <d v="2025-04-16T00:00:00"/>
    <s v="Carolina"/>
    <s v="Jorge"/>
    <s v="F"/>
    <s v="F"/>
    <s v="F"/>
    <s v="F"/>
    <s v="CH"/>
    <m/>
    <m/>
    <m/>
    <m/>
    <m/>
    <m/>
    <m/>
    <m/>
    <m/>
    <m/>
    <m/>
    <m/>
    <s v="No Asistió"/>
    <m/>
    <m/>
    <m/>
    <m/>
    <m/>
    <m/>
    <m/>
    <d v="2025-06-30T00:00:00"/>
    <m/>
    <d v="2025-07-31T00:00:00"/>
    <m/>
    <m/>
    <m/>
    <s v="FFF"/>
    <s v="Lima - Breña-Enero-Jueves-7:30pma9:30pm-45673"/>
    <s v="Conócete a ti mismo"/>
    <s v="Lima - Breña-Enero-Jueves-7:30pm a 9:30pm-45673-Inscrito Nuevo"/>
    <b v="0"/>
    <s v="01/01/1900"/>
    <s v="No asistió 1er mes"/>
    <s v="01/01/1900"/>
  </r>
  <r>
    <s v="Conócete a ti mismo"/>
    <s v="Enero"/>
    <s v="Jueves"/>
    <x v="0"/>
    <x v="2"/>
    <s v="Maritza"/>
    <s v="75424261"/>
    <s v="Nicole Helena"/>
    <s v="Leòn Peñaranda"/>
    <n v="967216966"/>
    <s v="nicolepenaranda613@gmail.com"/>
    <d v="2002-01-01T00:00:00"/>
    <n v="23"/>
    <s v="Nuth I"/>
    <s v="Inscrito Nuevo"/>
    <m/>
    <m/>
    <m/>
    <m/>
    <d v="2025-01-30T00:00:00"/>
    <d v="2025-04-16T00:00:00"/>
    <s v="Carolina"/>
    <s v="Jorge"/>
    <s v="P"/>
    <s v="P"/>
    <s v="F"/>
    <s v="F"/>
    <s v="P"/>
    <s v="P"/>
    <s v="F"/>
    <m/>
    <m/>
    <m/>
    <m/>
    <m/>
    <m/>
    <m/>
    <m/>
    <m/>
    <m/>
    <s v="Asistió"/>
    <m/>
    <m/>
    <m/>
    <m/>
    <m/>
    <m/>
    <m/>
    <d v="2025-06-30T00:00:00"/>
    <m/>
    <d v="2025-07-31T00:00:00"/>
    <m/>
    <m/>
    <s v="Contacto Personal"/>
    <s v="PPF"/>
    <s v="Lima - Breña-Enero-Jueves-7:30pma9:30pm-45673"/>
    <s v="Conócete a ti mismo"/>
    <s v="Lima - Breña-Enero-Jueves-7:30pm a 9:30pm-45673-Inscrito Nuevo"/>
    <b v="0"/>
    <d v="2025-02-06T00:00:00"/>
    <s v="ALTA"/>
    <s v="01/01/1900"/>
  </r>
  <r>
    <s v="Conócete a ti mismo"/>
    <s v="Enero"/>
    <s v="Jueves"/>
    <x v="0"/>
    <x v="2"/>
    <s v="Maritza"/>
    <s v="09796724"/>
    <s v="Norma"/>
    <s v="Asencios Vilca"/>
    <n v="996803307"/>
    <m/>
    <d v="1972-01-01T00:00:00"/>
    <n v="53"/>
    <s v="Nuth I"/>
    <s v="Inscrito Nuevo"/>
    <m/>
    <m/>
    <m/>
    <m/>
    <d v="2025-01-30T00:00:00"/>
    <d v="2025-04-16T00:00:00"/>
    <s v="Carolina"/>
    <s v="Jorge"/>
    <s v="P"/>
    <s v="P"/>
    <s v="P"/>
    <s v="F"/>
    <s v="P"/>
    <s v="P"/>
    <s v="P"/>
    <m/>
    <m/>
    <m/>
    <m/>
    <m/>
    <m/>
    <m/>
    <m/>
    <m/>
    <m/>
    <s v="Asistió"/>
    <m/>
    <m/>
    <m/>
    <m/>
    <m/>
    <m/>
    <m/>
    <d v="2025-06-30T00:00:00"/>
    <m/>
    <d v="2025-07-31T00:00:00"/>
    <m/>
    <m/>
    <s v="Redes sociales"/>
    <s v="PPP"/>
    <s v="Lima - Breña-Enero-Jueves-7:30pma9:30pm-45673"/>
    <s v="Conócete a ti mismo"/>
    <s v="Lima - Breña-Enero-Jueves-7:30pm a 9:30pm-45673-Inscrito Nuevo"/>
    <b v="0"/>
    <d v="2025-02-06T00:00:00"/>
    <s v="ALTA"/>
    <s v="01/01/1900"/>
  </r>
  <r>
    <s v="Conócete a ti mismo"/>
    <s v="Enero"/>
    <s v="Jueves"/>
    <x v="0"/>
    <x v="2"/>
    <s v="Maritza"/>
    <s v="06803062"/>
    <s v="Patricia Debora"/>
    <s v="Torres Valverde"/>
    <n v="916886561"/>
    <m/>
    <m/>
    <s v=""/>
    <s v="Nuth I"/>
    <s v="Inscrito Nuevo"/>
    <m/>
    <m/>
    <m/>
    <m/>
    <d v="2025-01-30T00:00:00"/>
    <d v="2025-04-16T00:00:00"/>
    <s v="Carolina"/>
    <s v="Jorge"/>
    <s v="P"/>
    <s v="F"/>
    <s v="F"/>
    <s v="F"/>
    <s v="F"/>
    <s v="F"/>
    <s v="F"/>
    <m/>
    <m/>
    <m/>
    <m/>
    <m/>
    <m/>
    <m/>
    <m/>
    <m/>
    <m/>
    <s v="No Asistió"/>
    <m/>
    <m/>
    <m/>
    <m/>
    <m/>
    <m/>
    <m/>
    <d v="2025-06-30T00:00:00"/>
    <m/>
    <d v="2025-07-31T00:00:00"/>
    <m/>
    <m/>
    <m/>
    <s v="PFF"/>
    <s v="Lima - Breña-Enero-Jueves-7:30pma9:30pm-45673"/>
    <s v="Conócete a ti mismo"/>
    <s v="Lima - Breña-Enero-Jueves-7:30pm a 9:30pm-45673-Inscrito Nuevo"/>
    <b v="0"/>
    <d v="2025-02-06T00:00:00"/>
    <s v="ALTA"/>
    <s v="01/01/1900"/>
  </r>
  <r>
    <s v="Conócete a ti mismo"/>
    <s v="Enero"/>
    <s v="Jueves"/>
    <x v="0"/>
    <x v="2"/>
    <s v="Maritza"/>
    <s v="76298721"/>
    <s v="Sony Erickson"/>
    <s v="Rojas Dueñas"/>
    <n v="958586567"/>
    <s v="sonyericksonrojasduenas6@gmail.com"/>
    <d v="2006-01-02T00:00:00"/>
    <n v="19"/>
    <s v="Nuth I"/>
    <s v="Inscrito Nuevo"/>
    <m/>
    <m/>
    <m/>
    <m/>
    <d v="2025-01-30T00:00:00"/>
    <d v="2025-04-16T00:00:00"/>
    <s v="Carolina"/>
    <s v="Jorge"/>
    <s v="F"/>
    <s v="P"/>
    <s v="P"/>
    <s v="P"/>
    <s v="P"/>
    <s v="F"/>
    <s v="F"/>
    <m/>
    <m/>
    <m/>
    <m/>
    <m/>
    <m/>
    <m/>
    <m/>
    <m/>
    <m/>
    <s v="Asistió"/>
    <m/>
    <m/>
    <m/>
    <m/>
    <m/>
    <m/>
    <m/>
    <d v="2025-06-30T00:00:00"/>
    <m/>
    <d v="2025-07-31T00:00:00"/>
    <m/>
    <m/>
    <s v="Contacto Personal"/>
    <s v="FPP"/>
    <s v="Lima - Breña-Enero-Jueves-7:30pma9:30pm-45673"/>
    <s v="Conócete a ti mismo"/>
    <s v="Lima - Breña-Enero-Jueves-7:30pm a 9:30pm-45673-Inscrito Nuevo"/>
    <b v="0"/>
    <d v="2025-02-06T00:00:00"/>
    <s v="ALTA"/>
    <s v="01/01/1900"/>
  </r>
  <r>
    <s v="Conócete a ti mismo"/>
    <s v="Enero"/>
    <s v="Jueves"/>
    <x v="0"/>
    <x v="2"/>
    <s v="Maritza"/>
    <s v="10121243"/>
    <s v="Carmen Rosario"/>
    <s v="Irazabal Còrdova"/>
    <n v="997049166"/>
    <s v="carmenrosarioirazabalcordova@gmail.com"/>
    <d v="1974-01-01T00:00:00"/>
    <n v="51"/>
    <s v="Nuth I"/>
    <s v="Inscrito Nuevo"/>
    <m/>
    <m/>
    <m/>
    <m/>
    <d v="2025-01-30T00:00:00"/>
    <d v="2025-04-16T00:00:00"/>
    <s v="Carolina"/>
    <s v="Jorge"/>
    <s v="F"/>
    <s v="P"/>
    <s v="F"/>
    <s v="F"/>
    <s v="CH"/>
    <m/>
    <m/>
    <m/>
    <m/>
    <m/>
    <m/>
    <m/>
    <m/>
    <m/>
    <m/>
    <m/>
    <m/>
    <s v="No Asistió"/>
    <m/>
    <m/>
    <m/>
    <m/>
    <m/>
    <m/>
    <m/>
    <d v="2025-06-30T00:00:00"/>
    <m/>
    <d v="2025-07-31T00:00:00"/>
    <m/>
    <m/>
    <s v="Redes sociales"/>
    <s v="FPF"/>
    <s v="Lima - Breña-Enero-Jueves-7:30pma9:30pm-45673"/>
    <s v="Conócete a ti mismo"/>
    <s v="Lima - Breña-Enero-Jueves-7:30pm a 9:30pm-45673-Inscrito Nuevo"/>
    <b v="0"/>
    <d v="2025-02-06T00:00:00"/>
    <s v="ALTA"/>
    <s v="01/01/1900"/>
  </r>
  <r>
    <s v="Conócete a ti mismo"/>
    <s v="Enero"/>
    <s v="Martes"/>
    <x v="0"/>
    <x v="1"/>
    <s v="Sofia"/>
    <s v="74898619"/>
    <s v="Max Antonio"/>
    <s v="Cubas Sulluchuco"/>
    <n v="942031585"/>
    <s v="mcubass16@gmail.com"/>
    <d v="2002-01-01T00:00:00"/>
    <n v="23"/>
    <s v="Amon I"/>
    <s v="Inscrito Nuevo"/>
    <m/>
    <m/>
    <m/>
    <m/>
    <d v="2025-01-28T00:00:00"/>
    <d v="2025-04-14T00:00:00"/>
    <s v="Nicole"/>
    <s v="Marco"/>
    <s v="F"/>
    <s v="P"/>
    <s v="P"/>
    <s v="P"/>
    <s v="P"/>
    <s v="P"/>
    <s v="P"/>
    <s v="P"/>
    <m/>
    <m/>
    <m/>
    <m/>
    <m/>
    <m/>
    <m/>
    <m/>
    <m/>
    <s v="Asistió"/>
    <m/>
    <m/>
    <m/>
    <m/>
    <m/>
    <m/>
    <m/>
    <d v="2025-06-30T00:00:00"/>
    <m/>
    <d v="2025-07-31T00:00:00"/>
    <m/>
    <m/>
    <s v="Web"/>
    <s v="FPP"/>
    <s v="Lima - Breña-Enero-Martes-7:30pma9:30pm-45671"/>
    <s v="Conócete a ti mismo"/>
    <s v="Lima - Breña-Enero-Martes-7:30pm a 9:30pm-45671-Inscrito Nuevo"/>
    <b v="0"/>
    <d v="2025-02-04T00:00:00"/>
    <s v="ALTA"/>
    <s v="01/01/1900"/>
  </r>
  <r>
    <s v="Conócete a ti mismo"/>
    <s v="Enero"/>
    <s v="Martes"/>
    <x v="0"/>
    <x v="1"/>
    <s v="Sofia"/>
    <s v="07962981"/>
    <s v="Juana "/>
    <s v="Lucas Tadeo"/>
    <n v="932441681"/>
    <s v="juanita.lt23@gmail.com"/>
    <d v="1963-01-01T00:00:00"/>
    <n v="62"/>
    <s v="Amon I"/>
    <s v="Inscrito Nuevo"/>
    <m/>
    <m/>
    <m/>
    <m/>
    <d v="2025-01-28T00:00:00"/>
    <d v="2025-04-14T00:00:00"/>
    <s v="Nicole"/>
    <s v="Marco"/>
    <s v="P"/>
    <s v="P"/>
    <s v="P"/>
    <s v="P"/>
    <s v="P"/>
    <s v="P"/>
    <s v="F"/>
    <s v="F"/>
    <m/>
    <m/>
    <m/>
    <m/>
    <m/>
    <m/>
    <m/>
    <m/>
    <m/>
    <s v="Asistió"/>
    <m/>
    <m/>
    <m/>
    <m/>
    <m/>
    <m/>
    <m/>
    <d v="2025-06-30T00:00:00"/>
    <m/>
    <d v="2025-07-31T00:00:00"/>
    <m/>
    <m/>
    <s v="Redes sociales"/>
    <s v="PPP"/>
    <s v="Lima - Breña-Enero-Martes-7:30pma9:30pm-45671"/>
    <s v="Conócete a ti mismo"/>
    <s v="Lima - Breña-Enero-Martes-7:30pm a 9:30pm-45671-Inscrito Nuevo"/>
    <b v="0"/>
    <d v="2025-02-04T00:00:00"/>
    <s v="ALTA"/>
    <s v="01/01/1900"/>
  </r>
  <r>
    <s v="Conócete a ti mismo"/>
    <s v="Enero"/>
    <s v="Jueves"/>
    <x v="0"/>
    <x v="2"/>
    <s v="Maritza"/>
    <s v="25701438"/>
    <s v="Bertha"/>
    <s v="Alendez"/>
    <n v="989078657"/>
    <s v="berthalendez235@gmail.com"/>
    <d v="1969-01-01T00:00:00"/>
    <n v="56"/>
    <s v="Nuth I"/>
    <s v="Inscrito Nuevo"/>
    <m/>
    <m/>
    <m/>
    <m/>
    <d v="2025-01-30T00:00:00"/>
    <d v="2025-04-16T00:00:00"/>
    <s v="Carolina"/>
    <s v="Jorge"/>
    <s v="F"/>
    <s v="P"/>
    <s v="P"/>
    <s v="P"/>
    <s v="P"/>
    <s v="F"/>
    <s v="P"/>
    <m/>
    <m/>
    <m/>
    <m/>
    <m/>
    <m/>
    <m/>
    <m/>
    <m/>
    <m/>
    <s v="Asistió"/>
    <m/>
    <m/>
    <m/>
    <m/>
    <m/>
    <m/>
    <m/>
    <d v="2025-06-30T00:00:00"/>
    <m/>
    <d v="2025-07-31T00:00:00"/>
    <m/>
    <m/>
    <m/>
    <s v="FPP"/>
    <s v="Lima - Breña-Enero-Jueves-7:30pma9:30pm-45673"/>
    <s v="Conócete a ti mismo"/>
    <s v="Lima - Breña-Enero-Jueves-7:30pm a 9:30pm-45673-Inscrito Nuevo"/>
    <b v="0"/>
    <d v="2025-02-06T00:00:00"/>
    <s v="ALTA"/>
    <s v="01/01/1900"/>
  </r>
  <r>
    <s v="Conócete a ti mismo"/>
    <s v="Enero"/>
    <s v="Jueves"/>
    <x v="0"/>
    <x v="2"/>
    <s v="Maritza"/>
    <s v="09327935"/>
    <s v="Victor Eduardo"/>
    <s v="Huerta Ortiz"/>
    <n v="981533293"/>
    <s v="huertabogados478@gmail.com"/>
    <d v="1957-01-01T00:00:00"/>
    <n v="68"/>
    <s v="Nuth I"/>
    <s v="Inscrito Nuevo"/>
    <m/>
    <m/>
    <m/>
    <m/>
    <d v="2025-01-30T00:00:00"/>
    <d v="2025-04-16T00:00:00"/>
    <s v="Carolina"/>
    <s v="Jorge"/>
    <s v="P"/>
    <s v="P"/>
    <s v="P"/>
    <s v="P"/>
    <s v="P"/>
    <s v="P"/>
    <s v="F"/>
    <m/>
    <m/>
    <m/>
    <m/>
    <m/>
    <m/>
    <m/>
    <m/>
    <m/>
    <m/>
    <s v="Asistió"/>
    <m/>
    <m/>
    <m/>
    <m/>
    <m/>
    <m/>
    <m/>
    <d v="2025-06-30T00:00:00"/>
    <m/>
    <d v="2025-07-31T00:00:00"/>
    <m/>
    <m/>
    <s v="Web"/>
    <s v="PPP"/>
    <s v="Lima - Breña-Enero-Jueves-7:30pma9:30pm-45673"/>
    <s v="Conócete a ti mismo"/>
    <s v="Lima - Breña-Enero-Jueves-7:30pm a 9:30pm-45673-Inscrito Nuevo"/>
    <b v="0"/>
    <d v="2025-02-06T00:00:00"/>
    <s v="ALTA"/>
    <s v="01/01/1900"/>
  </r>
  <r>
    <s v="Conócete a ti mismo"/>
    <s v="Enero"/>
    <s v="Jueves"/>
    <x v="0"/>
    <x v="2"/>
    <s v="Maritza"/>
    <s v="74954280"/>
    <s v="Fabrizio"/>
    <s v="Pacheco Sanchez"/>
    <n v="990954070"/>
    <m/>
    <d v="2004-03-09T00:00:00"/>
    <n v="21"/>
    <s v="Nuth I"/>
    <s v="Inscrito Nuevo"/>
    <m/>
    <m/>
    <m/>
    <m/>
    <d v="2025-01-30T00:00:00"/>
    <d v="2025-04-16T00:00:00"/>
    <s v="Carolina"/>
    <s v="Jorge"/>
    <s v="P"/>
    <s v="F"/>
    <s v="F"/>
    <s v="F"/>
    <s v="CH"/>
    <m/>
    <m/>
    <m/>
    <m/>
    <m/>
    <m/>
    <m/>
    <m/>
    <m/>
    <m/>
    <m/>
    <m/>
    <s v="No Asistió"/>
    <m/>
    <m/>
    <m/>
    <m/>
    <m/>
    <m/>
    <m/>
    <d v="2025-06-30T00:00:00"/>
    <m/>
    <d v="2025-07-31T00:00:00"/>
    <m/>
    <m/>
    <s v="Redes sociales"/>
    <s v="PFF"/>
    <s v="Lima - Breña-Enero-Jueves-7:30pma9:30pm-45673"/>
    <s v="Conócete a ti mismo"/>
    <s v="Lima - Breña-Enero-Jueves-7:30pm a 9:30pm-45673-Inscrito Nuevo"/>
    <b v="0"/>
    <d v="2025-02-06T00:00:00"/>
    <s v="ALTA"/>
    <s v="01/01/1900"/>
  </r>
  <r>
    <s v="Conócete a ti mismo"/>
    <s v="Febrero"/>
    <s v="Lunes"/>
    <x v="0"/>
    <x v="3"/>
    <s v="Patt "/>
    <s v="40353254"/>
    <s v="Gianina "/>
    <s v="Ale Ale"/>
    <n v="977266653"/>
    <s v="alegianina01@gmail.com"/>
    <d v="1979-01-01T00:00:00"/>
    <n v="46"/>
    <s v="Anubis I"/>
    <s v="Inscrito Nuevo"/>
    <m/>
    <m/>
    <m/>
    <m/>
    <d v="2025-02-24T00:00:00"/>
    <d v="2025-05-10T00:00:00"/>
    <s v="Lizeth"/>
    <s v="Andre"/>
    <s v="P"/>
    <s v="P"/>
    <s v="P"/>
    <s v="P"/>
    <m/>
    <m/>
    <m/>
    <m/>
    <m/>
    <m/>
    <m/>
    <m/>
    <m/>
    <m/>
    <m/>
    <m/>
    <m/>
    <s v="Asistió"/>
    <m/>
    <m/>
    <m/>
    <m/>
    <m/>
    <m/>
    <m/>
    <d v="2025-07-31T00:00:00"/>
    <m/>
    <d v="2025-08-31T00:00:00"/>
    <m/>
    <m/>
    <m/>
    <s v="PPP"/>
    <s v="Lima - Breña-Febrero-Lunes-7:30pma9:30pm-45698"/>
    <s v="Conócete a ti mismo"/>
    <s v="Lima - Breña-Febrero-Lunes-7:30pm a 9:30pm-45698-Inscrito Nuevo"/>
    <b v="0"/>
    <d v="2025-03-03T00:00:00"/>
    <s v="ALTA"/>
    <s v="01/01/1900"/>
  </r>
  <r>
    <s v="Conócete a ti mismo"/>
    <s v="Febrero"/>
    <s v="Lunes"/>
    <x v="0"/>
    <x v="3"/>
    <s v="Patt "/>
    <s v="44323121"/>
    <s v="Victor Ezequiel"/>
    <s v="Atunca De La Cruz"/>
    <n v="917675018"/>
    <s v="vicruz24071980@gmail.com"/>
    <d v="1980-01-01T00:00:00"/>
    <n v="45"/>
    <s v="Anubis I"/>
    <s v="Inscrito Nuevo"/>
    <m/>
    <m/>
    <m/>
    <m/>
    <d v="2025-02-24T00:00:00"/>
    <d v="2025-05-10T00:00:00"/>
    <s v="Lizeth"/>
    <s v="Andre"/>
    <s v="P"/>
    <s v="P"/>
    <s v="P"/>
    <s v="P"/>
    <m/>
    <m/>
    <m/>
    <m/>
    <m/>
    <m/>
    <m/>
    <m/>
    <m/>
    <m/>
    <m/>
    <m/>
    <m/>
    <s v="Asistió"/>
    <m/>
    <m/>
    <m/>
    <m/>
    <m/>
    <m/>
    <m/>
    <d v="2025-07-31T00:00:00"/>
    <m/>
    <d v="2025-08-31T00:00:00"/>
    <m/>
    <m/>
    <s v="WhatsApp "/>
    <s v="PPP"/>
    <s v="Lima - Breña-Febrero-Lunes-7:30pma9:30pm-45698"/>
    <s v="Conócete a ti mismo"/>
    <s v="Lima - Breña-Febrero-Lunes-7:30pm a 9:30pm-45698-Inscrito Nuevo"/>
    <b v="0"/>
    <d v="2025-03-03T00:00:00"/>
    <s v="ALTA"/>
    <s v="01/01/1900"/>
  </r>
  <r>
    <s v="Conócete a ti mismo"/>
    <s v="Febrero"/>
    <s v="Lunes"/>
    <x v="0"/>
    <x v="3"/>
    <s v="Patt "/>
    <s v="41561131"/>
    <s v="Sonia "/>
    <s v="Baltazar Anchiraico"/>
    <n v="945997318"/>
    <s v="secretarianucleodiocho3@gmail.com"/>
    <d v="1981-08-07T00:00:00"/>
    <n v="43"/>
    <s v="Anubis I"/>
    <s v="Inscrito Nuevo"/>
    <m/>
    <m/>
    <m/>
    <m/>
    <d v="2025-02-24T00:00:00"/>
    <d v="2025-05-10T00:00:00"/>
    <s v="Lizeth"/>
    <s v="Andre"/>
    <s v="P"/>
    <s v="P"/>
    <s v="P"/>
    <s v="P"/>
    <m/>
    <m/>
    <m/>
    <m/>
    <m/>
    <m/>
    <m/>
    <m/>
    <m/>
    <m/>
    <m/>
    <m/>
    <m/>
    <s v="Asistió"/>
    <m/>
    <m/>
    <m/>
    <m/>
    <m/>
    <m/>
    <m/>
    <d v="2025-07-31T00:00:00"/>
    <m/>
    <d v="2025-08-31T00:00:00"/>
    <m/>
    <m/>
    <s v="Redes sociales "/>
    <s v="PPP"/>
    <s v="Lima - Breña-Febrero-Lunes-7:30pma9:30pm-45698"/>
    <s v="Conócete a ti mismo"/>
    <s v="Lima - Breña-Febrero-Lunes-7:30pm a 9:30pm-45698-Inscrito Nuevo"/>
    <b v="0"/>
    <d v="2025-03-03T00:00:00"/>
    <s v="ALTA"/>
    <s v="01/01/1900"/>
  </r>
  <r>
    <s v="Conócete a ti mismo"/>
    <s v="Febrero"/>
    <s v="Lunes"/>
    <x v="0"/>
    <x v="3"/>
    <s v="Patt "/>
    <s v="48412358"/>
    <s v="Tatiana Hilda  "/>
    <s v="Conga Atauqui"/>
    <n v="944480785"/>
    <s v="tatianaconga@gmail.com"/>
    <d v="1994-11-08T00:00:00"/>
    <n v="30"/>
    <s v="Anubis I"/>
    <s v="Inscrito Nuevo"/>
    <m/>
    <m/>
    <m/>
    <m/>
    <d v="2025-02-24T00:00:00"/>
    <d v="2025-05-10T00:00:00"/>
    <s v="Lizeth"/>
    <s v="Andre"/>
    <s v="P"/>
    <s v="P"/>
    <s v="P"/>
    <s v="F"/>
    <m/>
    <m/>
    <m/>
    <m/>
    <m/>
    <m/>
    <m/>
    <m/>
    <m/>
    <m/>
    <m/>
    <m/>
    <m/>
    <s v="Asistió"/>
    <m/>
    <m/>
    <m/>
    <m/>
    <m/>
    <m/>
    <m/>
    <d v="2025-07-31T00:00:00"/>
    <m/>
    <d v="2025-08-31T00:00:00"/>
    <m/>
    <m/>
    <m/>
    <s v="PPP"/>
    <s v="Lima - Breña-Febrero-Lunes-7:30pma9:30pm-45698"/>
    <s v="Conócete a ti mismo"/>
    <s v="Lima - Breña-Febrero-Lunes-7:30pm a 9:30pm-45698-Inscrito Nuevo"/>
    <b v="0"/>
    <d v="2025-03-03T00:00:00"/>
    <s v="ALTA"/>
    <s v="01/01/1900"/>
  </r>
  <r>
    <s v="Conócete a ti mismo"/>
    <s v="Febrero"/>
    <s v="Lunes"/>
    <x v="0"/>
    <x v="3"/>
    <s v="Patt "/>
    <s v="40872615"/>
    <s v="Jennifer  Mariella"/>
    <s v="Mosquera Torres"/>
    <n v="991553218"/>
    <s v="jennifermosqueratorres@gmail.com"/>
    <d v="1981-01-01T00:00:00"/>
    <n v="44"/>
    <s v="Anubis I"/>
    <s v="Inscrito Nuevo"/>
    <m/>
    <m/>
    <m/>
    <m/>
    <d v="2025-02-24T00:00:00"/>
    <d v="2025-05-10T00:00:00"/>
    <s v="Lizeth"/>
    <s v="Andre"/>
    <s v="P"/>
    <s v="P"/>
    <s v="P"/>
    <s v="F"/>
    <m/>
    <m/>
    <m/>
    <m/>
    <m/>
    <m/>
    <m/>
    <m/>
    <m/>
    <m/>
    <m/>
    <m/>
    <m/>
    <s v="Asistió"/>
    <m/>
    <m/>
    <m/>
    <m/>
    <m/>
    <m/>
    <m/>
    <d v="2025-07-31T00:00:00"/>
    <m/>
    <d v="2025-08-31T00:00:00"/>
    <m/>
    <m/>
    <m/>
    <s v="PPP"/>
    <s v="Lima - Breña-Febrero-Lunes-7:30pma9:30pm-45698"/>
    <s v="Conócete a ti mismo"/>
    <s v="Lima - Breña-Febrero-Lunes-7:30pm a 9:30pm-45698-Inscrito Nuevo"/>
    <b v="0"/>
    <d v="2025-03-03T00:00:00"/>
    <s v="ALTA"/>
    <s v="01/01/1900"/>
  </r>
  <r>
    <s v="Conócete a ti mismo"/>
    <s v="Febrero"/>
    <s v="Lunes"/>
    <x v="0"/>
    <x v="3"/>
    <s v="Patt "/>
    <s v="41583408"/>
    <s v="Luis  Aquilino"/>
    <s v="Paredes Torres"/>
    <n v="995654707"/>
    <s v="lp82t@hotmail.com"/>
    <d v="1982-01-01T00:00:00"/>
    <n v="43"/>
    <s v="Anubis I"/>
    <s v="Inscrito Nuevo"/>
    <m/>
    <m/>
    <m/>
    <m/>
    <d v="2025-02-24T00:00:00"/>
    <d v="2025-05-10T00:00:00"/>
    <s v="Lizeth"/>
    <s v="Andre"/>
    <s v="P"/>
    <s v="P"/>
    <s v="P"/>
    <s v="P"/>
    <m/>
    <m/>
    <m/>
    <m/>
    <m/>
    <m/>
    <m/>
    <m/>
    <m/>
    <m/>
    <m/>
    <m/>
    <m/>
    <s v="Asistió"/>
    <m/>
    <m/>
    <m/>
    <m/>
    <m/>
    <m/>
    <m/>
    <d v="2025-07-31T00:00:00"/>
    <m/>
    <d v="2025-08-31T00:00:00"/>
    <m/>
    <m/>
    <s v="Redes sociales "/>
    <s v="PPP"/>
    <s v="Lima - Breña-Febrero-Lunes-7:30pma9:30pm-45698"/>
    <s v="Conócete a ti mismo"/>
    <s v="Lima - Breña-Febrero-Lunes-7:30pm a 9:30pm-45698-Inscrito Nuevo"/>
    <b v="0"/>
    <d v="2025-03-03T00:00:00"/>
    <s v="ALTA"/>
    <s v="01/01/1900"/>
  </r>
  <r>
    <s v="Conócete a ti mismo"/>
    <s v="Febrero"/>
    <s v="Lunes"/>
    <x v="0"/>
    <x v="3"/>
    <s v="Patt "/>
    <s v="72062889"/>
    <s v="Marcelo Daniel "/>
    <s v="Torres Jara"/>
    <n v="996103215"/>
    <s v="marcetj08@gmail.com"/>
    <d v="2008-08-08T00:00:00"/>
    <n v="16"/>
    <s v="Anubis I"/>
    <s v="Inscrito Nuevo"/>
    <m/>
    <m/>
    <m/>
    <m/>
    <d v="2025-02-24T00:00:00"/>
    <d v="2025-05-10T00:00:00"/>
    <s v="Lizeth"/>
    <s v="Andre"/>
    <s v="P"/>
    <s v="P"/>
    <s v="P"/>
    <s v="P"/>
    <m/>
    <m/>
    <m/>
    <m/>
    <m/>
    <m/>
    <m/>
    <m/>
    <m/>
    <m/>
    <m/>
    <m/>
    <m/>
    <s v="Asistió"/>
    <m/>
    <m/>
    <m/>
    <m/>
    <m/>
    <m/>
    <m/>
    <d v="2025-07-31T00:00:00"/>
    <m/>
    <d v="2025-08-31T00:00:00"/>
    <m/>
    <m/>
    <s v="Contacto Personal"/>
    <s v="PPP"/>
    <s v="Lima - Breña-Febrero-Lunes-7:30pma9:30pm-45698"/>
    <s v="Conócete a ti mismo"/>
    <s v="Lima - Breña-Febrero-Lunes-7:30pm a 9:30pm-45698-Inscrito Nuevo"/>
    <b v="0"/>
    <d v="2025-03-03T00:00:00"/>
    <s v="ALTA"/>
    <s v="01/01/1900"/>
  </r>
  <r>
    <s v="Conócete a ti mismo"/>
    <s v="Febrero"/>
    <s v="Lunes"/>
    <x v="0"/>
    <x v="3"/>
    <s v="Patt "/>
    <s v="06012967"/>
    <s v="Emma"/>
    <s v="Vidal Vidal"/>
    <n v="918360531"/>
    <s v="***"/>
    <d v="1954-01-01T00:00:00"/>
    <n v="71"/>
    <s v="Anubis I"/>
    <s v="Inscrito Nuevo"/>
    <m/>
    <m/>
    <m/>
    <m/>
    <d v="2025-02-24T00:00:00"/>
    <d v="2025-05-10T00:00:00"/>
    <s v="Lizeth"/>
    <s v="Andre"/>
    <s v="P"/>
    <s v="P"/>
    <s v="P"/>
    <s v="P"/>
    <m/>
    <m/>
    <m/>
    <m/>
    <m/>
    <m/>
    <m/>
    <m/>
    <m/>
    <m/>
    <m/>
    <m/>
    <m/>
    <s v="Asistió"/>
    <m/>
    <m/>
    <m/>
    <m/>
    <m/>
    <m/>
    <m/>
    <d v="2025-07-31T00:00:00"/>
    <m/>
    <d v="2025-08-31T00:00:00"/>
    <m/>
    <m/>
    <s v="Redes sociales"/>
    <s v="PPP"/>
    <s v="Lima - Breña-Febrero-Lunes-7:30pma9:30pm-45698"/>
    <s v="Conócete a ti mismo"/>
    <s v="Lima - Breña-Febrero-Lunes-7:30pm a 9:30pm-45698-Inscrito Nuevo"/>
    <b v="0"/>
    <d v="2025-03-03T00:00:00"/>
    <s v="ALTA"/>
    <s v="01/01/1900"/>
  </r>
  <r>
    <s v="Conócete a ti mismo"/>
    <s v="Febrero"/>
    <s v="Lunes"/>
    <x v="0"/>
    <x v="3"/>
    <s v="Patt "/>
    <s v="74716382"/>
    <s v="Marcelo Edson"/>
    <s v="Vivanco Alata "/>
    <n v="972998473"/>
    <s v="edsonmarcelova@gmail.com"/>
    <d v="2003-01-10T00:00:00"/>
    <n v="22"/>
    <s v="Anubis I"/>
    <s v="Inscrito Nuevo"/>
    <m/>
    <m/>
    <m/>
    <m/>
    <d v="2025-02-24T00:00:00"/>
    <d v="2025-05-10T00:00:00"/>
    <s v="Lizeth"/>
    <s v="Andre"/>
    <s v="P"/>
    <s v="F"/>
    <s v="F"/>
    <s v="F"/>
    <m/>
    <m/>
    <m/>
    <m/>
    <m/>
    <m/>
    <m/>
    <m/>
    <m/>
    <m/>
    <m/>
    <m/>
    <m/>
    <s v="No Asistió"/>
    <m/>
    <m/>
    <m/>
    <m/>
    <m/>
    <m/>
    <m/>
    <d v="2025-07-31T00:00:00"/>
    <m/>
    <d v="2025-08-31T00:00:00"/>
    <m/>
    <m/>
    <m/>
    <s v="PFF"/>
    <s v="Lima - Breña-Febrero-Lunes-7:30pma9:30pm-45698"/>
    <s v="Conócete a ti mismo"/>
    <s v="Lima - Breña-Febrero-Lunes-7:30pm a 9:30pm-45698-Inscrito Nuevo"/>
    <b v="0"/>
    <d v="2025-03-03T00:00:00"/>
    <s v="ALTA"/>
    <s v="01/01/1900"/>
  </r>
  <r>
    <s v="Conócete a ti mismo"/>
    <s v="Febrero"/>
    <s v="Martes"/>
    <x v="0"/>
    <x v="4"/>
    <s v="Sofia"/>
    <s v="40609674"/>
    <s v="Agustin"/>
    <s v="Cereceda Manrique"/>
    <n v="929087129"/>
    <s v="fercerman80@gmail.com"/>
    <d v="1980-01-01T00:00:00"/>
    <n v="45"/>
    <s v="Xexostris I"/>
    <s v="Inscrito Nuevo"/>
    <m/>
    <m/>
    <m/>
    <m/>
    <d v="2025-02-25T00:00:00"/>
    <d v="2025-05-11T00:00:00"/>
    <s v="Patt"/>
    <s v="Marco"/>
    <s v="P"/>
    <s v="P"/>
    <s v="F"/>
    <s v="P"/>
    <m/>
    <m/>
    <m/>
    <m/>
    <m/>
    <m/>
    <m/>
    <m/>
    <m/>
    <m/>
    <m/>
    <m/>
    <m/>
    <s v="Asistió"/>
    <m/>
    <m/>
    <m/>
    <m/>
    <m/>
    <m/>
    <m/>
    <d v="2025-07-31T00:00:00"/>
    <m/>
    <d v="2025-08-31T00:00:00"/>
    <m/>
    <m/>
    <m/>
    <s v="PPF"/>
    <s v="Lima - Breña-Febrero-Martes-7:30pma9:30pm-45699"/>
    <s v="Conócete a ti mismo"/>
    <s v="Lima - Breña-Febrero-Martes-7:30pm a 9:30pm-45699-Inscrito Nuevo"/>
    <b v="0"/>
    <d v="2025-03-04T00:00:00"/>
    <s v="ALTA"/>
    <s v="01/01/1900"/>
  </r>
  <r>
    <s v="Conócete a ti mismo"/>
    <s v="Febrero"/>
    <s v="Martes"/>
    <x v="0"/>
    <x v="4"/>
    <s v="Sofia"/>
    <s v="04648788"/>
    <s v="Felix "/>
    <s v="De la Cruz Valenzuela"/>
    <n v="988900931"/>
    <s v="fede0077@hotmail.com"/>
    <d v="1964-01-01T00:00:00"/>
    <n v="61"/>
    <s v="Xexostris I"/>
    <s v="Inscrito Nuevo"/>
    <m/>
    <m/>
    <m/>
    <m/>
    <d v="2025-02-25T00:00:00"/>
    <d v="2025-05-11T00:00:00"/>
    <s v="Patt"/>
    <s v="Marco"/>
    <s v="P"/>
    <s v="P"/>
    <s v="P"/>
    <s v="P"/>
    <m/>
    <m/>
    <m/>
    <m/>
    <m/>
    <m/>
    <m/>
    <m/>
    <m/>
    <m/>
    <m/>
    <m/>
    <m/>
    <s v="Asistió"/>
    <m/>
    <m/>
    <m/>
    <m/>
    <m/>
    <m/>
    <m/>
    <d v="2025-07-31T00:00:00"/>
    <m/>
    <d v="2025-08-31T00:00:00"/>
    <m/>
    <m/>
    <s v="Actividades"/>
    <s v="PPP"/>
    <s v="Lima - Breña-Febrero-Martes-7:30pma9:30pm-45699"/>
    <s v="Conócete a ti mismo"/>
    <s v="Lima - Breña-Febrero-Martes-7:30pm a 9:30pm-45699-Inscrito Nuevo"/>
    <b v="0"/>
    <d v="2025-03-04T00:00:00"/>
    <s v="ALTA"/>
    <s v="01/01/1900"/>
  </r>
  <r>
    <s v="Conócete a ti mismo"/>
    <s v="Febrero"/>
    <s v="Martes"/>
    <x v="0"/>
    <x v="4"/>
    <s v="Sofia"/>
    <s v="60736855"/>
    <s v="Brenda Nicole "/>
    <s v="Miranda Velásquez"/>
    <n v="908692210"/>
    <s v="Brendanicolemv@gmail.com"/>
    <d v="2006-06-04T00:00:00"/>
    <n v="18"/>
    <s v="Xexostris I"/>
    <s v="Pre-Inscrito"/>
    <m/>
    <m/>
    <m/>
    <m/>
    <d v="2025-02-25T00:00:00"/>
    <d v="2025-05-11T00:00:00"/>
    <s v="Patt"/>
    <s v="Marco"/>
    <s v="F"/>
    <s v="F"/>
    <s v="F"/>
    <s v="F"/>
    <m/>
    <m/>
    <m/>
    <m/>
    <m/>
    <m/>
    <m/>
    <m/>
    <m/>
    <m/>
    <m/>
    <m/>
    <m/>
    <s v="No Asistió"/>
    <m/>
    <m/>
    <m/>
    <m/>
    <m/>
    <m/>
    <m/>
    <d v="2025-07-31T00:00:00"/>
    <m/>
    <d v="2025-08-31T00:00:00"/>
    <m/>
    <m/>
    <s v="Contacto Personal"/>
    <s v="FFF"/>
    <s v="Lima - Breña-Febrero-Martes-7:30pma9:30pm-45699"/>
    <s v="Conócete a ti mismo"/>
    <s v="Lima - Breña-Febrero-Martes-7:30pm a 9:30pm-45699-Pre-Inscrito"/>
    <b v="0"/>
    <s v="01/01/1900"/>
    <s v="No asistió 1er mes"/>
    <s v="01/01/1900"/>
  </r>
  <r>
    <s v="Conócete a ti mismo"/>
    <s v="Febrero"/>
    <s v="Martes"/>
    <x v="0"/>
    <x v="4"/>
    <s v="Sofia"/>
    <s v="09436480"/>
    <s v="Nancy "/>
    <s v="Moquillaza Espinoza"/>
    <n v="979549413"/>
    <s v="nancy.moquillaza@hotmail.com"/>
    <d v="1968-01-01T00:00:00"/>
    <n v="57"/>
    <s v="Xexostris I"/>
    <s v="Inscrito Nuevo"/>
    <m/>
    <m/>
    <m/>
    <m/>
    <d v="2025-02-25T00:00:00"/>
    <d v="2025-05-11T00:00:00"/>
    <s v="Patt"/>
    <s v="Marco"/>
    <s v="P"/>
    <s v="P"/>
    <s v="F"/>
    <s v="P"/>
    <m/>
    <m/>
    <m/>
    <m/>
    <m/>
    <m/>
    <m/>
    <m/>
    <m/>
    <m/>
    <m/>
    <m/>
    <m/>
    <s v="Asistió"/>
    <m/>
    <m/>
    <m/>
    <m/>
    <m/>
    <m/>
    <m/>
    <d v="2025-07-31T00:00:00"/>
    <m/>
    <d v="2025-08-31T00:00:00"/>
    <m/>
    <m/>
    <m/>
    <s v="PPF"/>
    <s v="Lima - Breña-Febrero-Martes-7:30pma9:30pm-45699"/>
    <s v="Conócete a ti mismo"/>
    <s v="Lima - Breña-Febrero-Martes-7:30pm a 9:30pm-45699-Inscrito Nuevo"/>
    <b v="0"/>
    <d v="2025-03-04T00:00:00"/>
    <s v="ALTA"/>
    <s v="01/01/1900"/>
  </r>
  <r>
    <s v="Conócete a ti mismo"/>
    <s v="Febrero"/>
    <s v="Martes"/>
    <x v="0"/>
    <x v="4"/>
    <s v="Sofia"/>
    <s v="45090886"/>
    <s v="Samanta Ruth"/>
    <s v="Kujat Flores"/>
    <n v="967554633"/>
    <s v="SAMANTAKUJAT77@GMAIL.COM"/>
    <d v="1988-07-02T00:00:00"/>
    <n v="36"/>
    <s v="Xexostris I"/>
    <s v="Inscrito Nuevo"/>
    <m/>
    <m/>
    <m/>
    <m/>
    <d v="2025-02-25T00:00:00"/>
    <d v="2025-05-11T00:00:00"/>
    <s v="Patt"/>
    <s v="Marco"/>
    <s v="F"/>
    <s v="P"/>
    <s v="P"/>
    <s v="P"/>
    <m/>
    <m/>
    <m/>
    <m/>
    <m/>
    <m/>
    <m/>
    <m/>
    <m/>
    <m/>
    <m/>
    <m/>
    <m/>
    <s v="Asistió"/>
    <m/>
    <m/>
    <m/>
    <m/>
    <m/>
    <m/>
    <m/>
    <d v="2025-07-31T00:00:00"/>
    <m/>
    <d v="2025-08-31T00:00:00"/>
    <m/>
    <m/>
    <m/>
    <s v="FPP"/>
    <s v="Lima - Breña-Febrero-Martes-7:30pma9:30pm-45699"/>
    <s v="Conócete a ti mismo"/>
    <s v="Lima - Breña-Febrero-Martes-7:30pm a 9:30pm-45699-Inscrito Nuevo"/>
    <b v="0"/>
    <d v="2025-03-04T00:00:00"/>
    <s v="ALTA"/>
    <s v="01/01/1900"/>
  </r>
  <r>
    <s v="Conócete a ti mismo"/>
    <s v="Febrero"/>
    <s v="Lunes"/>
    <x v="0"/>
    <x v="3"/>
    <s v="Patt "/>
    <s v="09509493"/>
    <s v="Jesus Elizabeth"/>
    <s v="Baltazar Angeles"/>
    <n v="980570900"/>
    <s v="ebcursos55@gmail.com"/>
    <d v="1970-01-01T00:00:00"/>
    <n v="55"/>
    <s v="Anubis I"/>
    <s v="Pre-Inscrito"/>
    <m/>
    <m/>
    <m/>
    <m/>
    <d v="2025-02-24T00:00:00"/>
    <d v="2025-05-10T00:00:00"/>
    <s v="Lizeth"/>
    <s v="Andre"/>
    <s v="P"/>
    <s v="F"/>
    <s v="F"/>
    <s v="F"/>
    <m/>
    <m/>
    <m/>
    <m/>
    <m/>
    <m/>
    <m/>
    <m/>
    <m/>
    <m/>
    <m/>
    <m/>
    <m/>
    <s v="No Asistió"/>
    <m/>
    <m/>
    <m/>
    <m/>
    <m/>
    <m/>
    <m/>
    <d v="2025-07-31T00:00:00"/>
    <m/>
    <d v="2025-08-31T00:00:00"/>
    <m/>
    <m/>
    <s v="Redes sociales"/>
    <s v="PFF"/>
    <s v="Lima - Breña-Febrero-Lunes-7:30pma9:30pm-45698"/>
    <s v="Conócete a ti mismo"/>
    <s v="Lima - Breña-Febrero-Lunes-7:30pm a 9:30pm-45698-Pre-Inscrito"/>
    <b v="0"/>
    <d v="2025-03-03T00:00:00"/>
    <s v="ALTA"/>
    <s v="01/01/1900"/>
  </r>
  <r>
    <s v="Conócete a ti mismo"/>
    <s v="Febrero"/>
    <s v="Lunes"/>
    <x v="0"/>
    <x v="3"/>
    <s v="Patt "/>
    <s v="76586803"/>
    <s v="Cynthia"/>
    <s v="Castillo Vertiz"/>
    <n v="961803503"/>
    <m/>
    <m/>
    <s v=""/>
    <s v="Anubis I"/>
    <s v="Inscrito Nuevo"/>
    <m/>
    <m/>
    <m/>
    <m/>
    <d v="2025-02-24T00:00:00"/>
    <d v="2025-05-10T00:00:00"/>
    <s v="Lizeth"/>
    <s v="Andre"/>
    <s v="F"/>
    <s v="F"/>
    <s v="P"/>
    <s v="P"/>
    <m/>
    <m/>
    <m/>
    <m/>
    <m/>
    <m/>
    <m/>
    <m/>
    <m/>
    <m/>
    <m/>
    <m/>
    <m/>
    <s v="Asistió"/>
    <m/>
    <m/>
    <m/>
    <m/>
    <m/>
    <m/>
    <m/>
    <d v="2025-07-31T00:00:00"/>
    <m/>
    <d v="2025-08-31T00:00:00"/>
    <m/>
    <m/>
    <m/>
    <s v="FFP"/>
    <s v="Lima - Breña-Febrero-Lunes-7:30pma9:30pm-45698"/>
    <s v="Conócete a ti mismo"/>
    <s v="Lima - Breña-Febrero-Lunes-7:30pm a 9:30pm-45698-Inscrito Nuevo"/>
    <b v="0"/>
    <d v="2025-03-03T00:00:00"/>
    <s v="ALTA"/>
    <s v="01/01/1900"/>
  </r>
  <r>
    <s v="Conócete a ti mismo"/>
    <s v="Febrero"/>
    <s v="Lunes"/>
    <x v="0"/>
    <x v="3"/>
    <s v="Patt "/>
    <s v="76855928"/>
    <s v="Juan Manuel"/>
    <s v="Gallardo Escalante"/>
    <n v="960806026"/>
    <s v="***"/>
    <d v="2005-01-01T00:00:00"/>
    <n v="20"/>
    <s v="Anubis I"/>
    <s v="Inscrito Nuevo"/>
    <m/>
    <m/>
    <m/>
    <m/>
    <d v="2025-02-24T00:00:00"/>
    <d v="2025-05-10T00:00:00"/>
    <s v="Lizeth"/>
    <s v="Andre"/>
    <s v="F"/>
    <s v="P"/>
    <s v="P"/>
    <s v="P"/>
    <m/>
    <m/>
    <m/>
    <m/>
    <m/>
    <m/>
    <m/>
    <m/>
    <m/>
    <m/>
    <m/>
    <m/>
    <m/>
    <s v="Asistió"/>
    <m/>
    <m/>
    <m/>
    <m/>
    <m/>
    <m/>
    <m/>
    <d v="2025-07-31T00:00:00"/>
    <m/>
    <d v="2025-08-31T00:00:00"/>
    <m/>
    <m/>
    <s v="Contacto personal "/>
    <s v="FPP"/>
    <s v="Lima - Breña-Febrero-Lunes-7:30pma9:30pm-45698"/>
    <s v="Conócete a ti mismo"/>
    <s v="Lima - Breña-Febrero-Lunes-7:30pm a 9:30pm-45698-Inscrito Nuevo"/>
    <b v="0"/>
    <d v="2025-03-03T00:00:00"/>
    <s v="ALTA"/>
    <s v="01/01/1900"/>
  </r>
  <r>
    <s v="Conócete a ti mismo"/>
    <s v="Febrero"/>
    <s v="Lunes"/>
    <x v="0"/>
    <x v="3"/>
    <s v="Patt "/>
    <s v="73182719"/>
    <s v="Norgen"/>
    <s v="Gazaniga Mendoza"/>
    <n v="910401799"/>
    <m/>
    <m/>
    <s v=""/>
    <s v="Anubis I"/>
    <s v="Inscrito Nuevo"/>
    <m/>
    <m/>
    <m/>
    <m/>
    <d v="2025-02-24T00:00:00"/>
    <d v="2025-05-10T00:00:00"/>
    <s v="Lizeth"/>
    <s v="Andre"/>
    <s v="F"/>
    <s v="P"/>
    <s v="P"/>
    <s v="P"/>
    <m/>
    <m/>
    <m/>
    <m/>
    <m/>
    <m/>
    <m/>
    <m/>
    <m/>
    <m/>
    <m/>
    <m/>
    <m/>
    <s v="Asistió"/>
    <m/>
    <m/>
    <m/>
    <m/>
    <m/>
    <m/>
    <m/>
    <d v="2025-07-31T00:00:00"/>
    <m/>
    <d v="2025-08-31T00:00:00"/>
    <m/>
    <m/>
    <m/>
    <s v="FPP"/>
    <s v="Lima - Breña-Febrero-Lunes-7:30pma9:30pm-45698"/>
    <s v="Conócete a ti mismo"/>
    <s v="Lima - Breña-Febrero-Lunes-7:30pm a 9:30pm-45698-Inscrito Nuevo"/>
    <b v="0"/>
    <d v="2025-03-03T00:00:00"/>
    <s v="ALTA"/>
    <s v="01/01/1900"/>
  </r>
  <r>
    <s v="Conócete a ti mismo"/>
    <s v="Febrero"/>
    <s v="Lunes"/>
    <x v="0"/>
    <x v="3"/>
    <s v="Patt "/>
    <s v="42688232"/>
    <s v="Rosaura  Nathaly"/>
    <s v="Luciano Zegarra"/>
    <n v="946043787"/>
    <s v="ventas@ventasyserviciosabundia.com"/>
    <d v="1984-05-24T00:00:00"/>
    <n v="40"/>
    <s v="Anubis I"/>
    <s v="Inscrito Nuevo"/>
    <m/>
    <m/>
    <m/>
    <m/>
    <d v="2025-02-24T00:00:00"/>
    <d v="2025-05-10T00:00:00"/>
    <s v="Lizeth"/>
    <s v="Andre"/>
    <s v="P"/>
    <s v="P"/>
    <s v="P"/>
    <s v="P"/>
    <m/>
    <m/>
    <m/>
    <m/>
    <m/>
    <m/>
    <m/>
    <m/>
    <m/>
    <m/>
    <m/>
    <m/>
    <m/>
    <s v="Asistió"/>
    <m/>
    <m/>
    <m/>
    <m/>
    <m/>
    <m/>
    <m/>
    <d v="2025-07-31T00:00:00"/>
    <m/>
    <d v="2025-08-31T00:00:00"/>
    <m/>
    <m/>
    <s v="Redes sociales"/>
    <s v="PPP"/>
    <s v="Lima - Breña-Febrero-Lunes-7:30pma9:30pm-45698"/>
    <s v="Conócete a ti mismo"/>
    <s v="Lima - Breña-Febrero-Lunes-7:30pm a 9:30pm-45698-Inscrito Nuevo"/>
    <b v="0"/>
    <d v="2025-03-03T00:00:00"/>
    <s v="ALTA"/>
    <s v="01/01/1900"/>
  </r>
  <r>
    <s v="Conócete a ti mismo"/>
    <s v="Febrero"/>
    <s v="Martes"/>
    <x v="0"/>
    <x v="3"/>
    <s v="Sofia"/>
    <s v="10409514"/>
    <s v="Roger"/>
    <s v="Yurivilca Montes"/>
    <n v="954135274"/>
    <m/>
    <m/>
    <s v=""/>
    <s v="Xexostris I"/>
    <s v="Pre-Inscrito"/>
    <m/>
    <m/>
    <m/>
    <m/>
    <d v="2025-02-24T00:00:00"/>
    <d v="2025-05-10T00:00:00"/>
    <s v="Patt"/>
    <s v="Marco"/>
    <s v="P"/>
    <s v="P"/>
    <s v="F"/>
    <s v="F"/>
    <m/>
    <m/>
    <m/>
    <m/>
    <m/>
    <m/>
    <m/>
    <m/>
    <m/>
    <m/>
    <m/>
    <m/>
    <m/>
    <s v="Asistió"/>
    <m/>
    <m/>
    <m/>
    <m/>
    <m/>
    <m/>
    <m/>
    <d v="2025-07-31T00:00:00"/>
    <m/>
    <d v="2025-08-31T00:00:00"/>
    <m/>
    <m/>
    <m/>
    <s v="PPF"/>
    <s v="Lima - Breña-Febrero-Martes-7:30pma9:30pm-45698"/>
    <s v="Conócete a ti mismo"/>
    <s v="Lima - Breña-Febrero-Martes-7:30pm a 9:30pm-45698-Pre-Inscrito"/>
    <b v="0"/>
    <d v="2025-03-03T00:00:00"/>
    <s v="ALTA"/>
    <s v="01/01/1900"/>
  </r>
  <r>
    <s v="Conócete a ti mismo"/>
    <s v="Febrero"/>
    <s v="Martes"/>
    <x v="0"/>
    <x v="3"/>
    <s v="Patt "/>
    <s v="73804055"/>
    <s v="Ricardo Manuel (2024)"/>
    <s v="Almirón Yco"/>
    <n v="922173734"/>
    <s v="ricardomanuelalmironyco@gmail.com"/>
    <d v="2001-10-07T00:00:00"/>
    <n v="23"/>
    <s v="Anubis I"/>
    <s v="Recuperado otro año"/>
    <m/>
    <m/>
    <m/>
    <m/>
    <d v="2025-02-24T00:00:00"/>
    <d v="2025-05-10T00:00:00"/>
    <s v="Lizeth"/>
    <s v="Andre"/>
    <s v="F"/>
    <s v="P"/>
    <s v="P"/>
    <s v="P"/>
    <m/>
    <m/>
    <m/>
    <m/>
    <m/>
    <m/>
    <m/>
    <m/>
    <m/>
    <m/>
    <m/>
    <m/>
    <m/>
    <s v="Asistió"/>
    <m/>
    <m/>
    <m/>
    <m/>
    <m/>
    <m/>
    <m/>
    <d v="2025-07-31T00:00:00"/>
    <m/>
    <d v="2025-08-31T00:00:00"/>
    <m/>
    <m/>
    <s v="Contacto Personal"/>
    <s v="FPP"/>
    <s v="Lima - Breña-Febrero-Martes-7:30pma9:30pm-45698"/>
    <s v="Conócete a ti mismo"/>
    <s v="Lima - Breña-Febrero-Martes-7:30pm a 9:30pm-45698-Recuperado otro año"/>
    <b v="0"/>
    <d v="2025-03-03T00:00:00"/>
    <s v="ALTA"/>
    <s v="01/01/1900"/>
  </r>
  <r>
    <s v="Conócete a ti mismo"/>
    <s v="Febrero"/>
    <s v="Lunes"/>
    <x v="0"/>
    <x v="3"/>
    <s v="Patt "/>
    <s v="70713028"/>
    <s v="Alejandra (enero)"/>
    <s v="Cahuana Rodrìguez"/>
    <n v="970810147"/>
    <s v="alejandracahuanar@gmail.com"/>
    <d v="2007-01-01T00:00:00"/>
    <n v="18"/>
    <s v="Anubis I"/>
    <s v="Cambio de horario"/>
    <m/>
    <m/>
    <m/>
    <m/>
    <d v="2025-02-24T00:00:00"/>
    <d v="2025-05-10T00:00:00"/>
    <s v="Lizeth"/>
    <s v="Andre"/>
    <s v="P"/>
    <s v="P"/>
    <s v="P"/>
    <s v="P"/>
    <m/>
    <m/>
    <m/>
    <m/>
    <m/>
    <m/>
    <m/>
    <m/>
    <m/>
    <m/>
    <m/>
    <m/>
    <m/>
    <s v="Asistió"/>
    <m/>
    <m/>
    <m/>
    <m/>
    <m/>
    <m/>
    <m/>
    <d v="2025-07-31T00:00:00"/>
    <m/>
    <d v="2025-08-31T00:00:00"/>
    <m/>
    <m/>
    <s v="Contacto Personal"/>
    <s v="PPP"/>
    <s v="Lima - Breña-Febrero-Lunes-7:30pma9:30pm-45698"/>
    <s v="Conócete a ti mismo"/>
    <s v="Lima - Breña-Febrero-Lunes-7:30pm a 9:30pm-45698-Cambio de horario"/>
    <b v="0"/>
    <d v="2025-03-03T00:00:00"/>
    <s v="ALTA"/>
    <s v="01/01/1900"/>
  </r>
  <r>
    <s v="Conócete a ti mismo"/>
    <s v="Febrero"/>
    <s v="Lunes"/>
    <x v="0"/>
    <x v="3"/>
    <s v="Patt "/>
    <s v="08095749"/>
    <s v="Gabino (enero)"/>
    <s v="Cahuana Romero"/>
    <n v="981356706"/>
    <s v="gabinosignos@yahoo.es"/>
    <d v="1965-01-01T00:00:00"/>
    <n v="60"/>
    <s v="Anubis I"/>
    <s v="Cambio de horario"/>
    <m/>
    <m/>
    <m/>
    <m/>
    <d v="2025-02-24T00:00:00"/>
    <d v="2025-05-10T00:00:00"/>
    <s v="Lizeth"/>
    <s v="Andre"/>
    <s v="P"/>
    <s v="P"/>
    <s v="P"/>
    <s v="P"/>
    <m/>
    <m/>
    <m/>
    <m/>
    <m/>
    <m/>
    <m/>
    <m/>
    <m/>
    <m/>
    <m/>
    <m/>
    <m/>
    <s v="Asistió"/>
    <m/>
    <m/>
    <m/>
    <m/>
    <m/>
    <m/>
    <m/>
    <d v="2025-07-31T00:00:00"/>
    <m/>
    <d v="2025-08-31T00:00:00"/>
    <m/>
    <m/>
    <s v="Redes sociales"/>
    <s v="PPP"/>
    <s v="Lima - Breña-Febrero-Lunes-7:30pma9:30pm-45698"/>
    <s v="Conócete a ti mismo"/>
    <s v="Lima - Breña-Febrero-Lunes-7:30pm a 9:30pm-45698-Cambio de horario"/>
    <b v="0"/>
    <d v="2025-03-03T00:00:00"/>
    <s v="ALTA"/>
    <s v="01/01/1900"/>
  </r>
  <r>
    <s v="Conócete a ti mismo"/>
    <s v="Febrero"/>
    <s v="Lunes"/>
    <x v="0"/>
    <x v="3"/>
    <s v="Patt "/>
    <s v="10121243"/>
    <s v="Carmen Rosario (enero)"/>
    <s v="Irazabal Còrdova"/>
    <n v="997049166"/>
    <s v="carmenrosarioirazabalcordova@gmail.com"/>
    <d v="1974-01-01T00:00:00"/>
    <n v="51"/>
    <s v="Anubis I"/>
    <s v="Cambio de horario"/>
    <m/>
    <m/>
    <m/>
    <m/>
    <d v="2025-02-24T00:00:00"/>
    <d v="2025-05-10T00:00:00"/>
    <s v="Lizeth"/>
    <s v="Andre"/>
    <s v="F"/>
    <s v="P"/>
    <s v="F"/>
    <s v="F"/>
    <m/>
    <m/>
    <m/>
    <m/>
    <m/>
    <m/>
    <m/>
    <m/>
    <m/>
    <m/>
    <m/>
    <m/>
    <m/>
    <s v="No Asistió"/>
    <m/>
    <m/>
    <m/>
    <m/>
    <m/>
    <m/>
    <m/>
    <d v="2025-07-31T00:00:00"/>
    <m/>
    <d v="2025-08-31T00:00:00"/>
    <m/>
    <m/>
    <s v="Redes sociales"/>
    <s v="FPF"/>
    <s v="Lima - Breña-Febrero-Lunes-7:30pma9:30pm-45698"/>
    <s v="Conócete a ti mismo"/>
    <s v="Lima - Breña-Febrero-Lunes-7:30pm a 9:30pm-45698-Cambio de horario"/>
    <b v="0"/>
    <d v="2025-03-03T00:00:00"/>
    <s v="ALTA"/>
    <s v="01/01/1900"/>
  </r>
  <r>
    <s v="Conócete a ti mismo"/>
    <s v="Febrero"/>
    <s v="Lunes"/>
    <x v="0"/>
    <x v="3"/>
    <s v="Patt "/>
    <s v="74954280"/>
    <s v="Fabrizio (enero)"/>
    <s v="Pacheco Sanchez"/>
    <n v="990954070"/>
    <s v="***"/>
    <d v="2004-03-09T00:00:00"/>
    <n v="21"/>
    <s v="Anubis I"/>
    <s v="Cambio de horario"/>
    <m/>
    <m/>
    <m/>
    <m/>
    <d v="2025-02-24T00:00:00"/>
    <d v="2025-05-10T00:00:00"/>
    <s v="Lizeth"/>
    <s v="Andre"/>
    <s v="P"/>
    <s v="P"/>
    <s v="F"/>
    <s v="P"/>
    <m/>
    <m/>
    <m/>
    <m/>
    <m/>
    <m/>
    <m/>
    <m/>
    <m/>
    <m/>
    <m/>
    <m/>
    <m/>
    <s v="Asistió"/>
    <m/>
    <m/>
    <m/>
    <m/>
    <m/>
    <m/>
    <m/>
    <d v="2025-07-31T00:00:00"/>
    <m/>
    <d v="2025-08-31T00:00:00"/>
    <m/>
    <m/>
    <s v="Redes sociales"/>
    <s v="PPF"/>
    <s v="Lima - Breña-Febrero-Lunes-7:30pma9:30pm-45698"/>
    <s v="Conócete a ti mismo"/>
    <s v="Lima - Breña-Febrero-Lunes-7:30pm a 9:30pm-45698-Cambio de horario"/>
    <b v="0"/>
    <d v="2025-03-03T00:00:00"/>
    <s v="ALTA"/>
    <s v="01/01/1900"/>
  </r>
  <r>
    <s v="Conócete a ti mismo"/>
    <s v="Febrero"/>
    <s v="Martes"/>
    <x v="0"/>
    <x v="4"/>
    <s v="Sofia"/>
    <s v="42661088"/>
    <s v="Mercedes Luisa (enero)"/>
    <s v="Alvino Lòpez"/>
    <n v="953010412"/>
    <s v="alvinolopezmercedes@gmail.com"/>
    <d v="1984-01-01T00:00:00"/>
    <n v="41"/>
    <s v="Xexostris I"/>
    <s v="Cambio de horario"/>
    <m/>
    <m/>
    <m/>
    <m/>
    <d v="2025-02-25T00:00:00"/>
    <d v="2025-05-11T00:00:00"/>
    <s v="Patt"/>
    <s v="Marco"/>
    <s v="P"/>
    <s v="F"/>
    <s v="F"/>
    <s v="F"/>
    <m/>
    <m/>
    <m/>
    <m/>
    <m/>
    <m/>
    <m/>
    <m/>
    <m/>
    <m/>
    <m/>
    <m/>
    <m/>
    <s v="No Asistió"/>
    <m/>
    <m/>
    <m/>
    <m/>
    <m/>
    <m/>
    <m/>
    <d v="2025-07-31T00:00:00"/>
    <m/>
    <d v="2025-08-31T00:00:00"/>
    <m/>
    <m/>
    <m/>
    <s v="PFF"/>
    <s v="Lima - Breña-Febrero-Martes-7:30pma9:30pm-45699"/>
    <s v="Conócete a ti mismo"/>
    <s v="Lima - Breña-Febrero-Martes-7:30pm a 9:30pm-45699-Cambio de horario"/>
    <b v="0"/>
    <d v="2025-03-04T00:00:00"/>
    <s v="ALTA"/>
    <s v="01/01/1900"/>
  </r>
  <r>
    <s v="Conócete a ti mismo"/>
    <s v="Febrero"/>
    <s v="Martes"/>
    <x v="0"/>
    <x v="4"/>
    <s v="Sofia"/>
    <s v="73264360"/>
    <s v="Lisbeth (2024)"/>
    <s v="Común Pérez"/>
    <n v="946644684"/>
    <s v="lisbeth.cp29@gmail.com"/>
    <d v="1999-01-01T00:00:00"/>
    <n v="26"/>
    <s v="Xexostris I"/>
    <s v="Recuperado otro año"/>
    <m/>
    <m/>
    <m/>
    <m/>
    <d v="2025-02-25T00:00:00"/>
    <d v="2025-05-11T00:00:00"/>
    <s v="Patt"/>
    <s v="Marco"/>
    <s v="P"/>
    <s v="P"/>
    <s v="F"/>
    <s v="F"/>
    <m/>
    <m/>
    <m/>
    <m/>
    <m/>
    <m/>
    <m/>
    <m/>
    <m/>
    <m/>
    <m/>
    <m/>
    <m/>
    <s v="Asistió"/>
    <m/>
    <m/>
    <m/>
    <m/>
    <m/>
    <m/>
    <m/>
    <d v="2025-07-31T00:00:00"/>
    <m/>
    <d v="2025-08-31T00:00:00"/>
    <m/>
    <m/>
    <m/>
    <s v="PPF"/>
    <s v="Lima - Breña-Febrero-Martes-7:30pma9:30pm-45699"/>
    <s v="Conócete a ti mismo"/>
    <s v="Lima - Breña-Febrero-Martes-7:30pm a 9:30pm-45699-Recuperado otro año"/>
    <b v="0"/>
    <d v="2025-03-04T00:00:00"/>
    <s v="ALTA"/>
    <s v="01/01/1900"/>
  </r>
  <r>
    <s v="Conócete a ti mismo"/>
    <s v="Febrero"/>
    <s v="Martes"/>
    <x v="0"/>
    <x v="4"/>
    <s v="Sofia"/>
    <s v="45021266"/>
    <s v="Pamela (2024)"/>
    <s v="Orco Contreras"/>
    <n v="937715966"/>
    <s v="---"/>
    <d v="1987-01-01T00:00:00"/>
    <n v="38"/>
    <s v="Xexostris I"/>
    <s v="Recuperado otro año"/>
    <m/>
    <m/>
    <m/>
    <m/>
    <d v="2025-02-25T00:00:00"/>
    <d v="2025-05-11T00:00:00"/>
    <s v="Patt"/>
    <s v="Marco"/>
    <s v="P"/>
    <s v="P"/>
    <s v="F"/>
    <s v="F"/>
    <m/>
    <m/>
    <m/>
    <m/>
    <m/>
    <m/>
    <m/>
    <m/>
    <m/>
    <m/>
    <m/>
    <m/>
    <m/>
    <s v="Asistió"/>
    <m/>
    <m/>
    <m/>
    <m/>
    <m/>
    <m/>
    <m/>
    <d v="2025-07-31T00:00:00"/>
    <m/>
    <d v="2025-08-31T00:00:00"/>
    <m/>
    <m/>
    <m/>
    <s v="PPF"/>
    <s v="Lima - Breña-Febrero-Martes-7:30pma9:30pm-45699"/>
    <s v="Conócete a ti mismo"/>
    <s v="Lima - Breña-Febrero-Martes-7:30pm a 9:30pm-45699-Recuperado otro año"/>
    <b v="0"/>
    <d v="2025-03-04T00:00:00"/>
    <s v="ALTA"/>
    <s v="01/01/1900"/>
  </r>
  <r>
    <s v="Conócete a ti mismo"/>
    <s v="Febrero"/>
    <s v="Martes"/>
    <x v="0"/>
    <x v="4"/>
    <s v="Sofia"/>
    <s v="09563508"/>
    <s v="Yenny Zully (enero)"/>
    <s v="Zambrano Gavidia"/>
    <n v="980203137"/>
    <s v="yezuzaga@gmail.com"/>
    <d v="1969-01-01T00:00:00"/>
    <n v="56"/>
    <s v="Xexostris I"/>
    <s v="Recuperado 2025"/>
    <m/>
    <m/>
    <m/>
    <m/>
    <d v="2025-02-25T00:00:00"/>
    <d v="2025-05-11T00:00:00"/>
    <s v="Patt"/>
    <s v="Marco"/>
    <s v="P"/>
    <s v="F"/>
    <s v="F"/>
    <s v="F"/>
    <m/>
    <m/>
    <m/>
    <m/>
    <m/>
    <m/>
    <m/>
    <m/>
    <m/>
    <m/>
    <m/>
    <m/>
    <m/>
    <s v="No Asistió"/>
    <m/>
    <m/>
    <m/>
    <m/>
    <m/>
    <m/>
    <m/>
    <d v="2025-07-31T00:00:00"/>
    <m/>
    <d v="2025-08-31T00:00:00"/>
    <m/>
    <m/>
    <m/>
    <s v="PFF"/>
    <s v="Lima - Breña-Febrero-Martes-7:30pma9:30pm-45699"/>
    <s v="Conócete a ti mismo"/>
    <s v="Lima - Breña-Febrero-Martes-7:30pm a 9:30pm-45699-Recuperado 2025"/>
    <b v="0"/>
    <d v="2025-03-04T00:00:00"/>
    <s v="ALTA"/>
    <s v="01/01/1900"/>
  </r>
  <r>
    <s v="Conócete a ti mismo"/>
    <s v="Enero"/>
    <s v="Lunes"/>
    <x v="0"/>
    <x v="0"/>
    <s v="Patt "/>
    <s v="70905749"/>
    <s v="Gema Thalia"/>
    <s v="Cardenas Toledo"/>
    <n v="968440301"/>
    <s v="gema-elx15@hotmail.com"/>
    <d v="1996-01-01T00:00:00"/>
    <n v="29"/>
    <s v="Xexostris III"/>
    <m/>
    <m/>
    <m/>
    <m/>
    <m/>
    <d v="2025-01-27T00:00:00"/>
    <d v="2025-04-13T00:00:00"/>
    <s v="Lizeth"/>
    <s v="Javier"/>
    <s v="F"/>
    <s v="P"/>
    <s v="P"/>
    <s v="P"/>
    <s v="P"/>
    <s v="P"/>
    <s v="P"/>
    <s v="P"/>
    <m/>
    <m/>
    <m/>
    <m/>
    <m/>
    <m/>
    <m/>
    <m/>
    <m/>
    <s v="Asistió"/>
    <m/>
    <m/>
    <m/>
    <m/>
    <m/>
    <m/>
    <m/>
    <d v="2025-06-30T00:00:00"/>
    <m/>
    <d v="2025-07-31T00:00:00"/>
    <m/>
    <m/>
    <s v="Contacto Personal"/>
    <s v="FPP"/>
    <s v="Lima - Breña-Enero-Lunes-7:30pma9:30pm-45670"/>
    <s v="Conócete a ti mismo"/>
    <s v="Lima - Breña-Enero-Lunes-7:30pm a 9:30pm-45670-"/>
    <b v="0"/>
    <d v="2025-02-03T00:00:00"/>
    <s v="ALTA"/>
    <s v="01/01/1900"/>
  </r>
  <r>
    <s v="Conócete a ti mismo"/>
    <s v="Febrero"/>
    <s v="Martes"/>
    <x v="0"/>
    <x v="4"/>
    <s v="Sofia"/>
    <s v="60359468"/>
    <s v="Yamileth Mayra"/>
    <s v="Ortega Abal"/>
    <n v="935491139"/>
    <s v="---"/>
    <d v="2008-01-01T00:00:00"/>
    <n v="17"/>
    <s v="Xexostris I"/>
    <s v="Cambio de horario"/>
    <m/>
    <m/>
    <m/>
    <m/>
    <d v="2025-02-25T00:00:00"/>
    <d v="2025-05-11T00:00:00"/>
    <s v="Patt"/>
    <s v="Marco"/>
    <s v="P"/>
    <s v="P"/>
    <s v="P"/>
    <s v="F"/>
    <m/>
    <m/>
    <m/>
    <m/>
    <m/>
    <m/>
    <m/>
    <m/>
    <m/>
    <m/>
    <m/>
    <m/>
    <m/>
    <s v="Asistió"/>
    <m/>
    <m/>
    <m/>
    <m/>
    <m/>
    <m/>
    <m/>
    <d v="2025-07-31T00:00:00"/>
    <m/>
    <d v="2025-08-31T00:00:00"/>
    <m/>
    <m/>
    <m/>
    <s v="PPP"/>
    <s v="Lima - Breña-Febrero-Martes-7:30pma9:30pm-45699"/>
    <s v="Conócete a ti mismo"/>
    <s v="Lima - Breña-Febrero-Martes-7:30pm a 9:30pm-45699-Cambio de horario"/>
    <b v="0"/>
    <d v="2025-03-04T00:00:00"/>
    <s v="ALTA"/>
    <s v="01/01/1900"/>
  </r>
  <r>
    <s v="Conócete a ti mismo"/>
    <s v="Enero"/>
    <s v="Lunes"/>
    <x v="0"/>
    <x v="0"/>
    <s v="Patt "/>
    <s v="10120939"/>
    <s v="Nelly Francisca"/>
    <s v="Mendoza Yupanqui"/>
    <n v="943109636"/>
    <s v="nellymendoza27@gmail.com"/>
    <d v="1974-05-08T00:00:00"/>
    <n v="50"/>
    <s v="Xexostris III"/>
    <s v="Cambio de horario"/>
    <m/>
    <m/>
    <m/>
    <m/>
    <d v="2025-01-27T00:00:00"/>
    <d v="2025-04-13T00:00:00"/>
    <s v="Lizeth"/>
    <s v="Javier"/>
    <s v="P"/>
    <s v="P"/>
    <s v="P"/>
    <s v="P"/>
    <s v="F"/>
    <s v="P"/>
    <s v="P"/>
    <s v="F"/>
    <m/>
    <m/>
    <m/>
    <m/>
    <m/>
    <m/>
    <m/>
    <m/>
    <m/>
    <s v="Asistió"/>
    <m/>
    <m/>
    <m/>
    <m/>
    <m/>
    <m/>
    <m/>
    <d v="2025-06-30T00:00:00"/>
    <m/>
    <d v="2025-07-31T00:00:00"/>
    <m/>
    <m/>
    <m/>
    <s v="PPP"/>
    <s v="Lima - Breña-Enero-Lunes-7:30pma9:30pm-45670"/>
    <s v="Conócete a ti mismo"/>
    <s v="Lima - Breña-Enero-Lunes-7:30pm a 9:30pm-45670-Cambio de horario"/>
    <b v="0"/>
    <d v="2025-02-03T00:00:00"/>
    <s v="ALTA"/>
    <s v="01/01/1900"/>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m/>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r>
    <m/>
    <m/>
    <m/>
    <x v="1"/>
    <x v="5"/>
    <m/>
    <m/>
    <m/>
    <m/>
    <m/>
    <m/>
    <m/>
    <s v=""/>
    <m/>
    <m/>
    <m/>
    <m/>
    <m/>
    <m/>
    <s v=""/>
    <s v=""/>
    <m/>
    <m/>
    <m/>
    <m/>
    <m/>
    <m/>
    <m/>
    <m/>
    <m/>
    <m/>
    <m/>
    <m/>
    <m/>
    <m/>
    <m/>
    <m/>
    <m/>
    <m/>
    <m/>
    <s v=""/>
    <m/>
    <m/>
    <m/>
    <m/>
    <s v=""/>
    <m/>
    <m/>
    <s v=""/>
    <m/>
    <s v=""/>
    <m/>
    <m/>
    <m/>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Lizeth"/>
    <s v="Javier"/>
    <n v="7"/>
    <m/>
    <n v="6"/>
    <n v="7"/>
    <n v="3"/>
    <n v="4"/>
    <n v="3"/>
    <n v="4"/>
    <n v="4"/>
    <n v="2"/>
    <n v="0"/>
    <n v="0"/>
    <n v="0"/>
    <n v="0"/>
    <n v="0"/>
    <n v="0"/>
    <n v="0"/>
    <n v="0"/>
    <n v="0"/>
  </r>
  <r>
    <x v="1"/>
    <x v="0"/>
    <x v="0"/>
    <x v="0"/>
    <x v="0"/>
    <x v="0"/>
    <s v="Nicole"/>
    <s v="Marco"/>
    <n v="1"/>
    <m/>
    <n v="1"/>
    <n v="1"/>
    <n v="0"/>
    <n v="1"/>
    <n v="0"/>
    <n v="0"/>
    <n v="0"/>
    <n v="0"/>
    <n v="0"/>
    <n v="0"/>
    <n v="0"/>
    <n v="0"/>
    <n v="0"/>
    <n v="0"/>
    <n v="0"/>
    <n v="0"/>
    <n v="0"/>
  </r>
  <r>
    <x v="2"/>
    <x v="0"/>
    <x v="0"/>
    <x v="0"/>
    <x v="0"/>
    <x v="0"/>
    <s v="Carolina"/>
    <s v="Jorge"/>
    <n v="1"/>
    <m/>
    <n v="1"/>
    <n v="1"/>
    <n v="0"/>
    <n v="1"/>
    <n v="0"/>
    <n v="0"/>
    <n v="0"/>
    <n v="0"/>
    <n v="0"/>
    <n v="0"/>
    <n v="0"/>
    <n v="0"/>
    <n v="0"/>
    <n v="0"/>
    <n v="0"/>
    <n v="0"/>
    <n v="0"/>
  </r>
  <r>
    <x v="3"/>
    <x v="0"/>
    <x v="0"/>
    <x v="0"/>
    <x v="0"/>
    <x v="1"/>
    <s v="Lizeth"/>
    <s v="Javier"/>
    <n v="1"/>
    <m/>
    <n v="0"/>
    <n v="1"/>
    <n v="1"/>
    <n v="1"/>
    <n v="1"/>
    <n v="1"/>
    <n v="1"/>
    <n v="1"/>
    <n v="0"/>
    <n v="0"/>
    <n v="0"/>
    <n v="0"/>
    <n v="0"/>
    <n v="0"/>
    <n v="0"/>
    <n v="0"/>
    <n v="0"/>
  </r>
  <r>
    <x v="4"/>
    <x v="0"/>
    <x v="0"/>
    <x v="0"/>
    <x v="0"/>
    <x v="2"/>
    <s v="Lizeth"/>
    <s v="Javier"/>
    <n v="1"/>
    <m/>
    <n v="1"/>
    <n v="1"/>
    <n v="1"/>
    <n v="1"/>
    <n v="0"/>
    <n v="1"/>
    <n v="1"/>
    <n v="0"/>
    <n v="0"/>
    <n v="0"/>
    <n v="0"/>
    <n v="0"/>
    <n v="0"/>
    <n v="0"/>
    <n v="0"/>
    <n v="0"/>
    <n v="0"/>
  </r>
  <r>
    <x v="5"/>
    <x v="0"/>
    <x v="1"/>
    <x v="0"/>
    <x v="0"/>
    <x v="0"/>
    <s v="Nicole"/>
    <s v="Marco"/>
    <n v="18"/>
    <m/>
    <n v="16"/>
    <n v="17"/>
    <n v="15"/>
    <n v="11"/>
    <n v="11"/>
    <n v="11"/>
    <n v="10"/>
    <n v="8"/>
    <n v="0"/>
    <n v="0"/>
    <n v="0"/>
    <n v="0"/>
    <n v="0"/>
    <n v="0"/>
    <n v="0"/>
    <n v="0"/>
    <n v="0"/>
  </r>
  <r>
    <x v="6"/>
    <x v="0"/>
    <x v="1"/>
    <x v="0"/>
    <x v="0"/>
    <x v="0"/>
    <s v="Carolina"/>
    <s v="Jorge"/>
    <n v="1"/>
    <m/>
    <n v="1"/>
    <n v="1"/>
    <n v="0"/>
    <n v="1"/>
    <n v="0"/>
    <n v="0"/>
    <n v="0"/>
    <n v="0"/>
    <n v="0"/>
    <n v="0"/>
    <n v="0"/>
    <n v="0"/>
    <n v="0"/>
    <n v="0"/>
    <n v="0"/>
    <n v="0"/>
    <n v="0"/>
  </r>
  <r>
    <x v="7"/>
    <x v="0"/>
    <x v="2"/>
    <x v="0"/>
    <x v="0"/>
    <x v="0"/>
    <s v="Carolina"/>
    <s v="Jorge"/>
    <n v="22"/>
    <m/>
    <n v="18"/>
    <n v="17"/>
    <n v="12"/>
    <n v="12"/>
    <n v="12"/>
    <n v="10"/>
    <n v="9"/>
    <n v="0"/>
    <n v="0"/>
    <n v="0"/>
    <n v="0"/>
    <n v="0"/>
    <n v="0"/>
    <n v="0"/>
    <n v="0"/>
    <n v="0"/>
    <n v="0"/>
  </r>
  <r>
    <x v="8"/>
    <x v="0"/>
    <x v="3"/>
    <x v="1"/>
    <x v="0"/>
    <x v="0"/>
    <s v="Lizeth"/>
    <s v="Andre"/>
    <n v="13"/>
    <m/>
    <n v="10"/>
    <n v="11"/>
    <n v="12"/>
    <n v="10"/>
    <n v="0"/>
    <n v="0"/>
    <n v="0"/>
    <n v="0"/>
    <n v="0"/>
    <n v="0"/>
    <n v="0"/>
    <n v="0"/>
    <n v="0"/>
    <n v="0"/>
    <n v="0"/>
    <n v="0"/>
    <n v="0"/>
  </r>
  <r>
    <x v="9"/>
    <x v="0"/>
    <x v="3"/>
    <x v="1"/>
    <x v="0"/>
    <x v="3"/>
    <s v="Lizeth"/>
    <s v="Andre"/>
    <n v="1"/>
    <m/>
    <n v="1"/>
    <n v="0"/>
    <n v="0"/>
    <n v="0"/>
    <n v="0"/>
    <n v="0"/>
    <n v="0"/>
    <n v="0"/>
    <n v="0"/>
    <n v="0"/>
    <n v="0"/>
    <n v="0"/>
    <n v="0"/>
    <n v="0"/>
    <n v="0"/>
    <n v="0"/>
    <n v="0"/>
  </r>
  <r>
    <x v="10"/>
    <x v="0"/>
    <x v="3"/>
    <x v="1"/>
    <x v="0"/>
    <x v="3"/>
    <s v="Patt"/>
    <s v="Marco"/>
    <n v="1"/>
    <m/>
    <n v="1"/>
    <n v="1"/>
    <n v="0"/>
    <n v="0"/>
    <n v="0"/>
    <n v="0"/>
    <n v="0"/>
    <n v="0"/>
    <n v="0"/>
    <n v="0"/>
    <n v="0"/>
    <n v="0"/>
    <n v="0"/>
    <n v="0"/>
    <n v="0"/>
    <n v="0"/>
    <n v="0"/>
  </r>
  <r>
    <x v="11"/>
    <x v="0"/>
    <x v="3"/>
    <x v="1"/>
    <x v="0"/>
    <x v="4"/>
    <s v="Lizeth"/>
    <s v="Andre"/>
    <n v="1"/>
    <m/>
    <n v="0"/>
    <n v="1"/>
    <n v="1"/>
    <n v="1"/>
    <n v="0"/>
    <n v="0"/>
    <n v="0"/>
    <n v="0"/>
    <n v="0"/>
    <n v="0"/>
    <n v="0"/>
    <n v="0"/>
    <n v="0"/>
    <n v="0"/>
    <n v="0"/>
    <n v="0"/>
    <n v="0"/>
  </r>
  <r>
    <x v="12"/>
    <x v="0"/>
    <x v="3"/>
    <x v="1"/>
    <x v="0"/>
    <x v="2"/>
    <s v="Lizeth"/>
    <s v="Andre"/>
    <n v="4"/>
    <m/>
    <n v="3"/>
    <n v="4"/>
    <n v="2"/>
    <n v="3"/>
    <n v="0"/>
    <n v="0"/>
    <n v="0"/>
    <n v="0"/>
    <n v="0"/>
    <n v="0"/>
    <n v="0"/>
    <n v="0"/>
    <n v="0"/>
    <n v="0"/>
    <n v="0"/>
    <n v="0"/>
    <n v="0"/>
  </r>
  <r>
    <x v="13"/>
    <x v="0"/>
    <x v="4"/>
    <x v="1"/>
    <x v="0"/>
    <x v="0"/>
    <s v="Patt"/>
    <s v="Marco"/>
    <n v="4"/>
    <m/>
    <n v="3"/>
    <n v="4"/>
    <n v="2"/>
    <n v="4"/>
    <n v="0"/>
    <n v="0"/>
    <n v="0"/>
    <n v="0"/>
    <n v="0"/>
    <n v="0"/>
    <n v="0"/>
    <n v="0"/>
    <n v="0"/>
    <n v="0"/>
    <n v="0"/>
    <n v="0"/>
    <n v="0"/>
  </r>
  <r>
    <x v="14"/>
    <x v="0"/>
    <x v="4"/>
    <x v="1"/>
    <x v="0"/>
    <x v="5"/>
    <s v="Patt"/>
    <s v="Marco"/>
    <n v="1"/>
    <m/>
    <n v="1"/>
    <n v="0"/>
    <n v="0"/>
    <n v="0"/>
    <n v="0"/>
    <n v="0"/>
    <n v="0"/>
    <n v="0"/>
    <n v="0"/>
    <n v="0"/>
    <n v="0"/>
    <n v="0"/>
    <n v="0"/>
    <n v="0"/>
    <n v="0"/>
    <n v="0"/>
    <n v="0"/>
  </r>
  <r>
    <x v="15"/>
    <x v="0"/>
    <x v="4"/>
    <x v="1"/>
    <x v="0"/>
    <x v="4"/>
    <s v="Patt"/>
    <s v="Marco"/>
    <n v="2"/>
    <m/>
    <n v="2"/>
    <n v="2"/>
    <n v="0"/>
    <n v="0"/>
    <n v="0"/>
    <n v="0"/>
    <n v="0"/>
    <n v="0"/>
    <n v="0"/>
    <n v="0"/>
    <n v="0"/>
    <n v="0"/>
    <n v="0"/>
    <n v="0"/>
    <n v="0"/>
    <n v="0"/>
    <n v="0"/>
  </r>
  <r>
    <x v="16"/>
    <x v="0"/>
    <x v="4"/>
    <x v="1"/>
    <x v="0"/>
    <x v="2"/>
    <s v="Patt"/>
    <s v="Marco"/>
    <n v="2"/>
    <m/>
    <n v="2"/>
    <n v="1"/>
    <n v="1"/>
    <n v="0"/>
    <n v="0"/>
    <n v="0"/>
    <n v="0"/>
    <n v="0"/>
    <n v="0"/>
    <n v="0"/>
    <n v="0"/>
    <n v="0"/>
    <n v="0"/>
    <n v="0"/>
    <n v="0"/>
    <n v="0"/>
    <n v="0"/>
  </r>
  <r>
    <x v="17"/>
    <x v="0"/>
    <x v="4"/>
    <x v="1"/>
    <x v="0"/>
    <x v="3"/>
    <s v="Patt"/>
    <s v="Marco"/>
    <n v="1"/>
    <m/>
    <n v="0"/>
    <n v="0"/>
    <n v="0"/>
    <n v="0"/>
    <n v="0"/>
    <n v="0"/>
    <n v="0"/>
    <n v="0"/>
    <n v="0"/>
    <n v="0"/>
    <n v="0"/>
    <n v="0"/>
    <n v="0"/>
    <n v="0"/>
    <n v="0"/>
    <n v="0"/>
    <n v="0"/>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1"/>
    <x v="1"/>
    <s v=""/>
    <s v=""/>
    <s v=""/>
    <m/>
    <s v=""/>
    <s v=""/>
    <s v=""/>
    <s v=""/>
    <s v=""/>
    <s v=""/>
    <s v=""/>
    <s v=""/>
    <s v=""/>
    <s v=""/>
    <s v=""/>
    <s v=""/>
    <s v=""/>
    <s v=""/>
    <s v=""/>
    <s v=""/>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8"/>
    <x v="1"/>
    <x v="5"/>
    <x v="2"/>
    <x v="2"/>
    <x v="1"/>
    <s v=""/>
    <s v=""/>
    <s v=""/>
    <m/>
    <s v=""/>
    <s v=""/>
    <s v=""/>
    <s v=""/>
    <s v=""/>
    <s v=""/>
    <s v=""/>
    <s v=""/>
    <s v=""/>
    <s v=""/>
    <s v=""/>
    <s v=""/>
    <m/>
    <m/>
    <m/>
    <m/>
    <s v=""/>
  </r>
  <r>
    <x v="19"/>
    <x v="2"/>
    <x v="6"/>
    <x v="3"/>
    <x v="2"/>
    <x v="6"/>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Lima - Breña-Enero-Lunes-7:30pm a 9:30pm-45670-Inscrito Nuevo"/>
    <x v="0"/>
    <x v="0"/>
    <x v="0"/>
    <s v="2025"/>
    <x v="0"/>
    <x v="0"/>
    <x v="0"/>
    <n v="7"/>
    <m/>
    <n v="6"/>
    <n v="7"/>
    <n v="3"/>
    <n v="4"/>
    <n v="3"/>
    <n v="4"/>
    <n v="4"/>
    <n v="2"/>
    <n v="0"/>
    <n v="0"/>
    <n v="0"/>
    <n v="0"/>
    <n v="0"/>
    <n v="0"/>
    <n v="0"/>
    <n v="0"/>
    <n v="0"/>
  </r>
  <r>
    <s v="Lima - Breña-Enero-Martes-7:30pm a 9:30pm-45670-Inscrito Nuevo"/>
    <x v="0"/>
    <x v="0"/>
    <x v="0"/>
    <s v="2025"/>
    <x v="0"/>
    <x v="1"/>
    <x v="1"/>
    <n v="1"/>
    <m/>
    <n v="1"/>
    <n v="1"/>
    <n v="0"/>
    <n v="1"/>
    <n v="0"/>
    <n v="0"/>
    <n v="0"/>
    <n v="0"/>
    <n v="0"/>
    <n v="0"/>
    <n v="0"/>
    <n v="0"/>
    <n v="0"/>
    <n v="0"/>
    <n v="0"/>
    <n v="0"/>
    <n v="0"/>
  </r>
  <r>
    <s v="Lima - Breña-Enero-Jueves-7:30pm a 9:30pm-45670-Inscrito Nuevo"/>
    <x v="0"/>
    <x v="0"/>
    <x v="0"/>
    <s v="2025"/>
    <x v="0"/>
    <x v="2"/>
    <x v="2"/>
    <n v="1"/>
    <m/>
    <n v="1"/>
    <n v="1"/>
    <n v="0"/>
    <n v="1"/>
    <n v="0"/>
    <n v="0"/>
    <n v="0"/>
    <n v="0"/>
    <n v="0"/>
    <n v="0"/>
    <n v="0"/>
    <n v="0"/>
    <n v="0"/>
    <n v="0"/>
    <n v="0"/>
    <n v="0"/>
    <n v="0"/>
  </r>
  <r>
    <s v="Lima - Breña-Enero-Lunes-7:30pm a 9:30pm-45670-"/>
    <x v="0"/>
    <x v="0"/>
    <x v="0"/>
    <s v="2025"/>
    <x v="1"/>
    <x v="0"/>
    <x v="0"/>
    <n v="1"/>
    <m/>
    <n v="0"/>
    <n v="1"/>
    <n v="1"/>
    <n v="1"/>
    <n v="1"/>
    <n v="1"/>
    <n v="1"/>
    <n v="1"/>
    <n v="0"/>
    <n v="0"/>
    <n v="0"/>
    <n v="0"/>
    <n v="0"/>
    <n v="0"/>
    <n v="0"/>
    <n v="0"/>
    <n v="0"/>
  </r>
  <r>
    <s v="Lima - Breña-Enero-Lunes-7:30pm a 9:30pm-45670-Cambio de horario"/>
    <x v="0"/>
    <x v="0"/>
    <x v="0"/>
    <s v="2025"/>
    <x v="2"/>
    <x v="0"/>
    <x v="0"/>
    <n v="1"/>
    <m/>
    <n v="1"/>
    <n v="1"/>
    <n v="1"/>
    <n v="1"/>
    <n v="0"/>
    <n v="1"/>
    <n v="1"/>
    <n v="0"/>
    <n v="0"/>
    <n v="0"/>
    <n v="0"/>
    <n v="0"/>
    <n v="0"/>
    <n v="0"/>
    <n v="0"/>
    <n v="0"/>
    <n v="0"/>
  </r>
  <r>
    <s v="Lima - Breña-Enero-Martes-7:30pm a 9:30pm-45671-Inscrito Nuevo"/>
    <x v="0"/>
    <x v="1"/>
    <x v="0"/>
    <s v="2025"/>
    <x v="0"/>
    <x v="1"/>
    <x v="1"/>
    <n v="18"/>
    <m/>
    <n v="16"/>
    <n v="17"/>
    <n v="15"/>
    <n v="11"/>
    <n v="11"/>
    <n v="11"/>
    <n v="10"/>
    <n v="8"/>
    <n v="0"/>
    <n v="0"/>
    <n v="0"/>
    <n v="0"/>
    <n v="0"/>
    <n v="0"/>
    <n v="0"/>
    <n v="0"/>
    <n v="0"/>
  </r>
  <r>
    <s v="Lima - Breña-Enero-Jueves-7:30pm a 9:30pm-45671-Inscrito Nuevo"/>
    <x v="0"/>
    <x v="1"/>
    <x v="0"/>
    <s v="2025"/>
    <x v="0"/>
    <x v="2"/>
    <x v="2"/>
    <n v="1"/>
    <m/>
    <n v="1"/>
    <n v="1"/>
    <n v="0"/>
    <n v="1"/>
    <n v="0"/>
    <n v="0"/>
    <n v="0"/>
    <n v="0"/>
    <n v="0"/>
    <n v="0"/>
    <n v="0"/>
    <n v="0"/>
    <n v="0"/>
    <n v="0"/>
    <n v="0"/>
    <n v="0"/>
    <n v="0"/>
  </r>
  <r>
    <s v="Lima - Breña-Enero-Jueves-7:30pm a 9:30pm-45673-Inscrito Nuevo"/>
    <x v="0"/>
    <x v="2"/>
    <x v="0"/>
    <s v="2025"/>
    <x v="0"/>
    <x v="2"/>
    <x v="2"/>
    <n v="22"/>
    <m/>
    <n v="18"/>
    <n v="17"/>
    <n v="12"/>
    <n v="12"/>
    <n v="12"/>
    <n v="10"/>
    <n v="9"/>
    <n v="0"/>
    <n v="0"/>
    <n v="0"/>
    <n v="0"/>
    <n v="0"/>
    <n v="0"/>
    <n v="0"/>
    <n v="0"/>
    <n v="0"/>
    <n v="0"/>
  </r>
  <r>
    <s v="Lima - Breña-Febrero-Lunes-7:30pm a 9:30pm-45698-Inscrito Nuevo"/>
    <x v="0"/>
    <x v="3"/>
    <x v="1"/>
    <s v="2025"/>
    <x v="0"/>
    <x v="0"/>
    <x v="3"/>
    <n v="13"/>
    <m/>
    <n v="10"/>
    <n v="11"/>
    <n v="12"/>
    <n v="10"/>
    <n v="0"/>
    <n v="0"/>
    <n v="0"/>
    <n v="0"/>
    <n v="0"/>
    <n v="0"/>
    <n v="0"/>
    <n v="0"/>
    <n v="0"/>
    <n v="0"/>
    <n v="0"/>
    <n v="0"/>
    <n v="0"/>
  </r>
  <r>
    <s v="Lima - Breña-Febrero-Lunes-7:30pm a 9:30pm-45698-Pre-Inscrito"/>
    <x v="0"/>
    <x v="3"/>
    <x v="1"/>
    <s v="2025"/>
    <x v="3"/>
    <x v="0"/>
    <x v="3"/>
    <n v="1"/>
    <m/>
    <n v="1"/>
    <n v="0"/>
    <n v="0"/>
    <n v="0"/>
    <n v="0"/>
    <n v="0"/>
    <n v="0"/>
    <n v="0"/>
    <n v="0"/>
    <n v="0"/>
    <n v="0"/>
    <n v="0"/>
    <n v="0"/>
    <n v="0"/>
    <n v="0"/>
    <n v="0"/>
    <n v="0"/>
  </r>
  <r>
    <s v="Lima - Breña-Febrero-Martes-7:30pm a 9:30pm-45698-Pre-Inscrito"/>
    <x v="0"/>
    <x v="3"/>
    <x v="1"/>
    <s v="2025"/>
    <x v="3"/>
    <x v="3"/>
    <x v="1"/>
    <n v="1"/>
    <m/>
    <n v="1"/>
    <n v="1"/>
    <n v="0"/>
    <n v="0"/>
    <n v="0"/>
    <n v="0"/>
    <n v="0"/>
    <n v="0"/>
    <n v="0"/>
    <n v="0"/>
    <n v="0"/>
    <n v="0"/>
    <n v="0"/>
    <n v="0"/>
    <n v="0"/>
    <n v="0"/>
    <n v="0"/>
  </r>
  <r>
    <s v="Lima - Breña-Febrero-Martes-7:30pm a 9:30pm-45698-Recuperado otro año"/>
    <x v="0"/>
    <x v="3"/>
    <x v="1"/>
    <s v="2025"/>
    <x v="4"/>
    <x v="0"/>
    <x v="3"/>
    <n v="1"/>
    <m/>
    <n v="0"/>
    <n v="1"/>
    <n v="1"/>
    <n v="1"/>
    <n v="0"/>
    <n v="0"/>
    <n v="0"/>
    <n v="0"/>
    <n v="0"/>
    <n v="0"/>
    <n v="0"/>
    <n v="0"/>
    <n v="0"/>
    <n v="0"/>
    <n v="0"/>
    <n v="0"/>
    <n v="0"/>
  </r>
  <r>
    <s v="Lima - Breña-Febrero-Lunes-7:30pm a 9:30pm-45698-Cambio de horario"/>
    <x v="0"/>
    <x v="3"/>
    <x v="1"/>
    <s v="2025"/>
    <x v="2"/>
    <x v="0"/>
    <x v="3"/>
    <n v="4"/>
    <m/>
    <n v="3"/>
    <n v="4"/>
    <n v="2"/>
    <n v="3"/>
    <n v="0"/>
    <n v="0"/>
    <n v="0"/>
    <n v="0"/>
    <n v="0"/>
    <n v="0"/>
    <n v="0"/>
    <n v="0"/>
    <n v="0"/>
    <n v="0"/>
    <n v="0"/>
    <n v="0"/>
    <n v="0"/>
  </r>
  <r>
    <s v="Lima - Breña-Febrero-Martes-7:30pm a 9:30pm-45699-Inscrito Nuevo"/>
    <x v="0"/>
    <x v="4"/>
    <x v="1"/>
    <s v="2025"/>
    <x v="0"/>
    <x v="3"/>
    <x v="1"/>
    <n v="4"/>
    <m/>
    <n v="3"/>
    <n v="4"/>
    <n v="2"/>
    <n v="4"/>
    <n v="0"/>
    <n v="0"/>
    <n v="0"/>
    <n v="0"/>
    <n v="0"/>
    <n v="0"/>
    <n v="0"/>
    <n v="0"/>
    <n v="0"/>
    <n v="0"/>
    <n v="0"/>
    <n v="0"/>
    <n v="0"/>
  </r>
  <r>
    <s v="Lima - Breña-Febrero-Martes-7:30pm a 9:30pm-45699-Recuperado 2025"/>
    <x v="0"/>
    <x v="4"/>
    <x v="1"/>
    <s v="2025"/>
    <x v="5"/>
    <x v="3"/>
    <x v="1"/>
    <n v="1"/>
    <m/>
    <n v="1"/>
    <n v="0"/>
    <n v="0"/>
    <n v="0"/>
    <n v="0"/>
    <n v="0"/>
    <n v="0"/>
    <n v="0"/>
    <n v="0"/>
    <n v="0"/>
    <n v="0"/>
    <n v="0"/>
    <n v="0"/>
    <n v="0"/>
    <n v="0"/>
    <n v="0"/>
    <n v="0"/>
  </r>
  <r>
    <s v="Lima - Breña-Febrero-Martes-7:30pm a 9:30pm-45699-Recuperado otro año"/>
    <x v="0"/>
    <x v="4"/>
    <x v="1"/>
    <s v="2025"/>
    <x v="4"/>
    <x v="3"/>
    <x v="1"/>
    <n v="2"/>
    <m/>
    <n v="2"/>
    <n v="2"/>
    <n v="0"/>
    <n v="0"/>
    <n v="0"/>
    <n v="0"/>
    <n v="0"/>
    <n v="0"/>
    <n v="0"/>
    <n v="0"/>
    <n v="0"/>
    <n v="0"/>
    <n v="0"/>
    <n v="0"/>
    <n v="0"/>
    <n v="0"/>
    <n v="0"/>
  </r>
  <r>
    <s v="Lima - Breña-Febrero-Martes-7:30pm a 9:30pm-45699-Cambio de horario"/>
    <x v="0"/>
    <x v="4"/>
    <x v="1"/>
    <s v="2025"/>
    <x v="2"/>
    <x v="3"/>
    <x v="1"/>
    <n v="2"/>
    <m/>
    <n v="2"/>
    <n v="1"/>
    <n v="1"/>
    <n v="0"/>
    <n v="0"/>
    <n v="0"/>
    <n v="0"/>
    <n v="0"/>
    <n v="0"/>
    <n v="0"/>
    <n v="0"/>
    <n v="0"/>
    <n v="0"/>
    <n v="0"/>
    <n v="0"/>
    <n v="0"/>
    <n v="0"/>
  </r>
  <r>
    <s v="Lima - Breña-Febrero-Martes-7:30pm a 9:30pm-45699-Pre-Inscrito"/>
    <x v="0"/>
    <x v="4"/>
    <x v="1"/>
    <s v="2025"/>
    <x v="3"/>
    <x v="3"/>
    <x v="1"/>
    <n v="1"/>
    <m/>
    <n v="0"/>
    <n v="0"/>
    <n v="0"/>
    <n v="0"/>
    <n v="0"/>
    <n v="0"/>
    <n v="0"/>
    <n v="0"/>
    <n v="0"/>
    <n v="0"/>
    <n v="0"/>
    <n v="0"/>
    <n v="0"/>
    <n v="0"/>
    <n v="0"/>
    <n v="0"/>
    <n v="0"/>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s v=""/>
    <x v="1"/>
    <x v="4"/>
    <x v="4"/>
    <s v=""/>
    <m/>
    <s v=""/>
    <s v=""/>
    <s v=""/>
    <s v=""/>
    <s v=""/>
    <s v=""/>
    <s v=""/>
    <s v=""/>
    <s v=""/>
    <s v=""/>
    <s v=""/>
    <s v=""/>
    <s v=""/>
    <s v=""/>
    <s v=""/>
    <s v=""/>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r>
    <s v=""/>
    <x v="1"/>
    <x v="5"/>
    <x v="2"/>
    <m/>
    <x v="1"/>
    <x v="4"/>
    <x v="4"/>
    <s v=""/>
    <m/>
    <s v=""/>
    <s v=""/>
    <s v=""/>
    <s v=""/>
    <s v=""/>
    <s v=""/>
    <s v=""/>
    <s v=""/>
    <s v=""/>
    <s v=""/>
    <s v=""/>
    <s v=""/>
    <m/>
    <m/>
    <m/>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s v="Patt "/>
    <s v="70713028"/>
    <s v="Alejandra"/>
    <s v="Cahuana Rodrìguez"/>
    <n v="970810147"/>
    <s v="alejandracahuanar@gmail.com"/>
    <d v="2007-01-01T00:00:00"/>
    <n v="18"/>
    <s v="Xexostris III"/>
    <x v="0"/>
    <m/>
    <m/>
    <m/>
    <m/>
    <d v="2025-01-27T00:00:00"/>
    <d v="2025-04-13T00:00:00"/>
    <x v="0"/>
    <x v="0"/>
    <s v="P"/>
    <s v="P"/>
    <s v="F"/>
    <s v="F"/>
    <s v="F"/>
    <s v="CH"/>
    <m/>
    <m/>
    <m/>
    <m/>
    <m/>
    <m/>
    <m/>
    <m/>
    <m/>
    <m/>
    <m/>
    <s v="Asistió"/>
    <m/>
    <m/>
    <m/>
    <m/>
    <m/>
    <m/>
    <m/>
    <d v="2025-06-30T00:00:00"/>
    <m/>
    <d v="2025-07-31T00:00:00"/>
    <m/>
    <m/>
    <s v="Contacto Personal"/>
    <s v="PPF"/>
    <s v="Lima - Breña-Enero-Lunes-7:30pma9:30pm-45670"/>
    <s v="Conócete a ti mismo"/>
    <x v="0"/>
    <x v="0"/>
  </r>
  <r>
    <x v="0"/>
    <x v="0"/>
    <x v="0"/>
    <x v="0"/>
    <x v="0"/>
    <s v="Patt "/>
    <s v="25557651"/>
    <s v="Ana Maria"/>
    <s v="Sanchez Tapia"/>
    <n v="988318999"/>
    <s v="anasancheztapia3@gmail.com"/>
    <d v="1967-01-01T00:00:00"/>
    <n v="58"/>
    <s v="Xexostris III"/>
    <x v="0"/>
    <m/>
    <m/>
    <m/>
    <m/>
    <d v="2025-01-27T00:00:00"/>
    <d v="2025-04-13T00:00:00"/>
    <x v="0"/>
    <x v="0"/>
    <s v="P"/>
    <s v="P"/>
    <s v="F"/>
    <s v="P"/>
    <s v="P"/>
    <s v="P"/>
    <s v="P"/>
    <s v="P"/>
    <m/>
    <m/>
    <m/>
    <m/>
    <m/>
    <m/>
    <m/>
    <m/>
    <m/>
    <s v="Asistió"/>
    <m/>
    <m/>
    <m/>
    <m/>
    <m/>
    <m/>
    <m/>
    <d v="2025-06-30T00:00:00"/>
    <m/>
    <d v="2025-07-31T00:00:00"/>
    <m/>
    <m/>
    <s v="Cursos"/>
    <s v="PPF"/>
    <s v="Lima - Breña-Enero-Lunes-7:30pma9:30pm-45670"/>
    <s v="Conócete a ti mismo"/>
    <x v="0"/>
    <x v="0"/>
  </r>
  <r>
    <x v="0"/>
    <x v="0"/>
    <x v="0"/>
    <x v="0"/>
    <x v="0"/>
    <s v="Patt "/>
    <s v="07356556"/>
    <s v="Bertha Isabel"/>
    <s v="Loayza Bonelli"/>
    <n v="963311710"/>
    <s v="---"/>
    <d v="1963-01-01T00:00:00"/>
    <n v="62"/>
    <s v="Xexostris III"/>
    <x v="0"/>
    <m/>
    <m/>
    <m/>
    <m/>
    <d v="2025-01-27T00:00:00"/>
    <d v="2025-04-13T00:00:00"/>
    <x v="0"/>
    <x v="0"/>
    <s v="P"/>
    <s v="P"/>
    <s v="P"/>
    <s v="F"/>
    <s v="F"/>
    <s v="P"/>
    <s v="P"/>
    <s v="P"/>
    <m/>
    <m/>
    <m/>
    <m/>
    <m/>
    <m/>
    <m/>
    <m/>
    <m/>
    <s v="Asistió"/>
    <m/>
    <m/>
    <m/>
    <m/>
    <m/>
    <m/>
    <m/>
    <d v="2025-06-30T00:00:00"/>
    <m/>
    <d v="2025-07-31T00:00:00"/>
    <m/>
    <m/>
    <s v="Mensajes de texto"/>
    <s v="PPP"/>
    <s v="Lima - Breña-Enero-Lunes-7:30pma9:30pm-45670"/>
    <s v="Conócete a ti mismo"/>
    <x v="0"/>
    <x v="0"/>
  </r>
  <r>
    <x v="0"/>
    <x v="0"/>
    <x v="1"/>
    <x v="0"/>
    <x v="0"/>
    <s v="Sofia"/>
    <s v="00512876"/>
    <s v="Esther "/>
    <s v="Curo Coaquira"/>
    <n v="921802790"/>
    <s v="esthercacc@hotmail.com"/>
    <d v="1980-06-01T00:00:00"/>
    <n v="44"/>
    <s v="Amon I"/>
    <x v="0"/>
    <m/>
    <m/>
    <m/>
    <m/>
    <d v="2025-01-27T00:00:00"/>
    <d v="2025-04-13T00:00:00"/>
    <x v="1"/>
    <x v="1"/>
    <s v="P"/>
    <s v="P"/>
    <s v="F"/>
    <s v="P"/>
    <s v="F"/>
    <s v="F"/>
    <s v="CH"/>
    <m/>
    <m/>
    <m/>
    <m/>
    <m/>
    <m/>
    <m/>
    <m/>
    <m/>
    <m/>
    <s v="Asistió"/>
    <m/>
    <m/>
    <m/>
    <m/>
    <m/>
    <m/>
    <m/>
    <d v="2025-06-30T00:00:00"/>
    <m/>
    <d v="2025-07-31T00:00:00"/>
    <m/>
    <m/>
    <s v="Redes sociales"/>
    <s v="PPF"/>
    <s v="Lima - Breña-Enero-Martes-7:30pma9:30pm-45670"/>
    <s v="Conócete a ti mismo"/>
    <x v="1"/>
    <x v="0"/>
  </r>
  <r>
    <x v="0"/>
    <x v="0"/>
    <x v="2"/>
    <x v="0"/>
    <x v="0"/>
    <s v="Maritza"/>
    <s v="60193747"/>
    <s v="Fernando Nestor"/>
    <s v="Capcha Vergara"/>
    <n v="982742974"/>
    <s v="Fernandocapcha7@gmail.com"/>
    <d v="2006-06-12T00:00:00"/>
    <n v="18"/>
    <s v="Nuth I"/>
    <x v="0"/>
    <m/>
    <m/>
    <m/>
    <m/>
    <d v="2025-01-27T00:00:00"/>
    <d v="2025-04-13T00:00:00"/>
    <x v="2"/>
    <x v="2"/>
    <s v="P"/>
    <s v="P"/>
    <s v="F"/>
    <s v="P"/>
    <s v="F"/>
    <s v="F"/>
    <s v="F"/>
    <m/>
    <m/>
    <m/>
    <m/>
    <m/>
    <m/>
    <m/>
    <m/>
    <m/>
    <m/>
    <s v="Asistió"/>
    <m/>
    <m/>
    <m/>
    <m/>
    <m/>
    <m/>
    <m/>
    <d v="2025-06-30T00:00:00"/>
    <m/>
    <d v="2025-07-31T00:00:00"/>
    <m/>
    <m/>
    <s v="Web"/>
    <s v="PPF"/>
    <s v="Lima - Breña-Enero-Jueves-7:30pma9:30pm-45670"/>
    <s v="Conócete a ti mismo"/>
    <x v="2"/>
    <x v="0"/>
  </r>
  <r>
    <x v="0"/>
    <x v="0"/>
    <x v="0"/>
    <x v="0"/>
    <x v="0"/>
    <s v="Patt "/>
    <s v="07516221"/>
    <s v="Fredy Orlando"/>
    <s v="Solis Flores"/>
    <n v="995599907"/>
    <s v="solisfloresfredyorlando@gmail.com"/>
    <d v="1963-09-05T00:00:00"/>
    <n v="61"/>
    <s v="Xexostris III"/>
    <x v="0"/>
    <m/>
    <m/>
    <m/>
    <m/>
    <d v="2025-01-27T00:00:00"/>
    <d v="2025-04-13T00:00:00"/>
    <x v="0"/>
    <x v="0"/>
    <s v="P"/>
    <s v="P"/>
    <s v="P"/>
    <s v="P"/>
    <s v="P"/>
    <s v="P"/>
    <s v="P"/>
    <m/>
    <m/>
    <m/>
    <m/>
    <m/>
    <m/>
    <m/>
    <m/>
    <m/>
    <m/>
    <s v="Asistió"/>
    <m/>
    <m/>
    <m/>
    <m/>
    <m/>
    <m/>
    <m/>
    <d v="2025-06-30T00:00:00"/>
    <m/>
    <d v="2025-07-31T00:00:00"/>
    <m/>
    <m/>
    <s v="Redes sociales"/>
    <s v="PPP"/>
    <s v="Lima - Breña-Enero-Lunes-7:30pma9:30pm-45670"/>
    <s v="Conócete a ti mismo"/>
    <x v="0"/>
    <x v="0"/>
  </r>
  <r>
    <x v="0"/>
    <x v="0"/>
    <x v="0"/>
    <x v="0"/>
    <x v="0"/>
    <s v="Patt "/>
    <s v="08095749"/>
    <s v="Gabino"/>
    <s v="Cahuana Romero"/>
    <n v="981356706"/>
    <s v="gabinosignos@yahoo.es"/>
    <d v="1965-01-01T00:00:00"/>
    <n v="60"/>
    <s v="Xexostris III"/>
    <x v="0"/>
    <m/>
    <m/>
    <m/>
    <m/>
    <d v="2025-01-27T00:00:00"/>
    <d v="2025-04-13T00:00:00"/>
    <x v="0"/>
    <x v="0"/>
    <s v="P"/>
    <s v="P"/>
    <s v="F"/>
    <s v="F"/>
    <s v="F"/>
    <s v="CH"/>
    <m/>
    <m/>
    <m/>
    <m/>
    <m/>
    <m/>
    <m/>
    <m/>
    <m/>
    <m/>
    <m/>
    <s v="Asistió"/>
    <m/>
    <m/>
    <m/>
    <m/>
    <m/>
    <m/>
    <m/>
    <d v="2025-06-30T00:00:00"/>
    <m/>
    <d v="2025-07-31T00:00:00"/>
    <m/>
    <m/>
    <s v="Redes sociales"/>
    <s v="PPF"/>
    <s v="Lima - Breña-Enero-Lunes-7:30pma9:30pm-45670"/>
    <s v="Conócete a ti mismo"/>
    <x v="0"/>
    <x v="0"/>
  </r>
  <r>
    <x v="0"/>
    <x v="0"/>
    <x v="0"/>
    <x v="0"/>
    <x v="0"/>
    <s v="Patt "/>
    <s v="40293672"/>
    <s v="Mariela "/>
    <s v="Angeles Huaman"/>
    <n v="954363594"/>
    <s v="mangeleshuaman@gmail.com"/>
    <d v="1979-09-01T00:00:00"/>
    <n v="45"/>
    <s v="Xexostris III"/>
    <x v="0"/>
    <m/>
    <m/>
    <m/>
    <m/>
    <d v="2025-01-27T00:00:00"/>
    <d v="2025-04-13T00:00:00"/>
    <x v="0"/>
    <x v="0"/>
    <s v="F"/>
    <s v="P"/>
    <s v="P"/>
    <s v="P"/>
    <s v="F"/>
    <s v="F"/>
    <s v="F"/>
    <s v="F"/>
    <m/>
    <m/>
    <m/>
    <m/>
    <m/>
    <m/>
    <m/>
    <m/>
    <m/>
    <s v="Asistió"/>
    <m/>
    <m/>
    <m/>
    <m/>
    <m/>
    <m/>
    <m/>
    <d v="2025-06-30T00:00:00"/>
    <m/>
    <d v="2025-07-31T00:00:00"/>
    <m/>
    <m/>
    <s v="Contacto Personal"/>
    <s v="FPP"/>
    <s v="Lima - Breña-Enero-Lunes-7:30pma9:30pm-45670"/>
    <s v="Conócete a ti mismo"/>
    <x v="0"/>
    <x v="0"/>
  </r>
  <r>
    <x v="0"/>
    <x v="0"/>
    <x v="0"/>
    <x v="0"/>
    <x v="0"/>
    <s v="Patt "/>
    <s v="46333878"/>
    <s v="Math"/>
    <s v="Mera Vargas"/>
    <n v="922716629"/>
    <s v="meravargasmath@gmail.com"/>
    <d v="1988-01-01T00:00:00"/>
    <n v="37"/>
    <s v="Xexostris III"/>
    <x v="0"/>
    <m/>
    <m/>
    <m/>
    <m/>
    <d v="2025-01-27T00:00:00"/>
    <d v="2025-04-13T00:00:00"/>
    <x v="0"/>
    <x v="0"/>
    <s v="P"/>
    <s v="P"/>
    <s v="F"/>
    <s v="P"/>
    <s v="P"/>
    <s v="P"/>
    <s v="P"/>
    <s v="F"/>
    <m/>
    <m/>
    <m/>
    <m/>
    <m/>
    <m/>
    <m/>
    <m/>
    <m/>
    <s v="Asistió"/>
    <m/>
    <m/>
    <m/>
    <m/>
    <m/>
    <m/>
    <m/>
    <d v="2025-06-30T00:00:00"/>
    <m/>
    <d v="2025-07-31T00:00:00"/>
    <m/>
    <m/>
    <s v="Redes sociales"/>
    <s v="PPF"/>
    <s v="Lima - Breña-Enero-Lunes-7:30pma9:30pm-45670"/>
    <s v="Conócete a ti mismo"/>
    <x v="0"/>
    <x v="0"/>
  </r>
  <r>
    <x v="0"/>
    <x v="0"/>
    <x v="1"/>
    <x v="0"/>
    <x v="1"/>
    <s v="Sofia"/>
    <s v="76321317"/>
    <s v="Aiori Jose"/>
    <s v="Sierralta Rodriguez"/>
    <n v="929926232"/>
    <s v="aiori.2005@gmail.com"/>
    <d v="2005-01-04T00:00:00"/>
    <n v="20"/>
    <s v="Amon I"/>
    <x v="0"/>
    <m/>
    <m/>
    <m/>
    <m/>
    <d v="2025-01-28T00:00:00"/>
    <d v="2025-04-14T00:00:00"/>
    <x v="1"/>
    <x v="1"/>
    <s v="P"/>
    <s v="P"/>
    <s v="P"/>
    <s v="P"/>
    <s v="P"/>
    <s v="P"/>
    <s v="F"/>
    <s v="P"/>
    <m/>
    <m/>
    <m/>
    <m/>
    <m/>
    <m/>
    <m/>
    <m/>
    <m/>
    <s v="Asistió"/>
    <m/>
    <m/>
    <m/>
    <m/>
    <m/>
    <m/>
    <m/>
    <d v="2025-06-30T00:00:00"/>
    <m/>
    <d v="2025-07-31T00:00:00"/>
    <m/>
    <m/>
    <s v="Contacto Personal"/>
    <s v="PPP"/>
    <s v="Lima - Breña-Enero-Martes-7:30pma9:30pm-45671"/>
    <s v="Conócete a ti mismo"/>
    <x v="3"/>
    <x v="0"/>
  </r>
  <r>
    <x v="0"/>
    <x v="0"/>
    <x v="1"/>
    <x v="0"/>
    <x v="1"/>
    <s v="Sofia"/>
    <s v="43394599"/>
    <s v="Christian Vìctor"/>
    <s v="Capcha Carhuavilca"/>
    <n v="989562880"/>
    <s v="vcapcha19@gmail.com"/>
    <d v="1986-01-02T00:00:00"/>
    <n v="39"/>
    <s v="Amon I"/>
    <x v="0"/>
    <m/>
    <m/>
    <m/>
    <m/>
    <d v="2025-01-28T00:00:00"/>
    <d v="2025-04-14T00:00:00"/>
    <x v="1"/>
    <x v="1"/>
    <s v="P"/>
    <s v="P"/>
    <s v="P"/>
    <s v="P"/>
    <s v="P"/>
    <s v="F"/>
    <s v="F"/>
    <s v="F"/>
    <m/>
    <m/>
    <m/>
    <m/>
    <m/>
    <m/>
    <m/>
    <m/>
    <m/>
    <s v="Asistió"/>
    <m/>
    <m/>
    <m/>
    <m/>
    <m/>
    <m/>
    <m/>
    <d v="2025-06-30T00:00:00"/>
    <m/>
    <d v="2025-07-31T00:00:00"/>
    <m/>
    <m/>
    <s v="Web"/>
    <s v="PPP"/>
    <s v="Lima - Breña-Enero-Martes-7:30pma9:30pm-45671"/>
    <s v="Conócete a ti mismo"/>
    <x v="3"/>
    <x v="0"/>
  </r>
  <r>
    <x v="0"/>
    <x v="0"/>
    <x v="1"/>
    <x v="0"/>
    <x v="1"/>
    <s v="Sofia"/>
    <s v="70502490"/>
    <s v="Elsa Nancy"/>
    <s v="Champion Vega"/>
    <n v="956583038"/>
    <s v="elsachampionv@gmail.com"/>
    <d v="1999-01-01T00:00:00"/>
    <n v="26"/>
    <s v="Amon I"/>
    <x v="0"/>
    <m/>
    <m/>
    <m/>
    <m/>
    <d v="2025-01-28T00:00:00"/>
    <d v="2025-04-14T00:00:00"/>
    <x v="1"/>
    <x v="1"/>
    <s v="P"/>
    <s v="P"/>
    <s v="P"/>
    <s v="F"/>
    <s v="F"/>
    <s v="F"/>
    <s v="F"/>
    <s v="F"/>
    <m/>
    <m/>
    <m/>
    <m/>
    <m/>
    <m/>
    <m/>
    <m/>
    <m/>
    <s v="Asistió"/>
    <m/>
    <m/>
    <m/>
    <m/>
    <m/>
    <m/>
    <m/>
    <d v="2025-06-30T00:00:00"/>
    <m/>
    <d v="2025-07-31T00:00:00"/>
    <m/>
    <m/>
    <m/>
    <s v="PPP"/>
    <s v="Lima - Breña-Enero-Martes-7:30pma9:30pm-45671"/>
    <s v="Conócete a ti mismo"/>
    <x v="3"/>
    <x v="0"/>
  </r>
  <r>
    <x v="0"/>
    <x v="0"/>
    <x v="1"/>
    <x v="0"/>
    <x v="1"/>
    <s v="Sofia"/>
    <s v="45980267"/>
    <s v="James Junior"/>
    <s v="Condor Jimenez"/>
    <n v="961704575"/>
    <s v="james-448@hotmail.com"/>
    <d v="1990-08-07T00:00:00"/>
    <n v="34"/>
    <s v="Amon I"/>
    <x v="0"/>
    <m/>
    <m/>
    <m/>
    <m/>
    <d v="2025-01-28T00:00:00"/>
    <d v="2025-04-14T00:00:00"/>
    <x v="1"/>
    <x v="1"/>
    <s v="P"/>
    <s v="P"/>
    <s v="P"/>
    <s v="P"/>
    <s v="P"/>
    <s v="P"/>
    <s v="P"/>
    <s v="P"/>
    <m/>
    <m/>
    <m/>
    <m/>
    <m/>
    <m/>
    <m/>
    <m/>
    <m/>
    <s v="Asistió"/>
    <m/>
    <m/>
    <m/>
    <m/>
    <m/>
    <m/>
    <m/>
    <d v="2025-06-30T00:00:00"/>
    <m/>
    <d v="2025-07-31T00:00:00"/>
    <m/>
    <m/>
    <s v="Redes sociales"/>
    <s v="PPP"/>
    <s v="Lima - Breña-Enero-Martes-7:30pma9:30pm-45671"/>
    <s v="Conócete a ti mismo"/>
    <x v="3"/>
    <x v="0"/>
  </r>
  <r>
    <x v="0"/>
    <x v="0"/>
    <x v="1"/>
    <x v="0"/>
    <x v="1"/>
    <s v="Sofia"/>
    <s v="09033713"/>
    <s v="Lidia Luz"/>
    <s v="Lopez Lama"/>
    <n v="961821628"/>
    <s v="lidialopez747@hotmail.com"/>
    <d v="1967-01-01T00:00:00"/>
    <n v="58"/>
    <s v="Amon I"/>
    <x v="0"/>
    <m/>
    <m/>
    <m/>
    <m/>
    <d v="2025-01-28T00:00:00"/>
    <d v="2025-04-14T00:00:00"/>
    <x v="1"/>
    <x v="1"/>
    <s v="P"/>
    <s v="P"/>
    <s v="P"/>
    <s v="P"/>
    <s v="P"/>
    <s v="P"/>
    <s v="P"/>
    <s v="P"/>
    <m/>
    <m/>
    <m/>
    <m/>
    <m/>
    <m/>
    <m/>
    <m/>
    <m/>
    <s v="Asistió"/>
    <m/>
    <m/>
    <m/>
    <m/>
    <m/>
    <m/>
    <m/>
    <d v="2025-06-30T00:00:00"/>
    <m/>
    <d v="2025-07-31T00:00:00"/>
    <m/>
    <m/>
    <s v="Contacto Personal"/>
    <s v="PPP"/>
    <s v="Lima - Breña-Enero-Martes-7:30pma9:30pm-45671"/>
    <s v="Conócete a ti mismo"/>
    <x v="3"/>
    <x v="0"/>
  </r>
  <r>
    <x v="0"/>
    <x v="0"/>
    <x v="1"/>
    <x v="0"/>
    <x v="1"/>
    <s v="Sofia"/>
    <s v="75869451"/>
    <s v="Lucero"/>
    <s v="Romàn Lucas"/>
    <n v="984427771"/>
    <s v="romanlucaslucero@gmail.com"/>
    <d v="1999-01-01T00:00:00"/>
    <n v="26"/>
    <s v="Amon I"/>
    <x v="0"/>
    <m/>
    <m/>
    <m/>
    <m/>
    <d v="2025-01-28T00:00:00"/>
    <d v="2025-04-14T00:00:00"/>
    <x v="1"/>
    <x v="1"/>
    <s v="P"/>
    <s v="P"/>
    <s v="F"/>
    <s v="F"/>
    <s v="P"/>
    <s v="P"/>
    <s v="F"/>
    <s v="F"/>
    <m/>
    <m/>
    <m/>
    <m/>
    <m/>
    <m/>
    <m/>
    <m/>
    <m/>
    <s v="Asistió"/>
    <m/>
    <m/>
    <m/>
    <m/>
    <m/>
    <m/>
    <m/>
    <d v="2025-06-30T00:00:00"/>
    <m/>
    <d v="2025-07-31T00:00:00"/>
    <m/>
    <m/>
    <s v="Contacto Personal"/>
    <s v="PPF"/>
    <s v="Lima - Breña-Enero-Martes-7:30pma9:30pm-45671"/>
    <s v="Conócete a ti mismo"/>
    <x v="3"/>
    <x v="0"/>
  </r>
  <r>
    <x v="0"/>
    <x v="0"/>
    <x v="1"/>
    <x v="0"/>
    <x v="1"/>
    <s v="Sofia"/>
    <s v="08050390"/>
    <s v="Ludy"/>
    <s v="Maldonado Veliz"/>
    <n v="917437730"/>
    <s v="ludymaldonado@yahoo.es"/>
    <d v="1964-01-01T00:00:00"/>
    <n v="61"/>
    <s v="Amon I"/>
    <x v="0"/>
    <m/>
    <m/>
    <m/>
    <m/>
    <d v="2025-01-28T00:00:00"/>
    <d v="2025-04-14T00:00:00"/>
    <x v="1"/>
    <x v="1"/>
    <s v="P"/>
    <s v="P"/>
    <s v="P"/>
    <s v="F"/>
    <s v="F"/>
    <s v="P"/>
    <s v="P"/>
    <s v="F"/>
    <m/>
    <m/>
    <m/>
    <m/>
    <m/>
    <m/>
    <m/>
    <m/>
    <m/>
    <s v="Asistió"/>
    <m/>
    <m/>
    <m/>
    <m/>
    <m/>
    <m/>
    <m/>
    <d v="2025-06-30T00:00:00"/>
    <m/>
    <d v="2025-07-31T00:00:00"/>
    <m/>
    <m/>
    <s v="Redes sociales"/>
    <s v="PPP"/>
    <s v="Lima - Breña-Enero-Martes-7:30pma9:30pm-45671"/>
    <s v="Conócete a ti mismo"/>
    <x v="3"/>
    <x v="0"/>
  </r>
  <r>
    <x v="0"/>
    <x v="0"/>
    <x v="1"/>
    <x v="0"/>
    <x v="1"/>
    <s v="Sofia"/>
    <s v="09328187"/>
    <s v="Luis Alberto"/>
    <s v="Huamàn Vega"/>
    <n v="993985559"/>
    <s v="luish.vega@hotmail.com"/>
    <d v="1967-03-06T00:00:00"/>
    <n v="58"/>
    <s v="Amon I"/>
    <x v="0"/>
    <m/>
    <m/>
    <m/>
    <m/>
    <d v="2025-01-28T00:00:00"/>
    <d v="2025-04-14T00:00:00"/>
    <x v="1"/>
    <x v="1"/>
    <s v="P"/>
    <s v="P"/>
    <s v="P"/>
    <s v="P"/>
    <s v="P"/>
    <s v="P"/>
    <s v="P"/>
    <s v="P"/>
    <m/>
    <m/>
    <m/>
    <m/>
    <m/>
    <m/>
    <m/>
    <m/>
    <m/>
    <s v="Asistió"/>
    <m/>
    <m/>
    <m/>
    <m/>
    <m/>
    <m/>
    <m/>
    <d v="2025-06-30T00:00:00"/>
    <m/>
    <d v="2025-07-31T00:00:00"/>
    <m/>
    <m/>
    <s v="Redes sociales"/>
    <s v="PPP"/>
    <s v="Lima - Breña-Enero-Martes-7:30pma9:30pm-45671"/>
    <s v="Conócete a ti mismo"/>
    <x v="3"/>
    <x v="0"/>
  </r>
  <r>
    <x v="0"/>
    <x v="0"/>
    <x v="1"/>
    <x v="0"/>
    <x v="1"/>
    <s v="Sofia"/>
    <s v="74149175"/>
    <s v="Luz Florencia"/>
    <s v="Escobar Lopez"/>
    <n v="914699684"/>
    <s v="florencia27eire@gmail.com"/>
    <d v="2005-01-01T00:00:00"/>
    <n v="20"/>
    <s v="Amon I"/>
    <x v="0"/>
    <m/>
    <m/>
    <m/>
    <m/>
    <d v="2025-01-28T00:00:00"/>
    <d v="2025-04-14T00:00:00"/>
    <x v="1"/>
    <x v="1"/>
    <s v="P"/>
    <s v="P"/>
    <s v="P"/>
    <s v="P"/>
    <s v="P"/>
    <s v="P"/>
    <s v="P"/>
    <s v="P"/>
    <m/>
    <m/>
    <m/>
    <m/>
    <m/>
    <m/>
    <m/>
    <m/>
    <m/>
    <s v="Asistió"/>
    <m/>
    <m/>
    <m/>
    <m/>
    <m/>
    <m/>
    <m/>
    <d v="2025-06-30T00:00:00"/>
    <m/>
    <d v="2025-07-31T00:00:00"/>
    <m/>
    <m/>
    <s v="Contacto Personal"/>
    <s v="PPP"/>
    <s v="Lima - Breña-Enero-Martes-7:30pma9:30pm-45671"/>
    <s v="Conócete a ti mismo"/>
    <x v="3"/>
    <x v="0"/>
  </r>
  <r>
    <x v="0"/>
    <x v="0"/>
    <x v="1"/>
    <x v="0"/>
    <x v="1"/>
    <s v="Sofia"/>
    <s v="42661088"/>
    <s v="Mercedes Luisa"/>
    <s v="Alvino Lòpez"/>
    <n v="953010412"/>
    <s v="alvinolopezmercedes@gmail.com"/>
    <d v="1984-01-01T00:00:00"/>
    <n v="41"/>
    <s v="Amon I"/>
    <x v="0"/>
    <m/>
    <m/>
    <m/>
    <m/>
    <d v="2025-01-28T00:00:00"/>
    <d v="2025-04-14T00:00:00"/>
    <x v="1"/>
    <x v="1"/>
    <s v="P"/>
    <s v="P"/>
    <s v="F"/>
    <s v="F"/>
    <s v="CH"/>
    <m/>
    <m/>
    <m/>
    <m/>
    <m/>
    <m/>
    <m/>
    <m/>
    <m/>
    <m/>
    <m/>
    <m/>
    <s v="Asistió"/>
    <m/>
    <m/>
    <m/>
    <m/>
    <m/>
    <m/>
    <m/>
    <d v="2025-06-30T00:00:00"/>
    <m/>
    <d v="2025-07-31T00:00:00"/>
    <m/>
    <m/>
    <m/>
    <s v="PPF"/>
    <s v="Lima - Breña-Enero-Martes-7:30pma9:30pm-45671"/>
    <s v="Conócete a ti mismo"/>
    <x v="3"/>
    <x v="0"/>
  </r>
  <r>
    <x v="0"/>
    <x v="0"/>
    <x v="1"/>
    <x v="0"/>
    <x v="1"/>
    <s v="Sofia"/>
    <s v="10120939"/>
    <s v="Nelly Francisca"/>
    <s v="Mendoza Yupanqui"/>
    <n v="943109636"/>
    <s v="nellymendoza27@gmail.com"/>
    <d v="1974-05-08T00:00:00"/>
    <n v="50"/>
    <s v="Amon I"/>
    <x v="0"/>
    <m/>
    <m/>
    <m/>
    <m/>
    <d v="2025-01-28T00:00:00"/>
    <d v="2025-04-14T00:00:00"/>
    <x v="1"/>
    <x v="1"/>
    <s v="P"/>
    <s v="P"/>
    <s v="P"/>
    <s v="P"/>
    <s v="F"/>
    <s v="F"/>
    <s v="P"/>
    <s v="CH"/>
    <m/>
    <m/>
    <m/>
    <m/>
    <m/>
    <m/>
    <m/>
    <m/>
    <m/>
    <s v="Asistió"/>
    <m/>
    <m/>
    <m/>
    <m/>
    <m/>
    <m/>
    <m/>
    <d v="2025-06-30T00:00:00"/>
    <m/>
    <d v="2025-07-31T00:00:00"/>
    <m/>
    <m/>
    <m/>
    <s v="PPP"/>
    <s v="Lima - Breña-Enero-Martes-7:30pma9:30pm-45671"/>
    <s v="Conócete a ti mismo"/>
    <x v="3"/>
    <x v="0"/>
  </r>
  <r>
    <x v="0"/>
    <x v="0"/>
    <x v="2"/>
    <x v="0"/>
    <x v="1"/>
    <s v="Maritza"/>
    <s v="46712420"/>
    <s v="Roxana Inès"/>
    <s v="Taboada Silupù"/>
    <n v="974667696"/>
    <s v="roxana.taboada@upch"/>
    <d v="1990-01-01T00:00:00"/>
    <n v="35"/>
    <s v="Nuth I"/>
    <x v="0"/>
    <m/>
    <m/>
    <m/>
    <m/>
    <d v="2025-01-28T00:00:00"/>
    <d v="2025-04-14T00:00:00"/>
    <x v="2"/>
    <x v="2"/>
    <s v="P"/>
    <s v="P"/>
    <s v="F"/>
    <s v="P"/>
    <s v="F"/>
    <s v="F"/>
    <s v="F"/>
    <m/>
    <m/>
    <m/>
    <m/>
    <m/>
    <m/>
    <m/>
    <m/>
    <m/>
    <m/>
    <s v="Asistió"/>
    <m/>
    <m/>
    <m/>
    <m/>
    <m/>
    <m/>
    <m/>
    <d v="2025-06-30T00:00:00"/>
    <m/>
    <d v="2025-07-31T00:00:00"/>
    <m/>
    <m/>
    <s v="Redes sociales"/>
    <s v="PPF"/>
    <s v="Lima - Breña-Enero-Jueves-7:30pma9:30pm-45671"/>
    <s v="Conócete a ti mismo"/>
    <x v="4"/>
    <x v="0"/>
  </r>
  <r>
    <x v="0"/>
    <x v="0"/>
    <x v="1"/>
    <x v="0"/>
    <x v="1"/>
    <s v="Sofia"/>
    <s v="72561102"/>
    <s v="Ruth Azucena"/>
    <s v="Ramos Olòrtegui"/>
    <n v="968544737"/>
    <s v="azucena18.r@hotmail.com"/>
    <d v="1994-01-01T00:00:00"/>
    <n v="31"/>
    <s v="Amon I"/>
    <x v="0"/>
    <m/>
    <m/>
    <m/>
    <m/>
    <d v="2025-01-28T00:00:00"/>
    <d v="2025-04-14T00:00:00"/>
    <x v="1"/>
    <x v="1"/>
    <s v="P"/>
    <s v="P"/>
    <s v="P"/>
    <s v="F"/>
    <s v="P"/>
    <s v="P"/>
    <s v="P"/>
    <s v="P"/>
    <m/>
    <m/>
    <m/>
    <m/>
    <m/>
    <m/>
    <m/>
    <m/>
    <m/>
    <s v="Asistió"/>
    <m/>
    <m/>
    <m/>
    <m/>
    <m/>
    <m/>
    <m/>
    <d v="2025-06-30T00:00:00"/>
    <m/>
    <d v="2025-07-31T00:00:00"/>
    <m/>
    <m/>
    <s v="Redes sociales"/>
    <s v="PPP"/>
    <s v="Lima - Breña-Enero-Martes-7:30pma9:30pm-45671"/>
    <s v="Conócete a ti mismo"/>
    <x v="3"/>
    <x v="0"/>
  </r>
  <r>
    <x v="0"/>
    <x v="0"/>
    <x v="1"/>
    <x v="0"/>
    <x v="1"/>
    <s v="Sofia"/>
    <s v="76686203"/>
    <s v="Sandra"/>
    <s v="Carbajal Toscano"/>
    <n v="962293828"/>
    <s v="stoscanocarbaice@gmail.com"/>
    <d v="2003-01-01T00:00:00"/>
    <n v="22"/>
    <s v="Amon I"/>
    <x v="0"/>
    <m/>
    <m/>
    <m/>
    <m/>
    <d v="2025-01-28T00:00:00"/>
    <d v="2025-04-14T00:00:00"/>
    <x v="1"/>
    <x v="1"/>
    <s v="P"/>
    <s v="F"/>
    <s v="P"/>
    <s v="P"/>
    <s v="F"/>
    <s v="F"/>
    <s v="P"/>
    <s v="P"/>
    <m/>
    <m/>
    <m/>
    <m/>
    <m/>
    <m/>
    <m/>
    <m/>
    <m/>
    <s v="Asistió"/>
    <m/>
    <m/>
    <m/>
    <m/>
    <m/>
    <m/>
    <m/>
    <d v="2025-06-30T00:00:00"/>
    <m/>
    <d v="2025-07-31T00:00:00"/>
    <m/>
    <m/>
    <s v="Redes sociales"/>
    <s v="PFP"/>
    <s v="Lima - Breña-Enero-Martes-7:30pma9:30pm-45671"/>
    <s v="Conócete a ti mismo"/>
    <x v="3"/>
    <x v="0"/>
  </r>
  <r>
    <x v="0"/>
    <x v="0"/>
    <x v="1"/>
    <x v="0"/>
    <x v="1"/>
    <s v="Sofia"/>
    <s v="74330956"/>
    <s v="Stephano Valentino"/>
    <s v="Cancino Rodrìguez"/>
    <n v="992106546"/>
    <s v="---"/>
    <d v="2010-01-01T00:00:00"/>
    <n v="15"/>
    <s v="Amon I"/>
    <x v="0"/>
    <m/>
    <m/>
    <m/>
    <m/>
    <d v="2025-01-28T00:00:00"/>
    <d v="2025-04-14T00:00:00"/>
    <x v="1"/>
    <x v="1"/>
    <s v="F"/>
    <s v="P"/>
    <s v="P"/>
    <s v="P"/>
    <s v="P"/>
    <s v="P"/>
    <s v="P"/>
    <s v="F"/>
    <m/>
    <m/>
    <m/>
    <m/>
    <m/>
    <m/>
    <m/>
    <m/>
    <m/>
    <s v="Asistió"/>
    <m/>
    <m/>
    <m/>
    <m/>
    <m/>
    <m/>
    <m/>
    <d v="2025-06-30T00:00:00"/>
    <m/>
    <d v="2025-07-31T00:00:00"/>
    <m/>
    <m/>
    <s v="Contacto Personal"/>
    <s v="FPP"/>
    <s v="Lima - Breña-Enero-Martes-7:30pma9:30pm-45671"/>
    <s v="Conócete a ti mismo"/>
    <x v="3"/>
    <x v="0"/>
  </r>
  <r>
    <x v="0"/>
    <x v="0"/>
    <x v="1"/>
    <x v="0"/>
    <x v="1"/>
    <s v="Sofia"/>
    <s v="60359468"/>
    <s v="Yamileth Mayra"/>
    <s v="Ortega Abal"/>
    <n v="935491139"/>
    <s v="---"/>
    <d v="2008-01-01T00:00:00"/>
    <n v="17"/>
    <s v="Amon I"/>
    <x v="0"/>
    <m/>
    <m/>
    <m/>
    <m/>
    <d v="2025-01-28T00:00:00"/>
    <d v="2025-04-14T00:00:00"/>
    <x v="1"/>
    <x v="1"/>
    <s v="P"/>
    <s v="P"/>
    <s v="P"/>
    <s v="F"/>
    <s v="F"/>
    <s v="F"/>
    <s v="CH"/>
    <m/>
    <m/>
    <m/>
    <m/>
    <m/>
    <m/>
    <m/>
    <m/>
    <m/>
    <m/>
    <s v="Asistió"/>
    <m/>
    <m/>
    <m/>
    <m/>
    <m/>
    <m/>
    <m/>
    <d v="2025-06-30T00:00:00"/>
    <m/>
    <d v="2025-07-31T00:00:00"/>
    <m/>
    <m/>
    <s v="Contacto Personal"/>
    <s v="PPP"/>
    <s v="Lima - Breña-Enero-Martes-7:30pma9:30pm-45671"/>
    <s v="Conócete a ti mismo"/>
    <x v="3"/>
    <x v="0"/>
  </r>
  <r>
    <x v="0"/>
    <x v="0"/>
    <x v="1"/>
    <x v="0"/>
    <x v="1"/>
    <s v="Sofia"/>
    <s v="09563508"/>
    <s v="Yenny Zully"/>
    <s v="Zambrano Gavidia"/>
    <n v="980203137"/>
    <s v="yezuzaga@gmail.com"/>
    <d v="1969-01-01T00:00:00"/>
    <n v="56"/>
    <s v="Amon I"/>
    <x v="0"/>
    <m/>
    <m/>
    <m/>
    <m/>
    <d v="2025-01-28T00:00:00"/>
    <d v="2025-04-14T00:00:00"/>
    <x v="1"/>
    <x v="1"/>
    <s v="P"/>
    <s v="P"/>
    <s v="F"/>
    <s v="F"/>
    <s v="CH"/>
    <m/>
    <m/>
    <m/>
    <m/>
    <m/>
    <m/>
    <m/>
    <m/>
    <m/>
    <m/>
    <m/>
    <m/>
    <s v="Asistió"/>
    <m/>
    <m/>
    <m/>
    <m/>
    <m/>
    <m/>
    <m/>
    <d v="2025-06-30T00:00:00"/>
    <m/>
    <d v="2025-07-31T00:00:00"/>
    <m/>
    <m/>
    <s v="Contacto Personal"/>
    <s v="PPF"/>
    <s v="Lima - Breña-Enero-Martes-7:30pma9:30pm-45671"/>
    <s v="Conócete a ti mismo"/>
    <x v="3"/>
    <x v="0"/>
  </r>
  <r>
    <x v="0"/>
    <x v="0"/>
    <x v="2"/>
    <x v="0"/>
    <x v="2"/>
    <s v="Maritza"/>
    <s v="10110398"/>
    <s v="Alex Denis"/>
    <s v="Salazar Carriòn"/>
    <n v="984123900"/>
    <s v="inverxion.se@gmail.com"/>
    <d v="1973-01-01T00:00:00"/>
    <n v="52"/>
    <s v="Nuth I"/>
    <x v="0"/>
    <m/>
    <m/>
    <m/>
    <m/>
    <d v="2025-01-30T00:00:00"/>
    <d v="2025-04-16T00:00:00"/>
    <x v="2"/>
    <x v="2"/>
    <s v="P"/>
    <s v="P"/>
    <s v="P"/>
    <s v="P"/>
    <s v="F"/>
    <s v="F"/>
    <s v="F"/>
    <m/>
    <m/>
    <m/>
    <m/>
    <m/>
    <m/>
    <m/>
    <m/>
    <m/>
    <m/>
    <s v="Asistió"/>
    <m/>
    <m/>
    <m/>
    <m/>
    <m/>
    <m/>
    <m/>
    <d v="2025-06-30T00:00:00"/>
    <m/>
    <d v="2025-07-31T00:00:00"/>
    <m/>
    <m/>
    <m/>
    <s v="PPP"/>
    <s v="Lima - Breña-Enero-Jueves-7:30pma9:30pm-45673"/>
    <s v="Conócete a ti mismo"/>
    <x v="5"/>
    <x v="0"/>
  </r>
  <r>
    <x v="0"/>
    <x v="0"/>
    <x v="2"/>
    <x v="0"/>
    <x v="2"/>
    <s v="Maritza"/>
    <s v="08658395"/>
    <s v="Alfredo Antonio"/>
    <s v="Barboza Garcìa"/>
    <n v="999458749"/>
    <s v="---"/>
    <d v="1958-10-08T00:00:00"/>
    <n v="66"/>
    <s v="Nuth I"/>
    <x v="0"/>
    <m/>
    <m/>
    <m/>
    <m/>
    <d v="2025-01-30T00:00:00"/>
    <d v="2025-04-16T00:00:00"/>
    <x v="2"/>
    <x v="2"/>
    <s v="P"/>
    <s v="P"/>
    <s v="P"/>
    <s v="P"/>
    <s v="P"/>
    <s v="P"/>
    <s v="P"/>
    <m/>
    <m/>
    <m/>
    <m/>
    <m/>
    <m/>
    <m/>
    <m/>
    <m/>
    <m/>
    <s v="Asistió"/>
    <m/>
    <m/>
    <m/>
    <m/>
    <m/>
    <m/>
    <m/>
    <d v="2025-06-30T00:00:00"/>
    <m/>
    <d v="2025-07-31T00:00:00"/>
    <m/>
    <m/>
    <s v="Cursos"/>
    <s v="PPP"/>
    <s v="Lima - Breña-Enero-Jueves-7:30pma9:30pm-45673"/>
    <s v="Conócete a ti mismo"/>
    <x v="5"/>
    <x v="0"/>
  </r>
  <r>
    <x v="0"/>
    <x v="0"/>
    <x v="2"/>
    <x v="0"/>
    <x v="2"/>
    <s v="Maritza"/>
    <s v="72975163"/>
    <s v="Angie Belén"/>
    <s v="Garcia Rodriguez"/>
    <n v="922868012"/>
    <s v="angiegr.2607@gmail.com"/>
    <d v="2002-01-01T00:00:00"/>
    <n v="23"/>
    <s v="Nuth I"/>
    <x v="0"/>
    <m/>
    <m/>
    <m/>
    <m/>
    <d v="2025-01-30T00:00:00"/>
    <d v="2025-04-16T00:00:00"/>
    <x v="2"/>
    <x v="2"/>
    <s v="P"/>
    <s v="P"/>
    <s v="P"/>
    <s v="P"/>
    <s v="P"/>
    <s v="F"/>
    <s v="F"/>
    <m/>
    <m/>
    <m/>
    <m/>
    <m/>
    <m/>
    <m/>
    <m/>
    <m/>
    <m/>
    <s v="Asistió"/>
    <m/>
    <m/>
    <m/>
    <m/>
    <m/>
    <m/>
    <m/>
    <d v="2025-06-30T00:00:00"/>
    <m/>
    <d v="2025-07-31T00:00:00"/>
    <m/>
    <m/>
    <s v="Contacto Personal"/>
    <s v="PPP"/>
    <s v="Lima - Breña-Enero-Jueves-7:30pma9:30pm-45673"/>
    <s v="Conócete a ti mismo"/>
    <x v="5"/>
    <x v="0"/>
  </r>
  <r>
    <x v="0"/>
    <x v="0"/>
    <x v="2"/>
    <x v="0"/>
    <x v="2"/>
    <s v="Maritza"/>
    <s v="42169957"/>
    <s v="Carlos Enrique"/>
    <s v="Quispe Rosadio"/>
    <n v="981491758"/>
    <s v="carlos.quispe.rosadio@gmail.com"/>
    <d v="1981-03-07T00:00:00"/>
    <n v="44"/>
    <s v="Nuth I"/>
    <x v="0"/>
    <m/>
    <m/>
    <m/>
    <m/>
    <d v="2025-01-30T00:00:00"/>
    <d v="2025-04-16T00:00:00"/>
    <x v="2"/>
    <x v="2"/>
    <s v="P"/>
    <s v="F"/>
    <s v="P"/>
    <s v="F"/>
    <s v="F"/>
    <s v="F"/>
    <s v="F"/>
    <m/>
    <m/>
    <m/>
    <m/>
    <m/>
    <m/>
    <m/>
    <m/>
    <m/>
    <m/>
    <s v="Asistió"/>
    <m/>
    <m/>
    <m/>
    <m/>
    <m/>
    <m/>
    <m/>
    <d v="2025-06-30T00:00:00"/>
    <m/>
    <d v="2025-07-31T00:00:00"/>
    <m/>
    <m/>
    <s v="Redes sociales"/>
    <s v="PFP"/>
    <s v="Lima - Breña-Enero-Jueves-7:30pma9:30pm-45673"/>
    <s v="Conócete a ti mismo"/>
    <x v="5"/>
    <x v="0"/>
  </r>
  <r>
    <x v="0"/>
    <x v="0"/>
    <x v="2"/>
    <x v="0"/>
    <x v="2"/>
    <s v="Maritza"/>
    <s v="06190265"/>
    <s v="Flor de Maria"/>
    <s v="Vidal Hurtado"/>
    <n v="986375595"/>
    <s v="inversionesfood@gmail.com"/>
    <d v="1958-03-11T00:00:00"/>
    <n v="67"/>
    <s v="Nuth I"/>
    <x v="0"/>
    <m/>
    <m/>
    <m/>
    <m/>
    <d v="2025-01-30T00:00:00"/>
    <d v="2025-04-16T00:00:00"/>
    <x v="2"/>
    <x v="2"/>
    <s v="P"/>
    <s v="P"/>
    <s v="P"/>
    <s v="P"/>
    <s v="P"/>
    <s v="P"/>
    <s v="P"/>
    <m/>
    <m/>
    <m/>
    <m/>
    <m/>
    <m/>
    <m/>
    <m/>
    <m/>
    <m/>
    <s v="Asistió"/>
    <m/>
    <m/>
    <m/>
    <m/>
    <m/>
    <m/>
    <m/>
    <d v="2025-06-30T00:00:00"/>
    <m/>
    <d v="2025-07-31T00:00:00"/>
    <m/>
    <m/>
    <m/>
    <s v="PPP"/>
    <s v="Lima - Breña-Enero-Jueves-7:30pma9:30pm-45673"/>
    <s v="Conócete a ti mismo"/>
    <x v="5"/>
    <x v="0"/>
  </r>
  <r>
    <x v="0"/>
    <x v="0"/>
    <x v="2"/>
    <x v="0"/>
    <x v="2"/>
    <s v="Maritza"/>
    <s v="10359282"/>
    <s v="Gladys Evalia"/>
    <s v="Capcha Serna"/>
    <n v="922477311"/>
    <s v="gcapcha1202@gmail.com"/>
    <d v="1970-12-02T00:00:00"/>
    <n v="54"/>
    <s v="Nuth I"/>
    <x v="0"/>
    <m/>
    <m/>
    <m/>
    <m/>
    <d v="2025-01-30T00:00:00"/>
    <d v="2025-04-16T00:00:00"/>
    <x v="2"/>
    <x v="2"/>
    <s v="P"/>
    <s v="P"/>
    <s v="F"/>
    <s v="P"/>
    <s v="P"/>
    <s v="P"/>
    <s v="P"/>
    <m/>
    <m/>
    <m/>
    <m/>
    <m/>
    <m/>
    <m/>
    <m/>
    <m/>
    <m/>
    <s v="Asistió"/>
    <m/>
    <m/>
    <m/>
    <m/>
    <m/>
    <m/>
    <m/>
    <d v="2025-06-30T00:00:00"/>
    <m/>
    <d v="2025-07-31T00:00:00"/>
    <m/>
    <m/>
    <s v="Redes sociales"/>
    <s v="PPF"/>
    <s v="Lima - Breña-Enero-Jueves-7:30pma9:30pm-45673"/>
    <s v="Conócete a ti mismo"/>
    <x v="5"/>
    <x v="0"/>
  </r>
  <r>
    <x v="0"/>
    <x v="0"/>
    <x v="2"/>
    <x v="0"/>
    <x v="2"/>
    <s v="Maritza"/>
    <s v="06711141"/>
    <s v="Graciela Soledad"/>
    <s v="Lovera Romanze"/>
    <n v="999842009"/>
    <s v="soledadlovera@hotmail.com"/>
    <d v="1961-01-01T00:00:00"/>
    <n v="64"/>
    <s v="Nuth I"/>
    <x v="0"/>
    <m/>
    <m/>
    <m/>
    <m/>
    <d v="2025-01-30T00:00:00"/>
    <d v="2025-04-16T00:00:00"/>
    <x v="2"/>
    <x v="2"/>
    <s v="P"/>
    <s v="P"/>
    <s v="P"/>
    <s v="P"/>
    <s v="P"/>
    <s v="P"/>
    <s v="P"/>
    <m/>
    <m/>
    <m/>
    <m/>
    <m/>
    <m/>
    <m/>
    <m/>
    <m/>
    <m/>
    <s v="Asistió"/>
    <m/>
    <m/>
    <m/>
    <m/>
    <m/>
    <m/>
    <m/>
    <d v="2025-06-30T00:00:00"/>
    <m/>
    <d v="2025-07-31T00:00:00"/>
    <m/>
    <m/>
    <s v="Cursos"/>
    <s v="PPP"/>
    <s v="Lima - Breña-Enero-Jueves-7:30pma9:30pm-45673"/>
    <s v="Conócete a ti mismo"/>
    <x v="5"/>
    <x v="0"/>
  </r>
  <r>
    <x v="0"/>
    <x v="0"/>
    <x v="2"/>
    <x v="0"/>
    <x v="2"/>
    <s v="Maritza"/>
    <s v="61933195"/>
    <s v="Janis Estuat"/>
    <s v="Palomino"/>
    <n v="931461368"/>
    <s v="maria051427@gmail.com"/>
    <d v="2009-05-02T00:00:00"/>
    <n v="15"/>
    <s v="Nuth I"/>
    <x v="0"/>
    <m/>
    <m/>
    <m/>
    <m/>
    <d v="2025-01-30T00:00:00"/>
    <d v="2025-04-16T00:00:00"/>
    <x v="2"/>
    <x v="2"/>
    <s v="P"/>
    <s v="F"/>
    <s v="F"/>
    <s v="F"/>
    <s v="F"/>
    <s v="F"/>
    <s v="F"/>
    <m/>
    <m/>
    <m/>
    <m/>
    <m/>
    <m/>
    <m/>
    <m/>
    <m/>
    <m/>
    <s v="No Asistió"/>
    <m/>
    <m/>
    <m/>
    <m/>
    <m/>
    <m/>
    <m/>
    <d v="2025-06-30T00:00:00"/>
    <m/>
    <d v="2025-07-31T00:00:00"/>
    <m/>
    <m/>
    <s v="WhastApp"/>
    <s v="PFF"/>
    <s v="Lima - Breña-Enero-Jueves-7:30pma9:30pm-45673"/>
    <s v="Conócete a ti mismo"/>
    <x v="5"/>
    <x v="0"/>
  </r>
  <r>
    <x v="0"/>
    <x v="0"/>
    <x v="2"/>
    <x v="0"/>
    <x v="2"/>
    <s v="Maritza"/>
    <s v="007658048"/>
    <s v="Jean Franco de Jesùs "/>
    <s v="Ruiz Falconeti"/>
    <n v="939130356"/>
    <m/>
    <m/>
    <s v=""/>
    <s v="Nuth I"/>
    <x v="0"/>
    <m/>
    <m/>
    <m/>
    <m/>
    <d v="2025-01-30T00:00:00"/>
    <d v="2025-04-16T00:00:00"/>
    <x v="2"/>
    <x v="2"/>
    <s v="P"/>
    <s v="P"/>
    <s v="F"/>
    <s v="F"/>
    <s v="F"/>
    <s v="F"/>
    <s v="F"/>
    <m/>
    <m/>
    <m/>
    <m/>
    <m/>
    <m/>
    <m/>
    <m/>
    <m/>
    <m/>
    <s v="Asistió"/>
    <m/>
    <m/>
    <m/>
    <m/>
    <m/>
    <m/>
    <m/>
    <d v="2025-06-30T00:00:00"/>
    <m/>
    <d v="2025-07-31T00:00:00"/>
    <m/>
    <m/>
    <m/>
    <s v="PPF"/>
    <s v="Lima - Breña-Enero-Jueves-7:30pma9:30pm-45673"/>
    <s v="Conócete a ti mismo"/>
    <x v="5"/>
    <x v="0"/>
  </r>
  <r>
    <x v="0"/>
    <x v="0"/>
    <x v="2"/>
    <x v="0"/>
    <x v="2"/>
    <s v="Maritza"/>
    <s v="10293713"/>
    <s v="Karina Araceli"/>
    <s v="Castro Villagómez"/>
    <n v="992763194"/>
    <s v="karinaaraceli24@hotmail.com"/>
    <d v="1976-01-01T00:00:00"/>
    <n v="49"/>
    <s v="Nuth I"/>
    <x v="0"/>
    <m/>
    <m/>
    <m/>
    <m/>
    <d v="2025-01-30T00:00:00"/>
    <d v="2025-04-16T00:00:00"/>
    <x v="2"/>
    <x v="2"/>
    <s v="P"/>
    <s v="P"/>
    <s v="F"/>
    <s v="P"/>
    <s v="F"/>
    <s v="F"/>
    <s v="F"/>
    <m/>
    <m/>
    <m/>
    <m/>
    <m/>
    <m/>
    <m/>
    <m/>
    <m/>
    <m/>
    <s v="Asistió"/>
    <m/>
    <m/>
    <m/>
    <m/>
    <m/>
    <m/>
    <m/>
    <d v="2025-06-30T00:00:00"/>
    <m/>
    <d v="2025-07-31T00:00:00"/>
    <m/>
    <m/>
    <s v="Redes sociales"/>
    <s v="PPF"/>
    <s v="Lima - Breña-Enero-Jueves-7:30pma9:30pm-45673"/>
    <s v="Conócete a ti mismo"/>
    <x v="5"/>
    <x v="0"/>
  </r>
  <r>
    <x v="0"/>
    <x v="0"/>
    <x v="2"/>
    <x v="0"/>
    <x v="2"/>
    <s v="Maritza"/>
    <s v="73249941"/>
    <s v="Lucero"/>
    <s v="Avila Ascencio"/>
    <n v="955006799"/>
    <s v="avilaascenciolucero@gmail.com"/>
    <d v="2004-01-03T00:00:00"/>
    <n v="21"/>
    <s v="Nuth I"/>
    <x v="0"/>
    <m/>
    <m/>
    <m/>
    <m/>
    <d v="2025-01-30T00:00:00"/>
    <d v="2025-04-16T00:00:00"/>
    <x v="2"/>
    <x v="2"/>
    <s v="P"/>
    <s v="P"/>
    <s v="P"/>
    <s v="F"/>
    <s v="P"/>
    <s v="P"/>
    <s v="P"/>
    <m/>
    <m/>
    <m/>
    <m/>
    <m/>
    <m/>
    <m/>
    <m/>
    <m/>
    <m/>
    <s v="Asistió"/>
    <m/>
    <m/>
    <m/>
    <m/>
    <m/>
    <m/>
    <m/>
    <d v="2025-06-30T00:00:00"/>
    <m/>
    <d v="2025-07-31T00:00:00"/>
    <m/>
    <m/>
    <s v="Contacto Personal"/>
    <s v="PPP"/>
    <s v="Lima - Breña-Enero-Jueves-7:30pma9:30pm-45673"/>
    <s v="Conócete a ti mismo"/>
    <x v="5"/>
    <x v="0"/>
  </r>
  <r>
    <x v="0"/>
    <x v="0"/>
    <x v="2"/>
    <x v="0"/>
    <x v="2"/>
    <s v="Maritza"/>
    <s v="60869442"/>
    <s v="Luis Angel"/>
    <s v="Namuche Capulian"/>
    <n v="985140528"/>
    <s v="namuchecapulianluisangel@gmail.com"/>
    <d v="2006-01-01T00:00:00"/>
    <n v="19"/>
    <s v="Nuth I"/>
    <x v="0"/>
    <m/>
    <m/>
    <m/>
    <m/>
    <d v="2025-01-30T00:00:00"/>
    <d v="2025-04-16T00:00:00"/>
    <x v="2"/>
    <x v="2"/>
    <s v="P"/>
    <s v="P"/>
    <s v="P"/>
    <s v="P"/>
    <s v="F"/>
    <s v="P"/>
    <s v="P"/>
    <m/>
    <m/>
    <m/>
    <m/>
    <m/>
    <m/>
    <m/>
    <m/>
    <m/>
    <m/>
    <s v="Asistió"/>
    <m/>
    <m/>
    <m/>
    <m/>
    <m/>
    <m/>
    <m/>
    <d v="2025-06-30T00:00:00"/>
    <m/>
    <d v="2025-07-31T00:00:00"/>
    <m/>
    <m/>
    <s v="Contacto Personal"/>
    <s v="PPP"/>
    <s v="Lima - Breña-Enero-Jueves-7:30pma9:30pm-45673"/>
    <s v="Conócete a ti mismo"/>
    <x v="5"/>
    <x v="0"/>
  </r>
  <r>
    <x v="0"/>
    <x v="0"/>
    <x v="2"/>
    <x v="0"/>
    <x v="2"/>
    <s v="Maritza"/>
    <s v="15991085"/>
    <s v="Luis Angel"/>
    <s v="Vega Kanashiro"/>
    <n v="916677677"/>
    <m/>
    <d v="1975-10-05T00:00:00"/>
    <n v="49"/>
    <s v="Nuth I"/>
    <x v="0"/>
    <m/>
    <m/>
    <m/>
    <m/>
    <d v="2025-01-30T00:00:00"/>
    <d v="2025-04-16T00:00:00"/>
    <x v="2"/>
    <x v="2"/>
    <s v="P"/>
    <s v="P"/>
    <s v="F"/>
    <s v="P"/>
    <s v="P"/>
    <s v="P"/>
    <s v="P"/>
    <m/>
    <m/>
    <m/>
    <m/>
    <m/>
    <m/>
    <m/>
    <m/>
    <m/>
    <m/>
    <s v="Asistió"/>
    <m/>
    <m/>
    <m/>
    <m/>
    <m/>
    <m/>
    <m/>
    <d v="2025-06-30T00:00:00"/>
    <m/>
    <d v="2025-07-31T00:00:00"/>
    <m/>
    <m/>
    <s v="Contacto Personal"/>
    <s v="PPF"/>
    <s v="Lima - Breña-Enero-Jueves-7:30pma9:30pm-45673"/>
    <s v="Conócete a ti mismo"/>
    <x v="5"/>
    <x v="0"/>
  </r>
  <r>
    <x v="0"/>
    <x v="0"/>
    <x v="2"/>
    <x v="0"/>
    <x v="2"/>
    <s v="Maritza"/>
    <s v="06068394"/>
    <s v="Maria Milagros"/>
    <s v="Venero Forero"/>
    <n v="989478698"/>
    <m/>
    <m/>
    <s v=""/>
    <s v="Nuth I"/>
    <x v="0"/>
    <m/>
    <m/>
    <m/>
    <m/>
    <d v="2025-01-30T00:00:00"/>
    <d v="2025-04-16T00:00:00"/>
    <x v="2"/>
    <x v="2"/>
    <s v="F"/>
    <s v="F"/>
    <s v="F"/>
    <s v="F"/>
    <s v="CH"/>
    <m/>
    <m/>
    <m/>
    <m/>
    <m/>
    <m/>
    <m/>
    <m/>
    <m/>
    <m/>
    <m/>
    <m/>
    <s v="No Asistió"/>
    <m/>
    <m/>
    <m/>
    <m/>
    <m/>
    <m/>
    <m/>
    <d v="2025-06-30T00:00:00"/>
    <m/>
    <d v="2025-07-31T00:00:00"/>
    <m/>
    <m/>
    <m/>
    <s v="FFF"/>
    <s v="Lima - Breña-Enero-Jueves-7:30pma9:30pm-45673"/>
    <s v="Conócete a ti mismo"/>
    <x v="5"/>
    <x v="0"/>
  </r>
  <r>
    <x v="0"/>
    <x v="0"/>
    <x v="2"/>
    <x v="0"/>
    <x v="2"/>
    <s v="Maritza"/>
    <s v="75424261"/>
    <s v="Nicole Helena"/>
    <s v="Leòn Peñaranda"/>
    <n v="967216966"/>
    <s v="nicolepenaranda613@gmail.com"/>
    <d v="2002-01-01T00:00:00"/>
    <n v="23"/>
    <s v="Nuth I"/>
    <x v="0"/>
    <m/>
    <m/>
    <m/>
    <m/>
    <d v="2025-01-30T00:00:00"/>
    <d v="2025-04-16T00:00:00"/>
    <x v="2"/>
    <x v="2"/>
    <s v="P"/>
    <s v="P"/>
    <s v="F"/>
    <s v="F"/>
    <s v="P"/>
    <s v="P"/>
    <s v="F"/>
    <m/>
    <m/>
    <m/>
    <m/>
    <m/>
    <m/>
    <m/>
    <m/>
    <m/>
    <m/>
    <s v="Asistió"/>
    <m/>
    <m/>
    <m/>
    <m/>
    <m/>
    <m/>
    <m/>
    <d v="2025-06-30T00:00:00"/>
    <m/>
    <d v="2025-07-31T00:00:00"/>
    <m/>
    <m/>
    <s v="Contacto Personal"/>
    <s v="PPF"/>
    <s v="Lima - Breña-Enero-Jueves-7:30pma9:30pm-45673"/>
    <s v="Conócete a ti mismo"/>
    <x v="5"/>
    <x v="0"/>
  </r>
  <r>
    <x v="0"/>
    <x v="0"/>
    <x v="2"/>
    <x v="0"/>
    <x v="2"/>
    <s v="Maritza"/>
    <s v="09796724"/>
    <s v="Norma"/>
    <s v="Asencios Vilca"/>
    <n v="996803307"/>
    <m/>
    <d v="1972-01-01T00:00:00"/>
    <n v="53"/>
    <s v="Nuth I"/>
    <x v="0"/>
    <m/>
    <m/>
    <m/>
    <m/>
    <d v="2025-01-30T00:00:00"/>
    <d v="2025-04-16T00:00:00"/>
    <x v="2"/>
    <x v="2"/>
    <s v="P"/>
    <s v="P"/>
    <s v="P"/>
    <s v="F"/>
    <s v="P"/>
    <s v="P"/>
    <s v="P"/>
    <m/>
    <m/>
    <m/>
    <m/>
    <m/>
    <m/>
    <m/>
    <m/>
    <m/>
    <m/>
    <s v="Asistió"/>
    <m/>
    <m/>
    <m/>
    <m/>
    <m/>
    <m/>
    <m/>
    <d v="2025-06-30T00:00:00"/>
    <m/>
    <d v="2025-07-31T00:00:00"/>
    <m/>
    <m/>
    <s v="Redes sociales"/>
    <s v="PPP"/>
    <s v="Lima - Breña-Enero-Jueves-7:30pma9:30pm-45673"/>
    <s v="Conócete a ti mismo"/>
    <x v="5"/>
    <x v="0"/>
  </r>
  <r>
    <x v="0"/>
    <x v="0"/>
    <x v="2"/>
    <x v="0"/>
    <x v="2"/>
    <s v="Maritza"/>
    <s v="06803062"/>
    <s v="Patricia Debora"/>
    <s v="Torres Valverde"/>
    <n v="916886561"/>
    <m/>
    <m/>
    <s v=""/>
    <s v="Nuth I"/>
    <x v="0"/>
    <m/>
    <m/>
    <m/>
    <m/>
    <d v="2025-01-30T00:00:00"/>
    <d v="2025-04-16T00:00:00"/>
    <x v="2"/>
    <x v="2"/>
    <s v="P"/>
    <s v="F"/>
    <s v="F"/>
    <s v="F"/>
    <s v="F"/>
    <s v="F"/>
    <s v="F"/>
    <m/>
    <m/>
    <m/>
    <m/>
    <m/>
    <m/>
    <m/>
    <m/>
    <m/>
    <m/>
    <s v="No Asistió"/>
    <m/>
    <m/>
    <m/>
    <m/>
    <m/>
    <m/>
    <m/>
    <d v="2025-06-30T00:00:00"/>
    <m/>
    <d v="2025-07-31T00:00:00"/>
    <m/>
    <m/>
    <m/>
    <s v="PFF"/>
    <s v="Lima - Breña-Enero-Jueves-7:30pma9:30pm-45673"/>
    <s v="Conócete a ti mismo"/>
    <x v="5"/>
    <x v="0"/>
  </r>
  <r>
    <x v="0"/>
    <x v="0"/>
    <x v="2"/>
    <x v="0"/>
    <x v="2"/>
    <s v="Maritza"/>
    <s v="76298721"/>
    <s v="Sony Erickson"/>
    <s v="Rojas Dueñas"/>
    <n v="958586567"/>
    <s v="sonyericksonrojasduenas6@gmail.com"/>
    <d v="2006-01-02T00:00:00"/>
    <n v="19"/>
    <s v="Nuth I"/>
    <x v="0"/>
    <m/>
    <m/>
    <m/>
    <m/>
    <d v="2025-01-30T00:00:00"/>
    <d v="2025-04-16T00:00:00"/>
    <x v="2"/>
    <x v="2"/>
    <s v="F"/>
    <s v="P"/>
    <s v="P"/>
    <s v="P"/>
    <s v="P"/>
    <s v="F"/>
    <s v="F"/>
    <m/>
    <m/>
    <m/>
    <m/>
    <m/>
    <m/>
    <m/>
    <m/>
    <m/>
    <m/>
    <s v="Asistió"/>
    <m/>
    <m/>
    <m/>
    <m/>
    <m/>
    <m/>
    <m/>
    <d v="2025-06-30T00:00:00"/>
    <m/>
    <d v="2025-07-31T00:00:00"/>
    <m/>
    <m/>
    <s v="Contacto Personal"/>
    <s v="FPP"/>
    <s v="Lima - Breña-Enero-Jueves-7:30pma9:30pm-45673"/>
    <s v="Conócete a ti mismo"/>
    <x v="5"/>
    <x v="0"/>
  </r>
  <r>
    <x v="0"/>
    <x v="0"/>
    <x v="2"/>
    <x v="0"/>
    <x v="2"/>
    <s v="Maritza"/>
    <s v="10121243"/>
    <s v="Carmen Rosario"/>
    <s v="Irazabal Còrdova"/>
    <n v="997049166"/>
    <s v="carmenrosarioirazabalcordova@gmail.com"/>
    <d v="1974-01-01T00:00:00"/>
    <n v="51"/>
    <s v="Nuth I"/>
    <x v="0"/>
    <m/>
    <m/>
    <m/>
    <m/>
    <d v="2025-01-30T00:00:00"/>
    <d v="2025-04-16T00:00:00"/>
    <x v="2"/>
    <x v="2"/>
    <s v="F"/>
    <s v="P"/>
    <s v="F"/>
    <s v="F"/>
    <s v="CH"/>
    <m/>
    <m/>
    <m/>
    <m/>
    <m/>
    <m/>
    <m/>
    <m/>
    <m/>
    <m/>
    <m/>
    <m/>
    <s v="No Asistió"/>
    <m/>
    <m/>
    <m/>
    <m/>
    <m/>
    <m/>
    <m/>
    <d v="2025-06-30T00:00:00"/>
    <m/>
    <d v="2025-07-31T00:00:00"/>
    <m/>
    <m/>
    <s v="Redes sociales"/>
    <s v="FPF"/>
    <s v="Lima - Breña-Enero-Jueves-7:30pma9:30pm-45673"/>
    <s v="Conócete a ti mismo"/>
    <x v="5"/>
    <x v="0"/>
  </r>
  <r>
    <x v="0"/>
    <x v="0"/>
    <x v="1"/>
    <x v="0"/>
    <x v="1"/>
    <s v="Sofia"/>
    <s v="74898619"/>
    <s v="Max Antonio"/>
    <s v="Cubas Sulluchuco"/>
    <n v="942031585"/>
    <s v="mcubass16@gmail.com"/>
    <d v="2002-01-01T00:00:00"/>
    <n v="23"/>
    <s v="Amon I"/>
    <x v="0"/>
    <m/>
    <m/>
    <m/>
    <m/>
    <d v="2025-01-28T00:00:00"/>
    <d v="2025-04-14T00:00:00"/>
    <x v="1"/>
    <x v="1"/>
    <s v="F"/>
    <s v="P"/>
    <s v="P"/>
    <s v="P"/>
    <s v="P"/>
    <s v="P"/>
    <s v="P"/>
    <s v="P"/>
    <m/>
    <m/>
    <m/>
    <m/>
    <m/>
    <m/>
    <m/>
    <m/>
    <m/>
    <s v="Asistió"/>
    <m/>
    <m/>
    <m/>
    <m/>
    <m/>
    <m/>
    <m/>
    <d v="2025-06-30T00:00:00"/>
    <m/>
    <d v="2025-07-31T00:00:00"/>
    <m/>
    <m/>
    <s v="Web"/>
    <s v="FPP"/>
    <s v="Lima - Breña-Enero-Martes-7:30pma9:30pm-45671"/>
    <s v="Conócete a ti mismo"/>
    <x v="3"/>
    <x v="0"/>
  </r>
  <r>
    <x v="0"/>
    <x v="0"/>
    <x v="1"/>
    <x v="0"/>
    <x v="1"/>
    <s v="Sofia"/>
    <s v="07962981"/>
    <s v="Juana "/>
    <s v="Lucas Tadeo"/>
    <n v="932441681"/>
    <s v="juanita.lt23@gmail.com"/>
    <d v="1963-01-01T00:00:00"/>
    <n v="62"/>
    <s v="Amon I"/>
    <x v="0"/>
    <m/>
    <m/>
    <m/>
    <m/>
    <d v="2025-01-28T00:00:00"/>
    <d v="2025-04-14T00:00:00"/>
    <x v="1"/>
    <x v="1"/>
    <s v="P"/>
    <s v="P"/>
    <s v="P"/>
    <s v="P"/>
    <s v="P"/>
    <s v="P"/>
    <s v="F"/>
    <s v="F"/>
    <m/>
    <m/>
    <m/>
    <m/>
    <m/>
    <m/>
    <m/>
    <m/>
    <m/>
    <s v="Asistió"/>
    <m/>
    <m/>
    <m/>
    <m/>
    <m/>
    <m/>
    <m/>
    <d v="2025-06-30T00:00:00"/>
    <m/>
    <d v="2025-07-31T00:00:00"/>
    <m/>
    <m/>
    <s v="Redes sociales"/>
    <s v="PPP"/>
    <s v="Lima - Breña-Enero-Martes-7:30pma9:30pm-45671"/>
    <s v="Conócete a ti mismo"/>
    <x v="3"/>
    <x v="0"/>
  </r>
  <r>
    <x v="0"/>
    <x v="0"/>
    <x v="2"/>
    <x v="0"/>
    <x v="2"/>
    <s v="Maritza"/>
    <s v="25701438"/>
    <s v="Bertha"/>
    <s v="Alendez"/>
    <n v="989078657"/>
    <s v="berthalendez235@gmail.com"/>
    <d v="1969-01-01T00:00:00"/>
    <n v="56"/>
    <s v="Nuth I"/>
    <x v="0"/>
    <m/>
    <m/>
    <m/>
    <m/>
    <d v="2025-01-30T00:00:00"/>
    <d v="2025-04-16T00:00:00"/>
    <x v="2"/>
    <x v="2"/>
    <s v="F"/>
    <s v="P"/>
    <s v="P"/>
    <s v="P"/>
    <s v="P"/>
    <s v="F"/>
    <s v="P"/>
    <m/>
    <m/>
    <m/>
    <m/>
    <m/>
    <m/>
    <m/>
    <m/>
    <m/>
    <m/>
    <s v="Asistió"/>
    <m/>
    <m/>
    <m/>
    <m/>
    <m/>
    <m/>
    <m/>
    <d v="2025-06-30T00:00:00"/>
    <m/>
    <d v="2025-07-31T00:00:00"/>
    <m/>
    <m/>
    <m/>
    <s v="FPP"/>
    <s v="Lima - Breña-Enero-Jueves-7:30pma9:30pm-45673"/>
    <s v="Conócete a ti mismo"/>
    <x v="5"/>
    <x v="0"/>
  </r>
  <r>
    <x v="0"/>
    <x v="0"/>
    <x v="2"/>
    <x v="0"/>
    <x v="2"/>
    <s v="Maritza"/>
    <s v="09327935"/>
    <s v="Victor Eduardo"/>
    <s v="Huerta Ortiz"/>
    <n v="981533293"/>
    <s v="huertabogados478@gmail.com"/>
    <d v="1957-01-01T00:00:00"/>
    <n v="68"/>
    <s v="Nuth I"/>
    <x v="0"/>
    <m/>
    <m/>
    <m/>
    <m/>
    <d v="2025-01-30T00:00:00"/>
    <d v="2025-04-16T00:00:00"/>
    <x v="2"/>
    <x v="2"/>
    <s v="P"/>
    <s v="P"/>
    <s v="P"/>
    <s v="P"/>
    <s v="P"/>
    <s v="P"/>
    <s v="F"/>
    <m/>
    <m/>
    <m/>
    <m/>
    <m/>
    <m/>
    <m/>
    <m/>
    <m/>
    <m/>
    <s v="Asistió"/>
    <m/>
    <m/>
    <m/>
    <m/>
    <m/>
    <m/>
    <m/>
    <d v="2025-06-30T00:00:00"/>
    <m/>
    <d v="2025-07-31T00:00:00"/>
    <m/>
    <m/>
    <s v="Web"/>
    <s v="PPP"/>
    <s v="Lima - Breña-Enero-Jueves-7:30pma9:30pm-45673"/>
    <s v="Conócete a ti mismo"/>
    <x v="5"/>
    <x v="0"/>
  </r>
  <r>
    <x v="0"/>
    <x v="0"/>
    <x v="2"/>
    <x v="0"/>
    <x v="2"/>
    <s v="Maritza"/>
    <s v="74954280"/>
    <s v="Fabrizio"/>
    <s v="Pacheco Sanchez"/>
    <n v="990954070"/>
    <m/>
    <d v="2004-03-09T00:00:00"/>
    <n v="21"/>
    <s v="Nuth I"/>
    <x v="0"/>
    <m/>
    <m/>
    <m/>
    <m/>
    <d v="2025-01-30T00:00:00"/>
    <d v="2025-04-16T00:00:00"/>
    <x v="2"/>
    <x v="2"/>
    <s v="P"/>
    <s v="F"/>
    <s v="F"/>
    <s v="F"/>
    <s v="CH"/>
    <m/>
    <m/>
    <m/>
    <m/>
    <m/>
    <m/>
    <m/>
    <m/>
    <m/>
    <m/>
    <m/>
    <m/>
    <s v="No Asistió"/>
    <m/>
    <m/>
    <m/>
    <m/>
    <m/>
    <m/>
    <m/>
    <d v="2025-06-30T00:00:00"/>
    <m/>
    <d v="2025-07-31T00:00:00"/>
    <m/>
    <m/>
    <s v="Redes sociales"/>
    <s v="PFF"/>
    <s v="Lima - Breña-Enero-Jueves-7:30pma9:30pm-45673"/>
    <s v="Conócete a ti mismo"/>
    <x v="5"/>
    <x v="0"/>
  </r>
  <r>
    <x v="0"/>
    <x v="1"/>
    <x v="0"/>
    <x v="0"/>
    <x v="3"/>
    <s v="Patt "/>
    <s v="40353254"/>
    <s v="Gianina "/>
    <s v="Ale Ale"/>
    <n v="977266653"/>
    <s v="alegianina01@gmail.com"/>
    <d v="1979-01-01T00:00:00"/>
    <n v="46"/>
    <s v="Anubis I"/>
    <x v="0"/>
    <m/>
    <m/>
    <m/>
    <m/>
    <d v="2025-02-24T00:00:00"/>
    <d v="2025-05-10T00:00:00"/>
    <x v="0"/>
    <x v="3"/>
    <s v="P"/>
    <s v="P"/>
    <s v="P"/>
    <s v="P"/>
    <m/>
    <m/>
    <m/>
    <m/>
    <m/>
    <m/>
    <m/>
    <m/>
    <m/>
    <m/>
    <m/>
    <m/>
    <m/>
    <s v="Asistió"/>
    <m/>
    <m/>
    <m/>
    <m/>
    <m/>
    <m/>
    <m/>
    <d v="2025-07-31T00:00:00"/>
    <m/>
    <d v="2025-08-31T00:00:00"/>
    <m/>
    <m/>
    <m/>
    <s v="PPP"/>
    <s v="Lima - Breña-Febrero-Lunes-7:30pma9:30pm-45698"/>
    <s v="Conócete a ti mismo"/>
    <x v="6"/>
    <x v="0"/>
  </r>
  <r>
    <x v="0"/>
    <x v="1"/>
    <x v="0"/>
    <x v="0"/>
    <x v="3"/>
    <s v="Patt "/>
    <s v="44323121"/>
    <s v="Victor Ezequiel"/>
    <s v="Atunca De La Cruz"/>
    <n v="917675018"/>
    <s v="vicruz24071980@gmail.com"/>
    <d v="1980-01-01T00:00:00"/>
    <n v="45"/>
    <s v="Anubis I"/>
    <x v="0"/>
    <m/>
    <m/>
    <m/>
    <m/>
    <d v="2025-02-24T00:00:00"/>
    <d v="2025-05-10T00:00:00"/>
    <x v="0"/>
    <x v="3"/>
    <s v="P"/>
    <s v="P"/>
    <s v="P"/>
    <s v="P"/>
    <m/>
    <m/>
    <m/>
    <m/>
    <m/>
    <m/>
    <m/>
    <m/>
    <m/>
    <m/>
    <m/>
    <m/>
    <m/>
    <s v="Asistió"/>
    <m/>
    <m/>
    <m/>
    <m/>
    <m/>
    <m/>
    <m/>
    <d v="2025-07-31T00:00:00"/>
    <m/>
    <d v="2025-08-31T00:00:00"/>
    <m/>
    <m/>
    <s v="WhatsApp "/>
    <s v="PPP"/>
    <s v="Lima - Breña-Febrero-Lunes-7:30pma9:30pm-45698"/>
    <s v="Conócete a ti mismo"/>
    <x v="6"/>
    <x v="0"/>
  </r>
  <r>
    <x v="0"/>
    <x v="1"/>
    <x v="0"/>
    <x v="0"/>
    <x v="3"/>
    <s v="Patt "/>
    <s v="41561131"/>
    <s v="Sonia "/>
    <s v="Baltazar Anchiraico"/>
    <n v="945997318"/>
    <s v="secretarianucleodiocho3@gmail.com"/>
    <d v="1981-08-07T00:00:00"/>
    <n v="43"/>
    <s v="Anubis I"/>
    <x v="0"/>
    <m/>
    <m/>
    <m/>
    <m/>
    <d v="2025-02-24T00:00:00"/>
    <d v="2025-05-10T00:00:00"/>
    <x v="0"/>
    <x v="3"/>
    <s v="P"/>
    <s v="P"/>
    <s v="P"/>
    <s v="P"/>
    <m/>
    <m/>
    <m/>
    <m/>
    <m/>
    <m/>
    <m/>
    <m/>
    <m/>
    <m/>
    <m/>
    <m/>
    <m/>
    <s v="Asistió"/>
    <m/>
    <m/>
    <m/>
    <m/>
    <m/>
    <m/>
    <m/>
    <d v="2025-07-31T00:00:00"/>
    <m/>
    <d v="2025-08-31T00:00:00"/>
    <m/>
    <m/>
    <s v="Redes sociales "/>
    <s v="PPP"/>
    <s v="Lima - Breña-Febrero-Lunes-7:30pma9:30pm-45698"/>
    <s v="Conócete a ti mismo"/>
    <x v="6"/>
    <x v="0"/>
  </r>
  <r>
    <x v="0"/>
    <x v="1"/>
    <x v="0"/>
    <x v="0"/>
    <x v="3"/>
    <s v="Patt "/>
    <s v="48412358"/>
    <s v="Tatiana Hilda  "/>
    <s v="Conga Atauqui"/>
    <n v="944480785"/>
    <s v="tatianaconga@gmail.com"/>
    <d v="1994-11-08T00:00:00"/>
    <n v="30"/>
    <s v="Anubis I"/>
    <x v="0"/>
    <m/>
    <m/>
    <m/>
    <m/>
    <d v="2025-02-24T00:00:00"/>
    <d v="2025-05-10T00:00:00"/>
    <x v="0"/>
    <x v="3"/>
    <s v="P"/>
    <s v="P"/>
    <s v="P"/>
    <s v="F"/>
    <m/>
    <m/>
    <m/>
    <m/>
    <m/>
    <m/>
    <m/>
    <m/>
    <m/>
    <m/>
    <m/>
    <m/>
    <m/>
    <s v="Asistió"/>
    <m/>
    <m/>
    <m/>
    <m/>
    <m/>
    <m/>
    <m/>
    <d v="2025-07-31T00:00:00"/>
    <m/>
    <d v="2025-08-31T00:00:00"/>
    <m/>
    <m/>
    <m/>
    <s v="PPP"/>
    <s v="Lima - Breña-Febrero-Lunes-7:30pma9:30pm-45698"/>
    <s v="Conócete a ti mismo"/>
    <x v="6"/>
    <x v="0"/>
  </r>
  <r>
    <x v="0"/>
    <x v="1"/>
    <x v="0"/>
    <x v="0"/>
    <x v="3"/>
    <s v="Patt "/>
    <s v="40872615"/>
    <s v="Jennifer  Mariella"/>
    <s v="Mosquera Torres"/>
    <n v="991553218"/>
    <s v="jennifermosqueratorres@gmail.com"/>
    <d v="1981-01-01T00:00:00"/>
    <n v="44"/>
    <s v="Anubis I"/>
    <x v="0"/>
    <m/>
    <m/>
    <m/>
    <m/>
    <d v="2025-02-24T00:00:00"/>
    <d v="2025-05-10T00:00:00"/>
    <x v="0"/>
    <x v="3"/>
    <s v="P"/>
    <s v="P"/>
    <s v="P"/>
    <s v="F"/>
    <m/>
    <m/>
    <m/>
    <m/>
    <m/>
    <m/>
    <m/>
    <m/>
    <m/>
    <m/>
    <m/>
    <m/>
    <m/>
    <s v="Asistió"/>
    <m/>
    <m/>
    <m/>
    <m/>
    <m/>
    <m/>
    <m/>
    <d v="2025-07-31T00:00:00"/>
    <m/>
    <d v="2025-08-31T00:00:00"/>
    <m/>
    <m/>
    <m/>
    <s v="PPP"/>
    <s v="Lima - Breña-Febrero-Lunes-7:30pma9:30pm-45698"/>
    <s v="Conócete a ti mismo"/>
    <x v="6"/>
    <x v="0"/>
  </r>
  <r>
    <x v="0"/>
    <x v="1"/>
    <x v="0"/>
    <x v="0"/>
    <x v="3"/>
    <s v="Patt "/>
    <s v="41583408"/>
    <s v="Luis  Aquilino"/>
    <s v="Paredes Torres"/>
    <n v="995654707"/>
    <s v="lp82t@hotmail.com"/>
    <d v="1982-01-01T00:00:00"/>
    <n v="43"/>
    <s v="Anubis I"/>
    <x v="0"/>
    <m/>
    <m/>
    <m/>
    <m/>
    <d v="2025-02-24T00:00:00"/>
    <d v="2025-05-10T00:00:00"/>
    <x v="0"/>
    <x v="3"/>
    <s v="P"/>
    <s v="P"/>
    <s v="P"/>
    <s v="P"/>
    <m/>
    <m/>
    <m/>
    <m/>
    <m/>
    <m/>
    <m/>
    <m/>
    <m/>
    <m/>
    <m/>
    <m/>
    <m/>
    <s v="Asistió"/>
    <m/>
    <m/>
    <m/>
    <m/>
    <m/>
    <m/>
    <m/>
    <d v="2025-07-31T00:00:00"/>
    <m/>
    <d v="2025-08-31T00:00:00"/>
    <m/>
    <m/>
    <s v="Redes sociales "/>
    <s v="PPP"/>
    <s v="Lima - Breña-Febrero-Lunes-7:30pma9:30pm-45698"/>
    <s v="Conócete a ti mismo"/>
    <x v="6"/>
    <x v="0"/>
  </r>
  <r>
    <x v="0"/>
    <x v="1"/>
    <x v="0"/>
    <x v="0"/>
    <x v="3"/>
    <s v="Patt "/>
    <s v="72062889"/>
    <s v="Marcelo Daniel "/>
    <s v="Torres Jara"/>
    <n v="996103215"/>
    <s v="marcetj08@gmail.com"/>
    <d v="2008-08-08T00:00:00"/>
    <n v="16"/>
    <s v="Anubis I"/>
    <x v="0"/>
    <m/>
    <m/>
    <m/>
    <m/>
    <d v="2025-02-24T00:00:00"/>
    <d v="2025-05-10T00:00:00"/>
    <x v="0"/>
    <x v="3"/>
    <s v="P"/>
    <s v="P"/>
    <s v="P"/>
    <s v="P"/>
    <m/>
    <m/>
    <m/>
    <m/>
    <m/>
    <m/>
    <m/>
    <m/>
    <m/>
    <m/>
    <m/>
    <m/>
    <m/>
    <s v="Asistió"/>
    <m/>
    <m/>
    <m/>
    <m/>
    <m/>
    <m/>
    <m/>
    <d v="2025-07-31T00:00:00"/>
    <m/>
    <d v="2025-08-31T00:00:00"/>
    <m/>
    <m/>
    <s v="Contacto Personal"/>
    <s v="PPP"/>
    <s v="Lima - Breña-Febrero-Lunes-7:30pma9:30pm-45698"/>
    <s v="Conócete a ti mismo"/>
    <x v="6"/>
    <x v="0"/>
  </r>
  <r>
    <x v="0"/>
    <x v="1"/>
    <x v="0"/>
    <x v="0"/>
    <x v="3"/>
    <s v="Patt "/>
    <s v="06012967"/>
    <s v="Emma"/>
    <s v="Vidal Vidal"/>
    <n v="918360531"/>
    <s v="***"/>
    <d v="1954-01-01T00:00:00"/>
    <n v="71"/>
    <s v="Anubis I"/>
    <x v="0"/>
    <m/>
    <m/>
    <m/>
    <m/>
    <d v="2025-02-24T00:00:00"/>
    <d v="2025-05-10T00:00:00"/>
    <x v="0"/>
    <x v="3"/>
    <s v="P"/>
    <s v="P"/>
    <s v="P"/>
    <s v="P"/>
    <m/>
    <m/>
    <m/>
    <m/>
    <m/>
    <m/>
    <m/>
    <m/>
    <m/>
    <m/>
    <m/>
    <m/>
    <m/>
    <s v="Asistió"/>
    <m/>
    <m/>
    <m/>
    <m/>
    <m/>
    <m/>
    <m/>
    <d v="2025-07-31T00:00:00"/>
    <m/>
    <d v="2025-08-31T00:00:00"/>
    <m/>
    <m/>
    <s v="Redes sociales"/>
    <s v="PPP"/>
    <s v="Lima - Breña-Febrero-Lunes-7:30pma9:30pm-45698"/>
    <s v="Conócete a ti mismo"/>
    <x v="6"/>
    <x v="0"/>
  </r>
  <r>
    <x v="0"/>
    <x v="1"/>
    <x v="0"/>
    <x v="0"/>
    <x v="3"/>
    <s v="Patt "/>
    <s v="74716382"/>
    <s v="Marcelo Edson"/>
    <s v="Vivanco Alata "/>
    <n v="972998473"/>
    <s v="edsonmarcelova@gmail.com"/>
    <d v="2003-01-10T00:00:00"/>
    <n v="22"/>
    <s v="Anubis I"/>
    <x v="0"/>
    <m/>
    <m/>
    <m/>
    <m/>
    <d v="2025-02-24T00:00:00"/>
    <d v="2025-05-10T00:00:00"/>
    <x v="0"/>
    <x v="3"/>
    <s v="P"/>
    <s v="F"/>
    <s v="F"/>
    <s v="F"/>
    <m/>
    <m/>
    <m/>
    <m/>
    <m/>
    <m/>
    <m/>
    <m/>
    <m/>
    <m/>
    <m/>
    <m/>
    <m/>
    <s v="No Asistió"/>
    <m/>
    <m/>
    <m/>
    <m/>
    <m/>
    <m/>
    <m/>
    <d v="2025-07-31T00:00:00"/>
    <m/>
    <d v="2025-08-31T00:00:00"/>
    <m/>
    <m/>
    <m/>
    <s v="PFF"/>
    <s v="Lima - Breña-Febrero-Lunes-7:30pma9:30pm-45698"/>
    <s v="Conócete a ti mismo"/>
    <x v="6"/>
    <x v="0"/>
  </r>
  <r>
    <x v="0"/>
    <x v="1"/>
    <x v="1"/>
    <x v="0"/>
    <x v="4"/>
    <s v="Sofia"/>
    <s v="40609674"/>
    <s v="Agustin"/>
    <s v="Cereceda Manrique"/>
    <n v="929087129"/>
    <s v="fercerman80@gmail.com"/>
    <d v="1980-01-01T00:00:00"/>
    <n v="45"/>
    <s v="Xexostris I"/>
    <x v="0"/>
    <m/>
    <m/>
    <m/>
    <m/>
    <d v="2025-02-25T00:00:00"/>
    <d v="2025-05-11T00:00:00"/>
    <x v="3"/>
    <x v="1"/>
    <s v="P"/>
    <s v="P"/>
    <s v="F"/>
    <s v="P"/>
    <m/>
    <m/>
    <m/>
    <m/>
    <m/>
    <m/>
    <m/>
    <m/>
    <m/>
    <m/>
    <m/>
    <m/>
    <m/>
    <s v="Asistió"/>
    <m/>
    <m/>
    <m/>
    <m/>
    <m/>
    <m/>
    <m/>
    <d v="2025-07-31T00:00:00"/>
    <m/>
    <d v="2025-08-31T00:00:00"/>
    <m/>
    <m/>
    <m/>
    <s v="PPF"/>
    <s v="Lima - Breña-Febrero-Martes-7:30pma9:30pm-45699"/>
    <s v="Conócete a ti mismo"/>
    <x v="7"/>
    <x v="0"/>
  </r>
  <r>
    <x v="0"/>
    <x v="1"/>
    <x v="1"/>
    <x v="0"/>
    <x v="4"/>
    <s v="Sofia"/>
    <s v="04648788"/>
    <s v="Felix "/>
    <s v="De la Cruz Valenzuela"/>
    <n v="988900931"/>
    <s v="fede0077@hotmail.com"/>
    <d v="1964-01-01T00:00:00"/>
    <n v="61"/>
    <s v="Xexostris I"/>
    <x v="0"/>
    <m/>
    <m/>
    <m/>
    <m/>
    <d v="2025-02-25T00:00:00"/>
    <d v="2025-05-11T00:00:00"/>
    <x v="3"/>
    <x v="1"/>
    <s v="P"/>
    <s v="P"/>
    <s v="P"/>
    <s v="P"/>
    <m/>
    <m/>
    <m/>
    <m/>
    <m/>
    <m/>
    <m/>
    <m/>
    <m/>
    <m/>
    <m/>
    <m/>
    <m/>
    <s v="Asistió"/>
    <m/>
    <m/>
    <m/>
    <m/>
    <m/>
    <m/>
    <m/>
    <d v="2025-07-31T00:00:00"/>
    <m/>
    <d v="2025-08-31T00:00:00"/>
    <m/>
    <m/>
    <s v="Actividades"/>
    <s v="PPP"/>
    <s v="Lima - Breña-Febrero-Martes-7:30pma9:30pm-45699"/>
    <s v="Conócete a ti mismo"/>
    <x v="7"/>
    <x v="0"/>
  </r>
  <r>
    <x v="0"/>
    <x v="1"/>
    <x v="1"/>
    <x v="0"/>
    <x v="4"/>
    <s v="Sofia"/>
    <s v="60736855"/>
    <s v="Brenda Nicole "/>
    <s v="Miranda Velásquez"/>
    <n v="908692210"/>
    <s v="Brendanicolemv@gmail.com"/>
    <d v="2006-06-04T00:00:00"/>
    <n v="18"/>
    <s v="Xexostris I"/>
    <x v="1"/>
    <m/>
    <m/>
    <m/>
    <m/>
    <d v="2025-02-25T00:00:00"/>
    <d v="2025-05-11T00:00:00"/>
    <x v="3"/>
    <x v="1"/>
    <s v="F"/>
    <s v="F"/>
    <s v="F"/>
    <s v="F"/>
    <m/>
    <m/>
    <m/>
    <m/>
    <m/>
    <m/>
    <m/>
    <m/>
    <m/>
    <m/>
    <m/>
    <m/>
    <m/>
    <s v="No Asistió"/>
    <m/>
    <m/>
    <m/>
    <m/>
    <m/>
    <m/>
    <m/>
    <d v="2025-07-31T00:00:00"/>
    <m/>
    <d v="2025-08-31T00:00:00"/>
    <m/>
    <m/>
    <s v="Contacto Personal"/>
    <s v="FFF"/>
    <s v="Lima - Breña-Febrero-Martes-7:30pma9:30pm-45699"/>
    <s v="Conócete a ti mismo"/>
    <x v="8"/>
    <x v="0"/>
  </r>
  <r>
    <x v="0"/>
    <x v="1"/>
    <x v="1"/>
    <x v="0"/>
    <x v="4"/>
    <s v="Sofia"/>
    <s v="09436480"/>
    <s v="Nancy "/>
    <s v="Moquillaza Espinoza"/>
    <n v="979549413"/>
    <s v="nancy.moquillaza@hotmail.com"/>
    <d v="1968-01-01T00:00:00"/>
    <n v="57"/>
    <s v="Xexostris I"/>
    <x v="0"/>
    <m/>
    <m/>
    <m/>
    <m/>
    <d v="2025-02-25T00:00:00"/>
    <d v="2025-05-11T00:00:00"/>
    <x v="3"/>
    <x v="1"/>
    <s v="P"/>
    <s v="P"/>
    <s v="F"/>
    <s v="P"/>
    <m/>
    <m/>
    <m/>
    <m/>
    <m/>
    <m/>
    <m/>
    <m/>
    <m/>
    <m/>
    <m/>
    <m/>
    <m/>
    <s v="Asistió"/>
    <m/>
    <m/>
    <m/>
    <m/>
    <m/>
    <m/>
    <m/>
    <d v="2025-07-31T00:00:00"/>
    <m/>
    <d v="2025-08-31T00:00:00"/>
    <m/>
    <m/>
    <m/>
    <s v="PPF"/>
    <s v="Lima - Breña-Febrero-Martes-7:30pma9:30pm-45699"/>
    <s v="Conócete a ti mismo"/>
    <x v="7"/>
    <x v="0"/>
  </r>
  <r>
    <x v="0"/>
    <x v="1"/>
    <x v="1"/>
    <x v="0"/>
    <x v="4"/>
    <s v="Sofia"/>
    <s v="45090886"/>
    <s v="Samanta Ruth"/>
    <s v="Kujat Flores"/>
    <n v="967554633"/>
    <s v="SAMANTAKUJAT77@GMAIL.COM"/>
    <d v="1988-07-02T00:00:00"/>
    <n v="36"/>
    <s v="Xexostris I"/>
    <x v="0"/>
    <m/>
    <m/>
    <m/>
    <m/>
    <d v="2025-02-25T00:00:00"/>
    <d v="2025-05-11T00:00:00"/>
    <x v="3"/>
    <x v="1"/>
    <s v="F"/>
    <s v="P"/>
    <s v="P"/>
    <s v="P"/>
    <m/>
    <m/>
    <m/>
    <m/>
    <m/>
    <m/>
    <m/>
    <m/>
    <m/>
    <m/>
    <m/>
    <m/>
    <m/>
    <s v="Asistió"/>
    <m/>
    <m/>
    <m/>
    <m/>
    <m/>
    <m/>
    <m/>
    <d v="2025-07-31T00:00:00"/>
    <m/>
    <d v="2025-08-31T00:00:00"/>
    <m/>
    <m/>
    <m/>
    <s v="FPP"/>
    <s v="Lima - Breña-Febrero-Martes-7:30pma9:30pm-45699"/>
    <s v="Conócete a ti mismo"/>
    <x v="7"/>
    <x v="0"/>
  </r>
  <r>
    <x v="0"/>
    <x v="1"/>
    <x v="0"/>
    <x v="0"/>
    <x v="3"/>
    <s v="Patt "/>
    <s v="09509493"/>
    <s v="Jesus Elizabeth"/>
    <s v="Baltazar Angeles"/>
    <n v="980570900"/>
    <s v="ebcursos55@gmail.com"/>
    <d v="1970-01-01T00:00:00"/>
    <n v="55"/>
    <s v="Anubis I"/>
    <x v="1"/>
    <m/>
    <m/>
    <m/>
    <m/>
    <d v="2025-02-24T00:00:00"/>
    <d v="2025-05-10T00:00:00"/>
    <x v="0"/>
    <x v="3"/>
    <s v="P"/>
    <s v="F"/>
    <s v="F"/>
    <s v="F"/>
    <m/>
    <m/>
    <m/>
    <m/>
    <m/>
    <m/>
    <m/>
    <m/>
    <m/>
    <m/>
    <m/>
    <m/>
    <m/>
    <s v="No Asistió"/>
    <m/>
    <m/>
    <m/>
    <m/>
    <m/>
    <m/>
    <m/>
    <d v="2025-07-31T00:00:00"/>
    <m/>
    <d v="2025-08-31T00:00:00"/>
    <m/>
    <m/>
    <s v="Redes sociales"/>
    <s v="PFF"/>
    <s v="Lima - Breña-Febrero-Lunes-7:30pma9:30pm-45698"/>
    <s v="Conócete a ti mismo"/>
    <x v="9"/>
    <x v="0"/>
  </r>
  <r>
    <x v="0"/>
    <x v="1"/>
    <x v="0"/>
    <x v="0"/>
    <x v="3"/>
    <s v="Patt "/>
    <s v="76586803"/>
    <s v="Cynthia"/>
    <s v="Castillo Vertiz"/>
    <n v="961803503"/>
    <m/>
    <m/>
    <s v=""/>
    <s v="Anubis I"/>
    <x v="0"/>
    <m/>
    <m/>
    <m/>
    <m/>
    <d v="2025-02-24T00:00:00"/>
    <d v="2025-05-10T00:00:00"/>
    <x v="0"/>
    <x v="3"/>
    <s v="F"/>
    <s v="F"/>
    <s v="P"/>
    <s v="P"/>
    <m/>
    <m/>
    <m/>
    <m/>
    <m/>
    <m/>
    <m/>
    <m/>
    <m/>
    <m/>
    <m/>
    <m/>
    <m/>
    <s v="Asistió"/>
    <m/>
    <m/>
    <m/>
    <m/>
    <m/>
    <m/>
    <m/>
    <d v="2025-07-31T00:00:00"/>
    <m/>
    <d v="2025-08-31T00:00:00"/>
    <m/>
    <m/>
    <m/>
    <s v="FFP"/>
    <s v="Lima - Breña-Febrero-Lunes-7:30pma9:30pm-45698"/>
    <s v="Conócete a ti mismo"/>
    <x v="6"/>
    <x v="0"/>
  </r>
  <r>
    <x v="0"/>
    <x v="1"/>
    <x v="0"/>
    <x v="0"/>
    <x v="3"/>
    <s v="Patt "/>
    <s v="76855928"/>
    <s v="Juan Manuel"/>
    <s v="Gallardo Escalante"/>
    <n v="960806026"/>
    <s v="***"/>
    <d v="2005-01-01T00:00:00"/>
    <n v="20"/>
    <s v="Anubis I"/>
    <x v="0"/>
    <m/>
    <m/>
    <m/>
    <m/>
    <d v="2025-02-24T00:00:00"/>
    <d v="2025-05-10T00:00:00"/>
    <x v="0"/>
    <x v="3"/>
    <s v="F"/>
    <s v="P"/>
    <s v="P"/>
    <s v="P"/>
    <m/>
    <m/>
    <m/>
    <m/>
    <m/>
    <m/>
    <m/>
    <m/>
    <m/>
    <m/>
    <m/>
    <m/>
    <m/>
    <s v="Asistió"/>
    <m/>
    <m/>
    <m/>
    <m/>
    <m/>
    <m/>
    <m/>
    <d v="2025-07-31T00:00:00"/>
    <m/>
    <d v="2025-08-31T00:00:00"/>
    <m/>
    <m/>
    <s v="Contacto personal "/>
    <s v="FPP"/>
    <s v="Lima - Breña-Febrero-Lunes-7:30pma9:30pm-45698"/>
    <s v="Conócete a ti mismo"/>
    <x v="6"/>
    <x v="0"/>
  </r>
  <r>
    <x v="0"/>
    <x v="1"/>
    <x v="0"/>
    <x v="0"/>
    <x v="3"/>
    <s v="Patt "/>
    <s v="73182719"/>
    <s v="Norgen"/>
    <s v="Gazaniga Mendoza"/>
    <n v="910401799"/>
    <m/>
    <m/>
    <s v=""/>
    <s v="Anubis I"/>
    <x v="0"/>
    <m/>
    <m/>
    <m/>
    <m/>
    <d v="2025-02-24T00:00:00"/>
    <d v="2025-05-10T00:00:00"/>
    <x v="0"/>
    <x v="3"/>
    <s v="F"/>
    <s v="P"/>
    <s v="P"/>
    <s v="P"/>
    <m/>
    <m/>
    <m/>
    <m/>
    <m/>
    <m/>
    <m/>
    <m/>
    <m/>
    <m/>
    <m/>
    <m/>
    <m/>
    <s v="Asistió"/>
    <m/>
    <m/>
    <m/>
    <m/>
    <m/>
    <m/>
    <m/>
    <d v="2025-07-31T00:00:00"/>
    <m/>
    <d v="2025-08-31T00:00:00"/>
    <m/>
    <m/>
    <m/>
    <s v="FPP"/>
    <s v="Lima - Breña-Febrero-Lunes-7:30pma9:30pm-45698"/>
    <s v="Conócete a ti mismo"/>
    <x v="6"/>
    <x v="0"/>
  </r>
  <r>
    <x v="0"/>
    <x v="1"/>
    <x v="0"/>
    <x v="0"/>
    <x v="3"/>
    <s v="Patt "/>
    <s v="42688232"/>
    <s v="Rosaura  Nathaly"/>
    <s v="Luciano Zegarra"/>
    <n v="946043787"/>
    <s v="ventas@ventasyserviciosabundia.com"/>
    <d v="1984-05-24T00:00:00"/>
    <n v="40"/>
    <s v="Anubis I"/>
    <x v="0"/>
    <m/>
    <m/>
    <m/>
    <m/>
    <d v="2025-02-24T00:00:00"/>
    <d v="2025-05-10T00:00:00"/>
    <x v="0"/>
    <x v="3"/>
    <s v="P"/>
    <s v="P"/>
    <s v="P"/>
    <s v="P"/>
    <m/>
    <m/>
    <m/>
    <m/>
    <m/>
    <m/>
    <m/>
    <m/>
    <m/>
    <m/>
    <m/>
    <m/>
    <m/>
    <s v="Asistió"/>
    <m/>
    <m/>
    <m/>
    <m/>
    <m/>
    <m/>
    <m/>
    <d v="2025-07-31T00:00:00"/>
    <m/>
    <d v="2025-08-31T00:00:00"/>
    <m/>
    <m/>
    <s v="Redes sociales"/>
    <s v="PPP"/>
    <s v="Lima - Breña-Febrero-Lunes-7:30pma9:30pm-45698"/>
    <s v="Conócete a ti mismo"/>
    <x v="6"/>
    <x v="0"/>
  </r>
  <r>
    <x v="0"/>
    <x v="1"/>
    <x v="1"/>
    <x v="0"/>
    <x v="3"/>
    <s v="Sofia"/>
    <s v="10409514"/>
    <s v="Roger"/>
    <s v="Yurivilca Montes"/>
    <n v="954135274"/>
    <m/>
    <m/>
    <s v=""/>
    <s v="Xexostris I"/>
    <x v="1"/>
    <m/>
    <m/>
    <m/>
    <m/>
    <d v="2025-02-24T00:00:00"/>
    <d v="2025-05-10T00:00:00"/>
    <x v="3"/>
    <x v="1"/>
    <s v="P"/>
    <s v="P"/>
    <s v="F"/>
    <s v="F"/>
    <m/>
    <m/>
    <m/>
    <m/>
    <m/>
    <m/>
    <m/>
    <m/>
    <m/>
    <m/>
    <m/>
    <m/>
    <m/>
    <s v="Asistió"/>
    <m/>
    <m/>
    <m/>
    <m/>
    <m/>
    <m/>
    <m/>
    <d v="2025-07-31T00:00:00"/>
    <m/>
    <d v="2025-08-31T00:00:00"/>
    <m/>
    <m/>
    <m/>
    <s v="PPF"/>
    <s v="Lima - Breña-Febrero-Martes-7:30pma9:30pm-45698"/>
    <s v="Conócete a ti mismo"/>
    <x v="10"/>
    <x v="0"/>
  </r>
  <r>
    <x v="0"/>
    <x v="1"/>
    <x v="1"/>
    <x v="0"/>
    <x v="3"/>
    <s v="Patt "/>
    <s v="73804055"/>
    <s v="Ricardo Manuel (2024)"/>
    <s v="Almirón Yco"/>
    <n v="922173734"/>
    <s v="ricardomanuelalmironyco@gmail.com"/>
    <d v="2001-10-07T00:00:00"/>
    <n v="23"/>
    <s v="Anubis I"/>
    <x v="2"/>
    <m/>
    <m/>
    <m/>
    <m/>
    <d v="2025-02-24T00:00:00"/>
    <d v="2025-05-10T00:00:00"/>
    <x v="0"/>
    <x v="3"/>
    <s v="F"/>
    <s v="P"/>
    <s v="P"/>
    <s v="P"/>
    <m/>
    <m/>
    <m/>
    <m/>
    <m/>
    <m/>
    <m/>
    <m/>
    <m/>
    <m/>
    <m/>
    <m/>
    <m/>
    <s v="Asistió"/>
    <m/>
    <m/>
    <m/>
    <m/>
    <m/>
    <m/>
    <m/>
    <d v="2025-07-31T00:00:00"/>
    <m/>
    <d v="2025-08-31T00:00:00"/>
    <m/>
    <m/>
    <s v="Contacto Personal"/>
    <s v="FPP"/>
    <s v="Lima - Breña-Febrero-Martes-7:30pma9:30pm-45698"/>
    <s v="Conócete a ti mismo"/>
    <x v="11"/>
    <x v="0"/>
  </r>
  <r>
    <x v="0"/>
    <x v="1"/>
    <x v="0"/>
    <x v="0"/>
    <x v="3"/>
    <s v="Patt "/>
    <s v="70713028"/>
    <s v="Alejandra (enero)"/>
    <s v="Cahuana Rodrìguez"/>
    <n v="970810147"/>
    <s v="alejandracahuanar@gmail.com"/>
    <d v="2007-01-01T00:00:00"/>
    <n v="18"/>
    <s v="Anubis I"/>
    <x v="3"/>
    <m/>
    <m/>
    <m/>
    <m/>
    <d v="2025-02-24T00:00:00"/>
    <d v="2025-05-10T00:00:00"/>
    <x v="0"/>
    <x v="3"/>
    <s v="P"/>
    <s v="P"/>
    <s v="P"/>
    <s v="P"/>
    <m/>
    <m/>
    <m/>
    <m/>
    <m/>
    <m/>
    <m/>
    <m/>
    <m/>
    <m/>
    <m/>
    <m/>
    <m/>
    <s v="Asistió"/>
    <m/>
    <m/>
    <m/>
    <m/>
    <m/>
    <m/>
    <m/>
    <d v="2025-07-31T00:00:00"/>
    <m/>
    <d v="2025-08-31T00:00:00"/>
    <m/>
    <m/>
    <s v="Contacto Personal"/>
    <s v="PPP"/>
    <s v="Lima - Breña-Febrero-Lunes-7:30pma9:30pm-45698"/>
    <s v="Conócete a ti mismo"/>
    <x v="12"/>
    <x v="0"/>
  </r>
  <r>
    <x v="0"/>
    <x v="1"/>
    <x v="0"/>
    <x v="0"/>
    <x v="3"/>
    <s v="Patt "/>
    <s v="08095749"/>
    <s v="Gabino (enero)"/>
    <s v="Cahuana Romero"/>
    <n v="981356706"/>
    <s v="gabinosignos@yahoo.es"/>
    <d v="1965-01-01T00:00:00"/>
    <n v="60"/>
    <s v="Anubis I"/>
    <x v="3"/>
    <m/>
    <m/>
    <m/>
    <m/>
    <d v="2025-02-24T00:00:00"/>
    <d v="2025-05-10T00:00:00"/>
    <x v="0"/>
    <x v="3"/>
    <s v="P"/>
    <s v="P"/>
    <s v="P"/>
    <s v="P"/>
    <m/>
    <m/>
    <m/>
    <m/>
    <m/>
    <m/>
    <m/>
    <m/>
    <m/>
    <m/>
    <m/>
    <m/>
    <m/>
    <s v="Asistió"/>
    <m/>
    <m/>
    <m/>
    <m/>
    <m/>
    <m/>
    <m/>
    <d v="2025-07-31T00:00:00"/>
    <m/>
    <d v="2025-08-31T00:00:00"/>
    <m/>
    <m/>
    <s v="Redes sociales"/>
    <s v="PPP"/>
    <s v="Lima - Breña-Febrero-Lunes-7:30pma9:30pm-45698"/>
    <s v="Conócete a ti mismo"/>
    <x v="12"/>
    <x v="0"/>
  </r>
  <r>
    <x v="0"/>
    <x v="1"/>
    <x v="0"/>
    <x v="0"/>
    <x v="3"/>
    <s v="Patt "/>
    <s v="10121243"/>
    <s v="Carmen Rosario (enero)"/>
    <s v="Irazabal Còrdova"/>
    <n v="997049166"/>
    <s v="carmenrosarioirazabalcordova@gmail.com"/>
    <d v="1974-01-01T00:00:00"/>
    <n v="51"/>
    <s v="Anubis I"/>
    <x v="3"/>
    <m/>
    <m/>
    <m/>
    <m/>
    <d v="2025-02-24T00:00:00"/>
    <d v="2025-05-10T00:00:00"/>
    <x v="0"/>
    <x v="3"/>
    <s v="F"/>
    <s v="P"/>
    <s v="F"/>
    <s v="F"/>
    <m/>
    <m/>
    <m/>
    <m/>
    <m/>
    <m/>
    <m/>
    <m/>
    <m/>
    <m/>
    <m/>
    <m/>
    <m/>
    <s v="No Asistió"/>
    <m/>
    <m/>
    <m/>
    <m/>
    <m/>
    <m/>
    <m/>
    <d v="2025-07-31T00:00:00"/>
    <m/>
    <d v="2025-08-31T00:00:00"/>
    <m/>
    <m/>
    <s v="Redes sociales"/>
    <s v="FPF"/>
    <s v="Lima - Breña-Febrero-Lunes-7:30pma9:30pm-45698"/>
    <s v="Conócete a ti mismo"/>
    <x v="12"/>
    <x v="0"/>
  </r>
  <r>
    <x v="0"/>
    <x v="1"/>
    <x v="0"/>
    <x v="0"/>
    <x v="3"/>
    <s v="Patt "/>
    <s v="74954280"/>
    <s v="Fabrizio (enero)"/>
    <s v="Pacheco Sanchez"/>
    <n v="990954070"/>
    <s v="***"/>
    <d v="2004-03-09T00:00:00"/>
    <n v="21"/>
    <s v="Anubis I"/>
    <x v="3"/>
    <m/>
    <m/>
    <m/>
    <m/>
    <d v="2025-02-24T00:00:00"/>
    <d v="2025-05-10T00:00:00"/>
    <x v="0"/>
    <x v="3"/>
    <s v="P"/>
    <s v="P"/>
    <s v="F"/>
    <s v="P"/>
    <m/>
    <m/>
    <m/>
    <m/>
    <m/>
    <m/>
    <m/>
    <m/>
    <m/>
    <m/>
    <m/>
    <m/>
    <m/>
    <s v="Asistió"/>
    <m/>
    <m/>
    <m/>
    <m/>
    <m/>
    <m/>
    <m/>
    <d v="2025-07-31T00:00:00"/>
    <m/>
    <d v="2025-08-31T00:00:00"/>
    <m/>
    <m/>
    <s v="Redes sociales"/>
    <s v="PPF"/>
    <s v="Lima - Breña-Febrero-Lunes-7:30pma9:30pm-45698"/>
    <s v="Conócete a ti mismo"/>
    <x v="12"/>
    <x v="0"/>
  </r>
  <r>
    <x v="0"/>
    <x v="1"/>
    <x v="1"/>
    <x v="0"/>
    <x v="4"/>
    <s v="Sofia"/>
    <s v="42661088"/>
    <s v="Mercedes Luisa (enero)"/>
    <s v="Alvino Lòpez"/>
    <n v="953010412"/>
    <s v="alvinolopezmercedes@gmail.com"/>
    <d v="1984-01-01T00:00:00"/>
    <n v="41"/>
    <s v="Xexostris I"/>
    <x v="3"/>
    <m/>
    <m/>
    <m/>
    <m/>
    <d v="2025-02-25T00:00:00"/>
    <d v="2025-05-11T00:00:00"/>
    <x v="3"/>
    <x v="1"/>
    <s v="P"/>
    <s v="F"/>
    <s v="F"/>
    <s v="F"/>
    <m/>
    <m/>
    <m/>
    <m/>
    <m/>
    <m/>
    <m/>
    <m/>
    <m/>
    <m/>
    <m/>
    <m/>
    <m/>
    <s v="No Asistió"/>
    <m/>
    <m/>
    <m/>
    <m/>
    <m/>
    <m/>
    <m/>
    <d v="2025-07-31T00:00:00"/>
    <m/>
    <d v="2025-08-31T00:00:00"/>
    <m/>
    <m/>
    <m/>
    <s v="PFF"/>
    <s v="Lima - Breña-Febrero-Martes-7:30pma9:30pm-45699"/>
    <s v="Conócete a ti mismo"/>
    <x v="13"/>
    <x v="0"/>
  </r>
  <r>
    <x v="0"/>
    <x v="1"/>
    <x v="1"/>
    <x v="0"/>
    <x v="4"/>
    <s v="Sofia"/>
    <s v="73264360"/>
    <s v="Lisbeth (2024)"/>
    <s v="Común Pérez"/>
    <n v="946644684"/>
    <s v="lisbeth.cp29@gmail.com"/>
    <d v="1999-01-01T00:00:00"/>
    <n v="26"/>
    <s v="Xexostris I"/>
    <x v="2"/>
    <m/>
    <m/>
    <m/>
    <m/>
    <d v="2025-02-25T00:00:00"/>
    <d v="2025-05-11T00:00:00"/>
    <x v="3"/>
    <x v="1"/>
    <s v="P"/>
    <s v="P"/>
    <s v="F"/>
    <s v="F"/>
    <m/>
    <m/>
    <m/>
    <m/>
    <m/>
    <m/>
    <m/>
    <m/>
    <m/>
    <m/>
    <m/>
    <m/>
    <m/>
    <s v="Asistió"/>
    <m/>
    <m/>
    <m/>
    <m/>
    <m/>
    <m/>
    <m/>
    <d v="2025-07-31T00:00:00"/>
    <m/>
    <d v="2025-08-31T00:00:00"/>
    <m/>
    <m/>
    <m/>
    <s v="PPF"/>
    <s v="Lima - Breña-Febrero-Martes-7:30pma9:30pm-45699"/>
    <s v="Conócete a ti mismo"/>
    <x v="14"/>
    <x v="0"/>
  </r>
  <r>
    <x v="0"/>
    <x v="1"/>
    <x v="1"/>
    <x v="0"/>
    <x v="4"/>
    <s v="Sofia"/>
    <s v="45021266"/>
    <s v="Pamela (2024)"/>
    <s v="Orco Contreras"/>
    <n v="937715966"/>
    <s v="---"/>
    <d v="1987-01-01T00:00:00"/>
    <n v="38"/>
    <s v="Xexostris I"/>
    <x v="2"/>
    <m/>
    <m/>
    <m/>
    <m/>
    <d v="2025-02-25T00:00:00"/>
    <d v="2025-05-11T00:00:00"/>
    <x v="3"/>
    <x v="1"/>
    <s v="P"/>
    <s v="P"/>
    <s v="F"/>
    <s v="F"/>
    <m/>
    <m/>
    <m/>
    <m/>
    <m/>
    <m/>
    <m/>
    <m/>
    <m/>
    <m/>
    <m/>
    <m/>
    <m/>
    <s v="Asistió"/>
    <m/>
    <m/>
    <m/>
    <m/>
    <m/>
    <m/>
    <m/>
    <d v="2025-07-31T00:00:00"/>
    <m/>
    <d v="2025-08-31T00:00:00"/>
    <m/>
    <m/>
    <m/>
    <s v="PPF"/>
    <s v="Lima - Breña-Febrero-Martes-7:30pma9:30pm-45699"/>
    <s v="Conócete a ti mismo"/>
    <x v="14"/>
    <x v="0"/>
  </r>
  <r>
    <x v="0"/>
    <x v="1"/>
    <x v="1"/>
    <x v="0"/>
    <x v="4"/>
    <s v="Sofia"/>
    <s v="09563508"/>
    <s v="Yenny Zully (enero)"/>
    <s v="Zambrano Gavidia"/>
    <n v="980203137"/>
    <s v="yezuzaga@gmail.com"/>
    <d v="1969-01-01T00:00:00"/>
    <n v="56"/>
    <s v="Xexostris I"/>
    <x v="4"/>
    <m/>
    <m/>
    <m/>
    <m/>
    <d v="2025-02-25T00:00:00"/>
    <d v="2025-05-11T00:00:00"/>
    <x v="3"/>
    <x v="1"/>
    <s v="P"/>
    <s v="F"/>
    <s v="F"/>
    <s v="F"/>
    <m/>
    <m/>
    <m/>
    <m/>
    <m/>
    <m/>
    <m/>
    <m/>
    <m/>
    <m/>
    <m/>
    <m/>
    <m/>
    <s v="No Asistió"/>
    <m/>
    <m/>
    <m/>
    <m/>
    <m/>
    <m/>
    <m/>
    <d v="2025-07-31T00:00:00"/>
    <m/>
    <d v="2025-08-31T00:00:00"/>
    <m/>
    <m/>
    <m/>
    <s v="PFF"/>
    <s v="Lima - Breña-Febrero-Martes-7:30pma9:30pm-45699"/>
    <s v="Conócete a ti mismo"/>
    <x v="15"/>
    <x v="0"/>
  </r>
  <r>
    <x v="0"/>
    <x v="0"/>
    <x v="0"/>
    <x v="0"/>
    <x v="0"/>
    <s v="Patt "/>
    <s v="70905749"/>
    <s v="Gema Thalia"/>
    <s v="Cardenas Toledo"/>
    <n v="968440301"/>
    <s v="gema-elx15@hotmail.com"/>
    <d v="1996-01-01T00:00:00"/>
    <n v="29"/>
    <s v="Xexostris III"/>
    <x v="5"/>
    <m/>
    <m/>
    <m/>
    <m/>
    <d v="2025-01-27T00:00:00"/>
    <d v="2025-04-13T00:00:00"/>
    <x v="0"/>
    <x v="0"/>
    <s v="F"/>
    <s v="P"/>
    <s v="P"/>
    <s v="P"/>
    <s v="P"/>
    <s v="P"/>
    <s v="P"/>
    <s v="P"/>
    <m/>
    <m/>
    <m/>
    <m/>
    <m/>
    <m/>
    <m/>
    <m/>
    <m/>
    <s v="Asistió"/>
    <m/>
    <m/>
    <m/>
    <m/>
    <m/>
    <m/>
    <m/>
    <d v="2025-06-30T00:00:00"/>
    <m/>
    <d v="2025-07-31T00:00:00"/>
    <m/>
    <m/>
    <s v="Contacto Personal"/>
    <s v="FPP"/>
    <s v="Lima - Breña-Enero-Lunes-7:30pma9:30pm-45670"/>
    <s v="Conócete a ti mismo"/>
    <x v="16"/>
    <x v="0"/>
  </r>
  <r>
    <x v="0"/>
    <x v="1"/>
    <x v="1"/>
    <x v="0"/>
    <x v="4"/>
    <s v="Sofia"/>
    <s v="60359468"/>
    <s v="Yamileth Mayra"/>
    <s v="Ortega Abal"/>
    <n v="935491139"/>
    <s v="---"/>
    <d v="2008-01-01T00:00:00"/>
    <n v="17"/>
    <s v="Xexostris I"/>
    <x v="3"/>
    <m/>
    <m/>
    <m/>
    <m/>
    <d v="2025-02-25T00:00:00"/>
    <d v="2025-05-11T00:00:00"/>
    <x v="3"/>
    <x v="1"/>
    <s v="P"/>
    <s v="P"/>
    <s v="P"/>
    <s v="F"/>
    <m/>
    <m/>
    <m/>
    <m/>
    <m/>
    <m/>
    <m/>
    <m/>
    <m/>
    <m/>
    <m/>
    <m/>
    <m/>
    <s v="Asistió"/>
    <m/>
    <m/>
    <m/>
    <m/>
    <m/>
    <m/>
    <m/>
    <d v="2025-07-31T00:00:00"/>
    <m/>
    <d v="2025-08-31T00:00:00"/>
    <m/>
    <m/>
    <m/>
    <s v="PPP"/>
    <s v="Lima - Breña-Febrero-Martes-7:30pma9:30pm-45699"/>
    <s v="Conócete a ti mismo"/>
    <x v="13"/>
    <x v="0"/>
  </r>
  <r>
    <x v="0"/>
    <x v="0"/>
    <x v="0"/>
    <x v="0"/>
    <x v="0"/>
    <s v="Patt "/>
    <s v="10120939"/>
    <s v="Nelly Francisca"/>
    <s v="Mendoza Yupanqui"/>
    <n v="943109636"/>
    <s v="nellymendoza27@gmail.com"/>
    <d v="1974-05-08T00:00:00"/>
    <n v="50"/>
    <s v="Xexostris III"/>
    <x v="3"/>
    <m/>
    <m/>
    <m/>
    <m/>
    <d v="2025-01-27T00:00:00"/>
    <d v="2025-04-13T00:00:00"/>
    <x v="0"/>
    <x v="0"/>
    <s v="P"/>
    <s v="P"/>
    <s v="P"/>
    <s v="P"/>
    <s v="F"/>
    <s v="P"/>
    <s v="P"/>
    <s v="F"/>
    <m/>
    <m/>
    <m/>
    <m/>
    <m/>
    <m/>
    <m/>
    <m/>
    <m/>
    <s v="Asistió"/>
    <m/>
    <m/>
    <m/>
    <m/>
    <m/>
    <m/>
    <m/>
    <d v="2025-06-30T00:00:00"/>
    <m/>
    <d v="2025-07-31T00:00:00"/>
    <m/>
    <m/>
    <m/>
    <s v="PPP"/>
    <s v="Lima - Breña-Enero-Lunes-7:30pma9:30pm-45670"/>
    <s v="Conócete a ti mismo"/>
    <x v="17"/>
    <x v="0"/>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m/>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r>
    <x v="1"/>
    <x v="2"/>
    <x v="3"/>
    <x v="1"/>
    <x v="5"/>
    <m/>
    <m/>
    <m/>
    <m/>
    <m/>
    <m/>
    <m/>
    <s v=""/>
    <m/>
    <x v="5"/>
    <m/>
    <m/>
    <m/>
    <m/>
    <s v=""/>
    <s v=""/>
    <x v="4"/>
    <x v="4"/>
    <m/>
    <m/>
    <m/>
    <m/>
    <m/>
    <m/>
    <m/>
    <m/>
    <m/>
    <m/>
    <m/>
    <m/>
    <m/>
    <m/>
    <m/>
    <m/>
    <m/>
    <s v=""/>
    <m/>
    <m/>
    <m/>
    <m/>
    <s v=""/>
    <m/>
    <m/>
    <s v=""/>
    <m/>
    <s v=""/>
    <m/>
    <m/>
    <m/>
    <s v=""/>
    <s v=""/>
    <s v=""/>
    <x v="1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D67998-C5E0-4DD2-BDE3-6BE2B71F5F82}" name="TablaDinámica3" cacheId="10178"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1"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3">
        <item x="1"/>
        <item x="0"/>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6">
        <item x="0"/>
        <item x="1"/>
        <item x="2"/>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6">
    <i>
      <x/>
      <x v="1"/>
    </i>
    <i>
      <x v="1"/>
      <x v="1"/>
    </i>
    <i>
      <x v="2"/>
      <x v="1"/>
    </i>
    <i>
      <x v="3"/>
      <x v="1"/>
    </i>
    <i>
      <x v="4"/>
      <x v="1"/>
    </i>
    <i>
      <x v="5"/>
      <x/>
    </i>
  </rowItems>
  <colItems count="1">
    <i/>
  </colItems>
  <formats count="10">
    <format dxfId="93">
      <pivotArea field="4" type="button" dataOnly="0" labelOnly="1" outline="0" axis="axisRow" fieldPosition="0"/>
    </format>
    <format dxfId="94">
      <pivotArea field="4" type="button" dataOnly="0" labelOnly="1" outline="0" axis="axisRow" fieldPosition="0"/>
    </format>
    <format dxfId="95">
      <pivotArea type="all" dataOnly="0" outline="0" fieldPosition="0"/>
    </format>
    <format dxfId="96">
      <pivotArea field="4" type="button" dataOnly="0" labelOnly="1" outline="0" axis="axisRow" fieldPosition="0"/>
    </format>
    <format dxfId="97">
      <pivotArea field="3" type="button" dataOnly="0" labelOnly="1" outline="0" axis="axisRow" fieldPosition="1"/>
    </format>
    <format dxfId="98">
      <pivotArea dataOnly="0" labelOnly="1" outline="0" fieldPosition="0">
        <references count="1">
          <reference field="4" count="0"/>
        </references>
      </pivotArea>
    </format>
    <format dxfId="99">
      <pivotArea dataOnly="0" labelOnly="1" outline="0" fieldPosition="0">
        <references count="2">
          <reference field="3" count="1">
            <x v="1"/>
          </reference>
          <reference field="4" count="1" selected="0">
            <x v="0"/>
          </reference>
        </references>
      </pivotArea>
    </format>
    <format dxfId="100">
      <pivotArea dataOnly="0" labelOnly="1" outline="0" fieldPosition="0">
        <references count="2">
          <reference field="3" count="1">
            <x v="1"/>
          </reference>
          <reference field="4" count="1" selected="0">
            <x v="1"/>
          </reference>
        </references>
      </pivotArea>
    </format>
    <format dxfId="101">
      <pivotArea dataOnly="0" labelOnly="1" outline="0" fieldPosition="0">
        <references count="2">
          <reference field="3" count="1">
            <x v="1"/>
          </reference>
          <reference field="4" count="1" selected="0">
            <x v="2"/>
          </reference>
        </references>
      </pivotArea>
    </format>
    <format dxfId="102">
      <pivotArea dataOnly="0" labelOnly="1" outline="0" fieldPosition="0">
        <references count="2">
          <reference field="3" count="0"/>
          <reference field="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10196"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23"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9">
        <item x="5"/>
        <item m="1" x="7"/>
        <item m="1" x="8"/>
        <item m="1" x="9"/>
        <item m="1" x="10"/>
        <item m="1" x="11"/>
        <item m="1" x="12"/>
        <item m="1" x="13"/>
        <item m="1" x="14"/>
        <item m="1" x="15"/>
        <item m="1" x="16"/>
        <item m="1" x="17"/>
        <item m="1" x="6"/>
        <item x="0"/>
        <item x="1"/>
        <item m="1" x="18"/>
        <item x="2"/>
        <item x="3"/>
        <item x="4"/>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7">
        <item x="1"/>
        <item x="0"/>
        <item m="1" x="6"/>
        <item x="4"/>
        <item x="3"/>
        <item x="5"/>
        <item x="2"/>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x="4"/>
        <item m="1" x="6"/>
        <item m="1" x="7"/>
        <item m="1" x="8"/>
        <item m="1" x="9"/>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20">
    <i>
      <x/>
      <x/>
      <x/>
      <x/>
      <x/>
    </i>
    <i>
      <x v="13"/>
      <x v="2"/>
      <x/>
      <x v="7"/>
      <x v="7"/>
    </i>
    <i r="2">
      <x v="1"/>
      <x v="7"/>
      <x v="7"/>
    </i>
    <i r="3">
      <x v="8"/>
      <x v="8"/>
    </i>
    <i r="3">
      <x v="9"/>
      <x v="9"/>
    </i>
    <i r="2">
      <x v="6"/>
      <x v="7"/>
      <x v="7"/>
    </i>
    <i>
      <x v="14"/>
      <x v="2"/>
      <x v="1"/>
      <x v="8"/>
      <x v="8"/>
    </i>
    <i r="3">
      <x v="9"/>
      <x v="9"/>
    </i>
    <i>
      <x v="16"/>
      <x v="2"/>
      <x v="1"/>
      <x v="9"/>
      <x v="9"/>
    </i>
    <i>
      <x v="17"/>
      <x v="1"/>
      <x v="1"/>
      <x v="7"/>
      <x v="10"/>
    </i>
    <i r="2">
      <x v="3"/>
      <x v="7"/>
      <x v="10"/>
    </i>
    <i r="2">
      <x v="4"/>
      <x v="7"/>
      <x v="10"/>
    </i>
    <i r="3">
      <x v="10"/>
      <x v="8"/>
    </i>
    <i r="2">
      <x v="6"/>
      <x v="7"/>
      <x v="10"/>
    </i>
    <i>
      <x v="18"/>
      <x v="1"/>
      <x v="1"/>
      <x v="10"/>
      <x v="8"/>
    </i>
    <i r="2">
      <x v="3"/>
      <x v="10"/>
      <x v="8"/>
    </i>
    <i r="2">
      <x v="4"/>
      <x v="10"/>
      <x v="8"/>
    </i>
    <i r="2">
      <x v="5"/>
      <x v="10"/>
      <x v="8"/>
    </i>
    <i r="2">
      <x v="6"/>
      <x v="10"/>
      <x v="8"/>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10209"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24"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20">
        <item m="1" x="7"/>
        <item m="1" x="8"/>
        <item m="1" x="9"/>
        <item m="1" x="10"/>
        <item m="1" x="11"/>
        <item m="1" x="12"/>
        <item m="1" x="13"/>
        <item m="1" x="14"/>
        <item m="1" x="15"/>
        <item m="1" x="17"/>
        <item m="1" x="16"/>
        <item m="1" x="6"/>
        <item x="0"/>
        <item x="1"/>
        <item m="1" x="18"/>
        <item x="2"/>
        <item m="1" x="19"/>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7">
        <item x="0"/>
        <item x="5"/>
        <item m="1" x="6"/>
        <item x="2"/>
        <item x="1"/>
        <item x="4"/>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8">
        <item x="18"/>
        <item m="1" x="23"/>
        <item m="1" x="24"/>
        <item m="1" x="25"/>
        <item m="1" x="26"/>
        <item m="1" x="27"/>
        <item m="1" x="28"/>
        <item m="1" x="29"/>
        <item m="1" x="30"/>
        <item m="1" x="31"/>
        <item m="1" x="32"/>
        <item m="1" x="33"/>
        <item m="1" x="34"/>
        <item m="1" x="35"/>
        <item m="1" x="37"/>
        <item m="1" x="36"/>
        <item m="1" x="22"/>
        <item x="0"/>
        <item x="3"/>
        <item x="5"/>
        <item x="1"/>
        <item x="2"/>
        <item x="4"/>
        <item x="6"/>
        <item x="7"/>
        <item x="9"/>
        <item x="10"/>
        <item m="1" x="21"/>
        <item m="1" x="20"/>
        <item m="1" x="19"/>
        <item x="15"/>
        <item x="14"/>
        <item x="16"/>
        <item x="13"/>
        <item x="17"/>
        <item x="8"/>
        <item x="11"/>
        <item x="12"/>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8">
    <i>
      <x v="12"/>
      <x v="17"/>
      <x v="2"/>
      <x/>
      <x v="7"/>
      <x v="7"/>
    </i>
    <i r="1">
      <x v="20"/>
      <x v="2"/>
      <x/>
      <x v="8"/>
      <x v="8"/>
    </i>
    <i r="1">
      <x v="21"/>
      <x v="2"/>
      <x/>
      <x v="9"/>
      <x v="9"/>
    </i>
    <i r="1">
      <x v="32"/>
      <x v="2"/>
      <x v="1"/>
      <x v="7"/>
      <x v="7"/>
    </i>
    <i r="1">
      <x v="34"/>
      <x v="2"/>
      <x v="6"/>
      <x v="7"/>
      <x v="7"/>
    </i>
    <i>
      <x v="13"/>
      <x v="18"/>
      <x v="2"/>
      <x/>
      <x v="8"/>
      <x v="8"/>
    </i>
    <i r="1">
      <x v="22"/>
      <x v="2"/>
      <x/>
      <x v="9"/>
      <x v="9"/>
    </i>
    <i>
      <x v="15"/>
      <x v="19"/>
      <x v="2"/>
      <x/>
      <x v="9"/>
      <x v="9"/>
    </i>
    <i>
      <x v="17"/>
      <x v="23"/>
      <x v="2"/>
      <x/>
      <x v="7"/>
      <x v="10"/>
    </i>
    <i r="1">
      <x v="25"/>
      <x v="2"/>
      <x v="4"/>
      <x v="7"/>
      <x v="10"/>
    </i>
    <i r="1">
      <x v="26"/>
      <x v="2"/>
      <x v="4"/>
      <x v="10"/>
      <x v="8"/>
    </i>
    <i r="1">
      <x v="36"/>
      <x v="2"/>
      <x v="3"/>
      <x v="7"/>
      <x v="10"/>
    </i>
    <i r="1">
      <x v="37"/>
      <x v="2"/>
      <x v="6"/>
      <x v="7"/>
      <x v="10"/>
    </i>
    <i>
      <x v="18"/>
      <x v="24"/>
      <x v="2"/>
      <x/>
      <x v="10"/>
      <x v="8"/>
    </i>
    <i r="1">
      <x v="30"/>
      <x v="2"/>
      <x v="5"/>
      <x v="10"/>
      <x v="8"/>
    </i>
    <i r="1">
      <x v="31"/>
      <x v="2"/>
      <x v="3"/>
      <x v="10"/>
      <x v="8"/>
    </i>
    <i r="1">
      <x v="33"/>
      <x v="2"/>
      <x v="6"/>
      <x v="10"/>
      <x v="8"/>
    </i>
    <i r="1">
      <x v="35"/>
      <x v="2"/>
      <x v="4"/>
      <x v="10"/>
      <x v="8"/>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10187"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65" firstHeaderRow="0" firstDataRow="1" firstDataCol="3"/>
  <pivotFields count="28">
    <pivotField name="Grupo" axis="axisRow" compact="0" outline="0" showAll="0" defaultSubtotal="0">
      <items count="53">
        <item x="18"/>
        <item m="1" x="38"/>
        <item m="1" x="39"/>
        <item m="1" x="40"/>
        <item m="1" x="41"/>
        <item m="1" x="42"/>
        <item m="1" x="48"/>
        <item m="1" x="43"/>
        <item m="1" x="44"/>
        <item m="1" x="49"/>
        <item m="1" x="50"/>
        <item m="1" x="51"/>
        <item m="1" x="52"/>
        <item x="19"/>
        <item m="1" x="45"/>
        <item m="1" x="46"/>
        <item m="1" x="47"/>
        <item m="1" x="24"/>
        <item m="1" x="25"/>
        <item m="1" x="26"/>
        <item m="1" x="27"/>
        <item m="1" x="28"/>
        <item m="1" x="29"/>
        <item m="1" x="30"/>
        <item m="1" x="31"/>
        <item m="1" x="32"/>
        <item m="1" x="35"/>
        <item m="1" x="33"/>
        <item m="1" x="34"/>
        <item m="1" x="36"/>
        <item m="1" x="37"/>
        <item m="1" x="23"/>
        <item x="0"/>
        <item x="5"/>
        <item x="7"/>
        <item x="1"/>
        <item x="2"/>
        <item x="6"/>
        <item x="8"/>
        <item x="13"/>
        <item x="9"/>
        <item x="10"/>
        <item m="1" x="22"/>
        <item m="1" x="21"/>
        <item m="1" x="20"/>
        <item x="14"/>
        <item x="15"/>
        <item x="3"/>
        <item x="4"/>
        <item x="16"/>
        <item x="11"/>
        <item x="17"/>
        <item x="12"/>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22">
        <item x="5"/>
        <item m="1" x="20"/>
        <item m="1" x="8"/>
        <item m="1" x="9"/>
        <item m="1" x="10"/>
        <item m="1" x="11"/>
        <item m="1" x="12"/>
        <item m="1" x="21"/>
        <item m="1" x="13"/>
        <item m="1" x="14"/>
        <item m="1" x="15"/>
        <item m="1" x="16"/>
        <item m="1" x="17"/>
        <item m="1" x="18"/>
        <item m="1" x="7"/>
        <item x="0"/>
        <item x="1"/>
        <item m="1" x="19"/>
        <item x="2"/>
        <item x="3"/>
        <item x="4"/>
        <item x="6"/>
      </items>
      <extLst>
        <ext xmlns:x14="http://schemas.microsoft.com/office/spreadsheetml/2009/9/main" uri="{2946ED86-A175-432a-8AC1-64E0C546D7DE}">
          <x14:pivotField fillDownLabels="1"/>
        </ext>
      </extLst>
    </pivotField>
    <pivotField compact="0" outline="0" showAll="0">
      <items count="23">
        <item m="1" x="4"/>
        <item m="1" x="5"/>
        <item m="1" x="15"/>
        <item m="1" x="16"/>
        <item m="1" x="17"/>
        <item m="1" x="18"/>
        <item m="1" x="19"/>
        <item m="1" x="20"/>
        <item m="1" x="21"/>
        <item x="2"/>
        <item m="1" x="13"/>
        <item m="1" x="6"/>
        <item x="0"/>
        <item x="1"/>
        <item m="1" x="9"/>
        <item m="1" x="8"/>
        <item m="1" x="7"/>
        <item m="1" x="12"/>
        <item m="1" x="11"/>
        <item m="1" x="14"/>
        <item m="1" x="10"/>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10">
        <item x="1"/>
        <item x="0"/>
        <item x="6"/>
        <item m="1" x="8"/>
        <item m="1" x="7"/>
        <item x="4"/>
        <item x="3"/>
        <item x="5"/>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21">
    <i>
      <x/>
      <x/>
      <x/>
    </i>
    <i>
      <x v="15"/>
      <x v="32"/>
      <x v="1"/>
    </i>
    <i r="1">
      <x v="35"/>
      <x v="1"/>
    </i>
    <i r="1">
      <x v="36"/>
      <x v="1"/>
    </i>
    <i r="1">
      <x v="47"/>
      <x/>
    </i>
    <i r="1">
      <x v="48"/>
      <x v="8"/>
    </i>
    <i>
      <x v="16"/>
      <x v="33"/>
      <x v="1"/>
    </i>
    <i r="1">
      <x v="37"/>
      <x v="1"/>
    </i>
    <i>
      <x v="18"/>
      <x v="34"/>
      <x v="1"/>
    </i>
    <i>
      <x v="19"/>
      <x v="38"/>
      <x v="1"/>
    </i>
    <i r="1">
      <x v="40"/>
      <x v="6"/>
    </i>
    <i r="1">
      <x v="41"/>
      <x v="6"/>
    </i>
    <i r="1">
      <x v="50"/>
      <x v="5"/>
    </i>
    <i r="1">
      <x v="52"/>
      <x v="8"/>
    </i>
    <i>
      <x v="20"/>
      <x v="39"/>
      <x v="1"/>
    </i>
    <i r="1">
      <x v="45"/>
      <x v="7"/>
    </i>
    <i r="1">
      <x v="46"/>
      <x v="5"/>
    </i>
    <i r="1">
      <x v="49"/>
      <x v="8"/>
    </i>
    <i r="1">
      <x v="51"/>
      <x v="6"/>
    </i>
    <i>
      <x v="21"/>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2">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10209"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25"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9">
        <item x="2"/>
        <item x="0"/>
        <item m="1" x="4"/>
        <item x="1"/>
        <item m="1" x="5"/>
        <item m="1" x="6"/>
        <item m="1" x="7"/>
        <item x="3"/>
        <item t="default"/>
      </items>
      <extLst>
        <ext xmlns:x14="http://schemas.microsoft.com/office/spreadsheetml/2009/9/main" uri="{2946ED86-A175-432a-8AC1-64E0C546D7DE}">
          <x14:pivotField fillDownLabels="1"/>
        </ext>
      </extLst>
    </pivotField>
    <pivotField compact="0" outline="0" showAll="0">
      <items count="7">
        <item m="1" x="4"/>
        <item m="1" x="3"/>
        <item m="1" x="5"/>
        <item x="0"/>
        <item m="1" x="2"/>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20">
        <item m="1" x="7"/>
        <item m="1" x="8"/>
        <item m="1" x="9"/>
        <item m="1" x="10"/>
        <item m="1" x="11"/>
        <item m="1" x="12"/>
        <item m="1" x="13"/>
        <item m="1" x="14"/>
        <item m="1" x="15"/>
        <item m="1" x="17"/>
        <item m="1" x="16"/>
        <item m="1" x="6"/>
        <item x="0"/>
        <item x="1"/>
        <item m="1" x="18"/>
        <item x="2"/>
        <item m="1" x="19"/>
        <item x="3"/>
        <item x="4"/>
        <item x="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7">
        <item x="0"/>
        <item x="5"/>
        <item m="1" x="6"/>
        <item x="2"/>
        <item x="1"/>
        <item x="4"/>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m="1" x="6"/>
        <item m="1" x="7"/>
        <item m="1" x="8"/>
        <item m="1" x="9"/>
        <item x="4"/>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m="1" x="6"/>
        <item m="1" x="7"/>
        <item m="1" x="8"/>
        <item m="1" x="9"/>
        <item x="4"/>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8">
    <i>
      <x v="12"/>
      <x v="1"/>
      <x/>
      <x v="7"/>
      <x v="7"/>
    </i>
    <i r="3">
      <x v="8"/>
      <x v="8"/>
    </i>
    <i r="3">
      <x v="9"/>
      <x v="9"/>
    </i>
    <i r="2">
      <x v="1"/>
      <x v="7"/>
      <x v="7"/>
    </i>
    <i r="2">
      <x v="6"/>
      <x v="7"/>
      <x v="7"/>
    </i>
    <i>
      <x v="13"/>
      <x v="1"/>
      <x/>
      <x v="8"/>
      <x v="8"/>
    </i>
    <i r="3">
      <x v="9"/>
      <x v="9"/>
    </i>
    <i>
      <x v="15"/>
      <x v="1"/>
      <x/>
      <x v="9"/>
      <x v="9"/>
    </i>
    <i>
      <x v="17"/>
      <x v="1"/>
      <x/>
      <x v="7"/>
      <x v="10"/>
    </i>
    <i r="2">
      <x v="3"/>
      <x v="7"/>
      <x v="10"/>
    </i>
    <i r="2">
      <x v="4"/>
      <x v="7"/>
      <x v="10"/>
    </i>
    <i r="3">
      <x v="10"/>
      <x v="8"/>
    </i>
    <i r="2">
      <x v="6"/>
      <x v="7"/>
      <x v="10"/>
    </i>
    <i>
      <x v="18"/>
      <x v="1"/>
      <x/>
      <x v="10"/>
      <x v="8"/>
    </i>
    <i r="2">
      <x v="3"/>
      <x v="10"/>
      <x v="8"/>
    </i>
    <i r="2">
      <x v="4"/>
      <x v="10"/>
      <x v="8"/>
    </i>
    <i r="2">
      <x v="5"/>
      <x v="10"/>
      <x v="8"/>
    </i>
    <i r="2">
      <x v="6"/>
      <x v="10"/>
      <x v="8"/>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9">
        <i x="5" s="1"/>
        <i x="0" s="1"/>
        <i x="1" s="1"/>
        <i x="2" s="1"/>
        <i x="3" s="1"/>
        <i x="4" s="1"/>
        <i x="7" s="1" nd="1"/>
        <i x="8" s="1" nd="1"/>
        <i x="9" s="1" nd="1"/>
        <i x="10" s="1" nd="1"/>
        <i x="11" s="1" nd="1"/>
        <i x="12" s="1" nd="1"/>
        <i x="13" s="1" nd="1"/>
        <i x="14" s="1" nd="1"/>
        <i x="15" s="1" nd="1"/>
        <i x="16" s="1" nd="1"/>
        <i x="17" s="1" nd="1"/>
        <i x="6" s="1" nd="1"/>
        <i x="1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2" s="1"/>
        <i x="0" s="1"/>
        <i x="1" s="1"/>
        <i x="3" s="1" nd="1"/>
        <i x="4" s="1" nd="1"/>
        <i x="5" s="1" nd="1"/>
        <i x="8" s="1" nd="1"/>
        <i x="7" s="1" nd="1"/>
        <i x="6" s="1" nd="1"/>
        <i x="11" s="1" nd="1"/>
        <i x="10" s="1" nd="1"/>
        <i x="9"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7">
        <i x="1" s="1"/>
        <i x="2" s="1"/>
        <i x="0" s="1"/>
        <i x="3" s="1"/>
        <i x="5" s="1"/>
        <i x="4" s="1"/>
        <i x="6"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6" s="1" nd="1"/>
        <i x="5" s="1" nd="1"/>
        <i x="4" s="1" nd="1"/>
        <i x="9" s="1" nd="1"/>
        <i x="8" s="1" nd="1"/>
        <i x="7"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8">
        <i x="2" s="1"/>
        <i x="0" s="1"/>
        <i x="1" s="1"/>
        <i x="4" s="1" nd="1"/>
        <i x="5" s="1" nd="1"/>
        <i x="6" s="1" nd="1"/>
        <i x="7" s="1" nd="1"/>
        <i x="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6">
        <i x="0" s="1"/>
        <i x="4" s="1" nd="1"/>
        <i x="3" s="1" nd="1"/>
        <i x="5" s="1" nd="1"/>
        <i x="2"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20">
        <i x="0" s="1"/>
        <i x="1" s="1"/>
        <i x="2" s="1"/>
        <i x="3" s="1"/>
        <i x="4" s="1"/>
        <i x="7" s="1" nd="1"/>
        <i x="8" s="1" nd="1"/>
        <i x="9" s="1" nd="1"/>
        <i x="10" s="1" nd="1"/>
        <i x="11" s="1" nd="1"/>
        <i x="12" s="1" nd="1"/>
        <i x="13" s="1" nd="1"/>
        <i x="14" s="1" nd="1"/>
        <i x="15" s="1" nd="1"/>
        <i x="17" s="1" nd="1"/>
        <i x="16" s="1" nd="1"/>
        <i x="6" s="1" nd="1"/>
        <i x="18" s="1" nd="1"/>
        <i x="19" s="1" nd="1"/>
        <i x="5"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7">
        <i x="3" s="1"/>
        <i x="0" s="1"/>
        <i x="1" s="1"/>
        <i x="4" s="1"/>
        <i x="2" s="1"/>
        <i x="5" s="1"/>
        <i x="6"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2">
        <i x="5" s="1"/>
        <i x="0" s="1"/>
        <i x="1" s="1"/>
        <i x="2" s="1"/>
        <i x="3" s="1"/>
        <i x="4" s="1"/>
        <i x="6" s="1"/>
        <i x="20" s="1" nd="1"/>
        <i x="8" s="1" nd="1"/>
        <i x="9" s="1" nd="1"/>
        <i x="10" s="1" nd="1"/>
        <i x="11" s="1" nd="1"/>
        <i x="12" s="1" nd="1"/>
        <i x="21" s="1" nd="1"/>
        <i x="13" s="1" nd="1"/>
        <i x="14" s="1" nd="1"/>
        <i x="15" s="1" nd="1"/>
        <i x="16" s="1" nd="1"/>
        <i x="17" s="1" nd="1"/>
        <i x="18" s="1" nd="1"/>
        <i x="7" s="1" nd="1"/>
        <i x="19"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9">
        <i x="1" s="1"/>
        <i x="2" s="1"/>
        <i x="0" s="1"/>
        <i x="3" s="1"/>
        <i x="5" s="1"/>
        <i x="4" s="1"/>
        <i x="6" s="1"/>
        <i x="8" s="1" nd="1"/>
        <i x="7"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2" s="1"/>
        <i x="0" s="1"/>
        <i x="1" s="1"/>
        <i x="3" s="1"/>
        <i x="4" s="1" nd="1"/>
        <i x="5" s="1" nd="1"/>
        <i x="15" s="1" nd="1"/>
        <i x="16" s="1" nd="1"/>
        <i x="17" s="1" nd="1"/>
        <i x="18" s="1" nd="1"/>
        <i x="19" s="1" nd="1"/>
        <i x="20" s="1" nd="1"/>
        <i x="21" s="1" nd="1"/>
        <i x="13" s="1" nd="1"/>
        <i x="6" s="1" nd="1"/>
        <i x="9" s="1" nd="1"/>
        <i x="8" s="1" nd="1"/>
        <i x="7" s="1" nd="1"/>
        <i x="12" s="1" nd="1"/>
        <i x="11" s="1" nd="1"/>
        <i x="14" s="1" nd="1"/>
        <i x="10"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FC508354-E0D7-43A5-845A-E97BBED7E30E}"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3D91FAF6-B061-4E02-A35D-ABC631D598F7}"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61D8E55B-D414-4A32-834E-DAAA3B0F360C}"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6531BE-26E5-4130-93BF-B229D392C070}" name="Tabla2" displayName="Tabla2" ref="B5:C102" totalsRowShown="0" headerRowDxfId="2">
  <autoFilter ref="B5:C102" xr:uid="{C4FD57D3-6F2A-447A-8FCE-3E92FAF779C7}"/>
  <tableColumns count="2">
    <tableColumn id="1" xr3:uid="{D6BB1DED-96AB-49F2-AAAF-B86EB0C199A4}" name="FERIADOS" dataDxfId="1"/>
    <tableColumn id="2" xr3:uid="{7C5862B6-9A6D-4472-899B-26ECB1E35CE0}"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N72" activePane="bottomRight" state="frozen"/>
      <selection pane="bottomRight" activeCell="I75" sqref="I75"/>
      <selection pane="bottomLeft"/>
      <selection pane="topRight"/>
    </sheetView>
  </sheetViews>
  <sheetFormatPr defaultColWidth="11.42578125" defaultRowHeight="15" customHeight="1"/>
  <cols>
    <col min="1" max="1" width="5.42578125" style="82" customWidth="1"/>
    <col min="2" max="2" width="20" customWidth="1"/>
    <col min="3" max="3" width="9.28515625" style="24" customWidth="1"/>
    <col min="4" max="4" width="13.85546875" style="63" customWidth="1"/>
    <col min="5" max="5" width="12.28515625" style="63" customWidth="1"/>
    <col min="6" max="6" width="14.5703125" style="44" customWidth="1"/>
    <col min="7" max="7" width="13.7109375" style="44" customWidth="1"/>
    <col min="8" max="8" width="9.42578125" style="44" customWidth="1"/>
    <col min="9" max="9" width="16" style="33" customWidth="1"/>
    <col min="10" max="10" width="17.140625" style="33" customWidth="1"/>
    <col min="12" max="12" width="20.140625" customWidth="1"/>
    <col min="13" max="13" width="10.5703125" style="24" customWidth="1"/>
    <col min="14" max="14" width="8.28515625" style="24" customWidth="1"/>
    <col min="15" max="15" width="9.7109375" style="24" customWidth="1"/>
    <col min="16" max="16" width="15.5703125" style="40" bestFit="1" customWidth="1"/>
    <col min="17" max="17" width="12.7109375" style="24" customWidth="1"/>
    <col min="18" max="18" width="15.7109375" customWidth="1"/>
    <col min="19" max="19" width="10.28515625" customWidth="1"/>
    <col min="20" max="20" width="11" customWidth="1"/>
    <col min="21" max="21" width="11.28515625" customWidth="1"/>
    <col min="22" max="22" width="10.28515625" customWidth="1"/>
    <col min="23" max="23" width="17.85546875" style="44" bestFit="1" customWidth="1"/>
    <col min="24" max="24" width="19.28515625" style="1" customWidth="1"/>
    <col min="25" max="25" width="9" customWidth="1"/>
    <col min="26" max="26" width="9" style="43"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2" customWidth="1"/>
    <col min="49" max="51" width="18.140625" style="30" customWidth="1"/>
    <col min="52" max="52" width="13" style="38" customWidth="1"/>
    <col min="53" max="53" width="16.7109375" style="38" customWidth="1"/>
    <col min="54" max="54" width="11.28515625" style="44" customWidth="1"/>
    <col min="55" max="55" width="16.7109375" customWidth="1"/>
    <col min="56" max="56" width="8.7109375" style="62" customWidth="1"/>
    <col min="57" max="57" width="19.28515625" customWidth="1"/>
    <col min="58" max="58" width="14.7109375" style="62" customWidth="1"/>
    <col min="59" max="59" width="30.28515625" customWidth="1"/>
    <col min="60" max="60" width="13.42578125" customWidth="1"/>
    <col min="61" max="61" width="13" style="27" customWidth="1"/>
    <col min="62" max="62" width="14.140625" customWidth="1"/>
    <col min="63" max="63" width="13.42578125" customWidth="1"/>
    <col min="64" max="64" width="18.5703125" bestFit="1" customWidth="1"/>
  </cols>
  <sheetData>
    <row r="1" spans="1:79" ht="15.6">
      <c r="A1" s="214" t="s">
        <v>0</v>
      </c>
      <c r="B1" s="142" t="s">
        <v>1</v>
      </c>
      <c r="C1" s="23"/>
      <c r="H1" s="163"/>
      <c r="J1" s="24"/>
      <c r="K1" s="24"/>
      <c r="L1" s="24"/>
      <c r="M1" s="40"/>
      <c r="O1"/>
      <c r="P1"/>
      <c r="Q1" s="66"/>
      <c r="R1" s="66"/>
      <c r="S1" s="66"/>
      <c r="T1" s="66"/>
      <c r="U1" s="43"/>
      <c r="V1" s="44"/>
      <c r="W1"/>
      <c r="X1"/>
      <c r="Y1" s="1"/>
      <c r="Z1" s="1"/>
      <c r="AP1" s="30"/>
      <c r="AQ1" s="60"/>
      <c r="AR1" s="38"/>
      <c r="AS1" s="38"/>
      <c r="AV1"/>
      <c r="AW1"/>
      <c r="AX1" s="66"/>
      <c r="AY1"/>
      <c r="AZ1" s="66"/>
      <c r="BA1"/>
      <c r="BB1"/>
      <c r="BC1" s="27"/>
      <c r="BD1"/>
      <c r="BF1"/>
      <c r="BI1"/>
    </row>
    <row r="2" spans="1:79" ht="14.45">
      <c r="C2" s="314" t="s">
        <v>2</v>
      </c>
      <c r="D2" s="314"/>
      <c r="E2" s="314"/>
      <c r="F2" s="314"/>
      <c r="G2" s="212"/>
      <c r="H2" s="316" t="s">
        <v>3</v>
      </c>
      <c r="I2" s="317"/>
      <c r="J2" s="317"/>
      <c r="K2" s="317"/>
      <c r="L2" s="317"/>
      <c r="M2" s="317"/>
      <c r="N2" s="255" t="s">
        <v>4</v>
      </c>
      <c r="O2"/>
      <c r="P2"/>
      <c r="Q2" s="66"/>
      <c r="R2" s="315" t="s">
        <v>5</v>
      </c>
      <c r="S2" s="315"/>
      <c r="T2" s="315"/>
      <c r="U2" s="256" t="s">
        <v>6</v>
      </c>
      <c r="V2" s="256" t="s">
        <v>6</v>
      </c>
      <c r="W2" s="311" t="s">
        <v>7</v>
      </c>
      <c r="X2" s="312"/>
      <c r="Y2" s="1"/>
      <c r="Z2" s="1"/>
      <c r="AP2" s="257" t="s">
        <v>4</v>
      </c>
      <c r="AQ2"/>
      <c r="AR2"/>
      <c r="AS2" s="197" t="s">
        <v>8</v>
      </c>
      <c r="AV2" s="197" t="s">
        <v>8</v>
      </c>
      <c r="AW2" s="197" t="s">
        <v>8</v>
      </c>
      <c r="AX2" s="256" t="s">
        <v>6</v>
      </c>
      <c r="AY2"/>
      <c r="AZ2" s="256" t="s">
        <v>6</v>
      </c>
      <c r="BA2"/>
      <c r="BB2" s="313"/>
      <c r="BC2" s="313"/>
      <c r="BD2" s="258" t="s">
        <v>4</v>
      </c>
      <c r="BE2" s="258" t="s">
        <v>4</v>
      </c>
      <c r="BF2" s="258" t="s">
        <v>4</v>
      </c>
      <c r="BG2" s="258" t="s">
        <v>4</v>
      </c>
      <c r="BH2" s="258" t="s">
        <v>4</v>
      </c>
      <c r="BI2"/>
    </row>
    <row r="3" spans="1:79" s="31" customFormat="1" ht="55.5" customHeight="1">
      <c r="A3" s="74" t="s">
        <v>9</v>
      </c>
      <c r="B3" s="74" t="s">
        <v>10</v>
      </c>
      <c r="C3" s="74" t="s">
        <v>11</v>
      </c>
      <c r="D3" s="75" t="s">
        <v>12</v>
      </c>
      <c r="E3" s="75" t="s">
        <v>13</v>
      </c>
      <c r="F3" s="75" t="s">
        <v>14</v>
      </c>
      <c r="G3" s="213" t="s">
        <v>15</v>
      </c>
      <c r="H3" s="47" t="s">
        <v>16</v>
      </c>
      <c r="I3" s="48" t="s">
        <v>17</v>
      </c>
      <c r="J3" s="48" t="s">
        <v>18</v>
      </c>
      <c r="K3" s="211" t="s">
        <v>19</v>
      </c>
      <c r="L3" s="48" t="s">
        <v>20</v>
      </c>
      <c r="M3" s="211" t="s">
        <v>21</v>
      </c>
      <c r="N3" s="211" t="s">
        <v>22</v>
      </c>
      <c r="O3" s="75" t="s">
        <v>23</v>
      </c>
      <c r="P3" s="75" t="s">
        <v>24</v>
      </c>
      <c r="Q3" s="74" t="s">
        <v>25</v>
      </c>
      <c r="R3" s="74" t="s">
        <v>26</v>
      </c>
      <c r="S3" s="74" t="s">
        <v>27</v>
      </c>
      <c r="T3" s="74" t="s">
        <v>28</v>
      </c>
      <c r="U3" s="74" t="s">
        <v>29</v>
      </c>
      <c r="V3" s="74" t="s">
        <v>30</v>
      </c>
      <c r="W3" s="74" t="s">
        <v>31</v>
      </c>
      <c r="X3" s="74" t="s">
        <v>32</v>
      </c>
      <c r="Y3" s="266" t="s">
        <v>33</v>
      </c>
      <c r="Z3" s="266" t="s">
        <v>34</v>
      </c>
      <c r="AA3" s="266" t="s">
        <v>35</v>
      </c>
      <c r="AB3" s="266" t="s">
        <v>36</v>
      </c>
      <c r="AC3" s="266" t="s">
        <v>37</v>
      </c>
      <c r="AD3" s="158" t="s">
        <v>38</v>
      </c>
      <c r="AE3" s="266" t="s">
        <v>39</v>
      </c>
      <c r="AF3" s="266" t="s">
        <v>40</v>
      </c>
      <c r="AG3" s="266" t="s">
        <v>41</v>
      </c>
      <c r="AH3" s="266" t="s">
        <v>42</v>
      </c>
      <c r="AI3" s="266" t="s">
        <v>43</v>
      </c>
      <c r="AJ3" s="266" t="s">
        <v>44</v>
      </c>
      <c r="AK3" s="266" t="s">
        <v>45</v>
      </c>
      <c r="AL3" s="266" t="s">
        <v>46</v>
      </c>
      <c r="AM3" s="266" t="s">
        <v>47</v>
      </c>
      <c r="AN3" s="266" t="s">
        <v>48</v>
      </c>
      <c r="AO3" s="75" t="s">
        <v>49</v>
      </c>
      <c r="AP3" s="75" t="s">
        <v>50</v>
      </c>
      <c r="AQ3" s="75" t="s">
        <v>51</v>
      </c>
      <c r="AR3" s="198" t="s">
        <v>52</v>
      </c>
      <c r="AS3" s="199" t="s">
        <v>53</v>
      </c>
      <c r="AT3" s="200" t="s">
        <v>54</v>
      </c>
      <c r="AU3" s="75" t="s">
        <v>55</v>
      </c>
      <c r="AV3" s="199" t="s">
        <v>56</v>
      </c>
      <c r="AW3" s="199" t="s">
        <v>57</v>
      </c>
      <c r="AX3" s="202" t="s">
        <v>58</v>
      </c>
      <c r="AY3" s="196" t="s">
        <v>59</v>
      </c>
      <c r="AZ3" s="74" t="s">
        <v>60</v>
      </c>
      <c r="BA3" s="196" t="s">
        <v>61</v>
      </c>
      <c r="BB3" s="74" t="s">
        <v>62</v>
      </c>
      <c r="BC3" s="74" t="s">
        <v>63</v>
      </c>
      <c r="BD3" s="41" t="s">
        <v>64</v>
      </c>
      <c r="BE3" s="53" t="s">
        <v>65</v>
      </c>
      <c r="BF3" s="53" t="s">
        <v>66</v>
      </c>
      <c r="BG3" s="204" t="s">
        <v>67</v>
      </c>
      <c r="BH3" s="204" t="s">
        <v>68</v>
      </c>
      <c r="BI3" s="204" t="s">
        <v>69</v>
      </c>
      <c r="BJ3" s="204" t="s">
        <v>70</v>
      </c>
      <c r="BK3" s="204" t="s">
        <v>71</v>
      </c>
      <c r="BL3" s="65"/>
      <c r="BM3" s="65"/>
      <c r="BN3" s="65"/>
      <c r="BO3" s="65"/>
      <c r="BP3" s="65"/>
      <c r="BQ3" s="65"/>
      <c r="BR3" s="65"/>
      <c r="BS3" s="65"/>
      <c r="BT3" s="65"/>
      <c r="BU3" s="65"/>
      <c r="BV3" s="65"/>
      <c r="BW3" s="65"/>
      <c r="BX3" s="65"/>
      <c r="BY3" s="65"/>
      <c r="BZ3" s="65"/>
      <c r="CA3" s="65"/>
    </row>
    <row r="4" spans="1:79" s="24" customFormat="1" ht="12">
      <c r="A4" s="68">
        <v>1</v>
      </c>
      <c r="B4" s="34" t="s">
        <v>72</v>
      </c>
      <c r="C4" s="34" t="s">
        <v>73</v>
      </c>
      <c r="D4" s="42" t="s">
        <v>74</v>
      </c>
      <c r="E4" s="42" t="s">
        <v>75</v>
      </c>
      <c r="F4" s="45">
        <v>45670</v>
      </c>
      <c r="G4" s="45" t="s">
        <v>76</v>
      </c>
      <c r="H4" s="164" t="s">
        <v>77</v>
      </c>
      <c r="I4" s="42" t="s">
        <v>78</v>
      </c>
      <c r="J4" s="28" t="s">
        <v>79</v>
      </c>
      <c r="K4" s="259">
        <v>970810147</v>
      </c>
      <c r="L4" s="68" t="s">
        <v>80</v>
      </c>
      <c r="M4" s="260">
        <v>39083</v>
      </c>
      <c r="N4" s="239">
        <f ca="1">IF(Tabla1[[#This Row],[Fecha de nac]]="","",IF(Tabla1[[#This Row],[Fecha Finalización]] &gt;=TODAY(), DATEDIF(Tabla1[[#This Row],[Fecha de nac]],TODAY(),"y"), ROUNDDOWN((Tabla1[[#This Row],[Fecha Finalización]] -Tabla1[[#This Row],[Fecha de nac]])/365,0)))</f>
        <v>18</v>
      </c>
      <c r="O4" s="169" t="s">
        <v>81</v>
      </c>
      <c r="P4" s="72" t="s">
        <v>82</v>
      </c>
      <c r="Q4" s="73"/>
      <c r="R4" s="78"/>
      <c r="S4" s="78"/>
      <c r="T4" s="78"/>
      <c r="U4" s="241">
        <f>IF(F4="","",Tabla1[[#This Row],[Fecha Inicio grupo]]+3*7-7)</f>
        <v>45684</v>
      </c>
      <c r="V4" s="242">
        <f>IF(F4="","",EDATE(Tabla1[[#This Row],[Fecha Inicio grupo]],3))</f>
        <v>45760</v>
      </c>
      <c r="W4" s="34" t="s">
        <v>83</v>
      </c>
      <c r="X4" s="34" t="s">
        <v>84</v>
      </c>
      <c r="Y4" s="76" t="s">
        <v>85</v>
      </c>
      <c r="Z4" s="76" t="s">
        <v>85</v>
      </c>
      <c r="AA4" s="76" t="s">
        <v>86</v>
      </c>
      <c r="AB4" s="76" t="s">
        <v>86</v>
      </c>
      <c r="AC4" s="76" t="s">
        <v>86</v>
      </c>
      <c r="AD4" s="76" t="s">
        <v>87</v>
      </c>
      <c r="AE4" s="76"/>
      <c r="AF4" s="76"/>
      <c r="AG4" s="76"/>
      <c r="AH4" s="76"/>
      <c r="AI4" s="76"/>
      <c r="AJ4" s="76"/>
      <c r="AK4" s="76"/>
      <c r="AL4" s="76"/>
      <c r="AM4" s="76"/>
      <c r="AN4" s="76"/>
      <c r="AO4" s="145"/>
      <c r="AP4" s="247" t="str">
        <f>IF(F4="","",IFERROR(VLOOKUP(SUBSTITUTE(SUBSTITUTE(Tabla1[[#This Row],[Uso Sistemas]],"T","P"),"N","F"),Parámetros!$M$2:$N$17,2,0),"Completar hasta 3ra sem. para evaluar a Probacionista"))</f>
        <v>Asistió</v>
      </c>
      <c r="AQ4" s="39"/>
      <c r="AR4" s="201"/>
      <c r="AS4" s="201"/>
      <c r="AT4" s="28"/>
      <c r="AU4" s="28"/>
      <c r="AV4" s="203"/>
      <c r="AW4" s="203"/>
      <c r="AX4" s="245">
        <f>IF(V4="","",EOMONTH(EDATE(Tabla1[[#This Row],[Fecha Finalización]],2),0))</f>
        <v>45838</v>
      </c>
      <c r="AY4" s="39"/>
      <c r="AZ4" s="250">
        <f>IF(V4="","",EOMONTH(EDATE(Tabla1[[#This Row],[Fecha Finalización]],3),0))</f>
        <v>45869</v>
      </c>
      <c r="BA4" s="39"/>
      <c r="BB4" s="39"/>
      <c r="BC4" s="236" t="s">
        <v>88</v>
      </c>
      <c r="BD4" s="234" t="str">
        <f>IF(F4="","",Tabla1[[#This Row],[sem 01]]&amp;Tabla1[[#This Row],[sem 02]]&amp;Tabla1[[#This Row],[sem 03]])</f>
        <v>PPF</v>
      </c>
      <c r="BE4" s="235" t="str">
        <f>IF(TRIM(F4)="","",$B$1&amp;"-"&amp;SUBSTITUTE(Tabla1[[#This Row],[Mes Inscrito]]," ","")&amp;"-"&amp;SUBSTITUTE(Tabla1[[#This Row],[Dia de clases Inscrito]]," ","")&amp;"-"&amp;SUBSTITUTE(Tabla1[[#This Row],[Horario Inscrito]]," ","")&amp;"-"&amp;Tabla1[[#This Row],[Fecha Inicio grupo]])</f>
        <v>Lima - Breña-Enero-Lunes-7:30pma9:30pm-45670</v>
      </c>
      <c r="BF4" s="252" t="str">
        <f>IF(F4="","",Tabla1[[#This Row],[Curso]])</f>
        <v>Conócete a ti mismo</v>
      </c>
      <c r="BG4" s="253" t="str">
        <f>+IF(TRIM(F4)="","",$B$1&amp;"-"&amp;TRIM(Tabla1[[#This Row],[Mes Inscrito]])&amp;"-"&amp;TRIM(Tabla1[[#This Row],[Dia de clases Inscrito]])&amp;"-"&amp;TRIM(Tabla1[[#This Row],[Horario Inscrito]])&amp;"-"&amp;TRIM(Tabla1[[#This Row],[Fecha Inicio grupo]])&amp;"-"&amp;TRIM(Tabla1[[#This Row],[Tipo Incrito]]))</f>
        <v>Lima - Breña-Enero-Lunes-7:30pm a 9:30pm-45670-Inscrito Nuevo</v>
      </c>
      <c r="BH4" s="307"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8">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4" s="308"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8" t="str">
        <f>IF(Tabla1[[#This Row],[Fecha Inicio grupo]]="","",IFERROR(VLOOKUP(Tabla1[[#This Row],[Mes de Alta como miembro]],Parámetros!$AM$2:$AN$16,2,0),"01/01/1900"))</f>
        <v>01/01/1900</v>
      </c>
    </row>
    <row r="5" spans="1:79" s="24" customFormat="1" ht="12">
      <c r="A5" s="68">
        <v>2</v>
      </c>
      <c r="B5" s="34" t="s">
        <v>72</v>
      </c>
      <c r="C5" s="34" t="s">
        <v>73</v>
      </c>
      <c r="D5" s="42" t="s">
        <v>74</v>
      </c>
      <c r="E5" s="42" t="s">
        <v>75</v>
      </c>
      <c r="F5" s="45">
        <v>45670</v>
      </c>
      <c r="G5" s="45" t="s">
        <v>76</v>
      </c>
      <c r="H5" s="164" t="s">
        <v>89</v>
      </c>
      <c r="I5" s="28" t="s">
        <v>90</v>
      </c>
      <c r="J5" s="28" t="s">
        <v>91</v>
      </c>
      <c r="K5" s="69">
        <v>988318999</v>
      </c>
      <c r="L5" s="68" t="s">
        <v>92</v>
      </c>
      <c r="M5" s="46">
        <v>24473</v>
      </c>
      <c r="N5" s="239">
        <f ca="1">IF(Tabla1[[#This Row],[Fecha de nac]]="","",IF(Tabla1[[#This Row],[Fecha Finalización]] &gt;=TODAY(), DATEDIF(Tabla1[[#This Row],[Fecha de nac]],TODAY(),"y"), ROUNDDOWN((Tabla1[[#This Row],[Fecha Finalización]] -Tabla1[[#This Row],[Fecha de nac]])/365,0)))</f>
        <v>58</v>
      </c>
      <c r="O5" s="169" t="s">
        <v>81</v>
      </c>
      <c r="P5" s="72" t="s">
        <v>82</v>
      </c>
      <c r="Q5" s="73"/>
      <c r="R5" s="78"/>
      <c r="S5" s="78"/>
      <c r="T5" s="78"/>
      <c r="U5" s="241">
        <f>IF(F5="","",Tabla1[[#This Row],[Fecha Inicio grupo]]+3*7-7)</f>
        <v>45684</v>
      </c>
      <c r="V5" s="242">
        <f>IF(F5="","",EDATE(Tabla1[[#This Row],[Fecha Inicio grupo]],3))</f>
        <v>45760</v>
      </c>
      <c r="W5" s="34" t="s">
        <v>83</v>
      </c>
      <c r="X5" s="34" t="s">
        <v>84</v>
      </c>
      <c r="Y5" s="76" t="s">
        <v>85</v>
      </c>
      <c r="Z5" s="76" t="s">
        <v>85</v>
      </c>
      <c r="AA5" s="76" t="s">
        <v>86</v>
      </c>
      <c r="AB5" s="76" t="s">
        <v>85</v>
      </c>
      <c r="AC5" s="76" t="s">
        <v>85</v>
      </c>
      <c r="AD5" s="76" t="s">
        <v>85</v>
      </c>
      <c r="AE5" s="76" t="s">
        <v>85</v>
      </c>
      <c r="AF5" s="76" t="s">
        <v>85</v>
      </c>
      <c r="AG5" s="76"/>
      <c r="AH5" s="76"/>
      <c r="AI5" s="76"/>
      <c r="AJ5" s="76"/>
      <c r="AK5" s="76"/>
      <c r="AL5" s="76"/>
      <c r="AM5" s="76"/>
      <c r="AN5" s="76"/>
      <c r="AO5" s="145"/>
      <c r="AP5" s="247" t="str">
        <f>IF(F5="","",IFERROR(VLOOKUP(SUBSTITUTE(SUBSTITUTE(Tabla1[[#This Row],[Uso Sistemas]],"T","P"),"N","F"),Parámetros!$M$2:$N$17,2,0),"Completar hasta 3ra sem. para evaluar a Probacionista"))</f>
        <v>Asistió</v>
      </c>
      <c r="AQ5" s="39"/>
      <c r="AR5" s="201"/>
      <c r="AS5" s="39"/>
      <c r="AT5" s="28"/>
      <c r="AU5" s="28"/>
      <c r="AV5" s="28"/>
      <c r="AW5" s="28"/>
      <c r="AX5" s="245">
        <f>IF(V5="","",EOMONTH(EDATE(Tabla1[[#This Row],[Fecha Finalización]],2),0))</f>
        <v>45838</v>
      </c>
      <c r="AY5" s="39"/>
      <c r="AZ5" s="250">
        <f>IF(V5="","",EOMONTH(EDATE(Tabla1[[#This Row],[Fecha Finalización]],3),0))</f>
        <v>45869</v>
      </c>
      <c r="BA5" s="39"/>
      <c r="BB5" s="39"/>
      <c r="BC5" s="236" t="s">
        <v>93</v>
      </c>
      <c r="BD5" s="234" t="str">
        <f>IF(F5="","",Tabla1[[#This Row],[sem 01]]&amp;Tabla1[[#This Row],[sem 02]]&amp;Tabla1[[#This Row],[sem 03]])</f>
        <v>PPF</v>
      </c>
      <c r="BE5" s="235" t="str">
        <f>IF(TRIM(F5)="","",$B$1&amp;"-"&amp;SUBSTITUTE(Tabla1[[#This Row],[Mes Inscrito]]," ","")&amp;"-"&amp;SUBSTITUTE(Tabla1[[#This Row],[Dia de clases Inscrito]]," ","")&amp;"-"&amp;SUBSTITUTE(Tabla1[[#This Row],[Horario Inscrito]]," ","")&amp;"-"&amp;Tabla1[[#This Row],[Fecha Inicio grupo]])</f>
        <v>Lima - Breña-Enero-Lunes-7:30pma9:30pm-45670</v>
      </c>
      <c r="BF5" s="252" t="str">
        <f>IF(F5="","",Tabla1[[#This Row],[Curso]])</f>
        <v>Conócete a ti mismo</v>
      </c>
      <c r="BG5" s="253" t="str">
        <f>+IF(TRIM(F5)="","",$B$1&amp;"-"&amp;TRIM(Tabla1[[#This Row],[Mes Inscrito]])&amp;"-"&amp;TRIM(Tabla1[[#This Row],[Dia de clases Inscrito]])&amp;"-"&amp;TRIM(Tabla1[[#This Row],[Horario Inscrito]])&amp;"-"&amp;TRIM(Tabla1[[#This Row],[Fecha Inicio grupo]])&amp;"-"&amp;TRIM(Tabla1[[#This Row],[Tipo Incrito]]))</f>
        <v>Lima - Breña-Enero-Lunes-7:30pm a 9:30pm-45670-Inscrito Nuevo</v>
      </c>
      <c r="BH5" s="307"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8">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 s="308"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08" t="str">
        <f>IF(Tabla1[[#This Row],[Fecha Inicio grupo]]="","",IFERROR(VLOOKUP(Tabla1[[#This Row],[Mes de Alta como miembro]],Parámetros!$AM$2:$AN$16,2,0),"01/01/1900"))</f>
        <v>01/01/1900</v>
      </c>
    </row>
    <row r="6" spans="1:79" s="24" customFormat="1" ht="12">
      <c r="A6" s="68">
        <v>3</v>
      </c>
      <c r="B6" s="34" t="s">
        <v>72</v>
      </c>
      <c r="C6" s="34" t="s">
        <v>73</v>
      </c>
      <c r="D6" s="42" t="s">
        <v>74</v>
      </c>
      <c r="E6" s="42" t="s">
        <v>75</v>
      </c>
      <c r="F6" s="45">
        <v>45670</v>
      </c>
      <c r="G6" s="45" t="s">
        <v>76</v>
      </c>
      <c r="H6" s="164" t="s">
        <v>94</v>
      </c>
      <c r="I6" s="28" t="s">
        <v>95</v>
      </c>
      <c r="J6" s="28" t="s">
        <v>96</v>
      </c>
      <c r="K6" s="69">
        <v>963311710</v>
      </c>
      <c r="L6" s="68" t="s">
        <v>97</v>
      </c>
      <c r="M6" s="46">
        <v>23012</v>
      </c>
      <c r="N6" s="239">
        <f ca="1">IF(Tabla1[[#This Row],[Fecha de nac]]="","",IF(Tabla1[[#This Row],[Fecha Finalización]] &gt;=TODAY(), DATEDIF(Tabla1[[#This Row],[Fecha de nac]],TODAY(),"y"), ROUNDDOWN((Tabla1[[#This Row],[Fecha Finalización]] -Tabla1[[#This Row],[Fecha de nac]])/365,0)))</f>
        <v>62</v>
      </c>
      <c r="O6" s="169" t="s">
        <v>81</v>
      </c>
      <c r="P6" s="72" t="s">
        <v>82</v>
      </c>
      <c r="Q6" s="73"/>
      <c r="R6" s="72"/>
      <c r="S6" s="79"/>
      <c r="T6" s="79"/>
      <c r="U6" s="241">
        <f>IF(F6="","",Tabla1[[#This Row],[Fecha Inicio grupo]]+3*7-7)</f>
        <v>45684</v>
      </c>
      <c r="V6" s="242">
        <f>IF(F6="","",EDATE(Tabla1[[#This Row],[Fecha Inicio grupo]],3))</f>
        <v>45760</v>
      </c>
      <c r="W6" s="34" t="s">
        <v>83</v>
      </c>
      <c r="X6" s="34" t="s">
        <v>84</v>
      </c>
      <c r="Y6" s="76" t="s">
        <v>85</v>
      </c>
      <c r="Z6" s="76" t="s">
        <v>85</v>
      </c>
      <c r="AA6" s="76" t="s">
        <v>85</v>
      </c>
      <c r="AB6" s="76" t="s">
        <v>86</v>
      </c>
      <c r="AC6" s="76" t="s">
        <v>86</v>
      </c>
      <c r="AD6" s="76" t="s">
        <v>85</v>
      </c>
      <c r="AE6" s="76" t="s">
        <v>85</v>
      </c>
      <c r="AF6" s="76" t="s">
        <v>85</v>
      </c>
      <c r="AG6" s="76"/>
      <c r="AH6" s="76"/>
      <c r="AI6" s="76"/>
      <c r="AJ6" s="76"/>
      <c r="AK6" s="76"/>
      <c r="AL6" s="76"/>
      <c r="AM6" s="76"/>
      <c r="AN6" s="76"/>
      <c r="AO6" s="145"/>
      <c r="AP6" s="247" t="str">
        <f>IF(F6="","",IFERROR(VLOOKUP(SUBSTITUTE(SUBSTITUTE(Tabla1[[#This Row],[Uso Sistemas]],"T","P"),"N","F"),Parámetros!$M$2:$N$17,2,0),"Completar hasta 3ra sem. para evaluar a Probacionista"))</f>
        <v>Asistió</v>
      </c>
      <c r="AQ6" s="39"/>
      <c r="AR6" s="201"/>
      <c r="AS6" s="39"/>
      <c r="AT6" s="28"/>
      <c r="AU6" s="28"/>
      <c r="AV6" s="28"/>
      <c r="AW6" s="28"/>
      <c r="AX6" s="245">
        <f>IF(V6="","",EOMONTH(EDATE(Tabla1[[#This Row],[Fecha Finalización]],2),0))</f>
        <v>45838</v>
      </c>
      <c r="AY6" s="39"/>
      <c r="AZ6" s="250">
        <f>IF(V6="","",EOMONTH(EDATE(Tabla1[[#This Row],[Fecha Finalización]],3),0))</f>
        <v>45869</v>
      </c>
      <c r="BA6" s="39"/>
      <c r="BB6" s="39"/>
      <c r="BC6" s="236" t="s">
        <v>98</v>
      </c>
      <c r="BD6" s="234" t="str">
        <f>IF(F6="","",Tabla1[[#This Row],[sem 01]]&amp;Tabla1[[#This Row],[sem 02]]&amp;Tabla1[[#This Row],[sem 03]])</f>
        <v>PPP</v>
      </c>
      <c r="BE6" s="235" t="str">
        <f>IF(TRIM(F6)="","",$B$1&amp;"-"&amp;SUBSTITUTE(Tabla1[[#This Row],[Mes Inscrito]]," ","")&amp;"-"&amp;SUBSTITUTE(Tabla1[[#This Row],[Dia de clases Inscrito]]," ","")&amp;"-"&amp;SUBSTITUTE(Tabla1[[#This Row],[Horario Inscrito]]," ","")&amp;"-"&amp;Tabla1[[#This Row],[Fecha Inicio grupo]])</f>
        <v>Lima - Breña-Enero-Lunes-7:30pma9:30pm-45670</v>
      </c>
      <c r="BF6" s="252" t="str">
        <f>IF(F6="","",Tabla1[[#This Row],[Curso]])</f>
        <v>Conócete a ti mismo</v>
      </c>
      <c r="BG6" s="253" t="str">
        <f>+IF(TRIM(F6)="","",$B$1&amp;"-"&amp;TRIM(Tabla1[[#This Row],[Mes Inscrito]])&amp;"-"&amp;TRIM(Tabla1[[#This Row],[Dia de clases Inscrito]])&amp;"-"&amp;TRIM(Tabla1[[#This Row],[Horario Inscrito]])&amp;"-"&amp;TRIM(Tabla1[[#This Row],[Fecha Inicio grupo]])&amp;"-"&amp;TRIM(Tabla1[[#This Row],[Tipo Incrito]]))</f>
        <v>Lima - Breña-Enero-Lunes-7:30pm a 9:30pm-45670-Inscrito Nuevo</v>
      </c>
      <c r="BH6" s="307"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8">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6" s="308"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8" t="str">
        <f>IF(Tabla1[[#This Row],[Fecha Inicio grupo]]="","",IFERROR(VLOOKUP(Tabla1[[#This Row],[Mes de Alta como miembro]],Parámetros!$AM$2:$AN$16,2,0),"01/01/1900"))</f>
        <v>01/01/1900</v>
      </c>
    </row>
    <row r="7" spans="1:79" s="24" customFormat="1" ht="12">
      <c r="A7" s="68">
        <v>4</v>
      </c>
      <c r="B7" s="34" t="s">
        <v>72</v>
      </c>
      <c r="C7" s="34" t="s">
        <v>73</v>
      </c>
      <c r="D7" s="42" t="s">
        <v>99</v>
      </c>
      <c r="E7" s="42" t="s">
        <v>75</v>
      </c>
      <c r="F7" s="45">
        <v>45670</v>
      </c>
      <c r="G7" s="45" t="s">
        <v>100</v>
      </c>
      <c r="H7" s="164" t="s">
        <v>101</v>
      </c>
      <c r="I7" s="28" t="s">
        <v>102</v>
      </c>
      <c r="J7" s="28" t="s">
        <v>103</v>
      </c>
      <c r="K7" s="69">
        <v>921802790</v>
      </c>
      <c r="L7" s="68" t="s">
        <v>104</v>
      </c>
      <c r="M7" s="46">
        <v>29373</v>
      </c>
      <c r="N7" s="239">
        <f ca="1">IF(Tabla1[[#This Row],[Fecha de nac]]="","",IF(Tabla1[[#This Row],[Fecha Finalización]] &gt;=TODAY(), DATEDIF(Tabla1[[#This Row],[Fecha de nac]],TODAY(),"y"), ROUNDDOWN((Tabla1[[#This Row],[Fecha Finalización]] -Tabla1[[#This Row],[Fecha de nac]])/365,0)))</f>
        <v>44</v>
      </c>
      <c r="O7" s="169" t="s">
        <v>105</v>
      </c>
      <c r="P7" s="72" t="s">
        <v>82</v>
      </c>
      <c r="Q7" s="73"/>
      <c r="R7" s="78"/>
      <c r="S7" s="78"/>
      <c r="T7" s="78"/>
      <c r="U7" s="241">
        <f>IF(F7="","",Tabla1[[#This Row],[Fecha Inicio grupo]]+3*7-7)</f>
        <v>45684</v>
      </c>
      <c r="V7" s="242">
        <f>IF(F7="","",EDATE(Tabla1[[#This Row],[Fecha Inicio grupo]],3))</f>
        <v>45760</v>
      </c>
      <c r="W7" s="34" t="s">
        <v>106</v>
      </c>
      <c r="X7" s="34" t="s">
        <v>107</v>
      </c>
      <c r="Y7" s="76" t="s">
        <v>85</v>
      </c>
      <c r="Z7" s="76" t="s">
        <v>85</v>
      </c>
      <c r="AA7" s="76" t="s">
        <v>86</v>
      </c>
      <c r="AB7" s="76" t="s">
        <v>85</v>
      </c>
      <c r="AC7" s="76" t="s">
        <v>86</v>
      </c>
      <c r="AD7" s="76" t="s">
        <v>86</v>
      </c>
      <c r="AE7" s="76" t="s">
        <v>87</v>
      </c>
      <c r="AF7" s="76"/>
      <c r="AG7" s="76"/>
      <c r="AH7" s="76"/>
      <c r="AI7" s="76"/>
      <c r="AJ7" s="76"/>
      <c r="AK7" s="76"/>
      <c r="AL7" s="76"/>
      <c r="AM7" s="76"/>
      <c r="AN7" s="76"/>
      <c r="AO7" s="145"/>
      <c r="AP7" s="247" t="str">
        <f>IF(F7="","",IFERROR(VLOOKUP(SUBSTITUTE(SUBSTITUTE(Tabla1[[#This Row],[Uso Sistemas]],"T","P"),"N","F"),Parámetros!$M$2:$N$17,2,0),"Completar hasta 3ra sem. para evaluar a Probacionista"))</f>
        <v>Asistió</v>
      </c>
      <c r="AQ7" s="39"/>
      <c r="AR7" s="201"/>
      <c r="AS7" s="39"/>
      <c r="AT7" s="28"/>
      <c r="AU7" s="28"/>
      <c r="AV7" s="28"/>
      <c r="AW7" s="28"/>
      <c r="AX7" s="245">
        <f>IF(V7="","",EOMONTH(EDATE(Tabla1[[#This Row],[Fecha Finalización]],2),0))</f>
        <v>45838</v>
      </c>
      <c r="AY7" s="39"/>
      <c r="AZ7" s="250">
        <f>IF(V7="","",EOMONTH(EDATE(Tabla1[[#This Row],[Fecha Finalización]],3),0))</f>
        <v>45869</v>
      </c>
      <c r="BA7" s="39"/>
      <c r="BB7" s="39"/>
      <c r="BC7" s="236" t="s">
        <v>108</v>
      </c>
      <c r="BD7" s="234" t="str">
        <f>IF(F7="","",Tabla1[[#This Row],[sem 01]]&amp;Tabla1[[#This Row],[sem 02]]&amp;Tabla1[[#This Row],[sem 03]])</f>
        <v>PPF</v>
      </c>
      <c r="BE7" s="235" t="str">
        <f>IF(TRIM(F7)="","",$B$1&amp;"-"&amp;SUBSTITUTE(Tabla1[[#This Row],[Mes Inscrito]]," ","")&amp;"-"&amp;SUBSTITUTE(Tabla1[[#This Row],[Dia de clases Inscrito]]," ","")&amp;"-"&amp;SUBSTITUTE(Tabla1[[#This Row],[Horario Inscrito]]," ","")&amp;"-"&amp;Tabla1[[#This Row],[Fecha Inicio grupo]])</f>
        <v>Lima - Breña-Enero-Martes-7:30pma9:30pm-45670</v>
      </c>
      <c r="BF7" s="252" t="str">
        <f>IF(F7="","",Tabla1[[#This Row],[Curso]])</f>
        <v>Conócete a ti mismo</v>
      </c>
      <c r="BG7" s="253" t="str">
        <f>+IF(TRIM(F7)="","",$B$1&amp;"-"&amp;TRIM(Tabla1[[#This Row],[Mes Inscrito]])&amp;"-"&amp;TRIM(Tabla1[[#This Row],[Dia de clases Inscrito]])&amp;"-"&amp;TRIM(Tabla1[[#This Row],[Horario Inscrito]])&amp;"-"&amp;TRIM(Tabla1[[#This Row],[Fecha Inicio grupo]])&amp;"-"&amp;TRIM(Tabla1[[#This Row],[Tipo Incrito]]))</f>
        <v>Lima - Breña-Enero-Martes-7:30pm a 9:30pm-45670-Inscrito Nuevo</v>
      </c>
      <c r="BH7" s="307"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8">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7" s="308"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8" t="str">
        <f>IF(Tabla1[[#This Row],[Fecha Inicio grupo]]="","",IFERROR(VLOOKUP(Tabla1[[#This Row],[Mes de Alta como miembro]],Parámetros!$AM$2:$AN$16,2,0),"01/01/1900"))</f>
        <v>01/01/1900</v>
      </c>
    </row>
    <row r="8" spans="1:79" s="24" customFormat="1" ht="12.75">
      <c r="A8" s="68">
        <v>5</v>
      </c>
      <c r="B8" s="34" t="s">
        <v>72</v>
      </c>
      <c r="C8" s="34" t="s">
        <v>73</v>
      </c>
      <c r="D8" s="42" t="s">
        <v>109</v>
      </c>
      <c r="E8" s="42" t="s">
        <v>75</v>
      </c>
      <c r="F8" s="45">
        <v>45670</v>
      </c>
      <c r="G8" s="45" t="s">
        <v>110</v>
      </c>
      <c r="H8" s="164" t="s">
        <v>111</v>
      </c>
      <c r="I8" s="28" t="s">
        <v>112</v>
      </c>
      <c r="J8" s="28" t="s">
        <v>113</v>
      </c>
      <c r="K8" s="69">
        <v>982742974</v>
      </c>
      <c r="L8" s="68" t="s">
        <v>114</v>
      </c>
      <c r="M8" s="46">
        <v>38880</v>
      </c>
      <c r="N8" s="239">
        <f ca="1">IF(Tabla1[[#This Row],[Fecha de nac]]="","",IF(Tabla1[[#This Row],[Fecha Finalización]] &gt;=TODAY(), DATEDIF(Tabla1[[#This Row],[Fecha de nac]],TODAY(),"y"), ROUNDDOWN((Tabla1[[#This Row],[Fecha Finalización]] -Tabla1[[#This Row],[Fecha de nac]])/365,0)))</f>
        <v>18</v>
      </c>
      <c r="O8" s="170" t="s">
        <v>115</v>
      </c>
      <c r="P8" s="72" t="s">
        <v>82</v>
      </c>
      <c r="Q8" s="73"/>
      <c r="R8" s="78"/>
      <c r="S8" s="78"/>
      <c r="T8" s="78"/>
      <c r="U8" s="241">
        <f>IF(F8="","",Tabla1[[#This Row],[Fecha Inicio grupo]]+3*7-7)</f>
        <v>45684</v>
      </c>
      <c r="V8" s="242">
        <f>IF(F8="","",EDATE(Tabla1[[#This Row],[Fecha Inicio grupo]],3))</f>
        <v>45760</v>
      </c>
      <c r="W8" s="29" t="s">
        <v>116</v>
      </c>
      <c r="X8" s="29" t="s">
        <v>117</v>
      </c>
      <c r="Y8" s="76" t="s">
        <v>85</v>
      </c>
      <c r="Z8" s="76" t="s">
        <v>85</v>
      </c>
      <c r="AA8" s="76" t="s">
        <v>86</v>
      </c>
      <c r="AB8" s="76" t="s">
        <v>85</v>
      </c>
      <c r="AC8" s="76" t="s">
        <v>86</v>
      </c>
      <c r="AD8" s="76" t="s">
        <v>86</v>
      </c>
      <c r="AE8" s="76" t="s">
        <v>86</v>
      </c>
      <c r="AF8" s="76"/>
      <c r="AG8" s="76"/>
      <c r="AH8" s="76"/>
      <c r="AI8" s="76"/>
      <c r="AJ8" s="76"/>
      <c r="AK8" s="76"/>
      <c r="AL8" s="76"/>
      <c r="AM8" s="76"/>
      <c r="AN8" s="76"/>
      <c r="AO8" s="145"/>
      <c r="AP8" s="247" t="str">
        <f>IF(F8="","",IFERROR(VLOOKUP(SUBSTITUTE(SUBSTITUTE(Tabla1[[#This Row],[Uso Sistemas]],"T","P"),"N","F"),Parámetros!$M$2:$N$17,2,0),"Completar hasta 3ra sem. para evaluar a Probacionista"))</f>
        <v>Asistió</v>
      </c>
      <c r="AQ8" s="39"/>
      <c r="AR8" s="201"/>
      <c r="AS8" s="39"/>
      <c r="AT8" s="28"/>
      <c r="AU8" s="28"/>
      <c r="AV8" s="28"/>
      <c r="AW8" s="28"/>
      <c r="AX8" s="245">
        <f>IF(V8="","",EOMONTH(EDATE(Tabla1[[#This Row],[Fecha Finalización]],2),0))</f>
        <v>45838</v>
      </c>
      <c r="AY8" s="39"/>
      <c r="AZ8" s="250">
        <f>IF(V8="","",EOMONTH(EDATE(Tabla1[[#This Row],[Fecha Finalización]],3),0))</f>
        <v>45869</v>
      </c>
      <c r="BA8" s="39"/>
      <c r="BB8" s="39"/>
      <c r="BC8" s="236" t="s">
        <v>118</v>
      </c>
      <c r="BD8" s="234" t="str">
        <f>IF(F8="","",Tabla1[[#This Row],[sem 01]]&amp;Tabla1[[#This Row],[sem 02]]&amp;Tabla1[[#This Row],[sem 03]])</f>
        <v>PPF</v>
      </c>
      <c r="BE8" s="235" t="str">
        <f>IF(TRIM(F8)="","",$B$1&amp;"-"&amp;SUBSTITUTE(Tabla1[[#This Row],[Mes Inscrito]]," ","")&amp;"-"&amp;SUBSTITUTE(Tabla1[[#This Row],[Dia de clases Inscrito]]," ","")&amp;"-"&amp;SUBSTITUTE(Tabla1[[#This Row],[Horario Inscrito]]," ","")&amp;"-"&amp;Tabla1[[#This Row],[Fecha Inicio grupo]])</f>
        <v>Lima - Breña-Enero-Jueves-7:30pma9:30pm-45670</v>
      </c>
      <c r="BF8" s="252" t="str">
        <f>IF(F8="","",Tabla1[[#This Row],[Curso]])</f>
        <v>Conócete a ti mismo</v>
      </c>
      <c r="BG8" s="253" t="str">
        <f>+IF(TRIM(F8)="","",$B$1&amp;"-"&amp;TRIM(Tabla1[[#This Row],[Mes Inscrito]])&amp;"-"&amp;TRIM(Tabla1[[#This Row],[Dia de clases Inscrito]])&amp;"-"&amp;TRIM(Tabla1[[#This Row],[Horario Inscrito]])&amp;"-"&amp;TRIM(Tabla1[[#This Row],[Fecha Inicio grupo]])&amp;"-"&amp;TRIM(Tabla1[[#This Row],[Tipo Incrito]]))</f>
        <v>Lima - Breña-Enero-Jueves-7:30pm a 9:30pm-45670-Inscrito Nuevo</v>
      </c>
      <c r="BH8" s="307"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8">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8" s="308"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8" t="str">
        <f>IF(Tabla1[[#This Row],[Fecha Inicio grupo]]="","",IFERROR(VLOOKUP(Tabla1[[#This Row],[Mes de Alta como miembro]],Parámetros!$AM$2:$AN$16,2,0),"01/01/1900"))</f>
        <v>01/01/1900</v>
      </c>
    </row>
    <row r="9" spans="1:79" s="24" customFormat="1" ht="12">
      <c r="A9" s="68">
        <v>6</v>
      </c>
      <c r="B9" s="34" t="s">
        <v>72</v>
      </c>
      <c r="C9" s="34" t="s">
        <v>73</v>
      </c>
      <c r="D9" s="42" t="s">
        <v>74</v>
      </c>
      <c r="E9" s="42" t="s">
        <v>75</v>
      </c>
      <c r="F9" s="45">
        <v>45670</v>
      </c>
      <c r="G9" s="45" t="s">
        <v>76</v>
      </c>
      <c r="H9" s="164" t="s">
        <v>119</v>
      </c>
      <c r="I9" s="28" t="s">
        <v>120</v>
      </c>
      <c r="J9" s="28" t="s">
        <v>121</v>
      </c>
      <c r="K9" s="69">
        <v>995599907</v>
      </c>
      <c r="L9" s="68" t="s">
        <v>122</v>
      </c>
      <c r="M9" s="46">
        <v>23259</v>
      </c>
      <c r="N9" s="239">
        <f ca="1">IF(Tabla1[[#This Row],[Fecha de nac]]="","",IF(Tabla1[[#This Row],[Fecha Finalización]] &gt;=TODAY(), DATEDIF(Tabla1[[#This Row],[Fecha de nac]],TODAY(),"y"), ROUNDDOWN((Tabla1[[#This Row],[Fecha Finalización]] -Tabla1[[#This Row],[Fecha de nac]])/365,0)))</f>
        <v>61</v>
      </c>
      <c r="O9" s="169" t="s">
        <v>81</v>
      </c>
      <c r="P9" s="72" t="s">
        <v>82</v>
      </c>
      <c r="Q9" s="73"/>
      <c r="R9" s="78"/>
      <c r="S9" s="78"/>
      <c r="T9" s="78"/>
      <c r="U9" s="241">
        <f>IF(F9="","",Tabla1[[#This Row],[Fecha Inicio grupo]]+3*7-7)</f>
        <v>45684</v>
      </c>
      <c r="V9" s="242">
        <f>IF(F9="","",EDATE(Tabla1[[#This Row],[Fecha Inicio grupo]],3))</f>
        <v>45760</v>
      </c>
      <c r="W9" s="34" t="s">
        <v>83</v>
      </c>
      <c r="X9" s="34" t="s">
        <v>84</v>
      </c>
      <c r="Y9" s="76" t="s">
        <v>85</v>
      </c>
      <c r="Z9" s="76" t="s">
        <v>85</v>
      </c>
      <c r="AA9" s="76" t="s">
        <v>85</v>
      </c>
      <c r="AB9" s="76" t="s">
        <v>85</v>
      </c>
      <c r="AC9" s="76" t="s">
        <v>85</v>
      </c>
      <c r="AD9" s="76" t="s">
        <v>85</v>
      </c>
      <c r="AE9" s="76" t="s">
        <v>85</v>
      </c>
      <c r="AF9" s="76"/>
      <c r="AG9" s="76"/>
      <c r="AH9" s="76"/>
      <c r="AI9" s="76"/>
      <c r="AJ9" s="76"/>
      <c r="AK9" s="76"/>
      <c r="AL9" s="76"/>
      <c r="AM9" s="76"/>
      <c r="AN9" s="76"/>
      <c r="AO9" s="145"/>
      <c r="AP9" s="247" t="str">
        <f>IF(F9="","",IFERROR(VLOOKUP(SUBSTITUTE(SUBSTITUTE(Tabla1[[#This Row],[Uso Sistemas]],"T","P"),"N","F"),Parámetros!$M$2:$N$17,2,0),"Completar hasta 3ra sem. para evaluar a Probacionista"))</f>
        <v>Asistió</v>
      </c>
      <c r="AQ9" s="39"/>
      <c r="AR9" s="201"/>
      <c r="AS9" s="39"/>
      <c r="AT9" s="28"/>
      <c r="AU9" s="28"/>
      <c r="AV9" s="28"/>
      <c r="AW9" s="28"/>
      <c r="AX9" s="245">
        <f>IF(V9="","",EOMONTH(EDATE(Tabla1[[#This Row],[Fecha Finalización]],2),0))</f>
        <v>45838</v>
      </c>
      <c r="AY9" s="39"/>
      <c r="AZ9" s="250">
        <f>IF(V9="","",EOMONTH(EDATE(Tabla1[[#This Row],[Fecha Finalización]],3),0))</f>
        <v>45869</v>
      </c>
      <c r="BA9" s="39"/>
      <c r="BB9" s="39"/>
      <c r="BC9" s="236" t="s">
        <v>108</v>
      </c>
      <c r="BD9" s="234" t="str">
        <f>IF(F9="","",Tabla1[[#This Row],[sem 01]]&amp;Tabla1[[#This Row],[sem 02]]&amp;Tabla1[[#This Row],[sem 03]])</f>
        <v>PPP</v>
      </c>
      <c r="BE9" s="235" t="str">
        <f>IF(TRIM(F9)="","",$B$1&amp;"-"&amp;SUBSTITUTE(Tabla1[[#This Row],[Mes Inscrito]]," ","")&amp;"-"&amp;SUBSTITUTE(Tabla1[[#This Row],[Dia de clases Inscrito]]," ","")&amp;"-"&amp;SUBSTITUTE(Tabla1[[#This Row],[Horario Inscrito]]," ","")&amp;"-"&amp;Tabla1[[#This Row],[Fecha Inicio grupo]])</f>
        <v>Lima - Breña-Enero-Lunes-7:30pma9:30pm-45670</v>
      </c>
      <c r="BF9" s="252" t="str">
        <f>IF(F9="","",Tabla1[[#This Row],[Curso]])</f>
        <v>Conócete a ti mismo</v>
      </c>
      <c r="BG9" s="253" t="str">
        <f>+IF(TRIM(F9)="","",$B$1&amp;"-"&amp;TRIM(Tabla1[[#This Row],[Mes Inscrito]])&amp;"-"&amp;TRIM(Tabla1[[#This Row],[Dia de clases Inscrito]])&amp;"-"&amp;TRIM(Tabla1[[#This Row],[Horario Inscrito]])&amp;"-"&amp;TRIM(Tabla1[[#This Row],[Fecha Inicio grupo]])&amp;"-"&amp;TRIM(Tabla1[[#This Row],[Tipo Incrito]]))</f>
        <v>Lima - Breña-Enero-Lunes-7:30pm a 9:30pm-45670-Inscrito Nuevo</v>
      </c>
      <c r="BH9" s="307"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8">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9" s="308"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8" t="str">
        <f>IF(Tabla1[[#This Row],[Fecha Inicio grupo]]="","",IFERROR(VLOOKUP(Tabla1[[#This Row],[Mes de Alta como miembro]],Parámetros!$AM$2:$AN$16,2,0),"01/01/1900"))</f>
        <v>01/01/1900</v>
      </c>
    </row>
    <row r="10" spans="1:79" s="24" customFormat="1" ht="12">
      <c r="A10" s="68">
        <v>7</v>
      </c>
      <c r="B10" s="34" t="s">
        <v>72</v>
      </c>
      <c r="C10" s="34" t="s">
        <v>73</v>
      </c>
      <c r="D10" s="42" t="s">
        <v>74</v>
      </c>
      <c r="E10" s="42" t="s">
        <v>75</v>
      </c>
      <c r="F10" s="45">
        <v>45670</v>
      </c>
      <c r="G10" s="45" t="s">
        <v>76</v>
      </c>
      <c r="H10" s="164" t="s">
        <v>123</v>
      </c>
      <c r="I10" s="28" t="s">
        <v>124</v>
      </c>
      <c r="J10" s="28" t="s">
        <v>125</v>
      </c>
      <c r="K10" s="69">
        <v>981356706</v>
      </c>
      <c r="L10" s="68" t="s">
        <v>126</v>
      </c>
      <c r="M10" s="46">
        <v>23743</v>
      </c>
      <c r="N10" s="239">
        <f ca="1">IF(Tabla1[[#This Row],[Fecha de nac]]="","",IF(Tabla1[[#This Row],[Fecha Finalización]] &gt;=TODAY(), DATEDIF(Tabla1[[#This Row],[Fecha de nac]],TODAY(),"y"), ROUNDDOWN((Tabla1[[#This Row],[Fecha Finalización]] -Tabla1[[#This Row],[Fecha de nac]])/365,0)))</f>
        <v>60</v>
      </c>
      <c r="O10" s="169" t="s">
        <v>81</v>
      </c>
      <c r="P10" s="72" t="s">
        <v>82</v>
      </c>
      <c r="Q10" s="73"/>
      <c r="R10" s="78"/>
      <c r="S10" s="78"/>
      <c r="T10" s="78"/>
      <c r="U10" s="241">
        <f>IF(F10="","",Tabla1[[#This Row],[Fecha Inicio grupo]]+3*7-7)</f>
        <v>45684</v>
      </c>
      <c r="V10" s="242">
        <f>IF(F10="","",EDATE(Tabla1[[#This Row],[Fecha Inicio grupo]],3))</f>
        <v>45760</v>
      </c>
      <c r="W10" s="34" t="s">
        <v>83</v>
      </c>
      <c r="X10" s="34" t="s">
        <v>84</v>
      </c>
      <c r="Y10" s="76" t="s">
        <v>85</v>
      </c>
      <c r="Z10" s="76" t="s">
        <v>85</v>
      </c>
      <c r="AA10" s="76" t="s">
        <v>86</v>
      </c>
      <c r="AB10" s="76" t="s">
        <v>86</v>
      </c>
      <c r="AC10" s="76" t="s">
        <v>86</v>
      </c>
      <c r="AD10" s="76" t="s">
        <v>87</v>
      </c>
      <c r="AE10" s="76"/>
      <c r="AF10" s="76"/>
      <c r="AG10" s="76"/>
      <c r="AH10" s="76"/>
      <c r="AI10" s="76"/>
      <c r="AJ10" s="76"/>
      <c r="AK10" s="76"/>
      <c r="AL10" s="76"/>
      <c r="AM10" s="76"/>
      <c r="AN10" s="76"/>
      <c r="AO10" s="145"/>
      <c r="AP10" s="247" t="str">
        <f>IF(F10="","",IFERROR(VLOOKUP(SUBSTITUTE(SUBSTITUTE(Tabla1[[#This Row],[Uso Sistemas]],"T","P"),"N","F"),Parámetros!$M$2:$N$17,2,0),"Completar hasta 3ra sem. para evaluar a Probacionista"))</f>
        <v>Asistió</v>
      </c>
      <c r="AQ10" s="39"/>
      <c r="AR10" s="201"/>
      <c r="AS10" s="39"/>
      <c r="AT10" s="28"/>
      <c r="AU10" s="28"/>
      <c r="AV10" s="28"/>
      <c r="AW10" s="28"/>
      <c r="AX10" s="245">
        <f>IF(V10="","",EOMONTH(EDATE(Tabla1[[#This Row],[Fecha Finalización]],2),0))</f>
        <v>45838</v>
      </c>
      <c r="AY10" s="39"/>
      <c r="AZ10" s="250">
        <f>IF(V10="","",EOMONTH(EDATE(Tabla1[[#This Row],[Fecha Finalización]],3),0))</f>
        <v>45869</v>
      </c>
      <c r="BA10" s="39"/>
      <c r="BB10" s="39"/>
      <c r="BC10" s="236" t="s">
        <v>108</v>
      </c>
      <c r="BD10" s="234" t="str">
        <f>IF(F10="","",Tabla1[[#This Row],[sem 01]]&amp;Tabla1[[#This Row],[sem 02]]&amp;Tabla1[[#This Row],[sem 03]])</f>
        <v>PPF</v>
      </c>
      <c r="BE10" s="235" t="str">
        <f>IF(TRIM(F10)="","",$B$1&amp;"-"&amp;SUBSTITUTE(Tabla1[[#This Row],[Mes Inscrito]]," ","")&amp;"-"&amp;SUBSTITUTE(Tabla1[[#This Row],[Dia de clases Inscrito]]," ","")&amp;"-"&amp;SUBSTITUTE(Tabla1[[#This Row],[Horario Inscrito]]," ","")&amp;"-"&amp;Tabla1[[#This Row],[Fecha Inicio grupo]])</f>
        <v>Lima - Breña-Enero-Lunes-7:30pma9:30pm-45670</v>
      </c>
      <c r="BF10" s="252" t="str">
        <f>IF(F10="","",Tabla1[[#This Row],[Curso]])</f>
        <v>Conócete a ti mismo</v>
      </c>
      <c r="BG10" s="253" t="str">
        <f>+IF(TRIM(F10)="","",$B$1&amp;"-"&amp;TRIM(Tabla1[[#This Row],[Mes Inscrito]])&amp;"-"&amp;TRIM(Tabla1[[#This Row],[Dia de clases Inscrito]])&amp;"-"&amp;TRIM(Tabla1[[#This Row],[Horario Inscrito]])&amp;"-"&amp;TRIM(Tabla1[[#This Row],[Fecha Inicio grupo]])&amp;"-"&amp;TRIM(Tabla1[[#This Row],[Tipo Incrito]]))</f>
        <v>Lima - Breña-Enero-Lunes-7:30pm a 9:30pm-45670-Inscrito Nuevo</v>
      </c>
      <c r="BH10" s="307"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8">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0" s="308"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8" t="str">
        <f>IF(Tabla1[[#This Row],[Fecha Inicio grupo]]="","",IFERROR(VLOOKUP(Tabla1[[#This Row],[Mes de Alta como miembro]],Parámetros!$AM$2:$AN$16,2,0),"01/01/1900"))</f>
        <v>01/01/1900</v>
      </c>
    </row>
    <row r="11" spans="1:79" s="24" customFormat="1" ht="12">
      <c r="A11" s="68">
        <v>8</v>
      </c>
      <c r="B11" s="34" t="s">
        <v>72</v>
      </c>
      <c r="C11" s="34" t="s">
        <v>73</v>
      </c>
      <c r="D11" s="42" t="s">
        <v>74</v>
      </c>
      <c r="E11" s="42" t="s">
        <v>75</v>
      </c>
      <c r="F11" s="45">
        <v>45670</v>
      </c>
      <c r="G11" s="45" t="s">
        <v>76</v>
      </c>
      <c r="H11" s="164" t="s">
        <v>127</v>
      </c>
      <c r="I11" s="28" t="s">
        <v>128</v>
      </c>
      <c r="J11" s="28" t="s">
        <v>129</v>
      </c>
      <c r="K11" s="69">
        <v>954363594</v>
      </c>
      <c r="L11" s="68" t="s">
        <v>130</v>
      </c>
      <c r="M11" s="46">
        <v>29099</v>
      </c>
      <c r="N11" s="239">
        <f ca="1">IF(Tabla1[[#This Row],[Fecha de nac]]="","",IF(Tabla1[[#This Row],[Fecha Finalización]] &gt;=TODAY(), DATEDIF(Tabla1[[#This Row],[Fecha de nac]],TODAY(),"y"), ROUNDDOWN((Tabla1[[#This Row],[Fecha Finalización]] -Tabla1[[#This Row],[Fecha de nac]])/365,0)))</f>
        <v>45</v>
      </c>
      <c r="O11" s="169" t="s">
        <v>81</v>
      </c>
      <c r="P11" s="72" t="s">
        <v>82</v>
      </c>
      <c r="Q11" s="73"/>
      <c r="R11" s="78"/>
      <c r="S11" s="78"/>
      <c r="T11" s="78"/>
      <c r="U11" s="241">
        <f>IF(F11="","",Tabla1[[#This Row],[Fecha Inicio grupo]]+3*7-7)</f>
        <v>45684</v>
      </c>
      <c r="V11" s="242">
        <f>IF(F11="","",EDATE(Tabla1[[#This Row],[Fecha Inicio grupo]],3))</f>
        <v>45760</v>
      </c>
      <c r="W11" s="34" t="s">
        <v>83</v>
      </c>
      <c r="X11" s="34" t="s">
        <v>84</v>
      </c>
      <c r="Y11" s="76" t="s">
        <v>86</v>
      </c>
      <c r="Z11" s="76" t="s">
        <v>85</v>
      </c>
      <c r="AA11" s="76" t="s">
        <v>85</v>
      </c>
      <c r="AB11" s="76" t="s">
        <v>85</v>
      </c>
      <c r="AC11" s="76" t="s">
        <v>86</v>
      </c>
      <c r="AD11" s="76" t="s">
        <v>86</v>
      </c>
      <c r="AE11" s="76" t="s">
        <v>86</v>
      </c>
      <c r="AF11" s="76" t="s">
        <v>86</v>
      </c>
      <c r="AG11" s="76"/>
      <c r="AH11" s="76"/>
      <c r="AI11" s="76"/>
      <c r="AJ11" s="76"/>
      <c r="AK11" s="76"/>
      <c r="AL11" s="76"/>
      <c r="AM11" s="76"/>
      <c r="AN11" s="76"/>
      <c r="AO11" s="145"/>
      <c r="AP11" s="247" t="str">
        <f>IF(F11="","",IFERROR(VLOOKUP(SUBSTITUTE(SUBSTITUTE(Tabla1[[#This Row],[Uso Sistemas]],"T","P"),"N","F"),Parámetros!$M$2:$N$17,2,0),"Completar hasta 3ra sem. para evaluar a Probacionista"))</f>
        <v>Asistió</v>
      </c>
      <c r="AQ11" s="39"/>
      <c r="AR11" s="201"/>
      <c r="AS11" s="39"/>
      <c r="AT11" s="28"/>
      <c r="AU11" s="28"/>
      <c r="AV11" s="28"/>
      <c r="AW11" s="28"/>
      <c r="AX11" s="245">
        <f>IF(V11="","",EOMONTH(EDATE(Tabla1[[#This Row],[Fecha Finalización]],2),0))</f>
        <v>45838</v>
      </c>
      <c r="AY11" s="39"/>
      <c r="AZ11" s="250">
        <f>IF(V11="","",EOMONTH(EDATE(Tabla1[[#This Row],[Fecha Finalización]],3),0))</f>
        <v>45869</v>
      </c>
      <c r="BA11" s="39"/>
      <c r="BB11" s="39"/>
      <c r="BC11" s="236" t="s">
        <v>88</v>
      </c>
      <c r="BD11" s="234" t="str">
        <f>IF(F11="","",Tabla1[[#This Row],[sem 01]]&amp;Tabla1[[#This Row],[sem 02]]&amp;Tabla1[[#This Row],[sem 03]])</f>
        <v>FPP</v>
      </c>
      <c r="BE11" s="235" t="str">
        <f>IF(TRIM(F11)="","",$B$1&amp;"-"&amp;SUBSTITUTE(Tabla1[[#This Row],[Mes Inscrito]]," ","")&amp;"-"&amp;SUBSTITUTE(Tabla1[[#This Row],[Dia de clases Inscrito]]," ","")&amp;"-"&amp;SUBSTITUTE(Tabla1[[#This Row],[Horario Inscrito]]," ","")&amp;"-"&amp;Tabla1[[#This Row],[Fecha Inicio grupo]])</f>
        <v>Lima - Breña-Enero-Lunes-7:30pma9:30pm-45670</v>
      </c>
      <c r="BF11" s="252" t="str">
        <f>IF(F11="","",Tabla1[[#This Row],[Curso]])</f>
        <v>Conócete a ti mismo</v>
      </c>
      <c r="BG11" s="253" t="str">
        <f>+IF(TRIM(F11)="","",$B$1&amp;"-"&amp;TRIM(Tabla1[[#This Row],[Mes Inscrito]])&amp;"-"&amp;TRIM(Tabla1[[#This Row],[Dia de clases Inscrito]])&amp;"-"&amp;TRIM(Tabla1[[#This Row],[Horario Inscrito]])&amp;"-"&amp;TRIM(Tabla1[[#This Row],[Fecha Inicio grupo]])&amp;"-"&amp;TRIM(Tabla1[[#This Row],[Tipo Incrito]]))</f>
        <v>Lima - Breña-Enero-Lunes-7:30pm a 9:30pm-45670-Inscrito Nuevo</v>
      </c>
      <c r="BH11" s="307"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8">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1" s="308"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8" t="str">
        <f>IF(Tabla1[[#This Row],[Fecha Inicio grupo]]="","",IFERROR(VLOOKUP(Tabla1[[#This Row],[Mes de Alta como miembro]],Parámetros!$AM$2:$AN$16,2,0),"01/01/1900"))</f>
        <v>01/01/1900</v>
      </c>
    </row>
    <row r="12" spans="1:79" s="24" customFormat="1" ht="12">
      <c r="A12" s="68">
        <v>9</v>
      </c>
      <c r="B12" s="34" t="s">
        <v>72</v>
      </c>
      <c r="C12" s="34" t="s">
        <v>73</v>
      </c>
      <c r="D12" s="42" t="s">
        <v>74</v>
      </c>
      <c r="E12" s="42" t="s">
        <v>75</v>
      </c>
      <c r="F12" s="45">
        <v>45670</v>
      </c>
      <c r="G12" s="45" t="s">
        <v>76</v>
      </c>
      <c r="H12" s="164" t="s">
        <v>131</v>
      </c>
      <c r="I12" s="28" t="s">
        <v>132</v>
      </c>
      <c r="J12" s="28" t="s">
        <v>133</v>
      </c>
      <c r="K12" s="69">
        <v>922716629</v>
      </c>
      <c r="L12" s="68" t="s">
        <v>134</v>
      </c>
      <c r="M12" s="46">
        <v>32143</v>
      </c>
      <c r="N12" s="239">
        <f ca="1">IF(Tabla1[[#This Row],[Fecha de nac]]="","",IF(Tabla1[[#This Row],[Fecha Finalización]] &gt;=TODAY(), DATEDIF(Tabla1[[#This Row],[Fecha de nac]],TODAY(),"y"), ROUNDDOWN((Tabla1[[#This Row],[Fecha Finalización]] -Tabla1[[#This Row],[Fecha de nac]])/365,0)))</f>
        <v>37</v>
      </c>
      <c r="O12" s="169" t="s">
        <v>81</v>
      </c>
      <c r="P12" s="72" t="s">
        <v>82</v>
      </c>
      <c r="Q12" s="73"/>
      <c r="R12" s="78"/>
      <c r="S12" s="78"/>
      <c r="T12" s="78"/>
      <c r="U12" s="241">
        <f>IF(F12="","",Tabla1[[#This Row],[Fecha Inicio grupo]]+3*7-7)</f>
        <v>45684</v>
      </c>
      <c r="V12" s="242">
        <f>IF(F12="","",EDATE(Tabla1[[#This Row],[Fecha Inicio grupo]],3))</f>
        <v>45760</v>
      </c>
      <c r="W12" s="34" t="s">
        <v>83</v>
      </c>
      <c r="X12" s="34" t="s">
        <v>84</v>
      </c>
      <c r="Y12" s="76" t="s">
        <v>85</v>
      </c>
      <c r="Z12" s="76" t="s">
        <v>85</v>
      </c>
      <c r="AA12" s="76" t="s">
        <v>86</v>
      </c>
      <c r="AB12" s="76" t="s">
        <v>85</v>
      </c>
      <c r="AC12" s="76" t="s">
        <v>85</v>
      </c>
      <c r="AD12" s="76" t="s">
        <v>85</v>
      </c>
      <c r="AE12" s="76" t="s">
        <v>85</v>
      </c>
      <c r="AF12" s="76" t="s">
        <v>86</v>
      </c>
      <c r="AG12" s="76"/>
      <c r="AH12" s="76"/>
      <c r="AI12" s="76"/>
      <c r="AJ12" s="76"/>
      <c r="AK12" s="76"/>
      <c r="AL12" s="76"/>
      <c r="AM12" s="76"/>
      <c r="AN12" s="76"/>
      <c r="AO12" s="145"/>
      <c r="AP12" s="247" t="str">
        <f>IF(F12="","",IFERROR(VLOOKUP(SUBSTITUTE(SUBSTITUTE(Tabla1[[#This Row],[Uso Sistemas]],"T","P"),"N","F"),Parámetros!$M$2:$N$17,2,0),"Completar hasta 3ra sem. para evaluar a Probacionista"))</f>
        <v>Asistió</v>
      </c>
      <c r="AQ12" s="39"/>
      <c r="AR12" s="201"/>
      <c r="AS12" s="39"/>
      <c r="AT12" s="28"/>
      <c r="AU12" s="28"/>
      <c r="AV12" s="28"/>
      <c r="AW12" s="28"/>
      <c r="AX12" s="245">
        <f>IF(V12="","",EOMONTH(EDATE(Tabla1[[#This Row],[Fecha Finalización]],2),0))</f>
        <v>45838</v>
      </c>
      <c r="AY12" s="39"/>
      <c r="AZ12" s="251">
        <f>IF(V12="","",EOMONTH(EDATE(Tabla1[[#This Row],[Fecha Finalización]],3),0))</f>
        <v>45869</v>
      </c>
      <c r="BA12" s="39"/>
      <c r="BB12" s="59"/>
      <c r="BC12" s="237" t="s">
        <v>108</v>
      </c>
      <c r="BD12" s="234" t="str">
        <f>IF(F12="","",Tabla1[[#This Row],[sem 01]]&amp;Tabla1[[#This Row],[sem 02]]&amp;Tabla1[[#This Row],[sem 03]])</f>
        <v>PPF</v>
      </c>
      <c r="BE12" s="235" t="str">
        <f>IF(TRIM(F12)="","",$B$1&amp;"-"&amp;SUBSTITUTE(Tabla1[[#This Row],[Mes Inscrito]]," ","")&amp;"-"&amp;SUBSTITUTE(Tabla1[[#This Row],[Dia de clases Inscrito]]," ","")&amp;"-"&amp;SUBSTITUTE(Tabla1[[#This Row],[Horario Inscrito]]," ","")&amp;"-"&amp;Tabla1[[#This Row],[Fecha Inicio grupo]])</f>
        <v>Lima - Breña-Enero-Lunes-7:30pma9:30pm-45670</v>
      </c>
      <c r="BF12" s="252" t="str">
        <f>IF(F12="","",Tabla1[[#This Row],[Curso]])</f>
        <v>Conócete a ti mismo</v>
      </c>
      <c r="BG12" s="253" t="str">
        <f>+IF(TRIM(F12)="","",$B$1&amp;"-"&amp;TRIM(Tabla1[[#This Row],[Mes Inscrito]])&amp;"-"&amp;TRIM(Tabla1[[#This Row],[Dia de clases Inscrito]])&amp;"-"&amp;TRIM(Tabla1[[#This Row],[Horario Inscrito]])&amp;"-"&amp;TRIM(Tabla1[[#This Row],[Fecha Inicio grupo]])&amp;"-"&amp;TRIM(Tabla1[[#This Row],[Tipo Incrito]]))</f>
        <v>Lima - Breña-Enero-Lunes-7:30pm a 9:30pm-45670-Inscrito Nuevo</v>
      </c>
      <c r="BH12" s="307"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8">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2" s="308"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8" t="str">
        <f>IF(Tabla1[[#This Row],[Fecha Inicio grupo]]="","",IFERROR(VLOOKUP(Tabla1[[#This Row],[Mes de Alta como miembro]],Parámetros!$AM$2:$AN$16,2,0),"01/01/1900"))</f>
        <v>01/01/1900</v>
      </c>
    </row>
    <row r="13" spans="1:79" s="24" customFormat="1" ht="12">
      <c r="A13" s="68">
        <v>10</v>
      </c>
      <c r="B13" s="34" t="s">
        <v>72</v>
      </c>
      <c r="C13" s="34" t="s">
        <v>73</v>
      </c>
      <c r="D13" s="42" t="s">
        <v>99</v>
      </c>
      <c r="E13" s="42" t="s">
        <v>75</v>
      </c>
      <c r="F13" s="45">
        <v>45671</v>
      </c>
      <c r="G13" s="45" t="s">
        <v>100</v>
      </c>
      <c r="H13" s="164" t="s">
        <v>135</v>
      </c>
      <c r="I13" s="28" t="s">
        <v>136</v>
      </c>
      <c r="J13" s="28" t="s">
        <v>137</v>
      </c>
      <c r="K13" s="69">
        <v>929926232</v>
      </c>
      <c r="L13" s="68" t="s">
        <v>138</v>
      </c>
      <c r="M13" s="46">
        <v>38356</v>
      </c>
      <c r="N13" s="239">
        <f ca="1">IF(Tabla1[[#This Row],[Fecha de nac]]="","",IF(Tabla1[[#This Row],[Fecha Finalización]] &gt;=TODAY(), DATEDIF(Tabla1[[#This Row],[Fecha de nac]],TODAY(),"y"), ROUNDDOWN((Tabla1[[#This Row],[Fecha Finalización]] -Tabla1[[#This Row],[Fecha de nac]])/365,0)))</f>
        <v>20</v>
      </c>
      <c r="O13" s="169" t="s">
        <v>105</v>
      </c>
      <c r="P13" s="72" t="s">
        <v>82</v>
      </c>
      <c r="Q13" s="73"/>
      <c r="R13" s="78"/>
      <c r="S13" s="78"/>
      <c r="T13" s="78"/>
      <c r="U13" s="241">
        <f>IF(F13="","",Tabla1[[#This Row],[Fecha Inicio grupo]]+3*7-7)</f>
        <v>45685</v>
      </c>
      <c r="V13" s="242">
        <f>IF(F13="","",EDATE(Tabla1[[#This Row],[Fecha Inicio grupo]],3))</f>
        <v>45761</v>
      </c>
      <c r="W13" s="34" t="s">
        <v>106</v>
      </c>
      <c r="X13" s="34" t="s">
        <v>107</v>
      </c>
      <c r="Y13" s="76" t="s">
        <v>85</v>
      </c>
      <c r="Z13" s="76" t="s">
        <v>85</v>
      </c>
      <c r="AA13" s="76" t="s">
        <v>139</v>
      </c>
      <c r="AB13" s="76" t="s">
        <v>139</v>
      </c>
      <c r="AC13" s="76" t="s">
        <v>85</v>
      </c>
      <c r="AD13" s="76" t="s">
        <v>85</v>
      </c>
      <c r="AE13" s="76" t="s">
        <v>86</v>
      </c>
      <c r="AF13" s="76" t="s">
        <v>85</v>
      </c>
      <c r="AG13" s="76"/>
      <c r="AH13" s="76"/>
      <c r="AI13" s="76"/>
      <c r="AJ13" s="76"/>
      <c r="AK13" s="76"/>
      <c r="AL13" s="76"/>
      <c r="AM13" s="76"/>
      <c r="AN13" s="76"/>
      <c r="AO13" s="145"/>
      <c r="AP13" s="247" t="str">
        <f>IF(F13="","",IFERROR(VLOOKUP(SUBSTITUTE(SUBSTITUTE(Tabla1[[#This Row],[Uso Sistemas]],"T","P"),"N","F"),Parámetros!$M$2:$N$17,2,0),"Completar hasta 3ra sem. para evaluar a Probacionista"))</f>
        <v>Asistió</v>
      </c>
      <c r="AQ13" s="39"/>
      <c r="AR13" s="201"/>
      <c r="AS13" s="39"/>
      <c r="AT13" s="28"/>
      <c r="AU13" s="54"/>
      <c r="AV13" s="54"/>
      <c r="AW13" s="54"/>
      <c r="AX13" s="248">
        <f>IF(V13="","",EOMONTH(EDATE(Tabla1[[#This Row],[Fecha Finalización]],2),0))</f>
        <v>45838</v>
      </c>
      <c r="AY13" s="39"/>
      <c r="AZ13" s="250">
        <f>IF(V13="","",EOMONTH(EDATE(Tabla1[[#This Row],[Fecha Finalización]],3),0))</f>
        <v>45869</v>
      </c>
      <c r="BA13" s="39"/>
      <c r="BB13" s="39"/>
      <c r="BC13" s="236" t="s">
        <v>88</v>
      </c>
      <c r="BD13" s="234" t="str">
        <f>IF(F13="","",Tabla1[[#This Row],[sem 01]]&amp;Tabla1[[#This Row],[sem 02]]&amp;Tabla1[[#This Row],[sem 03]])</f>
        <v>PPp</v>
      </c>
      <c r="BE13" s="235" t="str">
        <f>IF(TRIM(F13)="","",$B$1&amp;"-"&amp;SUBSTITUTE(Tabla1[[#This Row],[Mes Inscrito]]," ","")&amp;"-"&amp;SUBSTITUTE(Tabla1[[#This Row],[Dia de clases Inscrito]]," ","")&amp;"-"&amp;SUBSTITUTE(Tabla1[[#This Row],[Horario Inscrito]]," ","")&amp;"-"&amp;Tabla1[[#This Row],[Fecha Inicio grupo]])</f>
        <v>Lima - Breña-Enero-Martes-7:30pma9:30pm-45671</v>
      </c>
      <c r="BF13" s="252" t="str">
        <f>IF(F13="","",Tabla1[[#This Row],[Curso]])</f>
        <v>Conócete a ti mismo</v>
      </c>
      <c r="BG13" s="253" t="str">
        <f>+IF(TRIM(F13)="","",$B$1&amp;"-"&amp;TRIM(Tabla1[[#This Row],[Mes Inscrito]])&amp;"-"&amp;TRIM(Tabla1[[#This Row],[Dia de clases Inscrito]])&amp;"-"&amp;TRIM(Tabla1[[#This Row],[Horario Inscrito]])&amp;"-"&amp;TRIM(Tabla1[[#This Row],[Fecha Inicio grupo]])&amp;"-"&amp;TRIM(Tabla1[[#This Row],[Tipo Incrito]]))</f>
        <v>Lima - Breña-Enero-Martes-7:30pm a 9:30pm-45671-Inscrito Nuevo</v>
      </c>
      <c r="BH13" s="307"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8">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3" s="308"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8" t="str">
        <f>IF(Tabla1[[#This Row],[Fecha Inicio grupo]]="","",IFERROR(VLOOKUP(Tabla1[[#This Row],[Mes de Alta como miembro]],Parámetros!$AM$2:$AN$16,2,0),"01/01/1900"))</f>
        <v>01/01/1900</v>
      </c>
    </row>
    <row r="14" spans="1:79" s="24" customFormat="1" ht="12">
      <c r="A14" s="68">
        <v>11</v>
      </c>
      <c r="B14" s="34" t="s">
        <v>72</v>
      </c>
      <c r="C14" s="34" t="s">
        <v>73</v>
      </c>
      <c r="D14" s="42" t="s">
        <v>99</v>
      </c>
      <c r="E14" s="42" t="s">
        <v>75</v>
      </c>
      <c r="F14" s="45">
        <v>45671</v>
      </c>
      <c r="G14" s="45" t="s">
        <v>100</v>
      </c>
      <c r="H14" s="164" t="s">
        <v>140</v>
      </c>
      <c r="I14" s="28" t="s">
        <v>141</v>
      </c>
      <c r="J14" s="28" t="s">
        <v>142</v>
      </c>
      <c r="K14" s="69">
        <v>989562880</v>
      </c>
      <c r="L14" s="68" t="s">
        <v>143</v>
      </c>
      <c r="M14" s="261">
        <v>31414</v>
      </c>
      <c r="N14" s="239">
        <f ca="1">IF(Tabla1[[#This Row],[Fecha de nac]]="","",IF(Tabla1[[#This Row],[Fecha Finalización]] &gt;=TODAY(), DATEDIF(Tabla1[[#This Row],[Fecha de nac]],TODAY(),"y"), ROUNDDOWN((Tabla1[[#This Row],[Fecha Finalización]] -Tabla1[[#This Row],[Fecha de nac]])/365,0)))</f>
        <v>39</v>
      </c>
      <c r="O14" s="169" t="s">
        <v>105</v>
      </c>
      <c r="P14" s="72" t="s">
        <v>82</v>
      </c>
      <c r="Q14" s="73"/>
      <c r="R14" s="72"/>
      <c r="S14" s="79"/>
      <c r="T14" s="79"/>
      <c r="U14" s="241">
        <f>IF(F14="","",Tabla1[[#This Row],[Fecha Inicio grupo]]+3*7-7)</f>
        <v>45685</v>
      </c>
      <c r="V14" s="242">
        <f>IF(F14="","",EDATE(Tabla1[[#This Row],[Fecha Inicio grupo]],3))</f>
        <v>45761</v>
      </c>
      <c r="W14" s="34" t="s">
        <v>106</v>
      </c>
      <c r="X14" s="34" t="s">
        <v>107</v>
      </c>
      <c r="Y14" s="76" t="s">
        <v>85</v>
      </c>
      <c r="Z14" s="76" t="s">
        <v>85</v>
      </c>
      <c r="AA14" s="76" t="s">
        <v>85</v>
      </c>
      <c r="AB14" s="76" t="s">
        <v>85</v>
      </c>
      <c r="AC14" s="76" t="s">
        <v>85</v>
      </c>
      <c r="AD14" s="76" t="s">
        <v>86</v>
      </c>
      <c r="AE14" s="76" t="s">
        <v>86</v>
      </c>
      <c r="AF14" s="76" t="s">
        <v>86</v>
      </c>
      <c r="AG14" s="76"/>
      <c r="AH14" s="76"/>
      <c r="AI14" s="76"/>
      <c r="AJ14" s="76"/>
      <c r="AK14" s="76"/>
      <c r="AL14" s="76"/>
      <c r="AM14" s="76"/>
      <c r="AN14" s="76"/>
      <c r="AO14" s="145"/>
      <c r="AP14" s="247" t="str">
        <f>IF(F14="","",IFERROR(VLOOKUP(SUBSTITUTE(SUBSTITUTE(Tabla1[[#This Row],[Uso Sistemas]],"T","P"),"N","F"),Parámetros!$M$2:$N$17,2,0),"Completar hasta 3ra sem. para evaluar a Probacionista"))</f>
        <v>Asistió</v>
      </c>
      <c r="AQ14" s="39"/>
      <c r="AR14" s="201"/>
      <c r="AS14" s="39"/>
      <c r="AT14" s="28"/>
      <c r="AU14" s="54"/>
      <c r="AV14" s="54"/>
      <c r="AW14" s="54"/>
      <c r="AX14" s="248">
        <f>IF(V14="","",EOMONTH(EDATE(Tabla1[[#This Row],[Fecha Finalización]],2),0))</f>
        <v>45838</v>
      </c>
      <c r="AY14" s="39"/>
      <c r="AZ14" s="250">
        <f>IF(V14="","",EOMONTH(EDATE(Tabla1[[#This Row],[Fecha Finalización]],3),0))</f>
        <v>45869</v>
      </c>
      <c r="BA14" s="39"/>
      <c r="BB14" s="39"/>
      <c r="BC14" s="236" t="s">
        <v>118</v>
      </c>
      <c r="BD14" s="234" t="str">
        <f>IF(F14="","",Tabla1[[#This Row],[sem 01]]&amp;Tabla1[[#This Row],[sem 02]]&amp;Tabla1[[#This Row],[sem 03]])</f>
        <v>PPP</v>
      </c>
      <c r="BE14" s="235" t="str">
        <f>IF(TRIM(F14)="","",$B$1&amp;"-"&amp;SUBSTITUTE(Tabla1[[#This Row],[Mes Inscrito]]," ","")&amp;"-"&amp;SUBSTITUTE(Tabla1[[#This Row],[Dia de clases Inscrito]]," ","")&amp;"-"&amp;SUBSTITUTE(Tabla1[[#This Row],[Horario Inscrito]]," ","")&amp;"-"&amp;Tabla1[[#This Row],[Fecha Inicio grupo]])</f>
        <v>Lima - Breña-Enero-Martes-7:30pma9:30pm-45671</v>
      </c>
      <c r="BF14" s="252" t="str">
        <f>IF(F14="","",Tabla1[[#This Row],[Curso]])</f>
        <v>Conócete a ti mismo</v>
      </c>
      <c r="BG14" s="253" t="str">
        <f>+IF(TRIM(F14)="","",$B$1&amp;"-"&amp;TRIM(Tabla1[[#This Row],[Mes Inscrito]])&amp;"-"&amp;TRIM(Tabla1[[#This Row],[Dia de clases Inscrito]])&amp;"-"&amp;TRIM(Tabla1[[#This Row],[Horario Inscrito]])&amp;"-"&amp;TRIM(Tabla1[[#This Row],[Fecha Inicio grupo]])&amp;"-"&amp;TRIM(Tabla1[[#This Row],[Tipo Incrito]]))</f>
        <v>Lima - Breña-Enero-Martes-7:30pm a 9:30pm-45671-Inscrito Nuevo</v>
      </c>
      <c r="BH14" s="307"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8">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4" s="308"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8" t="str">
        <f>IF(Tabla1[[#This Row],[Fecha Inicio grupo]]="","",IFERROR(VLOOKUP(Tabla1[[#This Row],[Mes de Alta como miembro]],Parámetros!$AM$2:$AN$16,2,0),"01/01/1900"))</f>
        <v>01/01/1900</v>
      </c>
    </row>
    <row r="15" spans="1:79" s="24" customFormat="1" ht="12">
      <c r="A15" s="68">
        <v>12</v>
      </c>
      <c r="B15" s="34" t="s">
        <v>72</v>
      </c>
      <c r="C15" s="34" t="s">
        <v>73</v>
      </c>
      <c r="D15" s="42" t="s">
        <v>99</v>
      </c>
      <c r="E15" s="42" t="s">
        <v>75</v>
      </c>
      <c r="F15" s="45">
        <v>45671</v>
      </c>
      <c r="G15" s="45" t="s">
        <v>100</v>
      </c>
      <c r="H15" s="164" t="s">
        <v>144</v>
      </c>
      <c r="I15" s="28" t="s">
        <v>145</v>
      </c>
      <c r="J15" s="28" t="s">
        <v>146</v>
      </c>
      <c r="K15" s="69">
        <v>956583038</v>
      </c>
      <c r="L15" s="68" t="s">
        <v>147</v>
      </c>
      <c r="M15" s="46">
        <v>36161</v>
      </c>
      <c r="N15" s="239">
        <f ca="1">IF(Tabla1[[#This Row],[Fecha de nac]]="","",IF(Tabla1[[#This Row],[Fecha Finalización]] &gt;=TODAY(), DATEDIF(Tabla1[[#This Row],[Fecha de nac]],TODAY(),"y"), ROUNDDOWN((Tabla1[[#This Row],[Fecha Finalización]] -Tabla1[[#This Row],[Fecha de nac]])/365,0)))</f>
        <v>26</v>
      </c>
      <c r="O15" s="169" t="s">
        <v>105</v>
      </c>
      <c r="P15" s="72" t="s">
        <v>82</v>
      </c>
      <c r="Q15" s="73"/>
      <c r="R15" s="72"/>
      <c r="S15" s="79"/>
      <c r="T15" s="79"/>
      <c r="U15" s="241">
        <f>IF(F15="","",Tabla1[[#This Row],[Fecha Inicio grupo]]+3*7-7)</f>
        <v>45685</v>
      </c>
      <c r="V15" s="242">
        <f>IF(F15="","",EDATE(Tabla1[[#This Row],[Fecha Inicio grupo]],3))</f>
        <v>45761</v>
      </c>
      <c r="W15" s="34" t="s">
        <v>106</v>
      </c>
      <c r="X15" s="34" t="s">
        <v>107</v>
      </c>
      <c r="Y15" s="76" t="s">
        <v>85</v>
      </c>
      <c r="Z15" s="76" t="s">
        <v>85</v>
      </c>
      <c r="AA15" s="76" t="s">
        <v>85</v>
      </c>
      <c r="AB15" s="76" t="s">
        <v>86</v>
      </c>
      <c r="AC15" s="76" t="s">
        <v>86</v>
      </c>
      <c r="AD15" s="76" t="s">
        <v>86</v>
      </c>
      <c r="AE15" s="76" t="s">
        <v>86</v>
      </c>
      <c r="AF15" s="76" t="s">
        <v>86</v>
      </c>
      <c r="AG15" s="76"/>
      <c r="AH15" s="76"/>
      <c r="AI15" s="76"/>
      <c r="AJ15" s="76"/>
      <c r="AK15" s="76"/>
      <c r="AL15" s="76"/>
      <c r="AM15" s="76"/>
      <c r="AN15" s="76"/>
      <c r="AO15" s="145"/>
      <c r="AP15" s="247" t="str">
        <f>IF(F15="","",IFERROR(VLOOKUP(SUBSTITUTE(SUBSTITUTE(Tabla1[[#This Row],[Uso Sistemas]],"T","P"),"N","F"),Parámetros!$M$2:$N$17,2,0),"Completar hasta 3ra sem. para evaluar a Probacionista"))</f>
        <v>Asistió</v>
      </c>
      <c r="AQ15" s="39"/>
      <c r="AR15" s="201"/>
      <c r="AS15" s="39"/>
      <c r="AT15" s="28"/>
      <c r="AU15" s="54"/>
      <c r="AV15" s="54"/>
      <c r="AW15" s="54"/>
      <c r="AX15" s="248">
        <f>IF(V15="","",EOMONTH(EDATE(Tabla1[[#This Row],[Fecha Finalización]],2),0))</f>
        <v>45838</v>
      </c>
      <c r="AY15" s="39"/>
      <c r="AZ15" s="250">
        <f>IF(V15="","",EOMONTH(EDATE(Tabla1[[#This Row],[Fecha Finalización]],3),0))</f>
        <v>45869</v>
      </c>
      <c r="BA15" s="39"/>
      <c r="BB15" s="39"/>
      <c r="BC15" s="236"/>
      <c r="BD15" s="234" t="str">
        <f>IF(F15="","",Tabla1[[#This Row],[sem 01]]&amp;Tabla1[[#This Row],[sem 02]]&amp;Tabla1[[#This Row],[sem 03]])</f>
        <v>PPP</v>
      </c>
      <c r="BE15" s="235" t="str">
        <f>IF(TRIM(F15)="","",$B$1&amp;"-"&amp;SUBSTITUTE(Tabla1[[#This Row],[Mes Inscrito]]," ","")&amp;"-"&amp;SUBSTITUTE(Tabla1[[#This Row],[Dia de clases Inscrito]]," ","")&amp;"-"&amp;SUBSTITUTE(Tabla1[[#This Row],[Horario Inscrito]]," ","")&amp;"-"&amp;Tabla1[[#This Row],[Fecha Inicio grupo]])</f>
        <v>Lima - Breña-Enero-Martes-7:30pma9:30pm-45671</v>
      </c>
      <c r="BF15" s="252" t="str">
        <f>IF(F15="","",Tabla1[[#This Row],[Curso]])</f>
        <v>Conócete a ti mismo</v>
      </c>
      <c r="BG15" s="253" t="str">
        <f>+IF(TRIM(F15)="","",$B$1&amp;"-"&amp;TRIM(Tabla1[[#This Row],[Mes Inscrito]])&amp;"-"&amp;TRIM(Tabla1[[#This Row],[Dia de clases Inscrito]])&amp;"-"&amp;TRIM(Tabla1[[#This Row],[Horario Inscrito]])&amp;"-"&amp;TRIM(Tabla1[[#This Row],[Fecha Inicio grupo]])&amp;"-"&amp;TRIM(Tabla1[[#This Row],[Tipo Incrito]]))</f>
        <v>Lima - Breña-Enero-Martes-7:30pm a 9:30pm-45671-Inscrito Nuevo</v>
      </c>
      <c r="BH15" s="307"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8">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5" s="308"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8" t="str">
        <f>IF(Tabla1[[#This Row],[Fecha Inicio grupo]]="","",IFERROR(VLOOKUP(Tabla1[[#This Row],[Mes de Alta como miembro]],Parámetros!$AM$2:$AN$16,2,0),"01/01/1900"))</f>
        <v>01/01/1900</v>
      </c>
    </row>
    <row r="16" spans="1:79" s="24" customFormat="1" ht="12">
      <c r="A16" s="68">
        <v>13</v>
      </c>
      <c r="B16" s="34" t="s">
        <v>72</v>
      </c>
      <c r="C16" s="34" t="s">
        <v>73</v>
      </c>
      <c r="D16" s="42" t="s">
        <v>99</v>
      </c>
      <c r="E16" s="42" t="s">
        <v>75</v>
      </c>
      <c r="F16" s="45">
        <v>45671</v>
      </c>
      <c r="G16" s="45" t="s">
        <v>100</v>
      </c>
      <c r="H16" s="164" t="s">
        <v>148</v>
      </c>
      <c r="I16" s="28" t="s">
        <v>149</v>
      </c>
      <c r="J16" s="28" t="s">
        <v>150</v>
      </c>
      <c r="K16" s="69">
        <v>961704575</v>
      </c>
      <c r="L16" s="68" t="s">
        <v>151</v>
      </c>
      <c r="M16" s="46">
        <v>33092</v>
      </c>
      <c r="N16" s="239">
        <f ca="1">IF(Tabla1[[#This Row],[Fecha de nac]]="","",IF(Tabla1[[#This Row],[Fecha Finalización]] &gt;=TODAY(), DATEDIF(Tabla1[[#This Row],[Fecha de nac]],TODAY(),"y"), ROUNDDOWN((Tabla1[[#This Row],[Fecha Finalización]] -Tabla1[[#This Row],[Fecha de nac]])/365,0)))</f>
        <v>34</v>
      </c>
      <c r="O16" s="169" t="s">
        <v>105</v>
      </c>
      <c r="P16" s="72" t="s">
        <v>82</v>
      </c>
      <c r="Q16" s="73"/>
      <c r="R16" s="72"/>
      <c r="S16" s="79"/>
      <c r="T16" s="79"/>
      <c r="U16" s="241">
        <f>IF(F16="","",Tabla1[[#This Row],[Fecha Inicio grupo]]+3*7-7)</f>
        <v>45685</v>
      </c>
      <c r="V16" s="242">
        <f>IF(F16="","",EDATE(Tabla1[[#This Row],[Fecha Inicio grupo]],3))</f>
        <v>45761</v>
      </c>
      <c r="W16" s="34" t="s">
        <v>106</v>
      </c>
      <c r="X16" s="34" t="s">
        <v>107</v>
      </c>
      <c r="Y16" s="76" t="s">
        <v>85</v>
      </c>
      <c r="Z16" s="76" t="s">
        <v>85</v>
      </c>
      <c r="AA16" s="76" t="s">
        <v>85</v>
      </c>
      <c r="AB16" s="76" t="s">
        <v>85</v>
      </c>
      <c r="AC16" s="76" t="s">
        <v>85</v>
      </c>
      <c r="AD16" s="76" t="s">
        <v>85</v>
      </c>
      <c r="AE16" s="76" t="s">
        <v>85</v>
      </c>
      <c r="AF16" s="76" t="s">
        <v>85</v>
      </c>
      <c r="AG16" s="76"/>
      <c r="AH16" s="76"/>
      <c r="AI16" s="76"/>
      <c r="AJ16" s="76"/>
      <c r="AK16" s="76"/>
      <c r="AL16" s="76"/>
      <c r="AM16" s="76"/>
      <c r="AN16" s="76"/>
      <c r="AO16" s="145"/>
      <c r="AP16" s="247" t="str">
        <f>IF(F16="","",IFERROR(VLOOKUP(SUBSTITUTE(SUBSTITUTE(Tabla1[[#This Row],[Uso Sistemas]],"T","P"),"N","F"),Parámetros!$M$2:$N$17,2,0),"Completar hasta 3ra sem. para evaluar a Probacionista"))</f>
        <v>Asistió</v>
      </c>
      <c r="AQ16" s="39"/>
      <c r="AR16" s="201"/>
      <c r="AS16" s="39"/>
      <c r="AT16" s="28"/>
      <c r="AU16" s="54"/>
      <c r="AV16" s="54"/>
      <c r="AW16" s="54"/>
      <c r="AX16" s="248">
        <f>IF(V16="","",EOMONTH(EDATE(Tabla1[[#This Row],[Fecha Finalización]],2),0))</f>
        <v>45838</v>
      </c>
      <c r="AY16" s="39"/>
      <c r="AZ16" s="250">
        <f>IF(V16="","",EOMONTH(EDATE(Tabla1[[#This Row],[Fecha Finalización]],3),0))</f>
        <v>45869</v>
      </c>
      <c r="BA16" s="39"/>
      <c r="BB16" s="39"/>
      <c r="BC16" s="236" t="s">
        <v>108</v>
      </c>
      <c r="BD16" s="234" t="str">
        <f>IF(F16="","",Tabla1[[#This Row],[sem 01]]&amp;Tabla1[[#This Row],[sem 02]]&amp;Tabla1[[#This Row],[sem 03]])</f>
        <v>PPP</v>
      </c>
      <c r="BE16" s="235" t="str">
        <f>IF(TRIM(F16)="","",$B$1&amp;"-"&amp;SUBSTITUTE(Tabla1[[#This Row],[Mes Inscrito]]," ","")&amp;"-"&amp;SUBSTITUTE(Tabla1[[#This Row],[Dia de clases Inscrito]]," ","")&amp;"-"&amp;SUBSTITUTE(Tabla1[[#This Row],[Horario Inscrito]]," ","")&amp;"-"&amp;Tabla1[[#This Row],[Fecha Inicio grupo]])</f>
        <v>Lima - Breña-Enero-Martes-7:30pma9:30pm-45671</v>
      </c>
      <c r="BF16" s="252" t="str">
        <f>IF(F16="","",Tabla1[[#This Row],[Curso]])</f>
        <v>Conócete a ti mismo</v>
      </c>
      <c r="BG16" s="253" t="str">
        <f>+IF(TRIM(F16)="","",$B$1&amp;"-"&amp;TRIM(Tabla1[[#This Row],[Mes Inscrito]])&amp;"-"&amp;TRIM(Tabla1[[#This Row],[Dia de clases Inscrito]])&amp;"-"&amp;TRIM(Tabla1[[#This Row],[Horario Inscrito]])&amp;"-"&amp;TRIM(Tabla1[[#This Row],[Fecha Inicio grupo]])&amp;"-"&amp;TRIM(Tabla1[[#This Row],[Tipo Incrito]]))</f>
        <v>Lima - Breña-Enero-Martes-7:30pm a 9:30pm-45671-Inscrito Nuevo</v>
      </c>
      <c r="BH16" s="307"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8">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6" s="308"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8" t="str">
        <f>IF(Tabla1[[#This Row],[Fecha Inicio grupo]]="","",IFERROR(VLOOKUP(Tabla1[[#This Row],[Mes de Alta como miembro]],Parámetros!$AM$2:$AN$16,2,0),"01/01/1900"))</f>
        <v>01/01/1900</v>
      </c>
    </row>
    <row r="17" spans="1:63" s="24" customFormat="1" ht="12">
      <c r="A17" s="68">
        <v>14</v>
      </c>
      <c r="B17" s="34" t="s">
        <v>72</v>
      </c>
      <c r="C17" s="34" t="s">
        <v>73</v>
      </c>
      <c r="D17" s="42" t="s">
        <v>99</v>
      </c>
      <c r="E17" s="42" t="s">
        <v>75</v>
      </c>
      <c r="F17" s="45">
        <v>45671</v>
      </c>
      <c r="G17" s="45" t="s">
        <v>100</v>
      </c>
      <c r="H17" s="164" t="s">
        <v>152</v>
      </c>
      <c r="I17" s="28" t="s">
        <v>153</v>
      </c>
      <c r="J17" s="28" t="s">
        <v>154</v>
      </c>
      <c r="K17" s="69">
        <v>961821628</v>
      </c>
      <c r="L17" s="68" t="s">
        <v>155</v>
      </c>
      <c r="M17" s="46">
        <v>24473</v>
      </c>
      <c r="N17" s="239">
        <f ca="1">IF(Tabla1[[#This Row],[Fecha de nac]]="","",IF(Tabla1[[#This Row],[Fecha Finalización]] &gt;=TODAY(), DATEDIF(Tabla1[[#This Row],[Fecha de nac]],TODAY(),"y"), ROUNDDOWN((Tabla1[[#This Row],[Fecha Finalización]] -Tabla1[[#This Row],[Fecha de nac]])/365,0)))</f>
        <v>58</v>
      </c>
      <c r="O17" s="169" t="s">
        <v>105</v>
      </c>
      <c r="P17" s="72" t="s">
        <v>82</v>
      </c>
      <c r="Q17" s="73"/>
      <c r="R17" s="78"/>
      <c r="S17" s="78"/>
      <c r="T17" s="78"/>
      <c r="U17" s="241">
        <f>IF(F17="","",Tabla1[[#This Row],[Fecha Inicio grupo]]+3*7-7)</f>
        <v>45685</v>
      </c>
      <c r="V17" s="242">
        <f>IF(F17="","",EDATE(Tabla1[[#This Row],[Fecha Inicio grupo]],3))</f>
        <v>45761</v>
      </c>
      <c r="W17" s="34" t="s">
        <v>106</v>
      </c>
      <c r="X17" s="34" t="s">
        <v>107</v>
      </c>
      <c r="Y17" s="76" t="s">
        <v>85</v>
      </c>
      <c r="Z17" s="76" t="s">
        <v>85</v>
      </c>
      <c r="AA17" s="76" t="s">
        <v>85</v>
      </c>
      <c r="AB17" s="76" t="s">
        <v>85</v>
      </c>
      <c r="AC17" s="76" t="s">
        <v>85</v>
      </c>
      <c r="AD17" s="76" t="s">
        <v>85</v>
      </c>
      <c r="AE17" s="76" t="s">
        <v>85</v>
      </c>
      <c r="AF17" s="76" t="s">
        <v>85</v>
      </c>
      <c r="AG17" s="76"/>
      <c r="AH17" s="76"/>
      <c r="AI17" s="76"/>
      <c r="AJ17" s="76"/>
      <c r="AK17" s="76"/>
      <c r="AL17" s="76"/>
      <c r="AM17" s="76"/>
      <c r="AN17" s="76"/>
      <c r="AO17" s="145"/>
      <c r="AP17" s="247" t="str">
        <f>IF(F17="","",IFERROR(VLOOKUP(SUBSTITUTE(SUBSTITUTE(Tabla1[[#This Row],[Uso Sistemas]],"T","P"),"N","F"),Parámetros!$M$2:$N$17,2,0),"Completar hasta 3ra sem. para evaluar a Probacionista"))</f>
        <v>Asistió</v>
      </c>
      <c r="AQ17" s="39"/>
      <c r="AR17" s="201"/>
      <c r="AS17" s="39"/>
      <c r="AT17" s="28"/>
      <c r="AU17" s="54"/>
      <c r="AV17" s="54"/>
      <c r="AW17" s="54"/>
      <c r="AX17" s="248">
        <f>IF(V17="","",EOMONTH(EDATE(Tabla1[[#This Row],[Fecha Finalización]],2),0))</f>
        <v>45838</v>
      </c>
      <c r="AY17" s="39"/>
      <c r="AZ17" s="250">
        <f>IF(V17="","",EOMONTH(EDATE(Tabla1[[#This Row],[Fecha Finalización]],3),0))</f>
        <v>45869</v>
      </c>
      <c r="BA17" s="39"/>
      <c r="BB17" s="39"/>
      <c r="BC17" s="236" t="s">
        <v>88</v>
      </c>
      <c r="BD17" s="234" t="str">
        <f>IF(F17="","",Tabla1[[#This Row],[sem 01]]&amp;Tabla1[[#This Row],[sem 02]]&amp;Tabla1[[#This Row],[sem 03]])</f>
        <v>PPP</v>
      </c>
      <c r="BE17" s="235" t="str">
        <f>IF(TRIM(F17)="","",$B$1&amp;"-"&amp;SUBSTITUTE(Tabla1[[#This Row],[Mes Inscrito]]," ","")&amp;"-"&amp;SUBSTITUTE(Tabla1[[#This Row],[Dia de clases Inscrito]]," ","")&amp;"-"&amp;SUBSTITUTE(Tabla1[[#This Row],[Horario Inscrito]]," ","")&amp;"-"&amp;Tabla1[[#This Row],[Fecha Inicio grupo]])</f>
        <v>Lima - Breña-Enero-Martes-7:30pma9:30pm-45671</v>
      </c>
      <c r="BF17" s="252" t="str">
        <f>IF(F17="","",Tabla1[[#This Row],[Curso]])</f>
        <v>Conócete a ti mismo</v>
      </c>
      <c r="BG17" s="253" t="str">
        <f>+IF(TRIM(F17)="","",$B$1&amp;"-"&amp;TRIM(Tabla1[[#This Row],[Mes Inscrito]])&amp;"-"&amp;TRIM(Tabla1[[#This Row],[Dia de clases Inscrito]])&amp;"-"&amp;TRIM(Tabla1[[#This Row],[Horario Inscrito]])&amp;"-"&amp;TRIM(Tabla1[[#This Row],[Fecha Inicio grupo]])&amp;"-"&amp;TRIM(Tabla1[[#This Row],[Tipo Incrito]]))</f>
        <v>Lima - Breña-Enero-Martes-7:30pm a 9:30pm-45671-Inscrito Nuevo</v>
      </c>
      <c r="BH17" s="307"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8">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7" s="308"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8" t="str">
        <f>IF(Tabla1[[#This Row],[Fecha Inicio grupo]]="","",IFERROR(VLOOKUP(Tabla1[[#This Row],[Mes de Alta como miembro]],Parámetros!$AM$2:$AN$16,2,0),"01/01/1900"))</f>
        <v>01/01/1900</v>
      </c>
    </row>
    <row r="18" spans="1:63" s="24" customFormat="1" ht="12">
      <c r="A18" s="68">
        <v>15</v>
      </c>
      <c r="B18" s="28" t="s">
        <v>72</v>
      </c>
      <c r="C18" s="34" t="s">
        <v>73</v>
      </c>
      <c r="D18" s="42" t="s">
        <v>99</v>
      </c>
      <c r="E18" s="42" t="s">
        <v>75</v>
      </c>
      <c r="F18" s="45">
        <v>45671</v>
      </c>
      <c r="G18" s="45" t="s">
        <v>100</v>
      </c>
      <c r="H18" s="164" t="s">
        <v>156</v>
      </c>
      <c r="I18" s="28" t="s">
        <v>157</v>
      </c>
      <c r="J18" s="28" t="s">
        <v>158</v>
      </c>
      <c r="K18" s="69">
        <v>984427771</v>
      </c>
      <c r="L18" s="68" t="s">
        <v>159</v>
      </c>
      <c r="M18" s="46">
        <v>36161</v>
      </c>
      <c r="N18" s="239">
        <f ca="1">IF(Tabla1[[#This Row],[Fecha de nac]]="","",IF(Tabla1[[#This Row],[Fecha Finalización]] &gt;=TODAY(), DATEDIF(Tabla1[[#This Row],[Fecha de nac]],TODAY(),"y"), ROUNDDOWN((Tabla1[[#This Row],[Fecha Finalización]] -Tabla1[[#This Row],[Fecha de nac]])/365,0)))</f>
        <v>26</v>
      </c>
      <c r="O18" s="169" t="s">
        <v>105</v>
      </c>
      <c r="P18" s="72" t="s">
        <v>82</v>
      </c>
      <c r="Q18" s="73"/>
      <c r="R18" s="72"/>
      <c r="S18" s="79"/>
      <c r="T18" s="79"/>
      <c r="U18" s="241">
        <f>IF(F18="","",Tabla1[[#This Row],[Fecha Inicio grupo]]+3*7-7)</f>
        <v>45685</v>
      </c>
      <c r="V18" s="242">
        <f>IF(F18="","",EDATE(Tabla1[[#This Row],[Fecha Inicio grupo]],3))</f>
        <v>45761</v>
      </c>
      <c r="W18" s="28" t="s">
        <v>106</v>
      </c>
      <c r="X18" s="34" t="s">
        <v>107</v>
      </c>
      <c r="Y18" s="76" t="s">
        <v>85</v>
      </c>
      <c r="Z18" s="76" t="s">
        <v>85</v>
      </c>
      <c r="AA18" s="76" t="s">
        <v>86</v>
      </c>
      <c r="AB18" s="76" t="s">
        <v>86</v>
      </c>
      <c r="AC18" s="76" t="s">
        <v>85</v>
      </c>
      <c r="AD18" s="76" t="s">
        <v>85</v>
      </c>
      <c r="AE18" s="76" t="s">
        <v>86</v>
      </c>
      <c r="AF18" s="76" t="s">
        <v>86</v>
      </c>
      <c r="AG18" s="76"/>
      <c r="AH18" s="76"/>
      <c r="AI18" s="76"/>
      <c r="AJ18" s="76"/>
      <c r="AK18" s="76"/>
      <c r="AL18" s="76"/>
      <c r="AM18" s="76"/>
      <c r="AN18" s="76"/>
      <c r="AO18" s="145"/>
      <c r="AP18" s="247" t="str">
        <f>IF(F18="","",IFERROR(VLOOKUP(SUBSTITUTE(SUBSTITUTE(Tabla1[[#This Row],[Uso Sistemas]],"T","P"),"N","F"),Parámetros!$M$2:$N$17,2,0),"Completar hasta 3ra sem. para evaluar a Probacionista"))</f>
        <v>Asistió</v>
      </c>
      <c r="AQ18" s="39"/>
      <c r="AR18" s="201"/>
      <c r="AS18" s="39"/>
      <c r="AT18" s="28"/>
      <c r="AU18" s="54"/>
      <c r="AV18" s="54"/>
      <c r="AW18" s="54"/>
      <c r="AX18" s="248">
        <f>IF(V18="","",EOMONTH(EDATE(Tabla1[[#This Row],[Fecha Finalización]],2),0))</f>
        <v>45838</v>
      </c>
      <c r="AY18" s="39"/>
      <c r="AZ18" s="250">
        <f>IF(V18="","",EOMONTH(EDATE(Tabla1[[#This Row],[Fecha Finalización]],3),0))</f>
        <v>45869</v>
      </c>
      <c r="BA18" s="39"/>
      <c r="BB18" s="39"/>
      <c r="BC18" s="236" t="s">
        <v>88</v>
      </c>
      <c r="BD18" s="234" t="str">
        <f>IF(F18="","",Tabla1[[#This Row],[sem 01]]&amp;Tabla1[[#This Row],[sem 02]]&amp;Tabla1[[#This Row],[sem 03]])</f>
        <v>PPF</v>
      </c>
      <c r="BE18" s="235" t="str">
        <f>IF(TRIM(F18)="","",$B$1&amp;"-"&amp;SUBSTITUTE(Tabla1[[#This Row],[Mes Inscrito]]," ","")&amp;"-"&amp;SUBSTITUTE(Tabla1[[#This Row],[Dia de clases Inscrito]]," ","")&amp;"-"&amp;SUBSTITUTE(Tabla1[[#This Row],[Horario Inscrito]]," ","")&amp;"-"&amp;Tabla1[[#This Row],[Fecha Inicio grupo]])</f>
        <v>Lima - Breña-Enero-Martes-7:30pma9:30pm-45671</v>
      </c>
      <c r="BF18" s="252" t="str">
        <f>IF(F18="","",Tabla1[[#This Row],[Curso]])</f>
        <v>Conócete a ti mismo</v>
      </c>
      <c r="BG18" s="253" t="str">
        <f>+IF(TRIM(F18)="","",$B$1&amp;"-"&amp;TRIM(Tabla1[[#This Row],[Mes Inscrito]])&amp;"-"&amp;TRIM(Tabla1[[#This Row],[Dia de clases Inscrito]])&amp;"-"&amp;TRIM(Tabla1[[#This Row],[Horario Inscrito]])&amp;"-"&amp;TRIM(Tabla1[[#This Row],[Fecha Inicio grupo]])&amp;"-"&amp;TRIM(Tabla1[[#This Row],[Tipo Incrito]]))</f>
        <v>Lima - Breña-Enero-Martes-7:30pm a 9:30pm-45671-Inscrito Nuevo</v>
      </c>
      <c r="BH18" s="307"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8">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8" s="308"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8" t="str">
        <f>IF(Tabla1[[#This Row],[Fecha Inicio grupo]]="","",IFERROR(VLOOKUP(Tabla1[[#This Row],[Mes de Alta como miembro]],Parámetros!$AM$2:$AN$16,2,0),"01/01/1900"))</f>
        <v>01/01/1900</v>
      </c>
    </row>
    <row r="19" spans="1:63" s="24" customFormat="1" ht="13.9">
      <c r="A19" s="68">
        <v>16</v>
      </c>
      <c r="B19" s="28" t="s">
        <v>72</v>
      </c>
      <c r="C19" s="34" t="s">
        <v>73</v>
      </c>
      <c r="D19" s="42" t="s">
        <v>99</v>
      </c>
      <c r="E19" s="42" t="s">
        <v>75</v>
      </c>
      <c r="F19" s="45">
        <v>45671</v>
      </c>
      <c r="G19" s="45" t="s">
        <v>100</v>
      </c>
      <c r="H19" s="164" t="s">
        <v>160</v>
      </c>
      <c r="I19" s="28" t="s">
        <v>161</v>
      </c>
      <c r="J19" s="28" t="s">
        <v>162</v>
      </c>
      <c r="K19" s="69">
        <v>917437730</v>
      </c>
      <c r="L19" s="68" t="s">
        <v>163</v>
      </c>
      <c r="M19" s="46">
        <v>23377</v>
      </c>
      <c r="N19" s="239">
        <f ca="1">IF(Tabla1[[#This Row],[Fecha de nac]]="","",IF(Tabla1[[#This Row],[Fecha Finalización]] &gt;=TODAY(), DATEDIF(Tabla1[[#This Row],[Fecha de nac]],TODAY(),"y"), ROUNDDOWN((Tabla1[[#This Row],[Fecha Finalización]] -Tabla1[[#This Row],[Fecha de nac]])/365,0)))</f>
        <v>61</v>
      </c>
      <c r="O19" s="169" t="s">
        <v>105</v>
      </c>
      <c r="P19" s="72" t="s">
        <v>82</v>
      </c>
      <c r="Q19" s="73"/>
      <c r="R19" s="72"/>
      <c r="S19" s="79"/>
      <c r="T19" s="79"/>
      <c r="U19" s="243">
        <f>IF(F19="","",Tabla1[[#This Row],[Fecha Inicio grupo]]+3*7-7)</f>
        <v>45685</v>
      </c>
      <c r="V19" s="242">
        <f>IF(F19="","",EDATE(Tabla1[[#This Row],[Fecha Inicio grupo]],3))</f>
        <v>45761</v>
      </c>
      <c r="W19" s="28" t="s">
        <v>106</v>
      </c>
      <c r="X19" s="28" t="s">
        <v>107</v>
      </c>
      <c r="Y19" s="76" t="s">
        <v>85</v>
      </c>
      <c r="Z19" s="76" t="s">
        <v>85</v>
      </c>
      <c r="AA19" s="76" t="s">
        <v>85</v>
      </c>
      <c r="AB19" s="76" t="s">
        <v>86</v>
      </c>
      <c r="AC19" s="76" t="s">
        <v>86</v>
      </c>
      <c r="AD19" s="76" t="s">
        <v>85</v>
      </c>
      <c r="AE19" s="76" t="s">
        <v>85</v>
      </c>
      <c r="AF19" s="76" t="s">
        <v>86</v>
      </c>
      <c r="AG19" s="76"/>
      <c r="AH19" s="76"/>
      <c r="AI19" s="76"/>
      <c r="AJ19" s="76"/>
      <c r="AK19" s="76"/>
      <c r="AL19" s="76"/>
      <c r="AM19" s="76"/>
      <c r="AN19" s="76"/>
      <c r="AO19" s="145"/>
      <c r="AP19" s="247" t="str">
        <f>IF(F19="","",IFERROR(VLOOKUP(SUBSTITUTE(SUBSTITUTE(Tabla1[[#This Row],[Uso Sistemas]],"T","P"),"N","F"),Parámetros!$M$2:$N$17,2,0),"Completar hasta 3ra sem. para evaluar a Probacionista"))</f>
        <v>Asistió</v>
      </c>
      <c r="AQ19" s="39"/>
      <c r="AR19" s="201"/>
      <c r="AS19" s="39"/>
      <c r="AT19" s="28"/>
      <c r="AU19" s="55"/>
      <c r="AV19" s="55"/>
      <c r="AW19" s="55"/>
      <c r="AX19" s="249">
        <f>IF(V19="","",EOMONTH(EDATE(Tabla1[[#This Row],[Fecha Finalización]],2),0))</f>
        <v>45838</v>
      </c>
      <c r="AY19" s="39"/>
      <c r="AZ19" s="250">
        <f>IF(V19="","",EOMONTH(EDATE(Tabla1[[#This Row],[Fecha Finalización]],3),0))</f>
        <v>45869</v>
      </c>
      <c r="BA19" s="39"/>
      <c r="BB19" s="39"/>
      <c r="BC19" s="236" t="s">
        <v>108</v>
      </c>
      <c r="BD19" s="234" t="str">
        <f>IF(F19="","",Tabla1[[#This Row],[sem 01]]&amp;Tabla1[[#This Row],[sem 02]]&amp;Tabla1[[#This Row],[sem 03]])</f>
        <v>PPP</v>
      </c>
      <c r="BE19" s="235" t="str">
        <f>IF(TRIM(F19)="","",$B$1&amp;"-"&amp;SUBSTITUTE(Tabla1[[#This Row],[Mes Inscrito]]," ","")&amp;"-"&amp;SUBSTITUTE(Tabla1[[#This Row],[Dia de clases Inscrito]]," ","")&amp;"-"&amp;SUBSTITUTE(Tabla1[[#This Row],[Horario Inscrito]]," ","")&amp;"-"&amp;Tabla1[[#This Row],[Fecha Inicio grupo]])</f>
        <v>Lima - Breña-Enero-Martes-7:30pma9:30pm-45671</v>
      </c>
      <c r="BF19" s="252" t="str">
        <f>IF(F19="","",Tabla1[[#This Row],[Curso]])</f>
        <v>Conócete a ti mismo</v>
      </c>
      <c r="BG19" s="253" t="str">
        <f>+IF(TRIM(F19)="","",$B$1&amp;"-"&amp;TRIM(Tabla1[[#This Row],[Mes Inscrito]])&amp;"-"&amp;TRIM(Tabla1[[#This Row],[Dia de clases Inscrito]])&amp;"-"&amp;TRIM(Tabla1[[#This Row],[Horario Inscrito]])&amp;"-"&amp;TRIM(Tabla1[[#This Row],[Fecha Inicio grupo]])&amp;"-"&amp;TRIM(Tabla1[[#This Row],[Tipo Incrito]]))</f>
        <v>Lima - Breña-Enero-Martes-7:30pm a 9:30pm-45671-Inscrito Nuevo</v>
      </c>
      <c r="BH19" s="307"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8">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9" s="308"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8" t="str">
        <f>IF(Tabla1[[#This Row],[Fecha Inicio grupo]]="","",IFERROR(VLOOKUP(Tabla1[[#This Row],[Mes de Alta como miembro]],Parámetros!$AM$2:$AN$16,2,0),"01/01/1900"))</f>
        <v>01/01/1900</v>
      </c>
    </row>
    <row r="20" spans="1:63" s="24" customFormat="1" ht="13.9">
      <c r="A20" s="68">
        <v>17</v>
      </c>
      <c r="B20" s="28" t="s">
        <v>72</v>
      </c>
      <c r="C20" s="34" t="s">
        <v>73</v>
      </c>
      <c r="D20" s="42" t="s">
        <v>99</v>
      </c>
      <c r="E20" s="42" t="s">
        <v>75</v>
      </c>
      <c r="F20" s="45">
        <v>45671</v>
      </c>
      <c r="G20" s="45" t="s">
        <v>100</v>
      </c>
      <c r="H20" s="164" t="s">
        <v>164</v>
      </c>
      <c r="I20" s="28" t="s">
        <v>165</v>
      </c>
      <c r="J20" s="28" t="s">
        <v>166</v>
      </c>
      <c r="K20" s="69">
        <v>993985559</v>
      </c>
      <c r="L20" s="68" t="s">
        <v>167</v>
      </c>
      <c r="M20" s="46">
        <v>24537</v>
      </c>
      <c r="N20" s="239">
        <f ca="1">IF(Tabla1[[#This Row],[Fecha de nac]]="","",IF(Tabla1[[#This Row],[Fecha Finalización]] &gt;=TODAY(), DATEDIF(Tabla1[[#This Row],[Fecha de nac]],TODAY(),"y"), ROUNDDOWN((Tabla1[[#This Row],[Fecha Finalización]] -Tabla1[[#This Row],[Fecha de nac]])/365,0)))</f>
        <v>58</v>
      </c>
      <c r="O20" s="169" t="s">
        <v>105</v>
      </c>
      <c r="P20" s="72" t="s">
        <v>82</v>
      </c>
      <c r="Q20" s="73"/>
      <c r="R20" s="78"/>
      <c r="S20" s="78"/>
      <c r="T20" s="78"/>
      <c r="U20" s="243">
        <f>IF(F20="","",Tabla1[[#This Row],[Fecha Inicio grupo]]+3*7-7)</f>
        <v>45685</v>
      </c>
      <c r="V20" s="242">
        <f>IF(F20="","",EDATE(Tabla1[[#This Row],[Fecha Inicio grupo]],3))</f>
        <v>45761</v>
      </c>
      <c r="W20" s="29" t="s">
        <v>106</v>
      </c>
      <c r="X20" s="29" t="s">
        <v>107</v>
      </c>
      <c r="Y20" s="76" t="s">
        <v>85</v>
      </c>
      <c r="Z20" s="76" t="s">
        <v>85</v>
      </c>
      <c r="AA20" s="76" t="s">
        <v>85</v>
      </c>
      <c r="AB20" s="76" t="s">
        <v>85</v>
      </c>
      <c r="AC20" s="76" t="s">
        <v>85</v>
      </c>
      <c r="AD20" s="76" t="s">
        <v>85</v>
      </c>
      <c r="AE20" s="76" t="s">
        <v>85</v>
      </c>
      <c r="AF20" s="76" t="s">
        <v>85</v>
      </c>
      <c r="AG20" s="76"/>
      <c r="AH20" s="76"/>
      <c r="AI20" s="76"/>
      <c r="AJ20" s="76"/>
      <c r="AK20" s="76"/>
      <c r="AL20" s="76"/>
      <c r="AM20" s="76"/>
      <c r="AN20" s="76"/>
      <c r="AO20" s="145"/>
      <c r="AP20" s="247" t="str">
        <f>IF(F20="","",IFERROR(VLOOKUP(SUBSTITUTE(SUBSTITUTE(Tabla1[[#This Row],[Uso Sistemas]],"T","P"),"N","F"),Parámetros!$M$2:$N$17,2,0),"Completar hasta 3ra sem. para evaluar a Probacionista"))</f>
        <v>Asistió</v>
      </c>
      <c r="AQ20" s="39"/>
      <c r="AR20" s="201"/>
      <c r="AS20" s="39"/>
      <c r="AT20" s="28"/>
      <c r="AU20" s="55"/>
      <c r="AV20" s="55"/>
      <c r="AW20" s="55"/>
      <c r="AX20" s="249">
        <f>IF(V20="","",EOMONTH(EDATE(Tabla1[[#This Row],[Fecha Finalización]],2),0))</f>
        <v>45838</v>
      </c>
      <c r="AY20" s="39"/>
      <c r="AZ20" s="250">
        <f>IF(V20="","",EOMONTH(EDATE(Tabla1[[#This Row],[Fecha Finalización]],3),0))</f>
        <v>45869</v>
      </c>
      <c r="BA20" s="39"/>
      <c r="BB20" s="39"/>
      <c r="BC20" s="236" t="s">
        <v>108</v>
      </c>
      <c r="BD20" s="234" t="str">
        <f>IF(F20="","",Tabla1[[#This Row],[sem 01]]&amp;Tabla1[[#This Row],[sem 02]]&amp;Tabla1[[#This Row],[sem 03]])</f>
        <v>PPP</v>
      </c>
      <c r="BE20" s="235" t="str">
        <f>IF(TRIM(F20)="","",$B$1&amp;"-"&amp;SUBSTITUTE(Tabla1[[#This Row],[Mes Inscrito]]," ","")&amp;"-"&amp;SUBSTITUTE(Tabla1[[#This Row],[Dia de clases Inscrito]]," ","")&amp;"-"&amp;SUBSTITUTE(Tabla1[[#This Row],[Horario Inscrito]]," ","")&amp;"-"&amp;Tabla1[[#This Row],[Fecha Inicio grupo]])</f>
        <v>Lima - Breña-Enero-Martes-7:30pma9:30pm-45671</v>
      </c>
      <c r="BF20" s="252" t="str">
        <f>IF(F20="","",Tabla1[[#This Row],[Curso]])</f>
        <v>Conócete a ti mismo</v>
      </c>
      <c r="BG20" s="253" t="str">
        <f>+IF(TRIM(F20)="","",$B$1&amp;"-"&amp;TRIM(Tabla1[[#This Row],[Mes Inscrito]])&amp;"-"&amp;TRIM(Tabla1[[#This Row],[Dia de clases Inscrito]])&amp;"-"&amp;TRIM(Tabla1[[#This Row],[Horario Inscrito]])&amp;"-"&amp;TRIM(Tabla1[[#This Row],[Fecha Inicio grupo]])&amp;"-"&amp;TRIM(Tabla1[[#This Row],[Tipo Incrito]]))</f>
        <v>Lima - Breña-Enero-Martes-7:30pm a 9:30pm-45671-Inscrito Nuevo</v>
      </c>
      <c r="BH20" s="307"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8">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0" s="308"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8" t="str">
        <f>IF(Tabla1[[#This Row],[Fecha Inicio grupo]]="","",IFERROR(VLOOKUP(Tabla1[[#This Row],[Mes de Alta como miembro]],Parámetros!$AM$2:$AN$16,2,0),"01/01/1900"))</f>
        <v>01/01/1900</v>
      </c>
    </row>
    <row r="21" spans="1:63" s="24" customFormat="1" ht="13.9">
      <c r="A21" s="68">
        <v>18</v>
      </c>
      <c r="B21" s="29" t="s">
        <v>72</v>
      </c>
      <c r="C21" s="34" t="s">
        <v>73</v>
      </c>
      <c r="D21" s="42" t="s">
        <v>99</v>
      </c>
      <c r="E21" s="42" t="s">
        <v>75</v>
      </c>
      <c r="F21" s="45">
        <v>45671</v>
      </c>
      <c r="G21" s="45" t="s">
        <v>100</v>
      </c>
      <c r="H21" s="164" t="s">
        <v>168</v>
      </c>
      <c r="I21" s="42" t="s">
        <v>169</v>
      </c>
      <c r="J21" s="28" t="s">
        <v>170</v>
      </c>
      <c r="K21" s="69">
        <v>914699684</v>
      </c>
      <c r="L21" s="68" t="s">
        <v>171</v>
      </c>
      <c r="M21" s="46">
        <v>38353</v>
      </c>
      <c r="N21" s="239">
        <f ca="1">IF(Tabla1[[#This Row],[Fecha de nac]]="","",IF(Tabla1[[#This Row],[Fecha Finalización]] &gt;=TODAY(), DATEDIF(Tabla1[[#This Row],[Fecha de nac]],TODAY(),"y"), ROUNDDOWN((Tabla1[[#This Row],[Fecha Finalización]] -Tabla1[[#This Row],[Fecha de nac]])/365,0)))</f>
        <v>20</v>
      </c>
      <c r="O21" s="170" t="s">
        <v>105</v>
      </c>
      <c r="P21" s="34" t="s">
        <v>82</v>
      </c>
      <c r="Q21" s="67"/>
      <c r="R21" s="67"/>
      <c r="S21" s="67"/>
      <c r="T21" s="67"/>
      <c r="U21" s="244">
        <f>IF(F21="","",Tabla1[[#This Row],[Fecha Inicio grupo]]+3*7-7)</f>
        <v>45685</v>
      </c>
      <c r="V21" s="245">
        <f>IF(F21="","",EDATE(Tabla1[[#This Row],[Fecha Inicio grupo]],3))</f>
        <v>45761</v>
      </c>
      <c r="W21" s="29" t="s">
        <v>106</v>
      </c>
      <c r="X21" s="29" t="s">
        <v>107</v>
      </c>
      <c r="Y21" s="76" t="s">
        <v>85</v>
      </c>
      <c r="Z21" s="76" t="s">
        <v>85</v>
      </c>
      <c r="AA21" s="76" t="s">
        <v>85</v>
      </c>
      <c r="AB21" s="76" t="s">
        <v>85</v>
      </c>
      <c r="AC21" s="76" t="s">
        <v>85</v>
      </c>
      <c r="AD21" s="76" t="s">
        <v>85</v>
      </c>
      <c r="AE21" s="76" t="s">
        <v>85</v>
      </c>
      <c r="AF21" s="76" t="s">
        <v>85</v>
      </c>
      <c r="AG21" s="76"/>
      <c r="AH21" s="76"/>
      <c r="AI21" s="76"/>
      <c r="AJ21" s="76"/>
      <c r="AK21" s="76"/>
      <c r="AL21" s="76"/>
      <c r="AM21" s="76"/>
      <c r="AN21" s="76"/>
      <c r="AO21" s="145"/>
      <c r="AP21" s="247" t="str">
        <f>IF(F21="","",IFERROR(VLOOKUP(SUBSTITUTE(SUBSTITUTE(Tabla1[[#This Row],[Uso Sistemas]],"T","P"),"N","F"),Parámetros!$M$2:$N$17,2,0),"Completar hasta 3ra sem. para evaluar a Probacionista"))</f>
        <v>Asistió</v>
      </c>
      <c r="AQ21" s="39"/>
      <c r="AR21" s="201"/>
      <c r="AS21" s="39"/>
      <c r="AT21" s="28"/>
      <c r="AU21" s="55"/>
      <c r="AV21" s="55"/>
      <c r="AW21" s="55"/>
      <c r="AX21" s="249">
        <f>IF(V21="","",EOMONTH(EDATE(Tabla1[[#This Row],[Fecha Finalización]],2),0))</f>
        <v>45838</v>
      </c>
      <c r="AY21" s="39"/>
      <c r="AZ21" s="250">
        <f>IF(V21="","",EOMONTH(EDATE(Tabla1[[#This Row],[Fecha Finalización]],3),0))</f>
        <v>45869</v>
      </c>
      <c r="BA21" s="39"/>
      <c r="BB21" s="39"/>
      <c r="BC21" s="236" t="s">
        <v>88</v>
      </c>
      <c r="BD21" s="234" t="str">
        <f>IF(F21="","",Tabla1[[#This Row],[sem 01]]&amp;Tabla1[[#This Row],[sem 02]]&amp;Tabla1[[#This Row],[sem 03]])</f>
        <v>PPP</v>
      </c>
      <c r="BE21" s="235" t="str">
        <f>IF(TRIM(F21)="","",$B$1&amp;"-"&amp;SUBSTITUTE(Tabla1[[#This Row],[Mes Inscrito]]," ","")&amp;"-"&amp;SUBSTITUTE(Tabla1[[#This Row],[Dia de clases Inscrito]]," ","")&amp;"-"&amp;SUBSTITUTE(Tabla1[[#This Row],[Horario Inscrito]]," ","")&amp;"-"&amp;Tabla1[[#This Row],[Fecha Inicio grupo]])</f>
        <v>Lima - Breña-Enero-Martes-7:30pma9:30pm-45671</v>
      </c>
      <c r="BF21" s="252" t="str">
        <f>IF(F21="","",Tabla1[[#This Row],[Curso]])</f>
        <v>Conócete a ti mismo</v>
      </c>
      <c r="BG21" s="253" t="str">
        <f>+IF(TRIM(F21)="","",$B$1&amp;"-"&amp;TRIM(Tabla1[[#This Row],[Mes Inscrito]])&amp;"-"&amp;TRIM(Tabla1[[#This Row],[Dia de clases Inscrito]])&amp;"-"&amp;TRIM(Tabla1[[#This Row],[Horario Inscrito]])&amp;"-"&amp;TRIM(Tabla1[[#This Row],[Fecha Inicio grupo]])&amp;"-"&amp;TRIM(Tabla1[[#This Row],[Tipo Incrito]]))</f>
        <v>Lima - Breña-Enero-Martes-7:30pm a 9:30pm-45671-Inscrito Nuevo</v>
      </c>
      <c r="BH21" s="307"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8">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1" s="308"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8" t="str">
        <f>IF(Tabla1[[#This Row],[Fecha Inicio grupo]]="","",IFERROR(VLOOKUP(Tabla1[[#This Row],[Mes de Alta como miembro]],Parámetros!$AM$2:$AN$16,2,0),"01/01/1900"))</f>
        <v>01/01/1900</v>
      </c>
    </row>
    <row r="22" spans="1:63" s="24" customFormat="1" ht="13.9">
      <c r="A22" s="68">
        <v>19</v>
      </c>
      <c r="B22" s="28" t="s">
        <v>72</v>
      </c>
      <c r="C22" s="34" t="s">
        <v>73</v>
      </c>
      <c r="D22" s="42" t="s">
        <v>99</v>
      </c>
      <c r="E22" s="42" t="s">
        <v>75</v>
      </c>
      <c r="F22" s="45">
        <v>45671</v>
      </c>
      <c r="G22" s="45" t="s">
        <v>100</v>
      </c>
      <c r="H22" s="164" t="s">
        <v>172</v>
      </c>
      <c r="I22" s="28" t="s">
        <v>173</v>
      </c>
      <c r="J22" s="28" t="s">
        <v>174</v>
      </c>
      <c r="K22" s="69">
        <v>953010412</v>
      </c>
      <c r="L22" s="68" t="s">
        <v>175</v>
      </c>
      <c r="M22" s="46">
        <v>30682</v>
      </c>
      <c r="N22" s="239">
        <f ca="1">IF(Tabla1[[#This Row],[Fecha de nac]]="","",IF(Tabla1[[#This Row],[Fecha Finalización]] &gt;=TODAY(), DATEDIF(Tabla1[[#This Row],[Fecha de nac]],TODAY(),"y"), ROUNDDOWN((Tabla1[[#This Row],[Fecha Finalización]] -Tabla1[[#This Row],[Fecha de nac]])/365,0)))</f>
        <v>41</v>
      </c>
      <c r="O22" s="170" t="s">
        <v>105</v>
      </c>
      <c r="P22" s="70" t="s">
        <v>82</v>
      </c>
      <c r="Q22" s="71"/>
      <c r="R22" s="71"/>
      <c r="S22" s="71"/>
      <c r="T22" s="71"/>
      <c r="U22" s="246">
        <f>IF(F22="","",Tabla1[[#This Row],[Fecha Inicio grupo]]+3*7-7)</f>
        <v>45685</v>
      </c>
      <c r="V22" s="245">
        <f>IF(F22="","",EDATE(Tabla1[[#This Row],[Fecha Inicio grupo]],3))</f>
        <v>45761</v>
      </c>
      <c r="W22" s="29" t="s">
        <v>106</v>
      </c>
      <c r="X22" s="29" t="s">
        <v>107</v>
      </c>
      <c r="Y22" s="76" t="s">
        <v>85</v>
      </c>
      <c r="Z22" s="76" t="s">
        <v>85</v>
      </c>
      <c r="AA22" s="76" t="s">
        <v>86</v>
      </c>
      <c r="AB22" s="76" t="s">
        <v>86</v>
      </c>
      <c r="AC22" s="76" t="s">
        <v>87</v>
      </c>
      <c r="AD22" s="76"/>
      <c r="AE22" s="76"/>
      <c r="AF22" s="76"/>
      <c r="AG22" s="76"/>
      <c r="AH22" s="76"/>
      <c r="AI22" s="76"/>
      <c r="AJ22" s="76"/>
      <c r="AK22" s="76"/>
      <c r="AL22" s="76"/>
      <c r="AM22" s="76"/>
      <c r="AN22" s="76"/>
      <c r="AO22" s="145"/>
      <c r="AP22" s="247" t="str">
        <f>IF(F22="","",IFERROR(VLOOKUP(SUBSTITUTE(SUBSTITUTE(Tabla1[[#This Row],[Uso Sistemas]],"T","P"),"N","F"),Parámetros!$M$2:$N$17,2,0),"Completar hasta 3ra sem. para evaluar a Probacionista"))</f>
        <v>Asistió</v>
      </c>
      <c r="AQ22" s="39"/>
      <c r="AR22" s="201"/>
      <c r="AS22" s="39"/>
      <c r="AT22" s="28"/>
      <c r="AU22" s="55"/>
      <c r="AV22" s="55"/>
      <c r="AW22" s="55"/>
      <c r="AX22" s="249">
        <f>IF(V22="","",EOMONTH(EDATE(Tabla1[[#This Row],[Fecha Finalización]],2),0))</f>
        <v>45838</v>
      </c>
      <c r="AY22" s="39"/>
      <c r="AZ22" s="250">
        <f>IF(V22="","",EOMONTH(EDATE(Tabla1[[#This Row],[Fecha Finalización]],3),0))</f>
        <v>45869</v>
      </c>
      <c r="BA22" s="39"/>
      <c r="BB22" s="39"/>
      <c r="BC22" s="236"/>
      <c r="BD22" s="234" t="str">
        <f>IF(F22="","",Tabla1[[#This Row],[sem 01]]&amp;Tabla1[[#This Row],[sem 02]]&amp;Tabla1[[#This Row],[sem 03]])</f>
        <v>PPF</v>
      </c>
      <c r="BE22" s="235" t="str">
        <f>IF(TRIM(F22)="","",$B$1&amp;"-"&amp;SUBSTITUTE(Tabla1[[#This Row],[Mes Inscrito]]," ","")&amp;"-"&amp;SUBSTITUTE(Tabla1[[#This Row],[Dia de clases Inscrito]]," ","")&amp;"-"&amp;SUBSTITUTE(Tabla1[[#This Row],[Horario Inscrito]]," ","")&amp;"-"&amp;Tabla1[[#This Row],[Fecha Inicio grupo]])</f>
        <v>Lima - Breña-Enero-Martes-7:30pma9:30pm-45671</v>
      </c>
      <c r="BF22" s="252" t="str">
        <f>IF(F22="","",Tabla1[[#This Row],[Curso]])</f>
        <v>Conócete a ti mismo</v>
      </c>
      <c r="BG22" s="253" t="str">
        <f>+IF(TRIM(F22)="","",$B$1&amp;"-"&amp;TRIM(Tabla1[[#This Row],[Mes Inscrito]])&amp;"-"&amp;TRIM(Tabla1[[#This Row],[Dia de clases Inscrito]])&amp;"-"&amp;TRIM(Tabla1[[#This Row],[Horario Inscrito]])&amp;"-"&amp;TRIM(Tabla1[[#This Row],[Fecha Inicio grupo]])&amp;"-"&amp;TRIM(Tabla1[[#This Row],[Tipo Incrito]]))</f>
        <v>Lima - Breña-Enero-Martes-7:30pm a 9:30pm-45671-Inscrito Nuevo</v>
      </c>
      <c r="BH22" s="307"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8">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2" s="308"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08" t="str">
        <f>IF(Tabla1[[#This Row],[Fecha Inicio grupo]]="","",IFERROR(VLOOKUP(Tabla1[[#This Row],[Mes de Alta como miembro]],Parámetros!$AM$2:$AN$16,2,0),"01/01/1900"))</f>
        <v>01/01/1900</v>
      </c>
    </row>
    <row r="23" spans="1:63" s="24" customFormat="1" ht="13.9">
      <c r="A23" s="68">
        <v>20</v>
      </c>
      <c r="B23" s="29" t="s">
        <v>72</v>
      </c>
      <c r="C23" s="34" t="s">
        <v>73</v>
      </c>
      <c r="D23" s="42" t="s">
        <v>99</v>
      </c>
      <c r="E23" s="42" t="s">
        <v>75</v>
      </c>
      <c r="F23" s="45">
        <v>45671</v>
      </c>
      <c r="G23" s="45" t="s">
        <v>100</v>
      </c>
      <c r="H23" s="164" t="s">
        <v>176</v>
      </c>
      <c r="I23" s="42" t="s">
        <v>177</v>
      </c>
      <c r="J23" s="28" t="s">
        <v>178</v>
      </c>
      <c r="K23" s="69">
        <v>943109636</v>
      </c>
      <c r="L23" s="68" t="s">
        <v>179</v>
      </c>
      <c r="M23" s="46">
        <v>27157</v>
      </c>
      <c r="N23" s="239">
        <f ca="1">IF(Tabla1[[#This Row],[Fecha de nac]]="","",IF(Tabla1[[#This Row],[Fecha Finalización]] &gt;=TODAY(), DATEDIF(Tabla1[[#This Row],[Fecha de nac]],TODAY(),"y"), ROUNDDOWN((Tabla1[[#This Row],[Fecha Finalización]] -Tabla1[[#This Row],[Fecha de nac]])/365,0)))</f>
        <v>50</v>
      </c>
      <c r="O23" s="170" t="s">
        <v>105</v>
      </c>
      <c r="P23" s="34" t="s">
        <v>82</v>
      </c>
      <c r="Q23" s="67"/>
      <c r="R23" s="67"/>
      <c r="S23" s="67"/>
      <c r="T23" s="67"/>
      <c r="U23" s="244">
        <f>IF(F23="","",Tabla1[[#This Row],[Fecha Inicio grupo]]+3*7-7)</f>
        <v>45685</v>
      </c>
      <c r="V23" s="245">
        <f>IF(F23="","",EDATE(Tabla1[[#This Row],[Fecha Inicio grupo]],3))</f>
        <v>45761</v>
      </c>
      <c r="W23" s="29" t="s">
        <v>106</v>
      </c>
      <c r="X23" s="29" t="s">
        <v>107</v>
      </c>
      <c r="Y23" s="76" t="s">
        <v>85</v>
      </c>
      <c r="Z23" s="76" t="s">
        <v>85</v>
      </c>
      <c r="AA23" s="76" t="s">
        <v>85</v>
      </c>
      <c r="AB23" s="76" t="s">
        <v>85</v>
      </c>
      <c r="AC23" s="76" t="s">
        <v>86</v>
      </c>
      <c r="AD23" s="76" t="s">
        <v>86</v>
      </c>
      <c r="AE23" s="76" t="s">
        <v>85</v>
      </c>
      <c r="AF23" s="76" t="s">
        <v>87</v>
      </c>
      <c r="AG23" s="76"/>
      <c r="AH23" s="76"/>
      <c r="AI23" s="76"/>
      <c r="AJ23" s="76"/>
      <c r="AK23" s="76"/>
      <c r="AL23" s="76"/>
      <c r="AM23" s="76"/>
      <c r="AN23" s="76"/>
      <c r="AO23" s="145"/>
      <c r="AP23" s="247" t="str">
        <f>IF(F23="","",IFERROR(VLOOKUP(SUBSTITUTE(SUBSTITUTE(Tabla1[[#This Row],[Uso Sistemas]],"T","P"),"N","F"),Parámetros!$M$2:$N$17,2,0),"Completar hasta 3ra sem. para evaluar a Probacionista"))</f>
        <v>Asistió</v>
      </c>
      <c r="AQ23" s="39"/>
      <c r="AR23" s="201"/>
      <c r="AS23" s="39"/>
      <c r="AT23" s="28"/>
      <c r="AU23" s="55"/>
      <c r="AV23" s="55"/>
      <c r="AW23" s="55"/>
      <c r="AX23" s="249">
        <f>IF(V23="","",EOMONTH(EDATE(Tabla1[[#This Row],[Fecha Finalización]],2),0))</f>
        <v>45838</v>
      </c>
      <c r="AY23" s="39"/>
      <c r="AZ23" s="250">
        <f>IF(V23="","",EOMONTH(EDATE(Tabla1[[#This Row],[Fecha Finalización]],3),0))</f>
        <v>45869</v>
      </c>
      <c r="BA23" s="39"/>
      <c r="BB23" s="39"/>
      <c r="BC23" s="236"/>
      <c r="BD23" s="234" t="str">
        <f>IF(F23="","",Tabla1[[#This Row],[sem 01]]&amp;Tabla1[[#This Row],[sem 02]]&amp;Tabla1[[#This Row],[sem 03]])</f>
        <v>PPP</v>
      </c>
      <c r="BE23" s="235" t="str">
        <f>IF(TRIM(F23)="","",$B$1&amp;"-"&amp;SUBSTITUTE(Tabla1[[#This Row],[Mes Inscrito]]," ","")&amp;"-"&amp;SUBSTITUTE(Tabla1[[#This Row],[Dia de clases Inscrito]]," ","")&amp;"-"&amp;SUBSTITUTE(Tabla1[[#This Row],[Horario Inscrito]]," ","")&amp;"-"&amp;Tabla1[[#This Row],[Fecha Inicio grupo]])</f>
        <v>Lima - Breña-Enero-Martes-7:30pma9:30pm-45671</v>
      </c>
      <c r="BF23" s="252" t="str">
        <f>IF(F23="","",Tabla1[[#This Row],[Curso]])</f>
        <v>Conócete a ti mismo</v>
      </c>
      <c r="BG23" s="253" t="str">
        <f>+IF(TRIM(F23)="","",$B$1&amp;"-"&amp;TRIM(Tabla1[[#This Row],[Mes Inscrito]])&amp;"-"&amp;TRIM(Tabla1[[#This Row],[Dia de clases Inscrito]])&amp;"-"&amp;TRIM(Tabla1[[#This Row],[Horario Inscrito]])&amp;"-"&amp;TRIM(Tabla1[[#This Row],[Fecha Inicio grupo]])&amp;"-"&amp;TRIM(Tabla1[[#This Row],[Tipo Incrito]]))</f>
        <v>Lima - Breña-Enero-Martes-7:30pm a 9:30pm-45671-Inscrito Nuevo</v>
      </c>
      <c r="BH23" s="307"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8">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3" s="308"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8" t="str">
        <f>IF(Tabla1[[#This Row],[Fecha Inicio grupo]]="","",IFERROR(VLOOKUP(Tabla1[[#This Row],[Mes de Alta como miembro]],Parámetros!$AM$2:$AN$16,2,0),"01/01/1900"))</f>
        <v>01/01/1900</v>
      </c>
    </row>
    <row r="24" spans="1:63" s="24" customFormat="1" ht="13.9">
      <c r="A24" s="68">
        <v>21</v>
      </c>
      <c r="B24" s="29" t="s">
        <v>72</v>
      </c>
      <c r="C24" s="34" t="s">
        <v>73</v>
      </c>
      <c r="D24" s="42" t="s">
        <v>109</v>
      </c>
      <c r="E24" s="42" t="s">
        <v>75</v>
      </c>
      <c r="F24" s="45">
        <v>45671</v>
      </c>
      <c r="G24" s="45" t="s">
        <v>110</v>
      </c>
      <c r="H24" s="164" t="s">
        <v>180</v>
      </c>
      <c r="I24" s="42" t="s">
        <v>181</v>
      </c>
      <c r="J24" s="28" t="s">
        <v>182</v>
      </c>
      <c r="K24" s="69">
        <v>974667696</v>
      </c>
      <c r="L24" s="68" t="s">
        <v>183</v>
      </c>
      <c r="M24" s="46">
        <v>32874</v>
      </c>
      <c r="N24" s="239">
        <f ca="1">IF(Tabla1[[#This Row],[Fecha de nac]]="","",IF(Tabla1[[#This Row],[Fecha Finalización]] &gt;=TODAY(), DATEDIF(Tabla1[[#This Row],[Fecha de nac]],TODAY(),"y"), ROUNDDOWN((Tabla1[[#This Row],[Fecha Finalización]] -Tabla1[[#This Row],[Fecha de nac]])/365,0)))</f>
        <v>35</v>
      </c>
      <c r="O24" s="170" t="s">
        <v>115</v>
      </c>
      <c r="P24" s="34" t="s">
        <v>82</v>
      </c>
      <c r="Q24" s="67"/>
      <c r="R24" s="67"/>
      <c r="S24" s="67"/>
      <c r="T24" s="67"/>
      <c r="U24" s="244">
        <f>IF(F24="","",Tabla1[[#This Row],[Fecha Inicio grupo]]+3*7-7)</f>
        <v>45685</v>
      </c>
      <c r="V24" s="245">
        <f>IF(F24="","",EDATE(Tabla1[[#This Row],[Fecha Inicio grupo]],3))</f>
        <v>45761</v>
      </c>
      <c r="W24" s="29" t="s">
        <v>116</v>
      </c>
      <c r="X24" s="29" t="s">
        <v>117</v>
      </c>
      <c r="Y24" s="76" t="s">
        <v>85</v>
      </c>
      <c r="Z24" s="76" t="s">
        <v>85</v>
      </c>
      <c r="AA24" s="76" t="s">
        <v>86</v>
      </c>
      <c r="AB24" s="76" t="s">
        <v>85</v>
      </c>
      <c r="AC24" s="76" t="s">
        <v>86</v>
      </c>
      <c r="AD24" s="76" t="s">
        <v>86</v>
      </c>
      <c r="AE24" s="76" t="s">
        <v>86</v>
      </c>
      <c r="AF24" s="76"/>
      <c r="AG24" s="76"/>
      <c r="AH24" s="76"/>
      <c r="AI24" s="76"/>
      <c r="AJ24" s="76"/>
      <c r="AK24" s="76"/>
      <c r="AL24" s="76"/>
      <c r="AM24" s="76"/>
      <c r="AN24" s="76"/>
      <c r="AO24" s="145"/>
      <c r="AP24" s="247" t="str">
        <f>IF(F24="","",IFERROR(VLOOKUP(SUBSTITUTE(SUBSTITUTE(Tabla1[[#This Row],[Uso Sistemas]],"T","P"),"N","F"),Parámetros!$M$2:$N$17,2,0),"Completar hasta 3ra sem. para evaluar a Probacionista"))</f>
        <v>Asistió</v>
      </c>
      <c r="AQ24" s="39"/>
      <c r="AR24" s="201"/>
      <c r="AS24" s="39"/>
      <c r="AT24" s="28"/>
      <c r="AU24" s="55"/>
      <c r="AV24" s="55"/>
      <c r="AW24" s="55"/>
      <c r="AX24" s="249">
        <f>IF(V24="","",EOMONTH(EDATE(Tabla1[[#This Row],[Fecha Finalización]],2),0))</f>
        <v>45838</v>
      </c>
      <c r="AY24" s="39"/>
      <c r="AZ24" s="250">
        <f>IF(V24="","",EOMONTH(EDATE(Tabla1[[#This Row],[Fecha Finalización]],3),0))</f>
        <v>45869</v>
      </c>
      <c r="BA24" s="39"/>
      <c r="BB24" s="39"/>
      <c r="BC24" s="236" t="s">
        <v>108</v>
      </c>
      <c r="BD24" s="234" t="str">
        <f>IF(F24="","",Tabla1[[#This Row],[sem 01]]&amp;Tabla1[[#This Row],[sem 02]]&amp;Tabla1[[#This Row],[sem 03]])</f>
        <v>PPF</v>
      </c>
      <c r="BE24" s="235" t="str">
        <f>IF(TRIM(F24)="","",$B$1&amp;"-"&amp;SUBSTITUTE(Tabla1[[#This Row],[Mes Inscrito]]," ","")&amp;"-"&amp;SUBSTITUTE(Tabla1[[#This Row],[Dia de clases Inscrito]]," ","")&amp;"-"&amp;SUBSTITUTE(Tabla1[[#This Row],[Horario Inscrito]]," ","")&amp;"-"&amp;Tabla1[[#This Row],[Fecha Inicio grupo]])</f>
        <v>Lima - Breña-Enero-Jueves-7:30pma9:30pm-45671</v>
      </c>
      <c r="BF24" s="252" t="str">
        <f>IF(F24="","",Tabla1[[#This Row],[Curso]])</f>
        <v>Conócete a ti mismo</v>
      </c>
      <c r="BG24" s="253" t="str">
        <f>+IF(TRIM(F24)="","",$B$1&amp;"-"&amp;TRIM(Tabla1[[#This Row],[Mes Inscrito]])&amp;"-"&amp;TRIM(Tabla1[[#This Row],[Dia de clases Inscrito]])&amp;"-"&amp;TRIM(Tabla1[[#This Row],[Horario Inscrito]])&amp;"-"&amp;TRIM(Tabla1[[#This Row],[Fecha Inicio grupo]])&amp;"-"&amp;TRIM(Tabla1[[#This Row],[Tipo Incrito]]))</f>
        <v>Lima - Breña-Enero-Jueves-7:30pm a 9:30pm-45671-Inscrito Nuevo</v>
      </c>
      <c r="BH24" s="307"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8">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4" s="308"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8" t="str">
        <f>IF(Tabla1[[#This Row],[Fecha Inicio grupo]]="","",IFERROR(VLOOKUP(Tabla1[[#This Row],[Mes de Alta como miembro]],Parámetros!$AM$2:$AN$16,2,0),"01/01/1900"))</f>
        <v>01/01/1900</v>
      </c>
    </row>
    <row r="25" spans="1:63" s="24" customFormat="1" ht="13.9">
      <c r="A25" s="68">
        <v>22</v>
      </c>
      <c r="B25" s="29" t="s">
        <v>72</v>
      </c>
      <c r="C25" s="34" t="s">
        <v>73</v>
      </c>
      <c r="D25" s="42" t="s">
        <v>99</v>
      </c>
      <c r="E25" s="42" t="s">
        <v>75</v>
      </c>
      <c r="F25" s="45">
        <v>45671</v>
      </c>
      <c r="G25" s="45" t="s">
        <v>100</v>
      </c>
      <c r="H25" s="164" t="s">
        <v>184</v>
      </c>
      <c r="I25" s="42" t="s">
        <v>185</v>
      </c>
      <c r="J25" s="28" t="s">
        <v>186</v>
      </c>
      <c r="K25" s="69">
        <v>968544737</v>
      </c>
      <c r="L25" s="68" t="s">
        <v>187</v>
      </c>
      <c r="M25" s="46">
        <v>34335</v>
      </c>
      <c r="N25" s="239">
        <f ca="1">IF(Tabla1[[#This Row],[Fecha de nac]]="","",IF(Tabla1[[#This Row],[Fecha Finalización]] &gt;=TODAY(), DATEDIF(Tabla1[[#This Row],[Fecha de nac]],TODAY(),"y"), ROUNDDOWN((Tabla1[[#This Row],[Fecha Finalización]] -Tabla1[[#This Row],[Fecha de nac]])/365,0)))</f>
        <v>31</v>
      </c>
      <c r="O25" s="170" t="s">
        <v>105</v>
      </c>
      <c r="P25" s="34" t="s">
        <v>82</v>
      </c>
      <c r="Q25" s="67"/>
      <c r="R25" s="67"/>
      <c r="S25" s="67"/>
      <c r="T25" s="67"/>
      <c r="U25" s="244">
        <f>IF(F25="","",Tabla1[[#This Row],[Fecha Inicio grupo]]+3*7-7)</f>
        <v>45685</v>
      </c>
      <c r="V25" s="245">
        <f>IF(F25="","",EDATE(Tabla1[[#This Row],[Fecha Inicio grupo]],3))</f>
        <v>45761</v>
      </c>
      <c r="W25" s="29" t="s">
        <v>106</v>
      </c>
      <c r="X25" s="29" t="s">
        <v>107</v>
      </c>
      <c r="Y25" s="76" t="s">
        <v>85</v>
      </c>
      <c r="Z25" s="76" t="s">
        <v>85</v>
      </c>
      <c r="AA25" s="76" t="s">
        <v>85</v>
      </c>
      <c r="AB25" s="76" t="s">
        <v>86</v>
      </c>
      <c r="AC25" s="76" t="s">
        <v>85</v>
      </c>
      <c r="AD25" s="76" t="s">
        <v>85</v>
      </c>
      <c r="AE25" s="76" t="s">
        <v>85</v>
      </c>
      <c r="AF25" s="76" t="s">
        <v>85</v>
      </c>
      <c r="AG25" s="76"/>
      <c r="AH25" s="76"/>
      <c r="AI25" s="76"/>
      <c r="AJ25" s="76"/>
      <c r="AK25" s="76"/>
      <c r="AL25" s="76"/>
      <c r="AM25" s="76"/>
      <c r="AN25" s="76"/>
      <c r="AO25" s="145"/>
      <c r="AP25" s="247" t="str">
        <f>IF(F25="","",IFERROR(VLOOKUP(SUBSTITUTE(SUBSTITUTE(Tabla1[[#This Row],[Uso Sistemas]],"T","P"),"N","F"),Parámetros!$M$2:$N$17,2,0),"Completar hasta 3ra sem. para evaluar a Probacionista"))</f>
        <v>Asistió</v>
      </c>
      <c r="AQ25" s="39"/>
      <c r="AR25" s="201"/>
      <c r="AS25" s="39"/>
      <c r="AT25" s="28"/>
      <c r="AU25" s="55"/>
      <c r="AV25" s="55"/>
      <c r="AW25" s="55"/>
      <c r="AX25" s="249">
        <f>IF(V25="","",EOMONTH(EDATE(Tabla1[[#This Row],[Fecha Finalización]],2),0))</f>
        <v>45838</v>
      </c>
      <c r="AY25" s="39"/>
      <c r="AZ25" s="250">
        <f>IF(V25="","",EOMONTH(EDATE(Tabla1[[#This Row],[Fecha Finalización]],3),0))</f>
        <v>45869</v>
      </c>
      <c r="BA25" s="39"/>
      <c r="BB25" s="39"/>
      <c r="BC25" s="236" t="s">
        <v>108</v>
      </c>
      <c r="BD25" s="234" t="str">
        <f>IF(F25="","",Tabla1[[#This Row],[sem 01]]&amp;Tabla1[[#This Row],[sem 02]]&amp;Tabla1[[#This Row],[sem 03]])</f>
        <v>PPP</v>
      </c>
      <c r="BE25" s="235" t="str">
        <f>IF(TRIM(F25)="","",$B$1&amp;"-"&amp;SUBSTITUTE(Tabla1[[#This Row],[Mes Inscrito]]," ","")&amp;"-"&amp;SUBSTITUTE(Tabla1[[#This Row],[Dia de clases Inscrito]]," ","")&amp;"-"&amp;SUBSTITUTE(Tabla1[[#This Row],[Horario Inscrito]]," ","")&amp;"-"&amp;Tabla1[[#This Row],[Fecha Inicio grupo]])</f>
        <v>Lima - Breña-Enero-Martes-7:30pma9:30pm-45671</v>
      </c>
      <c r="BF25" s="252" t="str">
        <f>IF(F25="","",Tabla1[[#This Row],[Curso]])</f>
        <v>Conócete a ti mismo</v>
      </c>
      <c r="BG25" s="253" t="str">
        <f>+IF(TRIM(F25)="","",$B$1&amp;"-"&amp;TRIM(Tabla1[[#This Row],[Mes Inscrito]])&amp;"-"&amp;TRIM(Tabla1[[#This Row],[Dia de clases Inscrito]])&amp;"-"&amp;TRIM(Tabla1[[#This Row],[Horario Inscrito]])&amp;"-"&amp;TRIM(Tabla1[[#This Row],[Fecha Inicio grupo]])&amp;"-"&amp;TRIM(Tabla1[[#This Row],[Tipo Incrito]]))</f>
        <v>Lima - Breña-Enero-Martes-7:30pm a 9:30pm-45671-Inscrito Nuevo</v>
      </c>
      <c r="BH25" s="307"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8">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5" s="308"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8" t="str">
        <f>IF(Tabla1[[#This Row],[Fecha Inicio grupo]]="","",IFERROR(VLOOKUP(Tabla1[[#This Row],[Mes de Alta como miembro]],Parámetros!$AM$2:$AN$16,2,0),"01/01/1900"))</f>
        <v>01/01/1900</v>
      </c>
    </row>
    <row r="26" spans="1:63" s="24" customFormat="1" ht="13.9">
      <c r="A26" s="68">
        <v>23</v>
      </c>
      <c r="B26" s="29" t="s">
        <v>72</v>
      </c>
      <c r="C26" s="34" t="s">
        <v>73</v>
      </c>
      <c r="D26" s="42" t="s">
        <v>99</v>
      </c>
      <c r="E26" s="42" t="s">
        <v>75</v>
      </c>
      <c r="F26" s="45">
        <v>45671</v>
      </c>
      <c r="G26" s="45" t="s">
        <v>100</v>
      </c>
      <c r="H26" s="164" t="s">
        <v>188</v>
      </c>
      <c r="I26" s="42" t="s">
        <v>189</v>
      </c>
      <c r="J26" s="28" t="s">
        <v>190</v>
      </c>
      <c r="K26" s="69">
        <v>962293828</v>
      </c>
      <c r="L26" s="68" t="s">
        <v>191</v>
      </c>
      <c r="M26" s="46">
        <v>37622</v>
      </c>
      <c r="N26" s="239">
        <f ca="1">IF(Tabla1[[#This Row],[Fecha de nac]]="","",IF(Tabla1[[#This Row],[Fecha Finalización]] &gt;=TODAY(), DATEDIF(Tabla1[[#This Row],[Fecha de nac]],TODAY(),"y"), ROUNDDOWN((Tabla1[[#This Row],[Fecha Finalización]] -Tabla1[[#This Row],[Fecha de nac]])/365,0)))</f>
        <v>22</v>
      </c>
      <c r="O26" s="170" t="s">
        <v>105</v>
      </c>
      <c r="P26" s="34" t="s">
        <v>82</v>
      </c>
      <c r="Q26" s="67"/>
      <c r="R26" s="67"/>
      <c r="S26" s="67"/>
      <c r="T26" s="67"/>
      <c r="U26" s="244">
        <f>IF(F26="","",Tabla1[[#This Row],[Fecha Inicio grupo]]+3*7-7)</f>
        <v>45685</v>
      </c>
      <c r="V26" s="245">
        <f>IF(F26="","",EDATE(Tabla1[[#This Row],[Fecha Inicio grupo]],3))</f>
        <v>45761</v>
      </c>
      <c r="W26" s="29" t="s">
        <v>106</v>
      </c>
      <c r="X26" s="29" t="s">
        <v>107</v>
      </c>
      <c r="Y26" s="76" t="s">
        <v>85</v>
      </c>
      <c r="Z26" s="76" t="s">
        <v>86</v>
      </c>
      <c r="AA26" s="76" t="s">
        <v>85</v>
      </c>
      <c r="AB26" s="76" t="s">
        <v>85</v>
      </c>
      <c r="AC26" s="76" t="s">
        <v>86</v>
      </c>
      <c r="AD26" s="76" t="s">
        <v>86</v>
      </c>
      <c r="AE26" s="76" t="s">
        <v>85</v>
      </c>
      <c r="AF26" s="76" t="s">
        <v>85</v>
      </c>
      <c r="AG26" s="76"/>
      <c r="AH26" s="76"/>
      <c r="AI26" s="76"/>
      <c r="AJ26" s="76"/>
      <c r="AK26" s="76"/>
      <c r="AL26" s="76"/>
      <c r="AM26" s="76"/>
      <c r="AN26" s="76"/>
      <c r="AO26" s="145"/>
      <c r="AP26" s="247" t="str">
        <f>IF(F26="","",IFERROR(VLOOKUP(SUBSTITUTE(SUBSTITUTE(Tabla1[[#This Row],[Uso Sistemas]],"T","P"),"N","F"),Parámetros!$M$2:$N$17,2,0),"Completar hasta 3ra sem. para evaluar a Probacionista"))</f>
        <v>Asistió</v>
      </c>
      <c r="AQ26" s="39"/>
      <c r="AR26" s="201"/>
      <c r="AS26" s="39"/>
      <c r="AT26" s="28"/>
      <c r="AU26" s="55"/>
      <c r="AV26" s="55"/>
      <c r="AW26" s="55"/>
      <c r="AX26" s="249">
        <f>IF(V26="","",EOMONTH(EDATE(Tabla1[[#This Row],[Fecha Finalización]],2),0))</f>
        <v>45838</v>
      </c>
      <c r="AY26" s="39"/>
      <c r="AZ26" s="250">
        <f>IF(V26="","",EOMONTH(EDATE(Tabla1[[#This Row],[Fecha Finalización]],3),0))</f>
        <v>45869</v>
      </c>
      <c r="BA26" s="39"/>
      <c r="BB26" s="39"/>
      <c r="BC26" s="236" t="s">
        <v>108</v>
      </c>
      <c r="BD26" s="234" t="str">
        <f>IF(F26="","",Tabla1[[#This Row],[sem 01]]&amp;Tabla1[[#This Row],[sem 02]]&amp;Tabla1[[#This Row],[sem 03]])</f>
        <v>PFP</v>
      </c>
      <c r="BE26" s="235" t="str">
        <f>IF(TRIM(F26)="","",$B$1&amp;"-"&amp;SUBSTITUTE(Tabla1[[#This Row],[Mes Inscrito]]," ","")&amp;"-"&amp;SUBSTITUTE(Tabla1[[#This Row],[Dia de clases Inscrito]]," ","")&amp;"-"&amp;SUBSTITUTE(Tabla1[[#This Row],[Horario Inscrito]]," ","")&amp;"-"&amp;Tabla1[[#This Row],[Fecha Inicio grupo]])</f>
        <v>Lima - Breña-Enero-Martes-7:30pma9:30pm-45671</v>
      </c>
      <c r="BF26" s="252" t="str">
        <f>IF(F26="","",Tabla1[[#This Row],[Curso]])</f>
        <v>Conócete a ti mismo</v>
      </c>
      <c r="BG26" s="253" t="str">
        <f>+IF(TRIM(F26)="","",$B$1&amp;"-"&amp;TRIM(Tabla1[[#This Row],[Mes Inscrito]])&amp;"-"&amp;TRIM(Tabla1[[#This Row],[Dia de clases Inscrito]])&amp;"-"&amp;TRIM(Tabla1[[#This Row],[Horario Inscrito]])&amp;"-"&amp;TRIM(Tabla1[[#This Row],[Fecha Inicio grupo]])&amp;"-"&amp;TRIM(Tabla1[[#This Row],[Tipo Incrito]]))</f>
        <v>Lima - Breña-Enero-Martes-7:30pm a 9:30pm-45671-Inscrito Nuevo</v>
      </c>
      <c r="BH26" s="307"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8">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6" s="308"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8" t="str">
        <f>IF(Tabla1[[#This Row],[Fecha Inicio grupo]]="","",IFERROR(VLOOKUP(Tabla1[[#This Row],[Mes de Alta como miembro]],Parámetros!$AM$2:$AN$16,2,0),"01/01/1900"))</f>
        <v>01/01/1900</v>
      </c>
    </row>
    <row r="27" spans="1:63" s="24" customFormat="1" ht="13.9">
      <c r="A27" s="68">
        <v>24</v>
      </c>
      <c r="B27" s="29" t="s">
        <v>72</v>
      </c>
      <c r="C27" s="34" t="s">
        <v>73</v>
      </c>
      <c r="D27" s="42" t="s">
        <v>99</v>
      </c>
      <c r="E27" s="42" t="s">
        <v>75</v>
      </c>
      <c r="F27" s="45">
        <v>45671</v>
      </c>
      <c r="G27" s="45" t="s">
        <v>100</v>
      </c>
      <c r="H27" s="164" t="s">
        <v>192</v>
      </c>
      <c r="I27" s="42" t="s">
        <v>193</v>
      </c>
      <c r="J27" s="28" t="s">
        <v>194</v>
      </c>
      <c r="K27" s="69">
        <v>992106546</v>
      </c>
      <c r="L27" s="68" t="s">
        <v>97</v>
      </c>
      <c r="M27" s="46">
        <v>40179</v>
      </c>
      <c r="N27" s="239">
        <f ca="1">IF(Tabla1[[#This Row],[Fecha de nac]]="","",IF(Tabla1[[#This Row],[Fecha Finalización]] &gt;=TODAY(), DATEDIF(Tabla1[[#This Row],[Fecha de nac]],TODAY(),"y"), ROUNDDOWN((Tabla1[[#This Row],[Fecha Finalización]] -Tabla1[[#This Row],[Fecha de nac]])/365,0)))</f>
        <v>15</v>
      </c>
      <c r="O27" s="170" t="s">
        <v>105</v>
      </c>
      <c r="P27" s="34" t="s">
        <v>82</v>
      </c>
      <c r="Q27" s="67"/>
      <c r="R27" s="67"/>
      <c r="S27" s="67"/>
      <c r="T27" s="67"/>
      <c r="U27" s="244">
        <f>IF(F27="","",Tabla1[[#This Row],[Fecha Inicio grupo]]+3*7-7)</f>
        <v>45685</v>
      </c>
      <c r="V27" s="245">
        <f>IF(F27="","",EDATE(Tabla1[[#This Row],[Fecha Inicio grupo]],3))</f>
        <v>45761</v>
      </c>
      <c r="W27" s="29" t="s">
        <v>106</v>
      </c>
      <c r="X27" s="29" t="s">
        <v>107</v>
      </c>
      <c r="Y27" s="76" t="s">
        <v>86</v>
      </c>
      <c r="Z27" s="76" t="s">
        <v>85</v>
      </c>
      <c r="AA27" s="76" t="s">
        <v>85</v>
      </c>
      <c r="AB27" s="76" t="s">
        <v>85</v>
      </c>
      <c r="AC27" s="76" t="s">
        <v>85</v>
      </c>
      <c r="AD27" s="76" t="s">
        <v>85</v>
      </c>
      <c r="AE27" s="76" t="s">
        <v>85</v>
      </c>
      <c r="AF27" s="76" t="s">
        <v>86</v>
      </c>
      <c r="AG27" s="76"/>
      <c r="AH27" s="76"/>
      <c r="AI27" s="76"/>
      <c r="AJ27" s="76"/>
      <c r="AK27" s="76"/>
      <c r="AL27" s="76"/>
      <c r="AM27" s="76"/>
      <c r="AN27" s="76"/>
      <c r="AO27" s="145"/>
      <c r="AP27" s="247" t="str">
        <f>IF(F27="","",IFERROR(VLOOKUP(SUBSTITUTE(SUBSTITUTE(Tabla1[[#This Row],[Uso Sistemas]],"T","P"),"N","F"),Parámetros!$M$2:$N$17,2,0),"Completar hasta 3ra sem. para evaluar a Probacionista"))</f>
        <v>Asistió</v>
      </c>
      <c r="AQ27" s="39"/>
      <c r="AR27" s="201"/>
      <c r="AS27" s="39"/>
      <c r="AT27" s="28"/>
      <c r="AU27" s="55"/>
      <c r="AV27" s="55"/>
      <c r="AW27" s="55"/>
      <c r="AX27" s="249">
        <f>IF(V27="","",EOMONTH(EDATE(Tabla1[[#This Row],[Fecha Finalización]],2),0))</f>
        <v>45838</v>
      </c>
      <c r="AY27" s="39"/>
      <c r="AZ27" s="250">
        <f>IF(V27="","",EOMONTH(EDATE(Tabla1[[#This Row],[Fecha Finalización]],3),0))</f>
        <v>45869</v>
      </c>
      <c r="BA27" s="39"/>
      <c r="BB27" s="39"/>
      <c r="BC27" s="236" t="s">
        <v>88</v>
      </c>
      <c r="BD27" s="234" t="str">
        <f>IF(F27="","",Tabla1[[#This Row],[sem 01]]&amp;Tabla1[[#This Row],[sem 02]]&amp;Tabla1[[#This Row],[sem 03]])</f>
        <v>FPP</v>
      </c>
      <c r="BE27" s="235" t="str">
        <f>IF(TRIM(F27)="","",$B$1&amp;"-"&amp;SUBSTITUTE(Tabla1[[#This Row],[Mes Inscrito]]," ","")&amp;"-"&amp;SUBSTITUTE(Tabla1[[#This Row],[Dia de clases Inscrito]]," ","")&amp;"-"&amp;SUBSTITUTE(Tabla1[[#This Row],[Horario Inscrito]]," ","")&amp;"-"&amp;Tabla1[[#This Row],[Fecha Inicio grupo]])</f>
        <v>Lima - Breña-Enero-Martes-7:30pma9:30pm-45671</v>
      </c>
      <c r="BF27" s="252" t="str">
        <f>IF(F27="","",Tabla1[[#This Row],[Curso]])</f>
        <v>Conócete a ti mismo</v>
      </c>
      <c r="BG27" s="253" t="str">
        <f>+IF(TRIM(F27)="","",$B$1&amp;"-"&amp;TRIM(Tabla1[[#This Row],[Mes Inscrito]])&amp;"-"&amp;TRIM(Tabla1[[#This Row],[Dia de clases Inscrito]])&amp;"-"&amp;TRIM(Tabla1[[#This Row],[Horario Inscrito]])&amp;"-"&amp;TRIM(Tabla1[[#This Row],[Fecha Inicio grupo]])&amp;"-"&amp;TRIM(Tabla1[[#This Row],[Tipo Incrito]]))</f>
        <v>Lima - Breña-Enero-Martes-7:30pm a 9:30pm-45671-Inscrito Nuevo</v>
      </c>
      <c r="BH27" s="307"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8">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7" s="308"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8" t="str">
        <f>IF(Tabla1[[#This Row],[Fecha Inicio grupo]]="","",IFERROR(VLOOKUP(Tabla1[[#This Row],[Mes de Alta como miembro]],Parámetros!$AM$2:$AN$16,2,0),"01/01/1900"))</f>
        <v>01/01/1900</v>
      </c>
    </row>
    <row r="28" spans="1:63" s="24" customFormat="1" ht="13.9">
      <c r="A28" s="68">
        <v>25</v>
      </c>
      <c r="B28" s="29" t="s">
        <v>72</v>
      </c>
      <c r="C28" s="34" t="s">
        <v>73</v>
      </c>
      <c r="D28" s="42" t="s">
        <v>99</v>
      </c>
      <c r="E28" s="42" t="s">
        <v>75</v>
      </c>
      <c r="F28" s="45">
        <v>45671</v>
      </c>
      <c r="G28" s="45" t="s">
        <v>100</v>
      </c>
      <c r="H28" s="164" t="s">
        <v>195</v>
      </c>
      <c r="I28" s="42" t="s">
        <v>196</v>
      </c>
      <c r="J28" s="28" t="s">
        <v>197</v>
      </c>
      <c r="K28" s="69">
        <v>935491139</v>
      </c>
      <c r="L28" s="68" t="s">
        <v>97</v>
      </c>
      <c r="M28" s="46">
        <v>39448</v>
      </c>
      <c r="N28" s="239">
        <f ca="1">IF(Tabla1[[#This Row],[Fecha de nac]]="","",IF(Tabla1[[#This Row],[Fecha Finalización]] &gt;=TODAY(), DATEDIF(Tabla1[[#This Row],[Fecha de nac]],TODAY(),"y"), ROUNDDOWN((Tabla1[[#This Row],[Fecha Finalización]] -Tabla1[[#This Row],[Fecha de nac]])/365,0)))</f>
        <v>17</v>
      </c>
      <c r="O28" s="170" t="s">
        <v>105</v>
      </c>
      <c r="P28" s="34" t="s">
        <v>82</v>
      </c>
      <c r="Q28" s="67"/>
      <c r="R28" s="67"/>
      <c r="S28" s="67"/>
      <c r="T28" s="67"/>
      <c r="U28" s="244">
        <f>IF(F28="","",Tabla1[[#This Row],[Fecha Inicio grupo]]+3*7-7)</f>
        <v>45685</v>
      </c>
      <c r="V28" s="245">
        <f>IF(F28="","",EDATE(Tabla1[[#This Row],[Fecha Inicio grupo]],3))</f>
        <v>45761</v>
      </c>
      <c r="W28" s="29" t="s">
        <v>106</v>
      </c>
      <c r="X28" s="29" t="s">
        <v>107</v>
      </c>
      <c r="Y28" s="76" t="s">
        <v>85</v>
      </c>
      <c r="Z28" s="76" t="s">
        <v>85</v>
      </c>
      <c r="AA28" s="76" t="s">
        <v>85</v>
      </c>
      <c r="AB28" s="76" t="s">
        <v>86</v>
      </c>
      <c r="AC28" s="76" t="s">
        <v>86</v>
      </c>
      <c r="AD28" s="76" t="s">
        <v>86</v>
      </c>
      <c r="AE28" s="76" t="s">
        <v>87</v>
      </c>
      <c r="AF28" s="76"/>
      <c r="AG28" s="76"/>
      <c r="AH28" s="76"/>
      <c r="AI28" s="76"/>
      <c r="AJ28" s="76"/>
      <c r="AK28" s="76"/>
      <c r="AL28" s="76"/>
      <c r="AM28" s="76"/>
      <c r="AN28" s="76"/>
      <c r="AO28" s="145"/>
      <c r="AP28" s="247" t="str">
        <f>IF(F28="","",IFERROR(VLOOKUP(SUBSTITUTE(SUBSTITUTE(Tabla1[[#This Row],[Uso Sistemas]],"T","P"),"N","F"),Parámetros!$M$2:$N$17,2,0),"Completar hasta 3ra sem. para evaluar a Probacionista"))</f>
        <v>Asistió</v>
      </c>
      <c r="AQ28" s="39"/>
      <c r="AR28" s="201"/>
      <c r="AS28" s="39"/>
      <c r="AT28" s="28"/>
      <c r="AU28" s="55"/>
      <c r="AV28" s="55"/>
      <c r="AW28" s="55"/>
      <c r="AX28" s="249">
        <f>IF(V28="","",EOMONTH(EDATE(Tabla1[[#This Row],[Fecha Finalización]],2),0))</f>
        <v>45838</v>
      </c>
      <c r="AY28" s="39"/>
      <c r="AZ28" s="250">
        <f>IF(V28="","",EOMONTH(EDATE(Tabla1[[#This Row],[Fecha Finalización]],3),0))</f>
        <v>45869</v>
      </c>
      <c r="BA28" s="39"/>
      <c r="BB28" s="39"/>
      <c r="BC28" s="236" t="s">
        <v>88</v>
      </c>
      <c r="BD28" s="234" t="str">
        <f>IF(F28="","",Tabla1[[#This Row],[sem 01]]&amp;Tabla1[[#This Row],[sem 02]]&amp;Tabla1[[#This Row],[sem 03]])</f>
        <v>PPP</v>
      </c>
      <c r="BE28" s="235" t="str">
        <f>IF(TRIM(F28)="","",$B$1&amp;"-"&amp;SUBSTITUTE(Tabla1[[#This Row],[Mes Inscrito]]," ","")&amp;"-"&amp;SUBSTITUTE(Tabla1[[#This Row],[Dia de clases Inscrito]]," ","")&amp;"-"&amp;SUBSTITUTE(Tabla1[[#This Row],[Horario Inscrito]]," ","")&amp;"-"&amp;Tabla1[[#This Row],[Fecha Inicio grupo]])</f>
        <v>Lima - Breña-Enero-Martes-7:30pma9:30pm-45671</v>
      </c>
      <c r="BF28" s="252" t="str">
        <f>IF(F28="","",Tabla1[[#This Row],[Curso]])</f>
        <v>Conócete a ti mismo</v>
      </c>
      <c r="BG28" s="253" t="str">
        <f>+IF(TRIM(F28)="","",$B$1&amp;"-"&amp;TRIM(Tabla1[[#This Row],[Mes Inscrito]])&amp;"-"&amp;TRIM(Tabla1[[#This Row],[Dia de clases Inscrito]])&amp;"-"&amp;TRIM(Tabla1[[#This Row],[Horario Inscrito]])&amp;"-"&amp;TRIM(Tabla1[[#This Row],[Fecha Inicio grupo]])&amp;"-"&amp;TRIM(Tabla1[[#This Row],[Tipo Incrito]]))</f>
        <v>Lima - Breña-Enero-Martes-7:30pm a 9:30pm-45671-Inscrito Nuevo</v>
      </c>
      <c r="BH28" s="307"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8">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8" s="308"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8" s="308" t="str">
        <f>IF(Tabla1[[#This Row],[Fecha Inicio grupo]]="","",IFERROR(VLOOKUP(Tabla1[[#This Row],[Mes de Alta como miembro]],Parámetros!$AM$2:$AN$16,2,0),"01/01/1900"))</f>
        <v>01/01/1900</v>
      </c>
    </row>
    <row r="29" spans="1:63" s="24" customFormat="1" ht="13.9">
      <c r="A29" s="68">
        <v>26</v>
      </c>
      <c r="B29" s="29" t="s">
        <v>72</v>
      </c>
      <c r="C29" s="34" t="s">
        <v>73</v>
      </c>
      <c r="D29" s="42" t="s">
        <v>99</v>
      </c>
      <c r="E29" s="42" t="s">
        <v>75</v>
      </c>
      <c r="F29" s="45">
        <v>45671</v>
      </c>
      <c r="G29" s="45" t="s">
        <v>100</v>
      </c>
      <c r="H29" s="164" t="s">
        <v>198</v>
      </c>
      <c r="I29" s="42" t="s">
        <v>199</v>
      </c>
      <c r="J29" s="28" t="s">
        <v>200</v>
      </c>
      <c r="K29" s="69">
        <v>980203137</v>
      </c>
      <c r="L29" s="68" t="s">
        <v>201</v>
      </c>
      <c r="M29" s="46">
        <v>25204</v>
      </c>
      <c r="N29" s="239">
        <f ca="1">IF(Tabla1[[#This Row],[Fecha de nac]]="","",IF(Tabla1[[#This Row],[Fecha Finalización]] &gt;=TODAY(), DATEDIF(Tabla1[[#This Row],[Fecha de nac]],TODAY(),"y"), ROUNDDOWN((Tabla1[[#This Row],[Fecha Finalización]] -Tabla1[[#This Row],[Fecha de nac]])/365,0)))</f>
        <v>56</v>
      </c>
      <c r="O29" s="170" t="s">
        <v>105</v>
      </c>
      <c r="P29" s="34" t="s">
        <v>82</v>
      </c>
      <c r="Q29" s="67"/>
      <c r="R29" s="67"/>
      <c r="S29" s="67"/>
      <c r="T29" s="67"/>
      <c r="U29" s="244">
        <f>IF(F29="","",Tabla1[[#This Row],[Fecha Inicio grupo]]+3*7-7)</f>
        <v>45685</v>
      </c>
      <c r="V29" s="245">
        <f>IF(F29="","",EDATE(Tabla1[[#This Row],[Fecha Inicio grupo]],3))</f>
        <v>45761</v>
      </c>
      <c r="W29" s="29" t="s">
        <v>106</v>
      </c>
      <c r="X29" s="29" t="s">
        <v>107</v>
      </c>
      <c r="Y29" s="76" t="s">
        <v>85</v>
      </c>
      <c r="Z29" s="76" t="s">
        <v>85</v>
      </c>
      <c r="AA29" s="76" t="s">
        <v>86</v>
      </c>
      <c r="AB29" s="76" t="s">
        <v>86</v>
      </c>
      <c r="AC29" s="76" t="s">
        <v>87</v>
      </c>
      <c r="AD29" s="76"/>
      <c r="AE29" s="76"/>
      <c r="AF29" s="76"/>
      <c r="AG29" s="76"/>
      <c r="AH29" s="76"/>
      <c r="AI29" s="76"/>
      <c r="AJ29" s="76"/>
      <c r="AK29" s="76"/>
      <c r="AL29" s="76"/>
      <c r="AM29" s="76"/>
      <c r="AN29" s="76"/>
      <c r="AO29" s="145"/>
      <c r="AP29" s="247" t="str">
        <f>IF(F29="","",IFERROR(VLOOKUP(SUBSTITUTE(SUBSTITUTE(Tabla1[[#This Row],[Uso Sistemas]],"T","P"),"N","F"),Parámetros!$M$2:$N$17,2,0),"Completar hasta 3ra sem. para evaluar a Probacionista"))</f>
        <v>Asistió</v>
      </c>
      <c r="AQ29" s="39"/>
      <c r="AR29" s="201"/>
      <c r="AS29" s="39"/>
      <c r="AT29" s="28"/>
      <c r="AU29" s="55"/>
      <c r="AV29" s="55"/>
      <c r="AW29" s="55"/>
      <c r="AX29" s="249">
        <f>IF(V29="","",EOMONTH(EDATE(Tabla1[[#This Row],[Fecha Finalización]],2),0))</f>
        <v>45838</v>
      </c>
      <c r="AY29" s="39"/>
      <c r="AZ29" s="250">
        <f>IF(V29="","",EOMONTH(EDATE(Tabla1[[#This Row],[Fecha Finalización]],3),0))</f>
        <v>45869</v>
      </c>
      <c r="BA29" s="39"/>
      <c r="BB29" s="39"/>
      <c r="BC29" s="236" t="s">
        <v>88</v>
      </c>
      <c r="BD29" s="234" t="str">
        <f>IF(F29="","",Tabla1[[#This Row],[sem 01]]&amp;Tabla1[[#This Row],[sem 02]]&amp;Tabla1[[#This Row],[sem 03]])</f>
        <v>PPF</v>
      </c>
      <c r="BE29" s="235" t="str">
        <f>IF(TRIM(F29)="","",$B$1&amp;"-"&amp;SUBSTITUTE(Tabla1[[#This Row],[Mes Inscrito]]," ","")&amp;"-"&amp;SUBSTITUTE(Tabla1[[#This Row],[Dia de clases Inscrito]]," ","")&amp;"-"&amp;SUBSTITUTE(Tabla1[[#This Row],[Horario Inscrito]]," ","")&amp;"-"&amp;Tabla1[[#This Row],[Fecha Inicio grupo]])</f>
        <v>Lima - Breña-Enero-Martes-7:30pma9:30pm-45671</v>
      </c>
      <c r="BF29" s="252" t="str">
        <f>IF(F29="","",Tabla1[[#This Row],[Curso]])</f>
        <v>Conócete a ti mismo</v>
      </c>
      <c r="BG29" s="253" t="str">
        <f>+IF(TRIM(F29)="","",$B$1&amp;"-"&amp;TRIM(Tabla1[[#This Row],[Mes Inscrito]])&amp;"-"&amp;TRIM(Tabla1[[#This Row],[Dia de clases Inscrito]])&amp;"-"&amp;TRIM(Tabla1[[#This Row],[Horario Inscrito]])&amp;"-"&amp;TRIM(Tabla1[[#This Row],[Fecha Inicio grupo]])&amp;"-"&amp;TRIM(Tabla1[[#This Row],[Tipo Incrito]]))</f>
        <v>Lima - Breña-Enero-Martes-7:30pm a 9:30pm-45671-Inscrito Nuevo</v>
      </c>
      <c r="BH29" s="307"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8">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9" s="308"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8" t="str">
        <f>IF(Tabla1[[#This Row],[Fecha Inicio grupo]]="","",IFERROR(VLOOKUP(Tabla1[[#This Row],[Mes de Alta como miembro]],Parámetros!$AM$2:$AN$16,2,0),"01/01/1900"))</f>
        <v>01/01/1900</v>
      </c>
    </row>
    <row r="30" spans="1:63" s="24" customFormat="1" ht="13.9">
      <c r="A30" s="68">
        <v>27</v>
      </c>
      <c r="B30" s="29" t="s">
        <v>72</v>
      </c>
      <c r="C30" s="34" t="s">
        <v>73</v>
      </c>
      <c r="D30" s="42" t="s">
        <v>109</v>
      </c>
      <c r="E30" s="42" t="s">
        <v>75</v>
      </c>
      <c r="F30" s="45">
        <v>45673</v>
      </c>
      <c r="G30" s="45" t="s">
        <v>110</v>
      </c>
      <c r="H30" s="164" t="s">
        <v>202</v>
      </c>
      <c r="I30" s="42" t="s">
        <v>203</v>
      </c>
      <c r="J30" s="28" t="s">
        <v>204</v>
      </c>
      <c r="K30" s="69">
        <v>984123900</v>
      </c>
      <c r="L30" s="68" t="s">
        <v>205</v>
      </c>
      <c r="M30" s="46">
        <v>26665</v>
      </c>
      <c r="N30" s="239">
        <f ca="1">IF(Tabla1[[#This Row],[Fecha de nac]]="","",IF(Tabla1[[#This Row],[Fecha Finalización]] &gt;=TODAY(), DATEDIF(Tabla1[[#This Row],[Fecha de nac]],TODAY(),"y"), ROUNDDOWN((Tabla1[[#This Row],[Fecha Finalización]] -Tabla1[[#This Row],[Fecha de nac]])/365,0)))</f>
        <v>52</v>
      </c>
      <c r="O30" s="170" t="s">
        <v>115</v>
      </c>
      <c r="P30" s="34" t="s">
        <v>82</v>
      </c>
      <c r="Q30" s="67"/>
      <c r="R30" s="67"/>
      <c r="S30" s="67"/>
      <c r="T30" s="67"/>
      <c r="U30" s="244">
        <f>IF(F30="","",Tabla1[[#This Row],[Fecha Inicio grupo]]+3*7-7)</f>
        <v>45687</v>
      </c>
      <c r="V30" s="245">
        <f>IF(F30="","",EDATE(Tabla1[[#This Row],[Fecha Inicio grupo]],3))</f>
        <v>45763</v>
      </c>
      <c r="W30" s="29" t="s">
        <v>116</v>
      </c>
      <c r="X30" s="29" t="s">
        <v>117</v>
      </c>
      <c r="Y30" s="76" t="s">
        <v>85</v>
      </c>
      <c r="Z30" s="76" t="s">
        <v>85</v>
      </c>
      <c r="AA30" s="76" t="s">
        <v>85</v>
      </c>
      <c r="AB30" s="76" t="s">
        <v>85</v>
      </c>
      <c r="AC30" s="76" t="s">
        <v>86</v>
      </c>
      <c r="AD30" s="76" t="s">
        <v>86</v>
      </c>
      <c r="AE30" s="76" t="s">
        <v>86</v>
      </c>
      <c r="AF30" s="76"/>
      <c r="AG30" s="76"/>
      <c r="AH30" s="76"/>
      <c r="AI30" s="76"/>
      <c r="AJ30" s="76"/>
      <c r="AK30" s="76"/>
      <c r="AL30" s="76"/>
      <c r="AM30" s="76"/>
      <c r="AN30" s="76"/>
      <c r="AO30" s="145"/>
      <c r="AP30" s="247" t="str">
        <f>IF(F30="","",IFERROR(VLOOKUP(SUBSTITUTE(SUBSTITUTE(Tabla1[[#This Row],[Uso Sistemas]],"T","P"),"N","F"),Parámetros!$M$2:$N$17,2,0),"Completar hasta 3ra sem. para evaluar a Probacionista"))</f>
        <v>Asistió</v>
      </c>
      <c r="AQ30" s="39"/>
      <c r="AR30" s="201"/>
      <c r="AS30" s="39"/>
      <c r="AT30" s="28"/>
      <c r="AU30" s="55"/>
      <c r="AV30" s="55"/>
      <c r="AW30" s="55"/>
      <c r="AX30" s="249">
        <f>IF(V30="","",EOMONTH(EDATE(Tabla1[[#This Row],[Fecha Finalización]],2),0))</f>
        <v>45838</v>
      </c>
      <c r="AY30" s="39"/>
      <c r="AZ30" s="250">
        <f>IF(V30="","",EOMONTH(EDATE(Tabla1[[#This Row],[Fecha Finalización]],3),0))</f>
        <v>45869</v>
      </c>
      <c r="BA30" s="39"/>
      <c r="BB30" s="39"/>
      <c r="BC30" s="236"/>
      <c r="BD30" s="234" t="str">
        <f>IF(F30="","",Tabla1[[#This Row],[sem 01]]&amp;Tabla1[[#This Row],[sem 02]]&amp;Tabla1[[#This Row],[sem 03]])</f>
        <v>PPP</v>
      </c>
      <c r="BE30" s="235" t="str">
        <f>IF(TRIM(F30)="","",$B$1&amp;"-"&amp;SUBSTITUTE(Tabla1[[#This Row],[Mes Inscrito]]," ","")&amp;"-"&amp;SUBSTITUTE(Tabla1[[#This Row],[Dia de clases Inscrito]]," ","")&amp;"-"&amp;SUBSTITUTE(Tabla1[[#This Row],[Horario Inscrito]]," ","")&amp;"-"&amp;Tabla1[[#This Row],[Fecha Inicio grupo]])</f>
        <v>Lima - Breña-Enero-Jueves-7:30pma9:30pm-45673</v>
      </c>
      <c r="BF30" s="252" t="str">
        <f>IF(F30="","",Tabla1[[#This Row],[Curso]])</f>
        <v>Conócete a ti mismo</v>
      </c>
      <c r="BG30" s="253" t="str">
        <f>+IF(TRIM(F30)="","",$B$1&amp;"-"&amp;TRIM(Tabla1[[#This Row],[Mes Inscrito]])&amp;"-"&amp;TRIM(Tabla1[[#This Row],[Dia de clases Inscrito]])&amp;"-"&amp;TRIM(Tabla1[[#This Row],[Horario Inscrito]])&amp;"-"&amp;TRIM(Tabla1[[#This Row],[Fecha Inicio grupo]])&amp;"-"&amp;TRIM(Tabla1[[#This Row],[Tipo Incrito]]))</f>
        <v>Lima - Breña-Enero-Jueves-7:30pm a 9:30pm-45673-Inscrito Nuevo</v>
      </c>
      <c r="BH30" s="307"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8">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0" s="308"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8" t="str">
        <f>IF(Tabla1[[#This Row],[Fecha Inicio grupo]]="","",IFERROR(VLOOKUP(Tabla1[[#This Row],[Mes de Alta como miembro]],Parámetros!$AM$2:$AN$16,2,0),"01/01/1900"))</f>
        <v>01/01/1900</v>
      </c>
    </row>
    <row r="31" spans="1:63" s="24" customFormat="1" ht="13.9">
      <c r="A31" s="68">
        <v>28</v>
      </c>
      <c r="B31" s="29" t="s">
        <v>72</v>
      </c>
      <c r="C31" s="34" t="s">
        <v>73</v>
      </c>
      <c r="D31" s="42" t="s">
        <v>109</v>
      </c>
      <c r="E31" s="42" t="s">
        <v>75</v>
      </c>
      <c r="F31" s="45">
        <v>45673</v>
      </c>
      <c r="G31" s="45" t="s">
        <v>110</v>
      </c>
      <c r="H31" s="164" t="s">
        <v>206</v>
      </c>
      <c r="I31" s="42" t="s">
        <v>207</v>
      </c>
      <c r="J31" s="28" t="s">
        <v>208</v>
      </c>
      <c r="K31" s="69">
        <v>999458749</v>
      </c>
      <c r="L31" s="68" t="s">
        <v>97</v>
      </c>
      <c r="M31" s="46">
        <v>21466</v>
      </c>
      <c r="N31" s="239">
        <f ca="1">IF(Tabla1[[#This Row],[Fecha de nac]]="","",IF(Tabla1[[#This Row],[Fecha Finalización]] &gt;=TODAY(), DATEDIF(Tabla1[[#This Row],[Fecha de nac]],TODAY(),"y"), ROUNDDOWN((Tabla1[[#This Row],[Fecha Finalización]] -Tabla1[[#This Row],[Fecha de nac]])/365,0)))</f>
        <v>66</v>
      </c>
      <c r="O31" s="170" t="s">
        <v>115</v>
      </c>
      <c r="P31" s="34" t="s">
        <v>82</v>
      </c>
      <c r="Q31" s="67"/>
      <c r="R31" s="67"/>
      <c r="S31" s="67"/>
      <c r="T31" s="67"/>
      <c r="U31" s="244">
        <f>IF(F31="","",Tabla1[[#This Row],[Fecha Inicio grupo]]+3*7-7)</f>
        <v>45687</v>
      </c>
      <c r="V31" s="245">
        <f>IF(F31="","",EDATE(Tabla1[[#This Row],[Fecha Inicio grupo]],3))</f>
        <v>45763</v>
      </c>
      <c r="W31" s="29" t="s">
        <v>116</v>
      </c>
      <c r="X31" s="29" t="s">
        <v>117</v>
      </c>
      <c r="Y31" s="76" t="s">
        <v>85</v>
      </c>
      <c r="Z31" s="76" t="s">
        <v>85</v>
      </c>
      <c r="AA31" s="76" t="s">
        <v>85</v>
      </c>
      <c r="AB31" s="76" t="s">
        <v>85</v>
      </c>
      <c r="AC31" s="76" t="s">
        <v>85</v>
      </c>
      <c r="AD31" s="76" t="s">
        <v>85</v>
      </c>
      <c r="AE31" s="76" t="s">
        <v>85</v>
      </c>
      <c r="AF31" s="76"/>
      <c r="AG31" s="76"/>
      <c r="AH31" s="76"/>
      <c r="AI31" s="76"/>
      <c r="AJ31" s="76"/>
      <c r="AK31" s="76"/>
      <c r="AL31" s="76"/>
      <c r="AM31" s="76"/>
      <c r="AN31" s="76"/>
      <c r="AO31" s="145"/>
      <c r="AP31" s="247" t="str">
        <f>IF(F31="","",IFERROR(VLOOKUP(SUBSTITUTE(SUBSTITUTE(Tabla1[[#This Row],[Uso Sistemas]],"T","P"),"N","F"),Parámetros!$M$2:$N$17,2,0),"Completar hasta 3ra sem. para evaluar a Probacionista"))</f>
        <v>Asistió</v>
      </c>
      <c r="AQ31" s="39"/>
      <c r="AR31" s="201"/>
      <c r="AS31" s="39"/>
      <c r="AT31" s="28"/>
      <c r="AU31" s="55"/>
      <c r="AV31" s="55"/>
      <c r="AW31" s="55"/>
      <c r="AX31" s="249">
        <f>IF(V31="","",EOMONTH(EDATE(Tabla1[[#This Row],[Fecha Finalización]],2),0))</f>
        <v>45838</v>
      </c>
      <c r="AY31" s="39"/>
      <c r="AZ31" s="250">
        <f>IF(V31="","",EOMONTH(EDATE(Tabla1[[#This Row],[Fecha Finalización]],3),0))</f>
        <v>45869</v>
      </c>
      <c r="BA31" s="39"/>
      <c r="BB31" s="39"/>
      <c r="BC31" s="236" t="s">
        <v>93</v>
      </c>
      <c r="BD31" s="234" t="str">
        <f>IF(F31="","",Tabla1[[#This Row],[sem 01]]&amp;Tabla1[[#This Row],[sem 02]]&amp;Tabla1[[#This Row],[sem 03]])</f>
        <v>PPP</v>
      </c>
      <c r="BE31" s="235" t="str">
        <f>IF(TRIM(F31)="","",$B$1&amp;"-"&amp;SUBSTITUTE(Tabla1[[#This Row],[Mes Inscrito]]," ","")&amp;"-"&amp;SUBSTITUTE(Tabla1[[#This Row],[Dia de clases Inscrito]]," ","")&amp;"-"&amp;SUBSTITUTE(Tabla1[[#This Row],[Horario Inscrito]]," ","")&amp;"-"&amp;Tabla1[[#This Row],[Fecha Inicio grupo]])</f>
        <v>Lima - Breña-Enero-Jueves-7:30pma9:30pm-45673</v>
      </c>
      <c r="BF31" s="252" t="str">
        <f>IF(F31="","",Tabla1[[#This Row],[Curso]])</f>
        <v>Conócete a ti mismo</v>
      </c>
      <c r="BG31" s="253" t="str">
        <f>+IF(TRIM(F31)="","",$B$1&amp;"-"&amp;TRIM(Tabla1[[#This Row],[Mes Inscrito]])&amp;"-"&amp;TRIM(Tabla1[[#This Row],[Dia de clases Inscrito]])&amp;"-"&amp;TRIM(Tabla1[[#This Row],[Horario Inscrito]])&amp;"-"&amp;TRIM(Tabla1[[#This Row],[Fecha Inicio grupo]])&amp;"-"&amp;TRIM(Tabla1[[#This Row],[Tipo Incrito]]))</f>
        <v>Lima - Breña-Enero-Jueves-7:30pm a 9:30pm-45673-Inscrito Nuevo</v>
      </c>
      <c r="BH31" s="307"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8">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1" s="308"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1" s="308" t="str">
        <f>IF(Tabla1[[#This Row],[Fecha Inicio grupo]]="","",IFERROR(VLOOKUP(Tabla1[[#This Row],[Mes de Alta como miembro]],Parámetros!$AM$2:$AN$16,2,0),"01/01/1900"))</f>
        <v>01/01/1900</v>
      </c>
    </row>
    <row r="32" spans="1:63" s="24" customFormat="1" ht="13.9">
      <c r="A32" s="68">
        <v>29</v>
      </c>
      <c r="B32" s="29" t="s">
        <v>72</v>
      </c>
      <c r="C32" s="34" t="s">
        <v>73</v>
      </c>
      <c r="D32" s="42" t="s">
        <v>109</v>
      </c>
      <c r="E32" s="42" t="s">
        <v>75</v>
      </c>
      <c r="F32" s="45">
        <v>45673</v>
      </c>
      <c r="G32" s="45" t="s">
        <v>110</v>
      </c>
      <c r="H32" s="164" t="s">
        <v>209</v>
      </c>
      <c r="I32" s="262" t="s">
        <v>210</v>
      </c>
      <c r="J32" s="28" t="s">
        <v>211</v>
      </c>
      <c r="K32" s="69">
        <v>922868012</v>
      </c>
      <c r="L32" s="68" t="s">
        <v>212</v>
      </c>
      <c r="M32" s="46">
        <v>37257</v>
      </c>
      <c r="N32" s="239">
        <f ca="1">IF(Tabla1[[#This Row],[Fecha de nac]]="","",IF(Tabla1[[#This Row],[Fecha Finalización]] &gt;=TODAY(), DATEDIF(Tabla1[[#This Row],[Fecha de nac]],TODAY(),"y"), ROUNDDOWN((Tabla1[[#This Row],[Fecha Finalización]] -Tabla1[[#This Row],[Fecha de nac]])/365,0)))</f>
        <v>23</v>
      </c>
      <c r="O32" s="170" t="s">
        <v>115</v>
      </c>
      <c r="P32" s="34" t="s">
        <v>82</v>
      </c>
      <c r="Q32" s="67"/>
      <c r="R32" s="67"/>
      <c r="S32" s="67"/>
      <c r="T32" s="67"/>
      <c r="U32" s="244">
        <f>IF(F32="","",Tabla1[[#This Row],[Fecha Inicio grupo]]+3*7-7)</f>
        <v>45687</v>
      </c>
      <c r="V32" s="245">
        <f>IF(F32="","",EDATE(Tabla1[[#This Row],[Fecha Inicio grupo]],3))</f>
        <v>45763</v>
      </c>
      <c r="W32" s="29" t="s">
        <v>116</v>
      </c>
      <c r="X32" s="29" t="s">
        <v>117</v>
      </c>
      <c r="Y32" s="76" t="s">
        <v>85</v>
      </c>
      <c r="Z32" s="76" t="s">
        <v>85</v>
      </c>
      <c r="AA32" s="76" t="s">
        <v>85</v>
      </c>
      <c r="AB32" s="76" t="s">
        <v>85</v>
      </c>
      <c r="AC32" s="76" t="s">
        <v>85</v>
      </c>
      <c r="AD32" s="76" t="s">
        <v>86</v>
      </c>
      <c r="AE32" s="76" t="s">
        <v>86</v>
      </c>
      <c r="AF32" s="76"/>
      <c r="AG32" s="76"/>
      <c r="AH32" s="76"/>
      <c r="AI32" s="76"/>
      <c r="AJ32" s="76"/>
      <c r="AK32" s="76"/>
      <c r="AL32" s="76"/>
      <c r="AM32" s="76"/>
      <c r="AN32" s="76"/>
      <c r="AO32" s="145"/>
      <c r="AP32" s="247" t="str">
        <f>IF(F32="","",IFERROR(VLOOKUP(SUBSTITUTE(SUBSTITUTE(Tabla1[[#This Row],[Uso Sistemas]],"T","P"),"N","F"),Parámetros!$M$2:$N$17,2,0),"Completar hasta 3ra sem. para evaluar a Probacionista"))</f>
        <v>Asistió</v>
      </c>
      <c r="AQ32" s="39"/>
      <c r="AR32" s="201"/>
      <c r="AS32" s="39"/>
      <c r="AT32" s="28"/>
      <c r="AU32" s="55"/>
      <c r="AV32" s="55"/>
      <c r="AW32" s="55"/>
      <c r="AX32" s="249">
        <f>IF(V32="","",EOMONTH(EDATE(Tabla1[[#This Row],[Fecha Finalización]],2),0))</f>
        <v>45838</v>
      </c>
      <c r="AY32" s="39"/>
      <c r="AZ32" s="250">
        <f>IF(V32="","",EOMONTH(EDATE(Tabla1[[#This Row],[Fecha Finalización]],3),0))</f>
        <v>45869</v>
      </c>
      <c r="BA32" s="39"/>
      <c r="BB32" s="39"/>
      <c r="BC32" s="236" t="s">
        <v>88</v>
      </c>
      <c r="BD32" s="234" t="str">
        <f>IF(F32="","",Tabla1[[#This Row],[sem 01]]&amp;Tabla1[[#This Row],[sem 02]]&amp;Tabla1[[#This Row],[sem 03]])</f>
        <v>PPP</v>
      </c>
      <c r="BE32" s="235" t="str">
        <f>IF(TRIM(F32)="","",$B$1&amp;"-"&amp;SUBSTITUTE(Tabla1[[#This Row],[Mes Inscrito]]," ","")&amp;"-"&amp;SUBSTITUTE(Tabla1[[#This Row],[Dia de clases Inscrito]]," ","")&amp;"-"&amp;SUBSTITUTE(Tabla1[[#This Row],[Horario Inscrito]]," ","")&amp;"-"&amp;Tabla1[[#This Row],[Fecha Inicio grupo]])</f>
        <v>Lima - Breña-Enero-Jueves-7:30pma9:30pm-45673</v>
      </c>
      <c r="BF32" s="252" t="str">
        <f>IF(F32="","",Tabla1[[#This Row],[Curso]])</f>
        <v>Conócete a ti mismo</v>
      </c>
      <c r="BG32" s="253" t="str">
        <f>+IF(TRIM(F32)="","",$B$1&amp;"-"&amp;TRIM(Tabla1[[#This Row],[Mes Inscrito]])&amp;"-"&amp;TRIM(Tabla1[[#This Row],[Dia de clases Inscrito]])&amp;"-"&amp;TRIM(Tabla1[[#This Row],[Horario Inscrito]])&amp;"-"&amp;TRIM(Tabla1[[#This Row],[Fecha Inicio grupo]])&amp;"-"&amp;TRIM(Tabla1[[#This Row],[Tipo Incrito]]))</f>
        <v>Lima - Breña-Enero-Jueves-7:30pm a 9:30pm-45673-Inscrito Nuevo</v>
      </c>
      <c r="BH32" s="307"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8">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2" s="308"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8" t="str">
        <f>IF(Tabla1[[#This Row],[Fecha Inicio grupo]]="","",IFERROR(VLOOKUP(Tabla1[[#This Row],[Mes de Alta como miembro]],Parámetros!$AM$2:$AN$16,2,0),"01/01/1900"))</f>
        <v>01/01/1900</v>
      </c>
    </row>
    <row r="33" spans="1:63" s="24" customFormat="1" ht="13.9">
      <c r="A33" s="68">
        <v>30</v>
      </c>
      <c r="B33" s="29" t="s">
        <v>72</v>
      </c>
      <c r="C33" s="34" t="s">
        <v>73</v>
      </c>
      <c r="D33" s="42" t="s">
        <v>109</v>
      </c>
      <c r="E33" s="42" t="s">
        <v>75</v>
      </c>
      <c r="F33" s="45">
        <v>45673</v>
      </c>
      <c r="G33" s="45" t="s">
        <v>110</v>
      </c>
      <c r="H33" s="164" t="s">
        <v>213</v>
      </c>
      <c r="I33" s="262" t="s">
        <v>214</v>
      </c>
      <c r="J33" s="28" t="s">
        <v>215</v>
      </c>
      <c r="K33" s="69">
        <v>981491758</v>
      </c>
      <c r="L33" s="68" t="s">
        <v>216</v>
      </c>
      <c r="M33" s="46">
        <v>29652</v>
      </c>
      <c r="N33" s="239">
        <f ca="1">IF(Tabla1[[#This Row],[Fecha de nac]]="","",IF(Tabla1[[#This Row],[Fecha Finalización]] &gt;=TODAY(), DATEDIF(Tabla1[[#This Row],[Fecha de nac]],TODAY(),"y"), ROUNDDOWN((Tabla1[[#This Row],[Fecha Finalización]] -Tabla1[[#This Row],[Fecha de nac]])/365,0)))</f>
        <v>44</v>
      </c>
      <c r="O33" s="170" t="s">
        <v>115</v>
      </c>
      <c r="P33" s="34" t="s">
        <v>82</v>
      </c>
      <c r="Q33" s="67"/>
      <c r="R33" s="67"/>
      <c r="S33" s="67"/>
      <c r="T33" s="67"/>
      <c r="U33" s="244">
        <f>IF(F33="","",Tabla1[[#This Row],[Fecha Inicio grupo]]+3*7-7)</f>
        <v>45687</v>
      </c>
      <c r="V33" s="245">
        <f>IF(F33="","",EDATE(Tabla1[[#This Row],[Fecha Inicio grupo]],3))</f>
        <v>45763</v>
      </c>
      <c r="W33" s="29" t="s">
        <v>116</v>
      </c>
      <c r="X33" s="29" t="s">
        <v>117</v>
      </c>
      <c r="Y33" s="76" t="s">
        <v>85</v>
      </c>
      <c r="Z33" s="76" t="s">
        <v>86</v>
      </c>
      <c r="AA33" s="76" t="s">
        <v>85</v>
      </c>
      <c r="AB33" s="76" t="s">
        <v>86</v>
      </c>
      <c r="AC33" s="76" t="s">
        <v>86</v>
      </c>
      <c r="AD33" s="76" t="s">
        <v>86</v>
      </c>
      <c r="AE33" s="76" t="s">
        <v>86</v>
      </c>
      <c r="AF33" s="76"/>
      <c r="AG33" s="76"/>
      <c r="AH33" s="76"/>
      <c r="AI33" s="76"/>
      <c r="AJ33" s="76"/>
      <c r="AK33" s="76"/>
      <c r="AL33" s="76"/>
      <c r="AM33" s="76"/>
      <c r="AN33" s="76"/>
      <c r="AO33" s="145"/>
      <c r="AP33" s="247" t="str">
        <f>IF(F33="","",IFERROR(VLOOKUP(SUBSTITUTE(SUBSTITUTE(Tabla1[[#This Row],[Uso Sistemas]],"T","P"),"N","F"),Parámetros!$M$2:$N$17,2,0),"Completar hasta 3ra sem. para evaluar a Probacionista"))</f>
        <v>Asistió</v>
      </c>
      <c r="AQ33" s="39"/>
      <c r="AR33" s="201"/>
      <c r="AS33" s="39"/>
      <c r="AT33" s="28"/>
      <c r="AU33" s="55"/>
      <c r="AV33" s="55"/>
      <c r="AW33" s="55"/>
      <c r="AX33" s="249">
        <f>IF(V33="","",EOMONTH(EDATE(Tabla1[[#This Row],[Fecha Finalización]],2),0))</f>
        <v>45838</v>
      </c>
      <c r="AY33" s="39"/>
      <c r="AZ33" s="250">
        <f>IF(V33="","",EOMONTH(EDATE(Tabla1[[#This Row],[Fecha Finalización]],3),0))</f>
        <v>45869</v>
      </c>
      <c r="BA33" s="39"/>
      <c r="BB33" s="39"/>
      <c r="BC33" s="236" t="s">
        <v>108</v>
      </c>
      <c r="BD33" s="234" t="str">
        <f>IF(F33="","",Tabla1[[#This Row],[sem 01]]&amp;Tabla1[[#This Row],[sem 02]]&amp;Tabla1[[#This Row],[sem 03]])</f>
        <v>PFP</v>
      </c>
      <c r="BE33" s="235" t="str">
        <f>IF(TRIM(F33)="","",$B$1&amp;"-"&amp;SUBSTITUTE(Tabla1[[#This Row],[Mes Inscrito]]," ","")&amp;"-"&amp;SUBSTITUTE(Tabla1[[#This Row],[Dia de clases Inscrito]]," ","")&amp;"-"&amp;SUBSTITUTE(Tabla1[[#This Row],[Horario Inscrito]]," ","")&amp;"-"&amp;Tabla1[[#This Row],[Fecha Inicio grupo]])</f>
        <v>Lima - Breña-Enero-Jueves-7:30pma9:30pm-45673</v>
      </c>
      <c r="BF33" s="252" t="str">
        <f>IF(F33="","",Tabla1[[#This Row],[Curso]])</f>
        <v>Conócete a ti mismo</v>
      </c>
      <c r="BG33" s="253" t="str">
        <f>+IF(TRIM(F33)="","",$B$1&amp;"-"&amp;TRIM(Tabla1[[#This Row],[Mes Inscrito]])&amp;"-"&amp;TRIM(Tabla1[[#This Row],[Dia de clases Inscrito]])&amp;"-"&amp;TRIM(Tabla1[[#This Row],[Horario Inscrito]])&amp;"-"&amp;TRIM(Tabla1[[#This Row],[Fecha Inicio grupo]])&amp;"-"&amp;TRIM(Tabla1[[#This Row],[Tipo Incrito]]))</f>
        <v>Lima - Breña-Enero-Jueves-7:30pm a 9:30pm-45673-Inscrito Nuevo</v>
      </c>
      <c r="BH33" s="307"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8">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3" s="308"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8" t="str">
        <f>IF(Tabla1[[#This Row],[Fecha Inicio grupo]]="","",IFERROR(VLOOKUP(Tabla1[[#This Row],[Mes de Alta como miembro]],Parámetros!$AM$2:$AN$16,2,0),"01/01/1900"))</f>
        <v>01/01/1900</v>
      </c>
    </row>
    <row r="34" spans="1:63" s="24" customFormat="1" ht="13.9">
      <c r="A34" s="68">
        <v>31</v>
      </c>
      <c r="B34" s="29" t="s">
        <v>72</v>
      </c>
      <c r="C34" s="34" t="s">
        <v>73</v>
      </c>
      <c r="D34" s="64" t="s">
        <v>109</v>
      </c>
      <c r="E34" s="42" t="s">
        <v>75</v>
      </c>
      <c r="F34" s="45">
        <v>45673</v>
      </c>
      <c r="G34" s="45" t="s">
        <v>110</v>
      </c>
      <c r="H34" s="164" t="s">
        <v>217</v>
      </c>
      <c r="I34" s="42" t="s">
        <v>218</v>
      </c>
      <c r="J34" s="28" t="s">
        <v>219</v>
      </c>
      <c r="K34" s="69">
        <v>986375595</v>
      </c>
      <c r="L34" s="68" t="s">
        <v>220</v>
      </c>
      <c r="M34" s="46">
        <v>21255</v>
      </c>
      <c r="N34" s="239">
        <f ca="1">IF(Tabla1[[#This Row],[Fecha de nac]]="","",IF(Tabla1[[#This Row],[Fecha Finalización]] &gt;=TODAY(), DATEDIF(Tabla1[[#This Row],[Fecha de nac]],TODAY(),"y"), ROUNDDOWN((Tabla1[[#This Row],[Fecha Finalización]] -Tabla1[[#This Row],[Fecha de nac]])/365,0)))</f>
        <v>67</v>
      </c>
      <c r="O34" s="170" t="s">
        <v>115</v>
      </c>
      <c r="P34" s="34" t="s">
        <v>82</v>
      </c>
      <c r="Q34" s="67"/>
      <c r="R34" s="67"/>
      <c r="S34" s="67"/>
      <c r="T34" s="67"/>
      <c r="U34" s="244">
        <f>IF(F34="","",Tabla1[[#This Row],[Fecha Inicio grupo]]+3*7-7)</f>
        <v>45687</v>
      </c>
      <c r="V34" s="245">
        <f>IF(F34="","",EDATE(Tabla1[[#This Row],[Fecha Inicio grupo]],3))</f>
        <v>45763</v>
      </c>
      <c r="W34" s="29" t="s">
        <v>116</v>
      </c>
      <c r="X34" s="29" t="s">
        <v>117</v>
      </c>
      <c r="Y34" s="76" t="s">
        <v>85</v>
      </c>
      <c r="Z34" s="76" t="s">
        <v>85</v>
      </c>
      <c r="AA34" s="76" t="s">
        <v>139</v>
      </c>
      <c r="AB34" s="76" t="s">
        <v>139</v>
      </c>
      <c r="AC34" s="76" t="s">
        <v>85</v>
      </c>
      <c r="AD34" s="76" t="s">
        <v>85</v>
      </c>
      <c r="AE34" s="76" t="s">
        <v>85</v>
      </c>
      <c r="AF34" s="76"/>
      <c r="AG34" s="76"/>
      <c r="AH34" s="76"/>
      <c r="AI34" s="76"/>
      <c r="AJ34" s="76"/>
      <c r="AK34" s="76"/>
      <c r="AL34" s="76"/>
      <c r="AM34" s="76"/>
      <c r="AN34" s="76"/>
      <c r="AO34" s="145"/>
      <c r="AP34" s="247" t="str">
        <f>IF(F34="","",IFERROR(VLOOKUP(SUBSTITUTE(SUBSTITUTE(Tabla1[[#This Row],[Uso Sistemas]],"T","P"),"N","F"),Parámetros!$M$2:$N$17,2,0),"Completar hasta 3ra sem. para evaluar a Probacionista"))</f>
        <v>Asistió</v>
      </c>
      <c r="AQ34" s="39"/>
      <c r="AR34" s="201"/>
      <c r="AS34" s="39"/>
      <c r="AT34" s="28"/>
      <c r="AU34" s="55"/>
      <c r="AV34" s="55"/>
      <c r="AW34" s="55"/>
      <c r="AX34" s="249">
        <f>IF(V34="","",EOMONTH(EDATE(Tabla1[[#This Row],[Fecha Finalización]],2),0))</f>
        <v>45838</v>
      </c>
      <c r="AY34" s="39"/>
      <c r="AZ34" s="250">
        <f>IF(V34="","",EOMONTH(EDATE(Tabla1[[#This Row],[Fecha Finalización]],3),0))</f>
        <v>45869</v>
      </c>
      <c r="BA34" s="39"/>
      <c r="BB34" s="39"/>
      <c r="BC34" s="236"/>
      <c r="BD34" s="234" t="str">
        <f>IF(F34="","",Tabla1[[#This Row],[sem 01]]&amp;Tabla1[[#This Row],[sem 02]]&amp;Tabla1[[#This Row],[sem 03]])</f>
        <v>PPp</v>
      </c>
      <c r="BE34" s="235" t="str">
        <f>IF(TRIM(F34)="","",$B$1&amp;"-"&amp;SUBSTITUTE(Tabla1[[#This Row],[Mes Inscrito]]," ","")&amp;"-"&amp;SUBSTITUTE(Tabla1[[#This Row],[Dia de clases Inscrito]]," ","")&amp;"-"&amp;SUBSTITUTE(Tabla1[[#This Row],[Horario Inscrito]]," ","")&amp;"-"&amp;Tabla1[[#This Row],[Fecha Inicio grupo]])</f>
        <v>Lima - Breña-Enero-Jueves-7:30pma9:30pm-45673</v>
      </c>
      <c r="BF34" s="252" t="str">
        <f>IF(F34="","",Tabla1[[#This Row],[Curso]])</f>
        <v>Conócete a ti mismo</v>
      </c>
      <c r="BG34" s="253" t="str">
        <f>+IF(TRIM(F34)="","",$B$1&amp;"-"&amp;TRIM(Tabla1[[#This Row],[Mes Inscrito]])&amp;"-"&amp;TRIM(Tabla1[[#This Row],[Dia de clases Inscrito]])&amp;"-"&amp;TRIM(Tabla1[[#This Row],[Horario Inscrito]])&amp;"-"&amp;TRIM(Tabla1[[#This Row],[Fecha Inicio grupo]])&amp;"-"&amp;TRIM(Tabla1[[#This Row],[Tipo Incrito]]))</f>
        <v>Lima - Breña-Enero-Jueves-7:30pm a 9:30pm-45673-Inscrito Nuevo</v>
      </c>
      <c r="BH34" s="307"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8">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4" s="308"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8" t="str">
        <f>IF(Tabla1[[#This Row],[Fecha Inicio grupo]]="","",IFERROR(VLOOKUP(Tabla1[[#This Row],[Mes de Alta como miembro]],Parámetros!$AM$2:$AN$16,2,0),"01/01/1900"))</f>
        <v>01/01/1900</v>
      </c>
    </row>
    <row r="35" spans="1:63" s="24" customFormat="1" ht="13.9">
      <c r="A35" s="68">
        <v>32</v>
      </c>
      <c r="B35" s="29" t="s">
        <v>72</v>
      </c>
      <c r="C35" s="34" t="s">
        <v>73</v>
      </c>
      <c r="D35" s="64" t="s">
        <v>109</v>
      </c>
      <c r="E35" s="42" t="s">
        <v>75</v>
      </c>
      <c r="F35" s="45">
        <v>45673</v>
      </c>
      <c r="G35" s="45" t="s">
        <v>110</v>
      </c>
      <c r="H35" s="164" t="s">
        <v>221</v>
      </c>
      <c r="I35" s="42" t="s">
        <v>222</v>
      </c>
      <c r="J35" s="28" t="s">
        <v>223</v>
      </c>
      <c r="K35" s="69">
        <v>922477311</v>
      </c>
      <c r="L35" s="68" t="s">
        <v>224</v>
      </c>
      <c r="M35" s="46">
        <v>25904</v>
      </c>
      <c r="N35" s="239">
        <f ca="1">IF(Tabla1[[#This Row],[Fecha de nac]]="","",IF(Tabla1[[#This Row],[Fecha Finalización]] &gt;=TODAY(), DATEDIF(Tabla1[[#This Row],[Fecha de nac]],TODAY(),"y"), ROUNDDOWN((Tabla1[[#This Row],[Fecha Finalización]] -Tabla1[[#This Row],[Fecha de nac]])/365,0)))</f>
        <v>54</v>
      </c>
      <c r="O35" s="170" t="s">
        <v>115</v>
      </c>
      <c r="P35" s="34" t="s">
        <v>82</v>
      </c>
      <c r="Q35" s="67"/>
      <c r="R35" s="67"/>
      <c r="S35" s="67"/>
      <c r="T35" s="67"/>
      <c r="U35" s="244">
        <f>IF(F35="","",Tabla1[[#This Row],[Fecha Inicio grupo]]+3*7-7)</f>
        <v>45687</v>
      </c>
      <c r="V35" s="245">
        <f>IF(F35="","",EDATE(Tabla1[[#This Row],[Fecha Inicio grupo]],3))</f>
        <v>45763</v>
      </c>
      <c r="W35" s="29" t="s">
        <v>116</v>
      </c>
      <c r="X35" s="29" t="s">
        <v>117</v>
      </c>
      <c r="Y35" s="76" t="s">
        <v>85</v>
      </c>
      <c r="Z35" s="76" t="s">
        <v>85</v>
      </c>
      <c r="AA35" s="76" t="s">
        <v>86</v>
      </c>
      <c r="AB35" s="76" t="s">
        <v>85</v>
      </c>
      <c r="AC35" s="76" t="s">
        <v>85</v>
      </c>
      <c r="AD35" s="76" t="s">
        <v>85</v>
      </c>
      <c r="AE35" s="76" t="s">
        <v>85</v>
      </c>
      <c r="AF35" s="76"/>
      <c r="AG35" s="76"/>
      <c r="AH35" s="76"/>
      <c r="AI35" s="76"/>
      <c r="AJ35" s="76"/>
      <c r="AK35" s="76"/>
      <c r="AL35" s="76"/>
      <c r="AM35" s="76"/>
      <c r="AN35" s="76"/>
      <c r="AO35" s="145"/>
      <c r="AP35" s="247" t="str">
        <f>IF(F35="","",IFERROR(VLOOKUP(SUBSTITUTE(SUBSTITUTE(Tabla1[[#This Row],[Uso Sistemas]],"T","P"),"N","F"),Parámetros!$M$2:$N$17,2,0),"Completar hasta 3ra sem. para evaluar a Probacionista"))</f>
        <v>Asistió</v>
      </c>
      <c r="AQ35" s="39"/>
      <c r="AR35" s="201"/>
      <c r="AS35" s="39"/>
      <c r="AT35" s="28"/>
      <c r="AU35" s="55"/>
      <c r="AV35" s="55"/>
      <c r="AW35" s="55"/>
      <c r="AX35" s="249">
        <f>IF(V35="","",EOMONTH(EDATE(Tabla1[[#This Row],[Fecha Finalización]],2),0))</f>
        <v>45838</v>
      </c>
      <c r="AY35" s="39"/>
      <c r="AZ35" s="250">
        <f>IF(V35="","",EOMONTH(EDATE(Tabla1[[#This Row],[Fecha Finalización]],3),0))</f>
        <v>45869</v>
      </c>
      <c r="BA35" s="39"/>
      <c r="BB35" s="39"/>
      <c r="BC35" s="236" t="s">
        <v>108</v>
      </c>
      <c r="BD35" s="234" t="str">
        <f>IF(F35="","",Tabla1[[#This Row],[sem 01]]&amp;Tabla1[[#This Row],[sem 02]]&amp;Tabla1[[#This Row],[sem 03]])</f>
        <v>PPF</v>
      </c>
      <c r="BE35" s="235" t="str">
        <f>IF(TRIM(F35)="","",$B$1&amp;"-"&amp;SUBSTITUTE(Tabla1[[#This Row],[Mes Inscrito]]," ","")&amp;"-"&amp;SUBSTITUTE(Tabla1[[#This Row],[Dia de clases Inscrito]]," ","")&amp;"-"&amp;SUBSTITUTE(Tabla1[[#This Row],[Horario Inscrito]]," ","")&amp;"-"&amp;Tabla1[[#This Row],[Fecha Inicio grupo]])</f>
        <v>Lima - Breña-Enero-Jueves-7:30pma9:30pm-45673</v>
      </c>
      <c r="BF35" s="252" t="str">
        <f>IF(F35="","",Tabla1[[#This Row],[Curso]])</f>
        <v>Conócete a ti mismo</v>
      </c>
      <c r="BG35" s="253" t="str">
        <f>+IF(TRIM(F35)="","",$B$1&amp;"-"&amp;TRIM(Tabla1[[#This Row],[Mes Inscrito]])&amp;"-"&amp;TRIM(Tabla1[[#This Row],[Dia de clases Inscrito]])&amp;"-"&amp;TRIM(Tabla1[[#This Row],[Horario Inscrito]])&amp;"-"&amp;TRIM(Tabla1[[#This Row],[Fecha Inicio grupo]])&amp;"-"&amp;TRIM(Tabla1[[#This Row],[Tipo Incrito]]))</f>
        <v>Lima - Breña-Enero-Jueves-7:30pm a 9:30pm-45673-Inscrito Nuevo</v>
      </c>
      <c r="BH35" s="307"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8">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5" s="308"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8" t="str">
        <f>IF(Tabla1[[#This Row],[Fecha Inicio grupo]]="","",IFERROR(VLOOKUP(Tabla1[[#This Row],[Mes de Alta como miembro]],Parámetros!$AM$2:$AN$16,2,0),"01/01/1900"))</f>
        <v>01/01/1900</v>
      </c>
    </row>
    <row r="36" spans="1:63" s="24" customFormat="1" ht="13.9">
      <c r="A36" s="68">
        <v>33</v>
      </c>
      <c r="B36" s="29" t="s">
        <v>72</v>
      </c>
      <c r="C36" s="34" t="s">
        <v>73</v>
      </c>
      <c r="D36" s="64" t="s">
        <v>109</v>
      </c>
      <c r="E36" s="42" t="s">
        <v>75</v>
      </c>
      <c r="F36" s="45">
        <v>45673</v>
      </c>
      <c r="G36" s="45" t="s">
        <v>110</v>
      </c>
      <c r="H36" s="164" t="s">
        <v>225</v>
      </c>
      <c r="I36" s="42" t="s">
        <v>226</v>
      </c>
      <c r="J36" s="28" t="s">
        <v>227</v>
      </c>
      <c r="K36" s="69">
        <v>999842009</v>
      </c>
      <c r="L36" s="68" t="s">
        <v>228</v>
      </c>
      <c r="M36" s="46">
        <v>22282</v>
      </c>
      <c r="N36" s="239">
        <f ca="1">IF(Tabla1[[#This Row],[Fecha de nac]]="","",IF(Tabla1[[#This Row],[Fecha Finalización]] &gt;=TODAY(), DATEDIF(Tabla1[[#This Row],[Fecha de nac]],TODAY(),"y"), ROUNDDOWN((Tabla1[[#This Row],[Fecha Finalización]] -Tabla1[[#This Row],[Fecha de nac]])/365,0)))</f>
        <v>64</v>
      </c>
      <c r="O36" s="170" t="s">
        <v>115</v>
      </c>
      <c r="P36" s="34" t="s">
        <v>82</v>
      </c>
      <c r="Q36" s="67"/>
      <c r="R36" s="67"/>
      <c r="S36" s="67"/>
      <c r="T36" s="67"/>
      <c r="U36" s="244">
        <f>IF(F36="","",Tabla1[[#This Row],[Fecha Inicio grupo]]+3*7-7)</f>
        <v>45687</v>
      </c>
      <c r="V36" s="245">
        <f>IF(F36="","",EDATE(Tabla1[[#This Row],[Fecha Inicio grupo]],3))</f>
        <v>45763</v>
      </c>
      <c r="W36" s="29" t="s">
        <v>116</v>
      </c>
      <c r="X36" s="29" t="s">
        <v>117</v>
      </c>
      <c r="Y36" s="76" t="s">
        <v>85</v>
      </c>
      <c r="Z36" s="76" t="s">
        <v>85</v>
      </c>
      <c r="AA36" s="76" t="s">
        <v>85</v>
      </c>
      <c r="AB36" s="76" t="s">
        <v>85</v>
      </c>
      <c r="AC36" s="76" t="s">
        <v>85</v>
      </c>
      <c r="AD36" s="76" t="s">
        <v>85</v>
      </c>
      <c r="AE36" s="76" t="s">
        <v>85</v>
      </c>
      <c r="AF36" s="76"/>
      <c r="AG36" s="76"/>
      <c r="AH36" s="76"/>
      <c r="AI36" s="76"/>
      <c r="AJ36" s="76"/>
      <c r="AK36" s="76"/>
      <c r="AL36" s="76"/>
      <c r="AM36" s="76"/>
      <c r="AN36" s="76"/>
      <c r="AO36" s="145"/>
      <c r="AP36" s="247" t="str">
        <f>IF(F36="","",IFERROR(VLOOKUP(SUBSTITUTE(SUBSTITUTE(Tabla1[[#This Row],[Uso Sistemas]],"T","P"),"N","F"),Parámetros!$M$2:$N$17,2,0),"Completar hasta 3ra sem. para evaluar a Probacionista"))</f>
        <v>Asistió</v>
      </c>
      <c r="AQ36" s="39"/>
      <c r="AR36" s="201"/>
      <c r="AS36" s="39"/>
      <c r="AT36" s="28"/>
      <c r="AU36" s="55"/>
      <c r="AV36" s="55"/>
      <c r="AW36" s="55"/>
      <c r="AX36" s="249">
        <f>IF(V36="","",EOMONTH(EDATE(Tabla1[[#This Row],[Fecha Finalización]],2),0))</f>
        <v>45838</v>
      </c>
      <c r="AY36" s="39"/>
      <c r="AZ36" s="250">
        <f>IF(V36="","",EOMONTH(EDATE(Tabla1[[#This Row],[Fecha Finalización]],3),0))</f>
        <v>45869</v>
      </c>
      <c r="BA36" s="39"/>
      <c r="BB36" s="39"/>
      <c r="BC36" s="236" t="s">
        <v>93</v>
      </c>
      <c r="BD36" s="234" t="str">
        <f>IF(F36="","",Tabla1[[#This Row],[sem 01]]&amp;Tabla1[[#This Row],[sem 02]]&amp;Tabla1[[#This Row],[sem 03]])</f>
        <v>PPP</v>
      </c>
      <c r="BE36" s="235" t="str">
        <f>IF(TRIM(F36)="","",$B$1&amp;"-"&amp;SUBSTITUTE(Tabla1[[#This Row],[Mes Inscrito]]," ","")&amp;"-"&amp;SUBSTITUTE(Tabla1[[#This Row],[Dia de clases Inscrito]]," ","")&amp;"-"&amp;SUBSTITUTE(Tabla1[[#This Row],[Horario Inscrito]]," ","")&amp;"-"&amp;Tabla1[[#This Row],[Fecha Inicio grupo]])</f>
        <v>Lima - Breña-Enero-Jueves-7:30pma9:30pm-45673</v>
      </c>
      <c r="BF36" s="252" t="str">
        <f>IF(F36="","",Tabla1[[#This Row],[Curso]])</f>
        <v>Conócete a ti mismo</v>
      </c>
      <c r="BG36" s="253" t="str">
        <f>+IF(TRIM(F36)="","",$B$1&amp;"-"&amp;TRIM(Tabla1[[#This Row],[Mes Inscrito]])&amp;"-"&amp;TRIM(Tabla1[[#This Row],[Dia de clases Inscrito]])&amp;"-"&amp;TRIM(Tabla1[[#This Row],[Horario Inscrito]])&amp;"-"&amp;TRIM(Tabla1[[#This Row],[Fecha Inicio grupo]])&amp;"-"&amp;TRIM(Tabla1[[#This Row],[Tipo Incrito]]))</f>
        <v>Lima - Breña-Enero-Jueves-7:30pm a 9:30pm-45673-Inscrito Nuevo</v>
      </c>
      <c r="BH36" s="307"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8">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6" s="308"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6" s="308" t="str">
        <f>IF(Tabla1[[#This Row],[Fecha Inicio grupo]]="","",IFERROR(VLOOKUP(Tabla1[[#This Row],[Mes de Alta como miembro]],Parámetros!$AM$2:$AN$16,2,0),"01/01/1900"))</f>
        <v>01/01/1900</v>
      </c>
    </row>
    <row r="37" spans="1:63" s="24" customFormat="1" ht="13.9">
      <c r="A37" s="68">
        <v>34</v>
      </c>
      <c r="B37" s="29" t="s">
        <v>72</v>
      </c>
      <c r="C37" s="34" t="s">
        <v>73</v>
      </c>
      <c r="D37" s="64" t="s">
        <v>109</v>
      </c>
      <c r="E37" s="42" t="s">
        <v>75</v>
      </c>
      <c r="F37" s="45">
        <v>45673</v>
      </c>
      <c r="G37" s="45" t="s">
        <v>110</v>
      </c>
      <c r="H37" s="164" t="s">
        <v>229</v>
      </c>
      <c r="I37" s="42" t="s">
        <v>230</v>
      </c>
      <c r="J37" s="28" t="s">
        <v>231</v>
      </c>
      <c r="K37" s="69">
        <v>931461368</v>
      </c>
      <c r="L37" s="68" t="s">
        <v>232</v>
      </c>
      <c r="M37" s="46">
        <v>39935</v>
      </c>
      <c r="N37" s="239">
        <f ca="1">IF(Tabla1[[#This Row],[Fecha de nac]]="","",IF(Tabla1[[#This Row],[Fecha Finalización]] &gt;=TODAY(), DATEDIF(Tabla1[[#This Row],[Fecha de nac]],TODAY(),"y"), ROUNDDOWN((Tabla1[[#This Row],[Fecha Finalización]] -Tabla1[[#This Row],[Fecha de nac]])/365,0)))</f>
        <v>15</v>
      </c>
      <c r="O37" s="170" t="s">
        <v>115</v>
      </c>
      <c r="P37" s="34" t="s">
        <v>82</v>
      </c>
      <c r="Q37" s="67"/>
      <c r="R37" s="67"/>
      <c r="S37" s="67"/>
      <c r="T37" s="67"/>
      <c r="U37" s="244">
        <f>IF(F37="","",Tabla1[[#This Row],[Fecha Inicio grupo]]+3*7-7)</f>
        <v>45687</v>
      </c>
      <c r="V37" s="245">
        <f>IF(F37="","",EDATE(Tabla1[[#This Row],[Fecha Inicio grupo]],3))</f>
        <v>45763</v>
      </c>
      <c r="W37" s="29" t="s">
        <v>116</v>
      </c>
      <c r="X37" s="29" t="s">
        <v>117</v>
      </c>
      <c r="Y37" s="76" t="s">
        <v>85</v>
      </c>
      <c r="Z37" s="76" t="s">
        <v>86</v>
      </c>
      <c r="AA37" s="76" t="s">
        <v>86</v>
      </c>
      <c r="AB37" s="76" t="s">
        <v>86</v>
      </c>
      <c r="AC37" s="76" t="s">
        <v>86</v>
      </c>
      <c r="AD37" s="76" t="s">
        <v>86</v>
      </c>
      <c r="AE37" s="76" t="s">
        <v>86</v>
      </c>
      <c r="AF37" s="76"/>
      <c r="AG37" s="76"/>
      <c r="AH37" s="76"/>
      <c r="AI37" s="76"/>
      <c r="AJ37" s="76"/>
      <c r="AK37" s="76"/>
      <c r="AL37" s="76"/>
      <c r="AM37" s="76"/>
      <c r="AN37" s="76"/>
      <c r="AO37" s="145"/>
      <c r="AP37" s="247" t="str">
        <f>IF(F37="","",IFERROR(VLOOKUP(SUBSTITUTE(SUBSTITUTE(Tabla1[[#This Row],[Uso Sistemas]],"T","P"),"N","F"),Parámetros!$M$2:$N$17,2,0),"Completar hasta 3ra sem. para evaluar a Probacionista"))</f>
        <v>No Asistió</v>
      </c>
      <c r="AQ37" s="39"/>
      <c r="AR37" s="201"/>
      <c r="AS37" s="39"/>
      <c r="AT37" s="28"/>
      <c r="AU37" s="55"/>
      <c r="AV37" s="55"/>
      <c r="AW37" s="55"/>
      <c r="AX37" s="249">
        <f>IF(V37="","",EOMONTH(EDATE(Tabla1[[#This Row],[Fecha Finalización]],2),0))</f>
        <v>45838</v>
      </c>
      <c r="AY37" s="39"/>
      <c r="AZ37" s="250">
        <f>IF(V37="","",EOMONTH(EDATE(Tabla1[[#This Row],[Fecha Finalización]],3),0))</f>
        <v>45869</v>
      </c>
      <c r="BA37" s="39"/>
      <c r="BB37" s="39"/>
      <c r="BC37" s="236" t="s">
        <v>233</v>
      </c>
      <c r="BD37" s="234" t="str">
        <f>IF(F37="","",Tabla1[[#This Row],[sem 01]]&amp;Tabla1[[#This Row],[sem 02]]&amp;Tabla1[[#This Row],[sem 03]])</f>
        <v>PFF</v>
      </c>
      <c r="BE37" s="235" t="str">
        <f>IF(TRIM(F37)="","",$B$1&amp;"-"&amp;SUBSTITUTE(Tabla1[[#This Row],[Mes Inscrito]]," ","")&amp;"-"&amp;SUBSTITUTE(Tabla1[[#This Row],[Dia de clases Inscrito]]," ","")&amp;"-"&amp;SUBSTITUTE(Tabla1[[#This Row],[Horario Inscrito]]," ","")&amp;"-"&amp;Tabla1[[#This Row],[Fecha Inicio grupo]])</f>
        <v>Lima - Breña-Enero-Jueves-7:30pma9:30pm-45673</v>
      </c>
      <c r="BF37" s="252" t="str">
        <f>IF(F37="","",Tabla1[[#This Row],[Curso]])</f>
        <v>Conócete a ti mismo</v>
      </c>
      <c r="BG37" s="253" t="str">
        <f>+IF(TRIM(F37)="","",$B$1&amp;"-"&amp;TRIM(Tabla1[[#This Row],[Mes Inscrito]])&amp;"-"&amp;TRIM(Tabla1[[#This Row],[Dia de clases Inscrito]])&amp;"-"&amp;TRIM(Tabla1[[#This Row],[Horario Inscrito]])&amp;"-"&amp;TRIM(Tabla1[[#This Row],[Fecha Inicio grupo]])&amp;"-"&amp;TRIM(Tabla1[[#This Row],[Tipo Incrito]]))</f>
        <v>Lima - Breña-Enero-Jueves-7:30pm a 9:30pm-45673-Inscrito Nuevo</v>
      </c>
      <c r="BH37" s="307"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8">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7" s="308"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7" s="308" t="str">
        <f>IF(Tabla1[[#This Row],[Fecha Inicio grupo]]="","",IFERROR(VLOOKUP(Tabla1[[#This Row],[Mes de Alta como miembro]],Parámetros!$AM$2:$AN$16,2,0),"01/01/1900"))</f>
        <v>01/01/1900</v>
      </c>
    </row>
    <row r="38" spans="1:63" s="24" customFormat="1" ht="13.9">
      <c r="A38" s="68">
        <v>35</v>
      </c>
      <c r="B38" s="29" t="s">
        <v>72</v>
      </c>
      <c r="C38" s="34" t="s">
        <v>73</v>
      </c>
      <c r="D38" s="64" t="s">
        <v>109</v>
      </c>
      <c r="E38" s="42" t="s">
        <v>75</v>
      </c>
      <c r="F38" s="45">
        <v>45673</v>
      </c>
      <c r="G38" s="45" t="s">
        <v>110</v>
      </c>
      <c r="H38" s="164" t="s">
        <v>234</v>
      </c>
      <c r="I38" s="42" t="s">
        <v>235</v>
      </c>
      <c r="J38" s="28" t="s">
        <v>236</v>
      </c>
      <c r="K38" s="69">
        <v>939130356</v>
      </c>
      <c r="L38" s="68"/>
      <c r="M38" s="46"/>
      <c r="N38" s="239" t="str">
        <f ca="1">IF(Tabla1[[#This Row],[Fecha de nac]]="","",IF(Tabla1[[#This Row],[Fecha Finalización]] &gt;=TODAY(), DATEDIF(Tabla1[[#This Row],[Fecha de nac]],TODAY(),"y"), ROUNDDOWN((Tabla1[[#This Row],[Fecha Finalización]] -Tabla1[[#This Row],[Fecha de nac]])/365,0)))</f>
        <v/>
      </c>
      <c r="O38" s="170" t="s">
        <v>115</v>
      </c>
      <c r="P38" s="34" t="s">
        <v>82</v>
      </c>
      <c r="Q38" s="67"/>
      <c r="R38" s="67"/>
      <c r="S38" s="67"/>
      <c r="T38" s="67"/>
      <c r="U38" s="244">
        <f>IF(F38="","",Tabla1[[#This Row],[Fecha Inicio grupo]]+3*7-7)</f>
        <v>45687</v>
      </c>
      <c r="V38" s="245">
        <f>IF(F38="","",EDATE(Tabla1[[#This Row],[Fecha Inicio grupo]],3))</f>
        <v>45763</v>
      </c>
      <c r="W38" s="29" t="s">
        <v>116</v>
      </c>
      <c r="X38" s="29" t="s">
        <v>117</v>
      </c>
      <c r="Y38" s="76" t="s">
        <v>85</v>
      </c>
      <c r="Z38" s="76" t="s">
        <v>85</v>
      </c>
      <c r="AA38" s="76" t="s">
        <v>86</v>
      </c>
      <c r="AB38" s="76" t="s">
        <v>86</v>
      </c>
      <c r="AC38" s="76" t="s">
        <v>86</v>
      </c>
      <c r="AD38" s="76" t="s">
        <v>86</v>
      </c>
      <c r="AE38" s="76" t="s">
        <v>86</v>
      </c>
      <c r="AF38" s="76"/>
      <c r="AG38" s="76"/>
      <c r="AH38" s="76"/>
      <c r="AI38" s="76"/>
      <c r="AJ38" s="76"/>
      <c r="AK38" s="76"/>
      <c r="AL38" s="76"/>
      <c r="AM38" s="76"/>
      <c r="AN38" s="76"/>
      <c r="AO38" s="145"/>
      <c r="AP38" s="247" t="str">
        <f>IF(F38="","",IFERROR(VLOOKUP(SUBSTITUTE(SUBSTITUTE(Tabla1[[#This Row],[Uso Sistemas]],"T","P"),"N","F"),Parámetros!$M$2:$N$17,2,0),"Completar hasta 3ra sem. para evaluar a Probacionista"))</f>
        <v>Asistió</v>
      </c>
      <c r="AQ38" s="39"/>
      <c r="AR38" s="201"/>
      <c r="AS38" s="39"/>
      <c r="AT38" s="28"/>
      <c r="AU38" s="55"/>
      <c r="AV38" s="55"/>
      <c r="AW38" s="55"/>
      <c r="AX38" s="249">
        <f>IF(V38="","",EOMONTH(EDATE(Tabla1[[#This Row],[Fecha Finalización]],2),0))</f>
        <v>45838</v>
      </c>
      <c r="AY38" s="39"/>
      <c r="AZ38" s="250">
        <f>IF(V38="","",EOMONTH(EDATE(Tabla1[[#This Row],[Fecha Finalización]],3),0))</f>
        <v>45869</v>
      </c>
      <c r="BA38" s="39"/>
      <c r="BB38" s="39"/>
      <c r="BC38" s="236"/>
      <c r="BD38" s="234" t="str">
        <f>IF(F38="","",Tabla1[[#This Row],[sem 01]]&amp;Tabla1[[#This Row],[sem 02]]&amp;Tabla1[[#This Row],[sem 03]])</f>
        <v>PPF</v>
      </c>
      <c r="BE38" s="235" t="str">
        <f>IF(TRIM(F38)="","",$B$1&amp;"-"&amp;SUBSTITUTE(Tabla1[[#This Row],[Mes Inscrito]]," ","")&amp;"-"&amp;SUBSTITUTE(Tabla1[[#This Row],[Dia de clases Inscrito]]," ","")&amp;"-"&amp;SUBSTITUTE(Tabla1[[#This Row],[Horario Inscrito]]," ","")&amp;"-"&amp;Tabla1[[#This Row],[Fecha Inicio grupo]])</f>
        <v>Lima - Breña-Enero-Jueves-7:30pma9:30pm-45673</v>
      </c>
      <c r="BF38" s="252" t="str">
        <f>IF(F38="","",Tabla1[[#This Row],[Curso]])</f>
        <v>Conócete a ti mismo</v>
      </c>
      <c r="BG38" s="253" t="str">
        <f>+IF(TRIM(F38)="","",$B$1&amp;"-"&amp;TRIM(Tabla1[[#This Row],[Mes Inscrito]])&amp;"-"&amp;TRIM(Tabla1[[#This Row],[Dia de clases Inscrito]])&amp;"-"&amp;TRIM(Tabla1[[#This Row],[Horario Inscrito]])&amp;"-"&amp;TRIM(Tabla1[[#This Row],[Fecha Inicio grupo]])&amp;"-"&amp;TRIM(Tabla1[[#This Row],[Tipo Incrito]]))</f>
        <v>Lima - Breña-Enero-Jueves-7:30pm a 9:30pm-45673-Inscrito Nuevo</v>
      </c>
      <c r="BH38" s="307"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8">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8" s="308"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8" t="str">
        <f>IF(Tabla1[[#This Row],[Fecha Inicio grupo]]="","",IFERROR(VLOOKUP(Tabla1[[#This Row],[Mes de Alta como miembro]],Parámetros!$AM$2:$AN$16,2,0),"01/01/1900"))</f>
        <v>01/01/1900</v>
      </c>
    </row>
    <row r="39" spans="1:63" s="24" customFormat="1" ht="13.9">
      <c r="A39" s="68">
        <v>36</v>
      </c>
      <c r="B39" s="29" t="s">
        <v>72</v>
      </c>
      <c r="C39" s="34" t="s">
        <v>73</v>
      </c>
      <c r="D39" s="42" t="s">
        <v>109</v>
      </c>
      <c r="E39" s="42" t="s">
        <v>75</v>
      </c>
      <c r="F39" s="45">
        <v>45673</v>
      </c>
      <c r="G39" s="45" t="s">
        <v>110</v>
      </c>
      <c r="H39" s="164" t="s">
        <v>237</v>
      </c>
      <c r="I39" s="42" t="s">
        <v>238</v>
      </c>
      <c r="J39" s="28" t="s">
        <v>239</v>
      </c>
      <c r="K39" s="69">
        <v>992763194</v>
      </c>
      <c r="L39" s="68" t="s">
        <v>240</v>
      </c>
      <c r="M39" s="46">
        <v>27760</v>
      </c>
      <c r="N39" s="239">
        <f ca="1">IF(Tabla1[[#This Row],[Fecha de nac]]="","",IF(Tabla1[[#This Row],[Fecha Finalización]] &gt;=TODAY(), DATEDIF(Tabla1[[#This Row],[Fecha de nac]],TODAY(),"y"), ROUNDDOWN((Tabla1[[#This Row],[Fecha Finalización]] -Tabla1[[#This Row],[Fecha de nac]])/365,0)))</f>
        <v>49</v>
      </c>
      <c r="O39" s="170" t="s">
        <v>115</v>
      </c>
      <c r="P39" s="34" t="s">
        <v>82</v>
      </c>
      <c r="Q39" s="67"/>
      <c r="R39" s="67"/>
      <c r="S39" s="67"/>
      <c r="T39" s="67"/>
      <c r="U39" s="244">
        <f>IF(F39="","",Tabla1[[#This Row],[Fecha Inicio grupo]]+3*7-7)</f>
        <v>45687</v>
      </c>
      <c r="V39" s="245">
        <f>IF(F39="","",EDATE(Tabla1[[#This Row],[Fecha Inicio grupo]],3))</f>
        <v>45763</v>
      </c>
      <c r="W39" s="29" t="s">
        <v>116</v>
      </c>
      <c r="X39" s="29" t="s">
        <v>117</v>
      </c>
      <c r="Y39" s="76" t="s">
        <v>85</v>
      </c>
      <c r="Z39" s="76" t="s">
        <v>85</v>
      </c>
      <c r="AA39" s="76" t="s">
        <v>86</v>
      </c>
      <c r="AB39" s="76" t="s">
        <v>85</v>
      </c>
      <c r="AC39" s="76" t="s">
        <v>86</v>
      </c>
      <c r="AD39" s="76" t="s">
        <v>86</v>
      </c>
      <c r="AE39" s="76" t="s">
        <v>86</v>
      </c>
      <c r="AF39" s="76"/>
      <c r="AG39" s="76"/>
      <c r="AH39" s="76"/>
      <c r="AI39" s="76"/>
      <c r="AJ39" s="76"/>
      <c r="AK39" s="76"/>
      <c r="AL39" s="76"/>
      <c r="AM39" s="76"/>
      <c r="AN39" s="76"/>
      <c r="AO39" s="145"/>
      <c r="AP39" s="247" t="str">
        <f>IF(F39="","",IFERROR(VLOOKUP(SUBSTITUTE(SUBSTITUTE(Tabla1[[#This Row],[Uso Sistemas]],"T","P"),"N","F"),Parámetros!$M$2:$N$17,2,0),"Completar hasta 3ra sem. para evaluar a Probacionista"))</f>
        <v>Asistió</v>
      </c>
      <c r="AQ39" s="39"/>
      <c r="AR39" s="201"/>
      <c r="AS39" s="39"/>
      <c r="AT39" s="28"/>
      <c r="AU39" s="55"/>
      <c r="AV39" s="55"/>
      <c r="AW39" s="55"/>
      <c r="AX39" s="249">
        <f>IF(V39="","",EOMONTH(EDATE(Tabla1[[#This Row],[Fecha Finalización]],2),0))</f>
        <v>45838</v>
      </c>
      <c r="AY39" s="39"/>
      <c r="AZ39" s="250">
        <f>IF(V39="","",EOMONTH(EDATE(Tabla1[[#This Row],[Fecha Finalización]],3),0))</f>
        <v>45869</v>
      </c>
      <c r="BA39" s="39"/>
      <c r="BB39" s="39"/>
      <c r="BC39" s="236" t="s">
        <v>108</v>
      </c>
      <c r="BD39" s="234" t="str">
        <f>IF(F39="","",Tabla1[[#This Row],[sem 01]]&amp;Tabla1[[#This Row],[sem 02]]&amp;Tabla1[[#This Row],[sem 03]])</f>
        <v>PPF</v>
      </c>
      <c r="BE39" s="235" t="str">
        <f>IF(TRIM(F39)="","",$B$1&amp;"-"&amp;SUBSTITUTE(Tabla1[[#This Row],[Mes Inscrito]]," ","")&amp;"-"&amp;SUBSTITUTE(Tabla1[[#This Row],[Dia de clases Inscrito]]," ","")&amp;"-"&amp;SUBSTITUTE(Tabla1[[#This Row],[Horario Inscrito]]," ","")&amp;"-"&amp;Tabla1[[#This Row],[Fecha Inicio grupo]])</f>
        <v>Lima - Breña-Enero-Jueves-7:30pma9:30pm-45673</v>
      </c>
      <c r="BF39" s="252" t="str">
        <f>IF(F39="","",Tabla1[[#This Row],[Curso]])</f>
        <v>Conócete a ti mismo</v>
      </c>
      <c r="BG39" s="253" t="str">
        <f>+IF(TRIM(F39)="","",$B$1&amp;"-"&amp;TRIM(Tabla1[[#This Row],[Mes Inscrito]])&amp;"-"&amp;TRIM(Tabla1[[#This Row],[Dia de clases Inscrito]])&amp;"-"&amp;TRIM(Tabla1[[#This Row],[Horario Inscrito]])&amp;"-"&amp;TRIM(Tabla1[[#This Row],[Fecha Inicio grupo]])&amp;"-"&amp;TRIM(Tabla1[[#This Row],[Tipo Incrito]]))</f>
        <v>Lima - Breña-Enero-Jueves-7:30pm a 9:30pm-45673-Inscrito Nuevo</v>
      </c>
      <c r="BH39" s="307"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8">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39" s="308"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8" t="str">
        <f>IF(Tabla1[[#This Row],[Fecha Inicio grupo]]="","",IFERROR(VLOOKUP(Tabla1[[#This Row],[Mes de Alta como miembro]],Parámetros!$AM$2:$AN$16,2,0),"01/01/1900"))</f>
        <v>01/01/1900</v>
      </c>
    </row>
    <row r="40" spans="1:63" s="24" customFormat="1" ht="13.9">
      <c r="A40" s="68">
        <v>37</v>
      </c>
      <c r="B40" s="29" t="s">
        <v>72</v>
      </c>
      <c r="C40" s="34" t="s">
        <v>73</v>
      </c>
      <c r="D40" s="42" t="s">
        <v>109</v>
      </c>
      <c r="E40" s="42" t="s">
        <v>75</v>
      </c>
      <c r="F40" s="45">
        <v>45673</v>
      </c>
      <c r="G40" s="45" t="s">
        <v>110</v>
      </c>
      <c r="H40" s="164" t="s">
        <v>241</v>
      </c>
      <c r="I40" s="42" t="s">
        <v>157</v>
      </c>
      <c r="J40" s="28" t="s">
        <v>242</v>
      </c>
      <c r="K40" s="69">
        <v>955006799</v>
      </c>
      <c r="L40" s="68" t="s">
        <v>243</v>
      </c>
      <c r="M40" s="46">
        <v>37989</v>
      </c>
      <c r="N40" s="239">
        <f ca="1">IF(Tabla1[[#This Row],[Fecha de nac]]="","",IF(Tabla1[[#This Row],[Fecha Finalización]] &gt;=TODAY(), DATEDIF(Tabla1[[#This Row],[Fecha de nac]],TODAY(),"y"), ROUNDDOWN((Tabla1[[#This Row],[Fecha Finalización]] -Tabla1[[#This Row],[Fecha de nac]])/365,0)))</f>
        <v>21</v>
      </c>
      <c r="O40" s="170" t="s">
        <v>115</v>
      </c>
      <c r="P40" s="34" t="s">
        <v>82</v>
      </c>
      <c r="Q40" s="67"/>
      <c r="R40" s="67"/>
      <c r="S40" s="67"/>
      <c r="T40" s="67"/>
      <c r="U40" s="244">
        <f>IF(F40="","",Tabla1[[#This Row],[Fecha Inicio grupo]]+3*7-7)</f>
        <v>45687</v>
      </c>
      <c r="V40" s="245">
        <f>IF(F40="","",EDATE(Tabla1[[#This Row],[Fecha Inicio grupo]],3))</f>
        <v>45763</v>
      </c>
      <c r="W40" s="29" t="s">
        <v>116</v>
      </c>
      <c r="X40" s="29" t="s">
        <v>117</v>
      </c>
      <c r="Y40" s="76" t="s">
        <v>85</v>
      </c>
      <c r="Z40" s="76" t="s">
        <v>85</v>
      </c>
      <c r="AA40" s="76" t="s">
        <v>85</v>
      </c>
      <c r="AB40" s="76" t="s">
        <v>86</v>
      </c>
      <c r="AC40" s="76" t="s">
        <v>85</v>
      </c>
      <c r="AD40" s="76" t="s">
        <v>85</v>
      </c>
      <c r="AE40" s="76" t="s">
        <v>85</v>
      </c>
      <c r="AF40" s="76"/>
      <c r="AG40" s="76"/>
      <c r="AH40" s="76"/>
      <c r="AI40" s="76"/>
      <c r="AJ40" s="76"/>
      <c r="AK40" s="76"/>
      <c r="AL40" s="76"/>
      <c r="AM40" s="76"/>
      <c r="AN40" s="76"/>
      <c r="AO40" s="145"/>
      <c r="AP40" s="247" t="str">
        <f>IF(F40="","",IFERROR(VLOOKUP(SUBSTITUTE(SUBSTITUTE(Tabla1[[#This Row],[Uso Sistemas]],"T","P"),"N","F"),Parámetros!$M$2:$N$17,2,0),"Completar hasta 3ra sem. para evaluar a Probacionista"))</f>
        <v>Asistió</v>
      </c>
      <c r="AQ40" s="39"/>
      <c r="AR40" s="201"/>
      <c r="AS40" s="39"/>
      <c r="AT40" s="28"/>
      <c r="AU40" s="55"/>
      <c r="AV40" s="55"/>
      <c r="AW40" s="55"/>
      <c r="AX40" s="249">
        <f>IF(V40="","",EOMONTH(EDATE(Tabla1[[#This Row],[Fecha Finalización]],2),0))</f>
        <v>45838</v>
      </c>
      <c r="AY40" s="39"/>
      <c r="AZ40" s="250">
        <f>IF(V40="","",EOMONTH(EDATE(Tabla1[[#This Row],[Fecha Finalización]],3),0))</f>
        <v>45869</v>
      </c>
      <c r="BA40" s="39"/>
      <c r="BB40" s="39"/>
      <c r="BC40" s="236" t="s">
        <v>88</v>
      </c>
      <c r="BD40" s="234" t="str">
        <f>IF(F40="","",Tabla1[[#This Row],[sem 01]]&amp;Tabla1[[#This Row],[sem 02]]&amp;Tabla1[[#This Row],[sem 03]])</f>
        <v>PPP</v>
      </c>
      <c r="BE40" s="235" t="str">
        <f>IF(TRIM(F40)="","",$B$1&amp;"-"&amp;SUBSTITUTE(Tabla1[[#This Row],[Mes Inscrito]]," ","")&amp;"-"&amp;SUBSTITUTE(Tabla1[[#This Row],[Dia de clases Inscrito]]," ","")&amp;"-"&amp;SUBSTITUTE(Tabla1[[#This Row],[Horario Inscrito]]," ","")&amp;"-"&amp;Tabla1[[#This Row],[Fecha Inicio grupo]])</f>
        <v>Lima - Breña-Enero-Jueves-7:30pma9:30pm-45673</v>
      </c>
      <c r="BF40" s="252" t="str">
        <f>IF(F40="","",Tabla1[[#This Row],[Curso]])</f>
        <v>Conócete a ti mismo</v>
      </c>
      <c r="BG40" s="253" t="str">
        <f>+IF(TRIM(F40)="","",$B$1&amp;"-"&amp;TRIM(Tabla1[[#This Row],[Mes Inscrito]])&amp;"-"&amp;TRIM(Tabla1[[#This Row],[Dia de clases Inscrito]])&amp;"-"&amp;TRIM(Tabla1[[#This Row],[Horario Inscrito]])&amp;"-"&amp;TRIM(Tabla1[[#This Row],[Fecha Inicio grupo]])&amp;"-"&amp;TRIM(Tabla1[[#This Row],[Tipo Incrito]]))</f>
        <v>Lima - Breña-Enero-Jueves-7:30pm a 9:30pm-45673-Inscrito Nuevo</v>
      </c>
      <c r="BH40" s="307"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8">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0" s="308"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8" t="str">
        <f>IF(Tabla1[[#This Row],[Fecha Inicio grupo]]="","",IFERROR(VLOOKUP(Tabla1[[#This Row],[Mes de Alta como miembro]],Parámetros!$AM$2:$AN$16,2,0),"01/01/1900"))</f>
        <v>01/01/1900</v>
      </c>
    </row>
    <row r="41" spans="1:63" s="24" customFormat="1" ht="13.9">
      <c r="A41" s="68">
        <v>38</v>
      </c>
      <c r="B41" s="28" t="s">
        <v>72</v>
      </c>
      <c r="C41" s="34" t="s">
        <v>73</v>
      </c>
      <c r="D41" s="42" t="s">
        <v>109</v>
      </c>
      <c r="E41" s="42" t="s">
        <v>75</v>
      </c>
      <c r="F41" s="45">
        <v>45673</v>
      </c>
      <c r="G41" s="45" t="s">
        <v>110</v>
      </c>
      <c r="H41" s="164" t="s">
        <v>244</v>
      </c>
      <c r="I41" s="42" t="s">
        <v>245</v>
      </c>
      <c r="J41" s="28" t="s">
        <v>246</v>
      </c>
      <c r="K41" s="69">
        <v>985140528</v>
      </c>
      <c r="L41" s="68" t="s">
        <v>247</v>
      </c>
      <c r="M41" s="46">
        <v>38718</v>
      </c>
      <c r="N41" s="239">
        <f ca="1">IF(Tabla1[[#This Row],[Fecha de nac]]="","",IF(Tabla1[[#This Row],[Fecha Finalización]] &gt;=TODAY(), DATEDIF(Tabla1[[#This Row],[Fecha de nac]],TODAY(),"y"), ROUNDDOWN((Tabla1[[#This Row],[Fecha Finalización]] -Tabla1[[#This Row],[Fecha de nac]])/365,0)))</f>
        <v>19</v>
      </c>
      <c r="O41" s="170" t="s">
        <v>115</v>
      </c>
      <c r="P41" s="34" t="s">
        <v>82</v>
      </c>
      <c r="Q41" s="67"/>
      <c r="R41" s="67"/>
      <c r="S41" s="67"/>
      <c r="T41" s="67"/>
      <c r="U41" s="244">
        <f>IF(F41="","",Tabla1[[#This Row],[Fecha Inicio grupo]]+3*7-7)</f>
        <v>45687</v>
      </c>
      <c r="V41" s="245">
        <f>IF(F41="","",EDATE(Tabla1[[#This Row],[Fecha Inicio grupo]],3))</f>
        <v>45763</v>
      </c>
      <c r="W41" s="29" t="s">
        <v>116</v>
      </c>
      <c r="X41" s="29" t="s">
        <v>117</v>
      </c>
      <c r="Y41" s="76" t="s">
        <v>85</v>
      </c>
      <c r="Z41" s="76" t="s">
        <v>85</v>
      </c>
      <c r="AA41" s="76" t="s">
        <v>85</v>
      </c>
      <c r="AB41" s="76" t="s">
        <v>85</v>
      </c>
      <c r="AC41" s="76" t="s">
        <v>86</v>
      </c>
      <c r="AD41" s="76" t="s">
        <v>85</v>
      </c>
      <c r="AE41" s="76" t="s">
        <v>85</v>
      </c>
      <c r="AF41" s="76"/>
      <c r="AG41" s="76"/>
      <c r="AH41" s="76"/>
      <c r="AI41" s="76"/>
      <c r="AJ41" s="76"/>
      <c r="AK41" s="76"/>
      <c r="AL41" s="76"/>
      <c r="AM41" s="76"/>
      <c r="AN41" s="76"/>
      <c r="AO41" s="145"/>
      <c r="AP41" s="247" t="str">
        <f>IF(F41="","",IFERROR(VLOOKUP(SUBSTITUTE(SUBSTITUTE(Tabla1[[#This Row],[Uso Sistemas]],"T","P"),"N","F"),Parámetros!$M$2:$N$17,2,0),"Completar hasta 3ra sem. para evaluar a Probacionista"))</f>
        <v>Asistió</v>
      </c>
      <c r="AQ41" s="39"/>
      <c r="AR41" s="201"/>
      <c r="AS41" s="39"/>
      <c r="AT41" s="28"/>
      <c r="AU41" s="55"/>
      <c r="AV41" s="55"/>
      <c r="AW41" s="55"/>
      <c r="AX41" s="249">
        <f>IF(V41="","",EOMONTH(EDATE(Tabla1[[#This Row],[Fecha Finalización]],2),0))</f>
        <v>45838</v>
      </c>
      <c r="AY41" s="39"/>
      <c r="AZ41" s="250">
        <f>IF(V41="","",EOMONTH(EDATE(Tabla1[[#This Row],[Fecha Finalización]],3),0))</f>
        <v>45869</v>
      </c>
      <c r="BA41" s="39"/>
      <c r="BB41" s="39"/>
      <c r="BC41" s="236" t="s">
        <v>248</v>
      </c>
      <c r="BD41" s="234" t="str">
        <f>IF(F41="","",Tabla1[[#This Row],[sem 01]]&amp;Tabla1[[#This Row],[sem 02]]&amp;Tabla1[[#This Row],[sem 03]])</f>
        <v>PPP</v>
      </c>
      <c r="BE41" s="235" t="str">
        <f>IF(TRIM(F41)="","",$B$1&amp;"-"&amp;SUBSTITUTE(Tabla1[[#This Row],[Mes Inscrito]]," ","")&amp;"-"&amp;SUBSTITUTE(Tabla1[[#This Row],[Dia de clases Inscrito]]," ","")&amp;"-"&amp;SUBSTITUTE(Tabla1[[#This Row],[Horario Inscrito]]," ","")&amp;"-"&amp;Tabla1[[#This Row],[Fecha Inicio grupo]])</f>
        <v>Lima - Breña-Enero-Jueves-7:30pma9:30pm-45673</v>
      </c>
      <c r="BF41" s="252" t="str">
        <f>IF(F41="","",Tabla1[[#This Row],[Curso]])</f>
        <v>Conócete a ti mismo</v>
      </c>
      <c r="BG41" s="253" t="str">
        <f>+IF(TRIM(F41)="","",$B$1&amp;"-"&amp;TRIM(Tabla1[[#This Row],[Mes Inscrito]])&amp;"-"&amp;TRIM(Tabla1[[#This Row],[Dia de clases Inscrito]])&amp;"-"&amp;TRIM(Tabla1[[#This Row],[Horario Inscrito]])&amp;"-"&amp;TRIM(Tabla1[[#This Row],[Fecha Inicio grupo]])&amp;"-"&amp;TRIM(Tabla1[[#This Row],[Tipo Incrito]]))</f>
        <v>Lima - Breña-Enero-Jueves-7:30pm a 9:30pm-45673-Inscrito Nuevo</v>
      </c>
      <c r="BH41" s="307"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8">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1" s="308"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8" t="str">
        <f>IF(Tabla1[[#This Row],[Fecha Inicio grupo]]="","",IFERROR(VLOOKUP(Tabla1[[#This Row],[Mes de Alta como miembro]],Parámetros!$AM$2:$AN$16,2,0),"01/01/1900"))</f>
        <v>01/01/1900</v>
      </c>
    </row>
    <row r="42" spans="1:63" s="24" customFormat="1" ht="13.9">
      <c r="A42" s="68">
        <v>39</v>
      </c>
      <c r="B42" s="28" t="s">
        <v>72</v>
      </c>
      <c r="C42" s="34" t="s">
        <v>73</v>
      </c>
      <c r="D42" s="42" t="s">
        <v>109</v>
      </c>
      <c r="E42" s="42" t="s">
        <v>75</v>
      </c>
      <c r="F42" s="45">
        <v>45673</v>
      </c>
      <c r="G42" s="45" t="s">
        <v>110</v>
      </c>
      <c r="H42" s="164" t="s">
        <v>249</v>
      </c>
      <c r="I42" s="42" t="s">
        <v>245</v>
      </c>
      <c r="J42" s="28" t="s">
        <v>250</v>
      </c>
      <c r="K42" s="69">
        <v>916677677</v>
      </c>
      <c r="L42" s="68"/>
      <c r="M42" s="46">
        <v>27672</v>
      </c>
      <c r="N42" s="239">
        <f ca="1">IF(Tabla1[[#This Row],[Fecha de nac]]="","",IF(Tabla1[[#This Row],[Fecha Finalización]] &gt;=TODAY(), DATEDIF(Tabla1[[#This Row],[Fecha de nac]],TODAY(),"y"), ROUNDDOWN((Tabla1[[#This Row],[Fecha Finalización]] -Tabla1[[#This Row],[Fecha de nac]])/365,0)))</f>
        <v>49</v>
      </c>
      <c r="O42" s="170" t="s">
        <v>115</v>
      </c>
      <c r="P42" s="34" t="s">
        <v>82</v>
      </c>
      <c r="Q42" s="67"/>
      <c r="R42" s="67"/>
      <c r="S42" s="67"/>
      <c r="T42" s="67"/>
      <c r="U42" s="244">
        <f>IF(F42="","",Tabla1[[#This Row],[Fecha Inicio grupo]]+3*7-7)</f>
        <v>45687</v>
      </c>
      <c r="V42" s="245">
        <f>IF(F42="","",EDATE(Tabla1[[#This Row],[Fecha Inicio grupo]],3))</f>
        <v>45763</v>
      </c>
      <c r="W42" s="29" t="s">
        <v>116</v>
      </c>
      <c r="X42" s="29" t="s">
        <v>117</v>
      </c>
      <c r="Y42" s="76" t="s">
        <v>85</v>
      </c>
      <c r="Z42" s="76" t="s">
        <v>85</v>
      </c>
      <c r="AA42" s="76" t="s">
        <v>86</v>
      </c>
      <c r="AB42" s="76" t="s">
        <v>85</v>
      </c>
      <c r="AC42" s="76" t="s">
        <v>85</v>
      </c>
      <c r="AD42" s="76" t="s">
        <v>85</v>
      </c>
      <c r="AE42" s="76" t="s">
        <v>85</v>
      </c>
      <c r="AF42" s="76"/>
      <c r="AG42" s="76"/>
      <c r="AH42" s="76"/>
      <c r="AI42" s="76"/>
      <c r="AJ42" s="76"/>
      <c r="AK42" s="76"/>
      <c r="AL42" s="76"/>
      <c r="AM42" s="76"/>
      <c r="AN42" s="76"/>
      <c r="AO42" s="145"/>
      <c r="AP42" s="247" t="str">
        <f>IF(F42="","",IFERROR(VLOOKUP(SUBSTITUTE(SUBSTITUTE(Tabla1[[#This Row],[Uso Sistemas]],"T","P"),"N","F"),Parámetros!$M$2:$N$17,2,0),"Completar hasta 3ra sem. para evaluar a Probacionista"))</f>
        <v>Asistió</v>
      </c>
      <c r="AQ42" s="39"/>
      <c r="AR42" s="201"/>
      <c r="AS42" s="39"/>
      <c r="AT42" s="28"/>
      <c r="AU42" s="55"/>
      <c r="AV42" s="55"/>
      <c r="AW42" s="55"/>
      <c r="AX42" s="249">
        <f>IF(V42="","",EOMONTH(EDATE(Tabla1[[#This Row],[Fecha Finalización]],2),0))</f>
        <v>45838</v>
      </c>
      <c r="AY42" s="39"/>
      <c r="AZ42" s="250">
        <f>IF(V42="","",EOMONTH(EDATE(Tabla1[[#This Row],[Fecha Finalización]],3),0))</f>
        <v>45869</v>
      </c>
      <c r="BA42" s="39"/>
      <c r="BB42" s="39"/>
      <c r="BC42" s="236" t="s">
        <v>88</v>
      </c>
      <c r="BD42" s="234" t="str">
        <f>IF(F42="","",Tabla1[[#This Row],[sem 01]]&amp;Tabla1[[#This Row],[sem 02]]&amp;Tabla1[[#This Row],[sem 03]])</f>
        <v>PPF</v>
      </c>
      <c r="BE42" s="235" t="str">
        <f>IF(TRIM(F42)="","",$B$1&amp;"-"&amp;SUBSTITUTE(Tabla1[[#This Row],[Mes Inscrito]]," ","")&amp;"-"&amp;SUBSTITUTE(Tabla1[[#This Row],[Dia de clases Inscrito]]," ","")&amp;"-"&amp;SUBSTITUTE(Tabla1[[#This Row],[Horario Inscrito]]," ","")&amp;"-"&amp;Tabla1[[#This Row],[Fecha Inicio grupo]])</f>
        <v>Lima - Breña-Enero-Jueves-7:30pma9:30pm-45673</v>
      </c>
      <c r="BF42" s="252" t="str">
        <f>IF(F42="","",Tabla1[[#This Row],[Curso]])</f>
        <v>Conócete a ti mismo</v>
      </c>
      <c r="BG42" s="253" t="str">
        <f>+IF(TRIM(F42)="","",$B$1&amp;"-"&amp;TRIM(Tabla1[[#This Row],[Mes Inscrito]])&amp;"-"&amp;TRIM(Tabla1[[#This Row],[Dia de clases Inscrito]])&amp;"-"&amp;TRIM(Tabla1[[#This Row],[Horario Inscrito]])&amp;"-"&amp;TRIM(Tabla1[[#This Row],[Fecha Inicio grupo]])&amp;"-"&amp;TRIM(Tabla1[[#This Row],[Tipo Incrito]]))</f>
        <v>Lima - Breña-Enero-Jueves-7:30pm a 9:30pm-45673-Inscrito Nuevo</v>
      </c>
      <c r="BH42" s="307"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8">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2" s="308"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8" t="str">
        <f>IF(Tabla1[[#This Row],[Fecha Inicio grupo]]="","",IFERROR(VLOOKUP(Tabla1[[#This Row],[Mes de Alta como miembro]],Parámetros!$AM$2:$AN$16,2,0),"01/01/1900"))</f>
        <v>01/01/1900</v>
      </c>
    </row>
    <row r="43" spans="1:63" s="24" customFormat="1" ht="13.9">
      <c r="A43" s="68">
        <v>40</v>
      </c>
      <c r="B43" s="28" t="s">
        <v>72</v>
      </c>
      <c r="C43" s="34" t="s">
        <v>73</v>
      </c>
      <c r="D43" s="42" t="s">
        <v>109</v>
      </c>
      <c r="E43" s="42" t="s">
        <v>75</v>
      </c>
      <c r="F43" s="45">
        <v>45673</v>
      </c>
      <c r="G43" s="45" t="s">
        <v>110</v>
      </c>
      <c r="H43" s="164" t="s">
        <v>251</v>
      </c>
      <c r="I43" s="42" t="s">
        <v>252</v>
      </c>
      <c r="J43" s="28" t="s">
        <v>253</v>
      </c>
      <c r="K43" s="69">
        <v>989478698</v>
      </c>
      <c r="L43" s="68"/>
      <c r="M43" s="46"/>
      <c r="N43" s="239" t="str">
        <f ca="1">IF(Tabla1[[#This Row],[Fecha de nac]]="","",IF(Tabla1[[#This Row],[Fecha Finalización]] &gt;=TODAY(), DATEDIF(Tabla1[[#This Row],[Fecha de nac]],TODAY(),"y"), ROUNDDOWN((Tabla1[[#This Row],[Fecha Finalización]] -Tabla1[[#This Row],[Fecha de nac]])/365,0)))</f>
        <v/>
      </c>
      <c r="O43" s="170" t="s">
        <v>115</v>
      </c>
      <c r="P43" s="34" t="s">
        <v>82</v>
      </c>
      <c r="Q43" s="67"/>
      <c r="R43" s="67"/>
      <c r="S43" s="67"/>
      <c r="T43" s="67"/>
      <c r="U43" s="244">
        <f>IF(F43="","",Tabla1[[#This Row],[Fecha Inicio grupo]]+3*7-7)</f>
        <v>45687</v>
      </c>
      <c r="V43" s="245">
        <f>IF(F43="","",EDATE(Tabla1[[#This Row],[Fecha Inicio grupo]],3))</f>
        <v>45763</v>
      </c>
      <c r="W43" s="29" t="s">
        <v>116</v>
      </c>
      <c r="X43" s="29" t="s">
        <v>117</v>
      </c>
      <c r="Y43" s="76" t="s">
        <v>86</v>
      </c>
      <c r="Z43" s="76" t="s">
        <v>86</v>
      </c>
      <c r="AA43" s="76" t="s">
        <v>86</v>
      </c>
      <c r="AB43" s="76" t="s">
        <v>86</v>
      </c>
      <c r="AC43" s="76" t="s">
        <v>87</v>
      </c>
      <c r="AD43" s="76"/>
      <c r="AE43" s="76"/>
      <c r="AF43" s="76"/>
      <c r="AG43" s="76"/>
      <c r="AH43" s="76"/>
      <c r="AI43" s="76"/>
      <c r="AJ43" s="76"/>
      <c r="AK43" s="76"/>
      <c r="AL43" s="76"/>
      <c r="AM43" s="76"/>
      <c r="AN43" s="76"/>
      <c r="AO43" s="145"/>
      <c r="AP43" s="247" t="str">
        <f>IF(F43="","",IFERROR(VLOOKUP(SUBSTITUTE(SUBSTITUTE(Tabla1[[#This Row],[Uso Sistemas]],"T","P"),"N","F"),Parámetros!$M$2:$N$17,2,0),"Completar hasta 3ra sem. para evaluar a Probacionista"))</f>
        <v>No Asistió</v>
      </c>
      <c r="AQ43" s="39"/>
      <c r="AR43" s="201"/>
      <c r="AS43" s="39"/>
      <c r="AT43" s="28"/>
      <c r="AU43" s="55"/>
      <c r="AV43" s="55"/>
      <c r="AW43" s="55"/>
      <c r="AX43" s="249">
        <f>IF(V43="","",EOMONTH(EDATE(Tabla1[[#This Row],[Fecha Finalización]],2),0))</f>
        <v>45838</v>
      </c>
      <c r="AY43" s="39"/>
      <c r="AZ43" s="250">
        <f>IF(V43="","",EOMONTH(EDATE(Tabla1[[#This Row],[Fecha Finalización]],3),0))</f>
        <v>45869</v>
      </c>
      <c r="BA43" s="39"/>
      <c r="BB43" s="39"/>
      <c r="BC43" s="236"/>
      <c r="BD43" s="234" t="str">
        <f>IF(F43="","",Tabla1[[#This Row],[sem 01]]&amp;Tabla1[[#This Row],[sem 02]]&amp;Tabla1[[#This Row],[sem 03]])</f>
        <v>FFF</v>
      </c>
      <c r="BE43" s="235" t="str">
        <f>IF(TRIM(F43)="","",$B$1&amp;"-"&amp;SUBSTITUTE(Tabla1[[#This Row],[Mes Inscrito]]," ","")&amp;"-"&amp;SUBSTITUTE(Tabla1[[#This Row],[Dia de clases Inscrito]]," ","")&amp;"-"&amp;SUBSTITUTE(Tabla1[[#This Row],[Horario Inscrito]]," ","")&amp;"-"&amp;Tabla1[[#This Row],[Fecha Inicio grupo]])</f>
        <v>Lima - Breña-Enero-Jueves-7:30pma9:30pm-45673</v>
      </c>
      <c r="BF43" s="252" t="str">
        <f>IF(F43="","",Tabla1[[#This Row],[Curso]])</f>
        <v>Conócete a ti mismo</v>
      </c>
      <c r="BG43" s="253" t="str">
        <f>+IF(TRIM(F43)="","",$B$1&amp;"-"&amp;TRIM(Tabla1[[#This Row],[Mes Inscrito]])&amp;"-"&amp;TRIM(Tabla1[[#This Row],[Dia de clases Inscrito]])&amp;"-"&amp;TRIM(Tabla1[[#This Row],[Horario Inscrito]])&amp;"-"&amp;TRIM(Tabla1[[#This Row],[Fecha Inicio grupo]])&amp;"-"&amp;TRIM(Tabla1[[#This Row],[Tipo Incrito]]))</f>
        <v>Lima - Breña-Enero-Jueves-7:30pm a 9:30pm-45673-Inscrito Nuevo</v>
      </c>
      <c r="BH43" s="307"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8" t="str">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3" s="308"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3" s="308" t="str">
        <f>IF(Tabla1[[#This Row],[Fecha Inicio grupo]]="","",IFERROR(VLOOKUP(Tabla1[[#This Row],[Mes de Alta como miembro]],Parámetros!$AM$2:$AN$16,2,0),"01/01/1900"))</f>
        <v>01/01/1900</v>
      </c>
    </row>
    <row r="44" spans="1:63" s="24" customFormat="1" ht="13.9">
      <c r="A44" s="68">
        <v>41</v>
      </c>
      <c r="B44" s="28" t="s">
        <v>72</v>
      </c>
      <c r="C44" s="34" t="s">
        <v>73</v>
      </c>
      <c r="D44" s="42" t="s">
        <v>109</v>
      </c>
      <c r="E44" s="42" t="s">
        <v>75</v>
      </c>
      <c r="F44" s="45">
        <v>45673</v>
      </c>
      <c r="G44" s="45" t="s">
        <v>110</v>
      </c>
      <c r="H44" s="164" t="s">
        <v>254</v>
      </c>
      <c r="I44" s="42" t="s">
        <v>255</v>
      </c>
      <c r="J44" s="28" t="s">
        <v>256</v>
      </c>
      <c r="K44" s="69">
        <v>967216966</v>
      </c>
      <c r="L44" s="68" t="s">
        <v>257</v>
      </c>
      <c r="M44" s="46">
        <v>37257</v>
      </c>
      <c r="N44" s="239">
        <f ca="1">IF(Tabla1[[#This Row],[Fecha de nac]]="","",IF(Tabla1[[#This Row],[Fecha Finalización]] &gt;=TODAY(), DATEDIF(Tabla1[[#This Row],[Fecha de nac]],TODAY(),"y"), ROUNDDOWN((Tabla1[[#This Row],[Fecha Finalización]] -Tabla1[[#This Row],[Fecha de nac]])/365,0)))</f>
        <v>23</v>
      </c>
      <c r="O44" s="170" t="s">
        <v>115</v>
      </c>
      <c r="P44" s="34" t="s">
        <v>82</v>
      </c>
      <c r="Q44" s="67"/>
      <c r="R44" s="67"/>
      <c r="S44" s="67"/>
      <c r="T44" s="67"/>
      <c r="U44" s="244">
        <f>IF(F44="","",Tabla1[[#This Row],[Fecha Inicio grupo]]+3*7-7)</f>
        <v>45687</v>
      </c>
      <c r="V44" s="245">
        <f>IF(F44="","",EDATE(Tabla1[[#This Row],[Fecha Inicio grupo]],3))</f>
        <v>45763</v>
      </c>
      <c r="W44" s="29" t="s">
        <v>116</v>
      </c>
      <c r="X44" s="29" t="s">
        <v>117</v>
      </c>
      <c r="Y44" s="76" t="s">
        <v>85</v>
      </c>
      <c r="Z44" s="76" t="s">
        <v>85</v>
      </c>
      <c r="AA44" s="76" t="s">
        <v>86</v>
      </c>
      <c r="AB44" s="76" t="s">
        <v>86</v>
      </c>
      <c r="AC44" s="76" t="s">
        <v>85</v>
      </c>
      <c r="AD44" s="76" t="s">
        <v>85</v>
      </c>
      <c r="AE44" s="76" t="s">
        <v>86</v>
      </c>
      <c r="AF44" s="76"/>
      <c r="AG44" s="76"/>
      <c r="AH44" s="76"/>
      <c r="AI44" s="76"/>
      <c r="AJ44" s="76"/>
      <c r="AK44" s="76"/>
      <c r="AL44" s="76"/>
      <c r="AM44" s="76"/>
      <c r="AN44" s="76"/>
      <c r="AO44" s="145"/>
      <c r="AP44" s="247" t="str">
        <f>IF(F44="","",IFERROR(VLOOKUP(SUBSTITUTE(SUBSTITUTE(Tabla1[[#This Row],[Uso Sistemas]],"T","P"),"N","F"),Parámetros!$M$2:$N$17,2,0),"Completar hasta 3ra sem. para evaluar a Probacionista"))</f>
        <v>Asistió</v>
      </c>
      <c r="AQ44" s="39"/>
      <c r="AR44" s="201"/>
      <c r="AS44" s="39"/>
      <c r="AT44" s="28"/>
      <c r="AU44" s="55"/>
      <c r="AV44" s="55"/>
      <c r="AW44" s="55"/>
      <c r="AX44" s="249">
        <f>IF(V44="","",EOMONTH(EDATE(Tabla1[[#This Row],[Fecha Finalización]],2),0))</f>
        <v>45838</v>
      </c>
      <c r="AY44" s="39"/>
      <c r="AZ44" s="250">
        <f>IF(V44="","",EOMONTH(EDATE(Tabla1[[#This Row],[Fecha Finalización]],3),0))</f>
        <v>45869</v>
      </c>
      <c r="BA44" s="39"/>
      <c r="BB44" s="39"/>
      <c r="BC44" s="236" t="s">
        <v>88</v>
      </c>
      <c r="BD44" s="234" t="str">
        <f>IF(F44="","",Tabla1[[#This Row],[sem 01]]&amp;Tabla1[[#This Row],[sem 02]]&amp;Tabla1[[#This Row],[sem 03]])</f>
        <v>PPF</v>
      </c>
      <c r="BE44" s="235" t="str">
        <f>IF(TRIM(F44)="","",$B$1&amp;"-"&amp;SUBSTITUTE(Tabla1[[#This Row],[Mes Inscrito]]," ","")&amp;"-"&amp;SUBSTITUTE(Tabla1[[#This Row],[Dia de clases Inscrito]]," ","")&amp;"-"&amp;SUBSTITUTE(Tabla1[[#This Row],[Horario Inscrito]]," ","")&amp;"-"&amp;Tabla1[[#This Row],[Fecha Inicio grupo]])</f>
        <v>Lima - Breña-Enero-Jueves-7:30pma9:30pm-45673</v>
      </c>
      <c r="BF44" s="252" t="str">
        <f>IF(F44="","",Tabla1[[#This Row],[Curso]])</f>
        <v>Conócete a ti mismo</v>
      </c>
      <c r="BG44" s="253" t="str">
        <f>+IF(TRIM(F44)="","",$B$1&amp;"-"&amp;TRIM(Tabla1[[#This Row],[Mes Inscrito]])&amp;"-"&amp;TRIM(Tabla1[[#This Row],[Dia de clases Inscrito]])&amp;"-"&amp;TRIM(Tabla1[[#This Row],[Horario Inscrito]])&amp;"-"&amp;TRIM(Tabla1[[#This Row],[Fecha Inicio grupo]])&amp;"-"&amp;TRIM(Tabla1[[#This Row],[Tipo Incrito]]))</f>
        <v>Lima - Breña-Enero-Jueves-7:30pm a 9:30pm-45673-Inscrito Nuevo</v>
      </c>
      <c r="BH44" s="307"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8">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4" s="308"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8" t="str">
        <f>IF(Tabla1[[#This Row],[Fecha Inicio grupo]]="","",IFERROR(VLOOKUP(Tabla1[[#This Row],[Mes de Alta como miembro]],Parámetros!$AM$2:$AN$16,2,0),"01/01/1900"))</f>
        <v>01/01/1900</v>
      </c>
    </row>
    <row r="45" spans="1:63" s="24" customFormat="1" ht="13.9">
      <c r="A45" s="68">
        <v>42</v>
      </c>
      <c r="B45" s="28" t="s">
        <v>72</v>
      </c>
      <c r="C45" s="34" t="s">
        <v>73</v>
      </c>
      <c r="D45" s="42" t="s">
        <v>109</v>
      </c>
      <c r="E45" s="42" t="s">
        <v>75</v>
      </c>
      <c r="F45" s="45">
        <v>45673</v>
      </c>
      <c r="G45" s="45" t="s">
        <v>110</v>
      </c>
      <c r="H45" s="164" t="s">
        <v>258</v>
      </c>
      <c r="I45" s="42" t="s">
        <v>259</v>
      </c>
      <c r="J45" s="28" t="s">
        <v>260</v>
      </c>
      <c r="K45" s="69">
        <v>996803307</v>
      </c>
      <c r="L45" s="68"/>
      <c r="M45" s="46">
        <v>26299</v>
      </c>
      <c r="N45" s="239">
        <f ca="1">IF(Tabla1[[#This Row],[Fecha de nac]]="","",IF(Tabla1[[#This Row],[Fecha Finalización]] &gt;=TODAY(), DATEDIF(Tabla1[[#This Row],[Fecha de nac]],TODAY(),"y"), ROUNDDOWN((Tabla1[[#This Row],[Fecha Finalización]] -Tabla1[[#This Row],[Fecha de nac]])/365,0)))</f>
        <v>53</v>
      </c>
      <c r="O45" s="170" t="s">
        <v>115</v>
      </c>
      <c r="P45" s="34" t="s">
        <v>82</v>
      </c>
      <c r="Q45" s="67"/>
      <c r="R45" s="67"/>
      <c r="S45" s="67"/>
      <c r="T45" s="67"/>
      <c r="U45" s="244">
        <f>IF(F45="","",Tabla1[[#This Row],[Fecha Inicio grupo]]+3*7-7)</f>
        <v>45687</v>
      </c>
      <c r="V45" s="245">
        <f>IF(F45="","",EDATE(Tabla1[[#This Row],[Fecha Inicio grupo]],3))</f>
        <v>45763</v>
      </c>
      <c r="W45" s="29" t="s">
        <v>116</v>
      </c>
      <c r="X45" s="29" t="s">
        <v>117</v>
      </c>
      <c r="Y45" s="76" t="s">
        <v>85</v>
      </c>
      <c r="Z45" s="76" t="s">
        <v>85</v>
      </c>
      <c r="AA45" s="76" t="s">
        <v>85</v>
      </c>
      <c r="AB45" s="76" t="s">
        <v>86</v>
      </c>
      <c r="AC45" s="76" t="s">
        <v>85</v>
      </c>
      <c r="AD45" s="76" t="s">
        <v>85</v>
      </c>
      <c r="AE45" s="76" t="s">
        <v>85</v>
      </c>
      <c r="AF45" s="76"/>
      <c r="AG45" s="76"/>
      <c r="AH45" s="76"/>
      <c r="AI45" s="76"/>
      <c r="AJ45" s="76"/>
      <c r="AK45" s="76"/>
      <c r="AL45" s="76"/>
      <c r="AM45" s="76"/>
      <c r="AN45" s="76"/>
      <c r="AO45" s="145"/>
      <c r="AP45" s="247" t="str">
        <f>IF(F45="","",IFERROR(VLOOKUP(SUBSTITUTE(SUBSTITUTE(Tabla1[[#This Row],[Uso Sistemas]],"T","P"),"N","F"),Parámetros!$M$2:$N$17,2,0),"Completar hasta 3ra sem. para evaluar a Probacionista"))</f>
        <v>Asistió</v>
      </c>
      <c r="AQ45" s="39"/>
      <c r="AR45" s="201"/>
      <c r="AS45" s="39"/>
      <c r="AT45" s="28"/>
      <c r="AU45" s="55"/>
      <c r="AV45" s="55"/>
      <c r="AW45" s="55"/>
      <c r="AX45" s="249">
        <f>IF(V45="","",EOMONTH(EDATE(Tabla1[[#This Row],[Fecha Finalización]],2),0))</f>
        <v>45838</v>
      </c>
      <c r="AY45" s="39"/>
      <c r="AZ45" s="250">
        <f>IF(V45="","",EOMONTH(EDATE(Tabla1[[#This Row],[Fecha Finalización]],3),0))</f>
        <v>45869</v>
      </c>
      <c r="BA45" s="39"/>
      <c r="BB45" s="39"/>
      <c r="BC45" s="236" t="s">
        <v>108</v>
      </c>
      <c r="BD45" s="234" t="str">
        <f>IF(F45="","",Tabla1[[#This Row],[sem 01]]&amp;Tabla1[[#This Row],[sem 02]]&amp;Tabla1[[#This Row],[sem 03]])</f>
        <v>PPP</v>
      </c>
      <c r="BE45" s="235" t="str">
        <f>IF(TRIM(F45)="","",$B$1&amp;"-"&amp;SUBSTITUTE(Tabla1[[#This Row],[Mes Inscrito]]," ","")&amp;"-"&amp;SUBSTITUTE(Tabla1[[#This Row],[Dia de clases Inscrito]]," ","")&amp;"-"&amp;SUBSTITUTE(Tabla1[[#This Row],[Horario Inscrito]]," ","")&amp;"-"&amp;Tabla1[[#This Row],[Fecha Inicio grupo]])</f>
        <v>Lima - Breña-Enero-Jueves-7:30pma9:30pm-45673</v>
      </c>
      <c r="BF45" s="252" t="str">
        <f>IF(F45="","",Tabla1[[#This Row],[Curso]])</f>
        <v>Conócete a ti mismo</v>
      </c>
      <c r="BG45" s="253" t="str">
        <f>+IF(TRIM(F45)="","",$B$1&amp;"-"&amp;TRIM(Tabla1[[#This Row],[Mes Inscrito]])&amp;"-"&amp;TRIM(Tabla1[[#This Row],[Dia de clases Inscrito]])&amp;"-"&amp;TRIM(Tabla1[[#This Row],[Horario Inscrito]])&amp;"-"&amp;TRIM(Tabla1[[#This Row],[Fecha Inicio grupo]])&amp;"-"&amp;TRIM(Tabla1[[#This Row],[Tipo Incrito]]))</f>
        <v>Lima - Breña-Enero-Jueves-7:30pm a 9:30pm-45673-Inscrito Nuevo</v>
      </c>
      <c r="BH45" s="307"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8">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5" s="308"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5" s="308" t="str">
        <f>IF(Tabla1[[#This Row],[Fecha Inicio grupo]]="","",IFERROR(VLOOKUP(Tabla1[[#This Row],[Mes de Alta como miembro]],Parámetros!$AM$2:$AN$16,2,0),"01/01/1900"))</f>
        <v>01/01/1900</v>
      </c>
    </row>
    <row r="46" spans="1:63" s="24" customFormat="1" ht="13.9">
      <c r="A46" s="68">
        <v>43</v>
      </c>
      <c r="B46" s="28" t="s">
        <v>72</v>
      </c>
      <c r="C46" s="34" t="s">
        <v>73</v>
      </c>
      <c r="D46" s="42" t="s">
        <v>109</v>
      </c>
      <c r="E46" s="42" t="s">
        <v>75</v>
      </c>
      <c r="F46" s="45">
        <v>45673</v>
      </c>
      <c r="G46" s="45" t="s">
        <v>110</v>
      </c>
      <c r="H46" s="164" t="s">
        <v>261</v>
      </c>
      <c r="I46" s="42" t="s">
        <v>262</v>
      </c>
      <c r="J46" s="28" t="s">
        <v>263</v>
      </c>
      <c r="K46" s="69">
        <v>916886561</v>
      </c>
      <c r="L46" s="68"/>
      <c r="M46" s="46"/>
      <c r="N46" s="239" t="str">
        <f ca="1">IF(Tabla1[[#This Row],[Fecha de nac]]="","",IF(Tabla1[[#This Row],[Fecha Finalización]] &gt;=TODAY(), DATEDIF(Tabla1[[#This Row],[Fecha de nac]],TODAY(),"y"), ROUNDDOWN((Tabla1[[#This Row],[Fecha Finalización]] -Tabla1[[#This Row],[Fecha de nac]])/365,0)))</f>
        <v/>
      </c>
      <c r="O46" s="170" t="s">
        <v>115</v>
      </c>
      <c r="P46" s="34" t="s">
        <v>82</v>
      </c>
      <c r="Q46" s="67"/>
      <c r="R46" s="67"/>
      <c r="S46" s="67"/>
      <c r="T46" s="67"/>
      <c r="U46" s="244">
        <f>IF(F46="","",Tabla1[[#This Row],[Fecha Inicio grupo]]+3*7-7)</f>
        <v>45687</v>
      </c>
      <c r="V46" s="245">
        <f>IF(F46="","",EDATE(Tabla1[[#This Row],[Fecha Inicio grupo]],3))</f>
        <v>45763</v>
      </c>
      <c r="W46" s="29" t="s">
        <v>116</v>
      </c>
      <c r="X46" s="29" t="s">
        <v>117</v>
      </c>
      <c r="Y46" s="76" t="s">
        <v>85</v>
      </c>
      <c r="Z46" s="76" t="s">
        <v>86</v>
      </c>
      <c r="AA46" s="76" t="s">
        <v>86</v>
      </c>
      <c r="AB46" s="76" t="s">
        <v>86</v>
      </c>
      <c r="AC46" s="76" t="s">
        <v>86</v>
      </c>
      <c r="AD46" s="76" t="s">
        <v>86</v>
      </c>
      <c r="AE46" s="76" t="s">
        <v>86</v>
      </c>
      <c r="AF46" s="76"/>
      <c r="AG46" s="76"/>
      <c r="AH46" s="76"/>
      <c r="AI46" s="76"/>
      <c r="AJ46" s="76"/>
      <c r="AK46" s="76"/>
      <c r="AL46" s="76"/>
      <c r="AM46" s="76"/>
      <c r="AN46" s="76"/>
      <c r="AO46" s="145"/>
      <c r="AP46" s="247" t="str">
        <f>IF(F46="","",IFERROR(VLOOKUP(SUBSTITUTE(SUBSTITUTE(Tabla1[[#This Row],[Uso Sistemas]],"T","P"),"N","F"),Parámetros!$M$2:$N$17,2,0),"Completar hasta 3ra sem. para evaluar a Probacionista"))</f>
        <v>No Asistió</v>
      </c>
      <c r="AQ46" s="39"/>
      <c r="AR46" s="201"/>
      <c r="AS46" s="39"/>
      <c r="AT46" s="28"/>
      <c r="AU46" s="55"/>
      <c r="AV46" s="55"/>
      <c r="AW46" s="55"/>
      <c r="AX46" s="249">
        <f>IF(V46="","",EOMONTH(EDATE(Tabla1[[#This Row],[Fecha Finalización]],2),0))</f>
        <v>45838</v>
      </c>
      <c r="AY46" s="39"/>
      <c r="AZ46" s="250">
        <f>IF(V46="","",EOMONTH(EDATE(Tabla1[[#This Row],[Fecha Finalización]],3),0))</f>
        <v>45869</v>
      </c>
      <c r="BA46" s="39"/>
      <c r="BB46" s="39"/>
      <c r="BC46" s="236"/>
      <c r="BD46" s="234" t="str">
        <f>IF(F46="","",Tabla1[[#This Row],[sem 01]]&amp;Tabla1[[#This Row],[sem 02]]&amp;Tabla1[[#This Row],[sem 03]])</f>
        <v>PFF</v>
      </c>
      <c r="BE46" s="235" t="str">
        <f>IF(TRIM(F46)="","",$B$1&amp;"-"&amp;SUBSTITUTE(Tabla1[[#This Row],[Mes Inscrito]]," ","")&amp;"-"&amp;SUBSTITUTE(Tabla1[[#This Row],[Dia de clases Inscrito]]," ","")&amp;"-"&amp;SUBSTITUTE(Tabla1[[#This Row],[Horario Inscrito]]," ","")&amp;"-"&amp;Tabla1[[#This Row],[Fecha Inicio grupo]])</f>
        <v>Lima - Breña-Enero-Jueves-7:30pma9:30pm-45673</v>
      </c>
      <c r="BF46" s="252" t="str">
        <f>IF(F46="","",Tabla1[[#This Row],[Curso]])</f>
        <v>Conócete a ti mismo</v>
      </c>
      <c r="BG46" s="253" t="str">
        <f>+IF(TRIM(F46)="","",$B$1&amp;"-"&amp;TRIM(Tabla1[[#This Row],[Mes Inscrito]])&amp;"-"&amp;TRIM(Tabla1[[#This Row],[Dia de clases Inscrito]])&amp;"-"&amp;TRIM(Tabla1[[#This Row],[Horario Inscrito]])&amp;"-"&amp;TRIM(Tabla1[[#This Row],[Fecha Inicio grupo]])&amp;"-"&amp;TRIM(Tabla1[[#This Row],[Tipo Incrito]]))</f>
        <v>Lima - Breña-Enero-Jueves-7:30pm a 9:30pm-45673-Inscrito Nuevo</v>
      </c>
      <c r="BH46" s="307"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8">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6" s="308"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8" t="str">
        <f>IF(Tabla1[[#This Row],[Fecha Inicio grupo]]="","",IFERROR(VLOOKUP(Tabla1[[#This Row],[Mes de Alta como miembro]],Parámetros!$AM$2:$AN$16,2,0),"01/01/1900"))</f>
        <v>01/01/1900</v>
      </c>
    </row>
    <row r="47" spans="1:63" s="24" customFormat="1" ht="13.9">
      <c r="A47" s="68">
        <v>44</v>
      </c>
      <c r="B47" s="28" t="s">
        <v>72</v>
      </c>
      <c r="C47" s="34" t="s">
        <v>73</v>
      </c>
      <c r="D47" s="42" t="s">
        <v>109</v>
      </c>
      <c r="E47" s="42" t="s">
        <v>75</v>
      </c>
      <c r="F47" s="45">
        <v>45673</v>
      </c>
      <c r="G47" s="45" t="s">
        <v>110</v>
      </c>
      <c r="H47" s="164" t="s">
        <v>264</v>
      </c>
      <c r="I47" s="42" t="s">
        <v>265</v>
      </c>
      <c r="J47" s="28" t="s">
        <v>266</v>
      </c>
      <c r="K47" s="69">
        <v>958586567</v>
      </c>
      <c r="L47" s="68" t="s">
        <v>267</v>
      </c>
      <c r="M47" s="46">
        <v>38719</v>
      </c>
      <c r="N47" s="239">
        <f ca="1">IF(Tabla1[[#This Row],[Fecha de nac]]="","",IF(Tabla1[[#This Row],[Fecha Finalización]] &gt;=TODAY(), DATEDIF(Tabla1[[#This Row],[Fecha de nac]],TODAY(),"y"), ROUNDDOWN((Tabla1[[#This Row],[Fecha Finalización]] -Tabla1[[#This Row],[Fecha de nac]])/365,0)))</f>
        <v>19</v>
      </c>
      <c r="O47" s="170" t="s">
        <v>115</v>
      </c>
      <c r="P47" s="34" t="s">
        <v>82</v>
      </c>
      <c r="Q47" s="67"/>
      <c r="R47" s="67"/>
      <c r="S47" s="67"/>
      <c r="T47" s="67"/>
      <c r="U47" s="244">
        <f>IF(F47="","",Tabla1[[#This Row],[Fecha Inicio grupo]]+3*7-7)</f>
        <v>45687</v>
      </c>
      <c r="V47" s="245">
        <f>IF(F47="","",EDATE(Tabla1[[#This Row],[Fecha Inicio grupo]],3))</f>
        <v>45763</v>
      </c>
      <c r="W47" s="29" t="s">
        <v>116</v>
      </c>
      <c r="X47" s="29" t="s">
        <v>117</v>
      </c>
      <c r="Y47" s="76" t="s">
        <v>86</v>
      </c>
      <c r="Z47" s="76" t="s">
        <v>85</v>
      </c>
      <c r="AA47" s="76" t="s">
        <v>85</v>
      </c>
      <c r="AB47" s="76" t="s">
        <v>85</v>
      </c>
      <c r="AC47" s="76" t="s">
        <v>85</v>
      </c>
      <c r="AD47" s="76" t="s">
        <v>86</v>
      </c>
      <c r="AE47" s="76" t="s">
        <v>86</v>
      </c>
      <c r="AF47" s="76"/>
      <c r="AG47" s="76"/>
      <c r="AH47" s="76"/>
      <c r="AI47" s="76"/>
      <c r="AJ47" s="76"/>
      <c r="AK47" s="76"/>
      <c r="AL47" s="76"/>
      <c r="AM47" s="76"/>
      <c r="AN47" s="76"/>
      <c r="AO47" s="145"/>
      <c r="AP47" s="247" t="str">
        <f>IF(F47="","",IFERROR(VLOOKUP(SUBSTITUTE(SUBSTITUTE(Tabla1[[#This Row],[Uso Sistemas]],"T","P"),"N","F"),Parámetros!$M$2:$N$17,2,0),"Completar hasta 3ra sem. para evaluar a Probacionista"))</f>
        <v>Asistió</v>
      </c>
      <c r="AQ47" s="39"/>
      <c r="AR47" s="201"/>
      <c r="AS47" s="39"/>
      <c r="AT47" s="28"/>
      <c r="AU47" s="55"/>
      <c r="AV47" s="55"/>
      <c r="AW47" s="55"/>
      <c r="AX47" s="249">
        <f>IF(V47="","",EOMONTH(EDATE(Tabla1[[#This Row],[Fecha Finalización]],2),0))</f>
        <v>45838</v>
      </c>
      <c r="AY47" s="39"/>
      <c r="AZ47" s="250">
        <f>IF(V47="","",EOMONTH(EDATE(Tabla1[[#This Row],[Fecha Finalización]],3),0))</f>
        <v>45869</v>
      </c>
      <c r="BA47" s="39"/>
      <c r="BB47" s="39"/>
      <c r="BC47" s="236" t="s">
        <v>88</v>
      </c>
      <c r="BD47" s="234" t="str">
        <f>IF(F47="","",Tabla1[[#This Row],[sem 01]]&amp;Tabla1[[#This Row],[sem 02]]&amp;Tabla1[[#This Row],[sem 03]])</f>
        <v>FPP</v>
      </c>
      <c r="BE47" s="235" t="str">
        <f>IF(TRIM(F47)="","",$B$1&amp;"-"&amp;SUBSTITUTE(Tabla1[[#This Row],[Mes Inscrito]]," ","")&amp;"-"&amp;SUBSTITUTE(Tabla1[[#This Row],[Dia de clases Inscrito]]," ","")&amp;"-"&amp;SUBSTITUTE(Tabla1[[#This Row],[Horario Inscrito]]," ","")&amp;"-"&amp;Tabla1[[#This Row],[Fecha Inicio grupo]])</f>
        <v>Lima - Breña-Enero-Jueves-7:30pma9:30pm-45673</v>
      </c>
      <c r="BF47" s="252" t="str">
        <f>IF(F47="","",Tabla1[[#This Row],[Curso]])</f>
        <v>Conócete a ti mismo</v>
      </c>
      <c r="BG47" s="253" t="str">
        <f>+IF(TRIM(F47)="","",$B$1&amp;"-"&amp;TRIM(Tabla1[[#This Row],[Mes Inscrito]])&amp;"-"&amp;TRIM(Tabla1[[#This Row],[Dia de clases Inscrito]])&amp;"-"&amp;TRIM(Tabla1[[#This Row],[Horario Inscrito]])&amp;"-"&amp;TRIM(Tabla1[[#This Row],[Fecha Inicio grupo]])&amp;"-"&amp;TRIM(Tabla1[[#This Row],[Tipo Incrito]]))</f>
        <v>Lima - Breña-Enero-Jueves-7:30pm a 9:30pm-45673-Inscrito Nuevo</v>
      </c>
      <c r="BH47" s="307"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8">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7" s="308"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08" t="str">
        <f>IF(Tabla1[[#This Row],[Fecha Inicio grupo]]="","",IFERROR(VLOOKUP(Tabla1[[#This Row],[Mes de Alta como miembro]],Parámetros!$AM$2:$AN$16,2,0),"01/01/1900"))</f>
        <v>01/01/1900</v>
      </c>
    </row>
    <row r="48" spans="1:63" s="24" customFormat="1" ht="13.9">
      <c r="A48" s="68">
        <v>45</v>
      </c>
      <c r="B48" s="28" t="s">
        <v>72</v>
      </c>
      <c r="C48" s="34" t="s">
        <v>73</v>
      </c>
      <c r="D48" s="42" t="s">
        <v>109</v>
      </c>
      <c r="E48" s="42" t="s">
        <v>75</v>
      </c>
      <c r="F48" s="45">
        <v>45673</v>
      </c>
      <c r="G48" s="45" t="s">
        <v>110</v>
      </c>
      <c r="H48" s="164" t="s">
        <v>268</v>
      </c>
      <c r="I48" s="42" t="s">
        <v>269</v>
      </c>
      <c r="J48" s="28" t="s">
        <v>270</v>
      </c>
      <c r="K48" s="69">
        <v>997049166</v>
      </c>
      <c r="L48" s="68" t="s">
        <v>271</v>
      </c>
      <c r="M48" s="46">
        <v>27030</v>
      </c>
      <c r="N48" s="239">
        <f ca="1">IF(Tabla1[[#This Row],[Fecha de nac]]="","",IF(Tabla1[[#This Row],[Fecha Finalización]] &gt;=TODAY(), DATEDIF(Tabla1[[#This Row],[Fecha de nac]],TODAY(),"y"), ROUNDDOWN((Tabla1[[#This Row],[Fecha Finalización]] -Tabla1[[#This Row],[Fecha de nac]])/365,0)))</f>
        <v>51</v>
      </c>
      <c r="O48" s="170" t="s">
        <v>115</v>
      </c>
      <c r="P48" s="34" t="s">
        <v>82</v>
      </c>
      <c r="Q48" s="67"/>
      <c r="R48" s="67"/>
      <c r="S48" s="67"/>
      <c r="T48" s="67"/>
      <c r="U48" s="244">
        <f>IF(F48="","",Tabla1[[#This Row],[Fecha Inicio grupo]]+3*7-7)</f>
        <v>45687</v>
      </c>
      <c r="V48" s="245">
        <f>IF(F48="","",EDATE(Tabla1[[#This Row],[Fecha Inicio grupo]],3))</f>
        <v>45763</v>
      </c>
      <c r="W48" s="29" t="s">
        <v>116</v>
      </c>
      <c r="X48" s="29" t="s">
        <v>117</v>
      </c>
      <c r="Y48" s="76" t="s">
        <v>86</v>
      </c>
      <c r="Z48" s="76" t="s">
        <v>85</v>
      </c>
      <c r="AA48" s="76" t="s">
        <v>86</v>
      </c>
      <c r="AB48" s="76" t="s">
        <v>86</v>
      </c>
      <c r="AC48" s="76" t="s">
        <v>87</v>
      </c>
      <c r="AD48" s="76"/>
      <c r="AE48" s="76"/>
      <c r="AF48" s="76"/>
      <c r="AG48" s="76"/>
      <c r="AH48" s="76"/>
      <c r="AI48" s="76"/>
      <c r="AJ48" s="76"/>
      <c r="AK48" s="76"/>
      <c r="AL48" s="76"/>
      <c r="AM48" s="76"/>
      <c r="AN48" s="76"/>
      <c r="AO48" s="145"/>
      <c r="AP48" s="247" t="str">
        <f>IF(F48="","",IFERROR(VLOOKUP(SUBSTITUTE(SUBSTITUTE(Tabla1[[#This Row],[Uso Sistemas]],"T","P"),"N","F"),Parámetros!$M$2:$N$17,2,0),"Completar hasta 3ra sem. para evaluar a Probacionista"))</f>
        <v>No Asistió</v>
      </c>
      <c r="AQ48" s="39"/>
      <c r="AR48" s="201"/>
      <c r="AS48" s="39"/>
      <c r="AT48" s="28"/>
      <c r="AU48" s="55"/>
      <c r="AV48" s="55"/>
      <c r="AW48" s="55"/>
      <c r="AX48" s="249">
        <f>IF(V48="","",EOMONTH(EDATE(Tabla1[[#This Row],[Fecha Finalización]],2),0))</f>
        <v>45838</v>
      </c>
      <c r="AY48" s="39"/>
      <c r="AZ48" s="250">
        <f>IF(V48="","",EOMONTH(EDATE(Tabla1[[#This Row],[Fecha Finalización]],3),0))</f>
        <v>45869</v>
      </c>
      <c r="BA48" s="39"/>
      <c r="BB48" s="39"/>
      <c r="BC48" s="236" t="s">
        <v>108</v>
      </c>
      <c r="BD48" s="234" t="str">
        <f>IF(F48="","",Tabla1[[#This Row],[sem 01]]&amp;Tabla1[[#This Row],[sem 02]]&amp;Tabla1[[#This Row],[sem 03]])</f>
        <v>FPF</v>
      </c>
      <c r="BE48" s="235" t="str">
        <f>IF(TRIM(F48)="","",$B$1&amp;"-"&amp;SUBSTITUTE(Tabla1[[#This Row],[Mes Inscrito]]," ","")&amp;"-"&amp;SUBSTITUTE(Tabla1[[#This Row],[Dia de clases Inscrito]]," ","")&amp;"-"&amp;SUBSTITUTE(Tabla1[[#This Row],[Horario Inscrito]]," ","")&amp;"-"&amp;Tabla1[[#This Row],[Fecha Inicio grupo]])</f>
        <v>Lima - Breña-Enero-Jueves-7:30pma9:30pm-45673</v>
      </c>
      <c r="BF48" s="252" t="str">
        <f>IF(F48="","",Tabla1[[#This Row],[Curso]])</f>
        <v>Conócete a ti mismo</v>
      </c>
      <c r="BG48" s="253" t="str">
        <f>+IF(TRIM(F48)="","",$B$1&amp;"-"&amp;TRIM(Tabla1[[#This Row],[Mes Inscrito]])&amp;"-"&amp;TRIM(Tabla1[[#This Row],[Dia de clases Inscrito]])&amp;"-"&amp;TRIM(Tabla1[[#This Row],[Horario Inscrito]])&amp;"-"&amp;TRIM(Tabla1[[#This Row],[Fecha Inicio grupo]])&amp;"-"&amp;TRIM(Tabla1[[#This Row],[Tipo Incrito]]))</f>
        <v>Lima - Breña-Enero-Jueves-7:30pm a 9:30pm-45673-Inscrito Nuevo</v>
      </c>
      <c r="BH48" s="307"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8">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48" s="308"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8" t="str">
        <f>IF(Tabla1[[#This Row],[Fecha Inicio grupo]]="","",IFERROR(VLOOKUP(Tabla1[[#This Row],[Mes de Alta como miembro]],Parámetros!$AM$2:$AN$16,2,0),"01/01/1900"))</f>
        <v>01/01/1900</v>
      </c>
    </row>
    <row r="49" spans="1:63" s="24" customFormat="1" ht="13.9">
      <c r="A49" s="68">
        <v>46</v>
      </c>
      <c r="B49" s="28" t="s">
        <v>72</v>
      </c>
      <c r="C49" s="34" t="s">
        <v>73</v>
      </c>
      <c r="D49" s="42" t="s">
        <v>99</v>
      </c>
      <c r="E49" s="42" t="s">
        <v>75</v>
      </c>
      <c r="F49" s="45">
        <v>45671</v>
      </c>
      <c r="G49" s="45" t="s">
        <v>100</v>
      </c>
      <c r="H49" s="164" t="s">
        <v>272</v>
      </c>
      <c r="I49" s="42" t="s">
        <v>273</v>
      </c>
      <c r="J49" s="28" t="s">
        <v>274</v>
      </c>
      <c r="K49" s="69">
        <v>942031585</v>
      </c>
      <c r="L49" s="68" t="s">
        <v>275</v>
      </c>
      <c r="M49" s="46">
        <v>37257</v>
      </c>
      <c r="N49" s="239">
        <f ca="1">IF(Tabla1[[#This Row],[Fecha de nac]]="","",IF(Tabla1[[#This Row],[Fecha Finalización]] &gt;=TODAY(), DATEDIF(Tabla1[[#This Row],[Fecha de nac]],TODAY(),"y"), ROUNDDOWN((Tabla1[[#This Row],[Fecha Finalización]] -Tabla1[[#This Row],[Fecha de nac]])/365,0)))</f>
        <v>23</v>
      </c>
      <c r="O49" s="170" t="s">
        <v>105</v>
      </c>
      <c r="P49" s="34" t="s">
        <v>82</v>
      </c>
      <c r="Q49" s="67"/>
      <c r="R49" s="67"/>
      <c r="S49" s="67"/>
      <c r="T49" s="67"/>
      <c r="U49" s="244">
        <f>IF(F49="","",Tabla1[[#This Row],[Fecha Inicio grupo]]+3*7-7)</f>
        <v>45685</v>
      </c>
      <c r="V49" s="245">
        <f>IF(F49="","",EDATE(Tabla1[[#This Row],[Fecha Inicio grupo]],3))</f>
        <v>45761</v>
      </c>
      <c r="W49" s="29" t="s">
        <v>106</v>
      </c>
      <c r="X49" s="29" t="s">
        <v>107</v>
      </c>
      <c r="Y49" s="76" t="s">
        <v>86</v>
      </c>
      <c r="Z49" s="76" t="s">
        <v>85</v>
      </c>
      <c r="AA49" s="76" t="s">
        <v>85</v>
      </c>
      <c r="AB49" s="76" t="s">
        <v>85</v>
      </c>
      <c r="AC49" s="76" t="s">
        <v>85</v>
      </c>
      <c r="AD49" s="76" t="s">
        <v>85</v>
      </c>
      <c r="AE49" s="76" t="s">
        <v>85</v>
      </c>
      <c r="AF49" s="76" t="s">
        <v>85</v>
      </c>
      <c r="AG49" s="76"/>
      <c r="AH49" s="76"/>
      <c r="AI49" s="76"/>
      <c r="AJ49" s="76"/>
      <c r="AK49" s="76"/>
      <c r="AL49" s="76"/>
      <c r="AM49" s="76"/>
      <c r="AN49" s="76"/>
      <c r="AO49" s="145"/>
      <c r="AP49" s="247" t="str">
        <f>IF(F49="","",IFERROR(VLOOKUP(SUBSTITUTE(SUBSTITUTE(Tabla1[[#This Row],[Uso Sistemas]],"T","P"),"N","F"),Parámetros!$M$2:$N$17,2,0),"Completar hasta 3ra sem. para evaluar a Probacionista"))</f>
        <v>Asistió</v>
      </c>
      <c r="AQ49" s="39"/>
      <c r="AR49" s="201"/>
      <c r="AS49" s="39"/>
      <c r="AT49" s="28"/>
      <c r="AU49" s="55"/>
      <c r="AV49" s="55"/>
      <c r="AW49" s="55"/>
      <c r="AX49" s="249">
        <f>IF(V49="","",EOMONTH(EDATE(Tabla1[[#This Row],[Fecha Finalización]],2),0))</f>
        <v>45838</v>
      </c>
      <c r="AY49" s="39"/>
      <c r="AZ49" s="250">
        <f>IF(V49="","",EOMONTH(EDATE(Tabla1[[#This Row],[Fecha Finalización]],3),0))</f>
        <v>45869</v>
      </c>
      <c r="BA49" s="39"/>
      <c r="BB49" s="39"/>
      <c r="BC49" s="236" t="s">
        <v>118</v>
      </c>
      <c r="BD49" s="234" t="str">
        <f>IF(F49="","",Tabla1[[#This Row],[sem 01]]&amp;Tabla1[[#This Row],[sem 02]]&amp;Tabla1[[#This Row],[sem 03]])</f>
        <v>FPP</v>
      </c>
      <c r="BE49" s="235" t="str">
        <f>IF(TRIM(F49)="","",$B$1&amp;"-"&amp;SUBSTITUTE(Tabla1[[#This Row],[Mes Inscrito]]," ","")&amp;"-"&amp;SUBSTITUTE(Tabla1[[#This Row],[Dia de clases Inscrito]]," ","")&amp;"-"&amp;SUBSTITUTE(Tabla1[[#This Row],[Horario Inscrito]]," ","")&amp;"-"&amp;Tabla1[[#This Row],[Fecha Inicio grupo]])</f>
        <v>Lima - Breña-Enero-Martes-7:30pma9:30pm-45671</v>
      </c>
      <c r="BF49" s="252" t="str">
        <f>IF(F49="","",Tabla1[[#This Row],[Curso]])</f>
        <v>Conócete a ti mismo</v>
      </c>
      <c r="BG49" s="253" t="str">
        <f>+IF(TRIM(F49)="","",$B$1&amp;"-"&amp;TRIM(Tabla1[[#This Row],[Mes Inscrito]])&amp;"-"&amp;TRIM(Tabla1[[#This Row],[Dia de clases Inscrito]])&amp;"-"&amp;TRIM(Tabla1[[#This Row],[Horario Inscrito]])&amp;"-"&amp;TRIM(Tabla1[[#This Row],[Fecha Inicio grupo]])&amp;"-"&amp;TRIM(Tabla1[[#This Row],[Tipo Incrito]]))</f>
        <v>Lima - Breña-Enero-Martes-7:30pm a 9:30pm-45671-Inscrito Nuevo</v>
      </c>
      <c r="BH49" s="307"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8">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9" s="308"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8" t="str">
        <f>IF(Tabla1[[#This Row],[Fecha Inicio grupo]]="","",IFERROR(VLOOKUP(Tabla1[[#This Row],[Mes de Alta como miembro]],Parámetros!$AM$2:$AN$16,2,0),"01/01/1900"))</f>
        <v>01/01/1900</v>
      </c>
    </row>
    <row r="50" spans="1:63" s="24" customFormat="1" ht="13.9">
      <c r="A50" s="68">
        <v>47</v>
      </c>
      <c r="B50" s="28" t="s">
        <v>72</v>
      </c>
      <c r="C50" s="34" t="s">
        <v>73</v>
      </c>
      <c r="D50" s="42" t="s">
        <v>99</v>
      </c>
      <c r="E50" s="42" t="s">
        <v>75</v>
      </c>
      <c r="F50" s="45">
        <v>45671</v>
      </c>
      <c r="G50" s="45" t="s">
        <v>100</v>
      </c>
      <c r="H50" s="164" t="s">
        <v>276</v>
      </c>
      <c r="I50" s="42" t="s">
        <v>277</v>
      </c>
      <c r="J50" s="28" t="s">
        <v>278</v>
      </c>
      <c r="K50" s="69">
        <v>932441681</v>
      </c>
      <c r="L50" s="68" t="s">
        <v>279</v>
      </c>
      <c r="M50" s="46">
        <v>23012</v>
      </c>
      <c r="N50" s="239">
        <f ca="1">IF(Tabla1[[#This Row],[Fecha de nac]]="","",IF(Tabla1[[#This Row],[Fecha Finalización]] &gt;=TODAY(), DATEDIF(Tabla1[[#This Row],[Fecha de nac]],TODAY(),"y"), ROUNDDOWN((Tabla1[[#This Row],[Fecha Finalización]] -Tabla1[[#This Row],[Fecha de nac]])/365,0)))</f>
        <v>62</v>
      </c>
      <c r="O50" s="170" t="s">
        <v>105</v>
      </c>
      <c r="P50" s="34" t="s">
        <v>82</v>
      </c>
      <c r="Q50" s="67"/>
      <c r="R50" s="67"/>
      <c r="S50" s="67"/>
      <c r="T50" s="67"/>
      <c r="U50" s="244">
        <f>IF(F50="","",Tabla1[[#This Row],[Fecha Inicio grupo]]+3*7-7)</f>
        <v>45685</v>
      </c>
      <c r="V50" s="245">
        <f>IF(F50="","",EDATE(Tabla1[[#This Row],[Fecha Inicio grupo]],3))</f>
        <v>45761</v>
      </c>
      <c r="W50" s="29" t="s">
        <v>106</v>
      </c>
      <c r="X50" s="29" t="s">
        <v>107</v>
      </c>
      <c r="Y50" s="76" t="s">
        <v>85</v>
      </c>
      <c r="Z50" s="76" t="s">
        <v>85</v>
      </c>
      <c r="AA50" s="76" t="s">
        <v>85</v>
      </c>
      <c r="AB50" s="76" t="s">
        <v>85</v>
      </c>
      <c r="AC50" s="76" t="s">
        <v>85</v>
      </c>
      <c r="AD50" s="76" t="s">
        <v>85</v>
      </c>
      <c r="AE50" s="76" t="s">
        <v>86</v>
      </c>
      <c r="AF50" s="76" t="s">
        <v>86</v>
      </c>
      <c r="AG50" s="76"/>
      <c r="AH50" s="76"/>
      <c r="AI50" s="76"/>
      <c r="AJ50" s="76"/>
      <c r="AK50" s="76"/>
      <c r="AL50" s="76"/>
      <c r="AM50" s="76"/>
      <c r="AN50" s="76"/>
      <c r="AO50" s="145"/>
      <c r="AP50" s="247" t="str">
        <f>IF(F50="","",IFERROR(VLOOKUP(SUBSTITUTE(SUBSTITUTE(Tabla1[[#This Row],[Uso Sistemas]],"T","P"),"N","F"),Parámetros!$M$2:$N$17,2,0),"Completar hasta 3ra sem. para evaluar a Probacionista"))</f>
        <v>Asistió</v>
      </c>
      <c r="AQ50" s="39"/>
      <c r="AR50" s="201"/>
      <c r="AS50" s="39"/>
      <c r="AT50" s="28"/>
      <c r="AU50" s="55"/>
      <c r="AV50" s="55"/>
      <c r="AW50" s="55"/>
      <c r="AX50" s="249">
        <f>IF(V50="","",EOMONTH(EDATE(Tabla1[[#This Row],[Fecha Finalización]],2),0))</f>
        <v>45838</v>
      </c>
      <c r="AY50" s="39"/>
      <c r="AZ50" s="250">
        <f>IF(V50="","",EOMONTH(EDATE(Tabla1[[#This Row],[Fecha Finalización]],3),0))</f>
        <v>45869</v>
      </c>
      <c r="BA50" s="39"/>
      <c r="BB50" s="39"/>
      <c r="BC50" s="236" t="s">
        <v>108</v>
      </c>
      <c r="BD50" s="234" t="str">
        <f>IF(F50="","",Tabla1[[#This Row],[sem 01]]&amp;Tabla1[[#This Row],[sem 02]]&amp;Tabla1[[#This Row],[sem 03]])</f>
        <v>PPP</v>
      </c>
      <c r="BE50" s="235" t="str">
        <f>IF(TRIM(F50)="","",$B$1&amp;"-"&amp;SUBSTITUTE(Tabla1[[#This Row],[Mes Inscrito]]," ","")&amp;"-"&amp;SUBSTITUTE(Tabla1[[#This Row],[Dia de clases Inscrito]]," ","")&amp;"-"&amp;SUBSTITUTE(Tabla1[[#This Row],[Horario Inscrito]]," ","")&amp;"-"&amp;Tabla1[[#This Row],[Fecha Inicio grupo]])</f>
        <v>Lima - Breña-Enero-Martes-7:30pma9:30pm-45671</v>
      </c>
      <c r="BF50" s="252" t="str">
        <f>IF(F50="","",Tabla1[[#This Row],[Curso]])</f>
        <v>Conócete a ti mismo</v>
      </c>
      <c r="BG50" s="253" t="str">
        <f>+IF(TRIM(F50)="","",$B$1&amp;"-"&amp;TRIM(Tabla1[[#This Row],[Mes Inscrito]])&amp;"-"&amp;TRIM(Tabla1[[#This Row],[Dia de clases Inscrito]])&amp;"-"&amp;TRIM(Tabla1[[#This Row],[Horario Inscrito]])&amp;"-"&amp;TRIM(Tabla1[[#This Row],[Fecha Inicio grupo]])&amp;"-"&amp;TRIM(Tabla1[[#This Row],[Tipo Incrito]]))</f>
        <v>Lima - Breña-Enero-Martes-7:30pm a 9:30pm-45671-Inscrito Nuevo</v>
      </c>
      <c r="BH50" s="307"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8">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0" s="308"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8" t="str">
        <f>IF(Tabla1[[#This Row],[Fecha Inicio grupo]]="","",IFERROR(VLOOKUP(Tabla1[[#This Row],[Mes de Alta como miembro]],Parámetros!$AM$2:$AN$16,2,0),"01/01/1900"))</f>
        <v>01/01/1900</v>
      </c>
    </row>
    <row r="51" spans="1:63" s="24" customFormat="1" ht="13.9">
      <c r="A51" s="68">
        <v>48</v>
      </c>
      <c r="B51" s="28" t="s">
        <v>72</v>
      </c>
      <c r="C51" s="34" t="s">
        <v>73</v>
      </c>
      <c r="D51" s="42" t="s">
        <v>109</v>
      </c>
      <c r="E51" s="42" t="s">
        <v>75</v>
      </c>
      <c r="F51" s="45">
        <v>45673</v>
      </c>
      <c r="G51" s="45" t="s">
        <v>110</v>
      </c>
      <c r="H51" s="164" t="s">
        <v>280</v>
      </c>
      <c r="I51" s="42" t="s">
        <v>281</v>
      </c>
      <c r="J51" s="28" t="s">
        <v>282</v>
      </c>
      <c r="K51" s="69">
        <v>989078657</v>
      </c>
      <c r="L51" s="68" t="s">
        <v>283</v>
      </c>
      <c r="M51" s="46">
        <v>25204</v>
      </c>
      <c r="N51" s="239">
        <f ca="1">IF(Tabla1[[#This Row],[Fecha de nac]]="","",IF(Tabla1[[#This Row],[Fecha Finalización]] &gt;=TODAY(), DATEDIF(Tabla1[[#This Row],[Fecha de nac]],TODAY(),"y"), ROUNDDOWN((Tabla1[[#This Row],[Fecha Finalización]] -Tabla1[[#This Row],[Fecha de nac]])/365,0)))</f>
        <v>56</v>
      </c>
      <c r="O51" s="170" t="s">
        <v>115</v>
      </c>
      <c r="P51" s="34" t="s">
        <v>82</v>
      </c>
      <c r="Q51" s="67"/>
      <c r="R51" s="67"/>
      <c r="S51" s="67"/>
      <c r="T51" s="67"/>
      <c r="U51" s="244">
        <f>IF(F51="","",Tabla1[[#This Row],[Fecha Inicio grupo]]+3*7-7)</f>
        <v>45687</v>
      </c>
      <c r="V51" s="245">
        <f>IF(F51="","",EDATE(Tabla1[[#This Row],[Fecha Inicio grupo]],3))</f>
        <v>45763</v>
      </c>
      <c r="W51" s="29" t="s">
        <v>116</v>
      </c>
      <c r="X51" s="29" t="s">
        <v>117</v>
      </c>
      <c r="Y51" s="76" t="s">
        <v>86</v>
      </c>
      <c r="Z51" s="76" t="s">
        <v>85</v>
      </c>
      <c r="AA51" s="76" t="s">
        <v>85</v>
      </c>
      <c r="AB51" s="76" t="s">
        <v>85</v>
      </c>
      <c r="AC51" s="76" t="s">
        <v>85</v>
      </c>
      <c r="AD51" s="76" t="s">
        <v>86</v>
      </c>
      <c r="AE51" s="76" t="s">
        <v>85</v>
      </c>
      <c r="AF51" s="76"/>
      <c r="AG51" s="76"/>
      <c r="AH51" s="76"/>
      <c r="AI51" s="76"/>
      <c r="AJ51" s="76"/>
      <c r="AK51" s="76"/>
      <c r="AL51" s="76"/>
      <c r="AM51" s="76"/>
      <c r="AN51" s="76"/>
      <c r="AO51" s="145"/>
      <c r="AP51" s="247" t="str">
        <f>IF(F51="","",IFERROR(VLOOKUP(SUBSTITUTE(SUBSTITUTE(Tabla1[[#This Row],[Uso Sistemas]],"T","P"),"N","F"),Parámetros!$M$2:$N$17,2,0),"Completar hasta 3ra sem. para evaluar a Probacionista"))</f>
        <v>Asistió</v>
      </c>
      <c r="AQ51" s="39"/>
      <c r="AR51" s="201"/>
      <c r="AS51" s="39"/>
      <c r="AT51" s="28"/>
      <c r="AU51" s="55"/>
      <c r="AV51" s="55"/>
      <c r="AW51" s="55"/>
      <c r="AX51" s="249">
        <f>IF(V51="","",EOMONTH(EDATE(Tabla1[[#This Row],[Fecha Finalización]],2),0))</f>
        <v>45838</v>
      </c>
      <c r="AY51" s="39"/>
      <c r="AZ51" s="250">
        <f>IF(V51="","",EOMONTH(EDATE(Tabla1[[#This Row],[Fecha Finalización]],3),0))</f>
        <v>45869</v>
      </c>
      <c r="BA51" s="39"/>
      <c r="BB51" s="39"/>
      <c r="BC51" s="236"/>
      <c r="BD51" s="234" t="str">
        <f>IF(F51="","",Tabla1[[#This Row],[sem 01]]&amp;Tabla1[[#This Row],[sem 02]]&amp;Tabla1[[#This Row],[sem 03]])</f>
        <v>FPP</v>
      </c>
      <c r="BE51" s="235" t="str">
        <f>IF(TRIM(F51)="","",$B$1&amp;"-"&amp;SUBSTITUTE(Tabla1[[#This Row],[Mes Inscrito]]," ","")&amp;"-"&amp;SUBSTITUTE(Tabla1[[#This Row],[Dia de clases Inscrito]]," ","")&amp;"-"&amp;SUBSTITUTE(Tabla1[[#This Row],[Horario Inscrito]]," ","")&amp;"-"&amp;Tabla1[[#This Row],[Fecha Inicio grupo]])</f>
        <v>Lima - Breña-Enero-Jueves-7:30pma9:30pm-45673</v>
      </c>
      <c r="BF51" s="252" t="str">
        <f>IF(F51="","",Tabla1[[#This Row],[Curso]])</f>
        <v>Conócete a ti mismo</v>
      </c>
      <c r="BG51" s="253" t="str">
        <f>+IF(TRIM(F51)="","",$B$1&amp;"-"&amp;TRIM(Tabla1[[#This Row],[Mes Inscrito]])&amp;"-"&amp;TRIM(Tabla1[[#This Row],[Dia de clases Inscrito]])&amp;"-"&amp;TRIM(Tabla1[[#This Row],[Horario Inscrito]])&amp;"-"&amp;TRIM(Tabla1[[#This Row],[Fecha Inicio grupo]])&amp;"-"&amp;TRIM(Tabla1[[#This Row],[Tipo Incrito]]))</f>
        <v>Lima - Breña-Enero-Jueves-7:30pm a 9:30pm-45673-Inscrito Nuevo</v>
      </c>
      <c r="BH51" s="307"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8">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1" s="308"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8" t="str">
        <f>IF(Tabla1[[#This Row],[Fecha Inicio grupo]]="","",IFERROR(VLOOKUP(Tabla1[[#This Row],[Mes de Alta como miembro]],Parámetros!$AM$2:$AN$16,2,0),"01/01/1900"))</f>
        <v>01/01/1900</v>
      </c>
    </row>
    <row r="52" spans="1:63" s="24" customFormat="1" ht="13.9">
      <c r="A52" s="68">
        <v>49</v>
      </c>
      <c r="B52" s="28" t="s">
        <v>72</v>
      </c>
      <c r="C52" s="34" t="s">
        <v>73</v>
      </c>
      <c r="D52" s="42" t="s">
        <v>109</v>
      </c>
      <c r="E52" s="42" t="s">
        <v>75</v>
      </c>
      <c r="F52" s="45">
        <v>45673</v>
      </c>
      <c r="G52" s="45" t="s">
        <v>110</v>
      </c>
      <c r="H52" s="164" t="s">
        <v>284</v>
      </c>
      <c r="I52" s="42" t="s">
        <v>285</v>
      </c>
      <c r="J52" s="28" t="s">
        <v>286</v>
      </c>
      <c r="K52" s="69">
        <v>981533293</v>
      </c>
      <c r="L52" s="68" t="s">
        <v>287</v>
      </c>
      <c r="M52" s="46">
        <v>20821</v>
      </c>
      <c r="N52" s="239">
        <f ca="1">IF(Tabla1[[#This Row],[Fecha de nac]]="","",IF(Tabla1[[#This Row],[Fecha Finalización]] &gt;=TODAY(), DATEDIF(Tabla1[[#This Row],[Fecha de nac]],TODAY(),"y"), ROUNDDOWN((Tabla1[[#This Row],[Fecha Finalización]] -Tabla1[[#This Row],[Fecha de nac]])/365,0)))</f>
        <v>68</v>
      </c>
      <c r="O52" s="170" t="s">
        <v>115</v>
      </c>
      <c r="P52" s="34" t="s">
        <v>82</v>
      </c>
      <c r="Q52" s="67"/>
      <c r="R52" s="67"/>
      <c r="S52" s="67"/>
      <c r="T52" s="67"/>
      <c r="U52" s="244">
        <f>IF(F52="","",Tabla1[[#This Row],[Fecha Inicio grupo]]+3*7-7)</f>
        <v>45687</v>
      </c>
      <c r="V52" s="245">
        <f>IF(F52="","",EDATE(Tabla1[[#This Row],[Fecha Inicio grupo]],3))</f>
        <v>45763</v>
      </c>
      <c r="W52" s="29" t="s">
        <v>116</v>
      </c>
      <c r="X52" s="29" t="s">
        <v>117</v>
      </c>
      <c r="Y52" s="76" t="s">
        <v>85</v>
      </c>
      <c r="Z52" s="76" t="s">
        <v>85</v>
      </c>
      <c r="AA52" s="76" t="s">
        <v>85</v>
      </c>
      <c r="AB52" s="76" t="s">
        <v>85</v>
      </c>
      <c r="AC52" s="76" t="s">
        <v>85</v>
      </c>
      <c r="AD52" s="76" t="s">
        <v>85</v>
      </c>
      <c r="AE52" s="76" t="s">
        <v>86</v>
      </c>
      <c r="AF52" s="76"/>
      <c r="AG52" s="76"/>
      <c r="AH52" s="76"/>
      <c r="AI52" s="76"/>
      <c r="AJ52" s="76"/>
      <c r="AK52" s="76"/>
      <c r="AL52" s="76"/>
      <c r="AM52" s="76"/>
      <c r="AN52" s="76"/>
      <c r="AO52" s="145"/>
      <c r="AP52" s="247" t="str">
        <f>IF(F52="","",IFERROR(VLOOKUP(SUBSTITUTE(SUBSTITUTE(Tabla1[[#This Row],[Uso Sistemas]],"T","P"),"N","F"),Parámetros!$M$2:$N$17,2,0),"Completar hasta 3ra sem. para evaluar a Probacionista"))</f>
        <v>Asistió</v>
      </c>
      <c r="AQ52" s="39"/>
      <c r="AR52" s="201"/>
      <c r="AS52" s="39"/>
      <c r="AT52" s="28"/>
      <c r="AU52" s="55"/>
      <c r="AV52" s="55"/>
      <c r="AW52" s="55"/>
      <c r="AX52" s="249">
        <f>IF(V52="","",EOMONTH(EDATE(Tabla1[[#This Row],[Fecha Finalización]],2),0))</f>
        <v>45838</v>
      </c>
      <c r="AY52" s="39"/>
      <c r="AZ52" s="250">
        <f>IF(V52="","",EOMONTH(EDATE(Tabla1[[#This Row],[Fecha Finalización]],3),0))</f>
        <v>45869</v>
      </c>
      <c r="BA52" s="39"/>
      <c r="BB52" s="39"/>
      <c r="BC52" s="236" t="s">
        <v>118</v>
      </c>
      <c r="BD52" s="234" t="str">
        <f>IF(F52="","",Tabla1[[#This Row],[sem 01]]&amp;Tabla1[[#This Row],[sem 02]]&amp;Tabla1[[#This Row],[sem 03]])</f>
        <v>PPP</v>
      </c>
      <c r="BE52" s="235" t="str">
        <f>IF(TRIM(F52)="","",$B$1&amp;"-"&amp;SUBSTITUTE(Tabla1[[#This Row],[Mes Inscrito]]," ","")&amp;"-"&amp;SUBSTITUTE(Tabla1[[#This Row],[Dia de clases Inscrito]]," ","")&amp;"-"&amp;SUBSTITUTE(Tabla1[[#This Row],[Horario Inscrito]]," ","")&amp;"-"&amp;Tabla1[[#This Row],[Fecha Inicio grupo]])</f>
        <v>Lima - Breña-Enero-Jueves-7:30pma9:30pm-45673</v>
      </c>
      <c r="BF52" s="252" t="str">
        <f>IF(F52="","",Tabla1[[#This Row],[Curso]])</f>
        <v>Conócete a ti mismo</v>
      </c>
      <c r="BG52" s="253" t="str">
        <f>+IF(TRIM(F52)="","",$B$1&amp;"-"&amp;TRIM(Tabla1[[#This Row],[Mes Inscrito]])&amp;"-"&amp;TRIM(Tabla1[[#This Row],[Dia de clases Inscrito]])&amp;"-"&amp;TRIM(Tabla1[[#This Row],[Horario Inscrito]])&amp;"-"&amp;TRIM(Tabla1[[#This Row],[Fecha Inicio grupo]])&amp;"-"&amp;TRIM(Tabla1[[#This Row],[Tipo Incrito]]))</f>
        <v>Lima - Breña-Enero-Jueves-7:30pm a 9:30pm-45673-Inscrito Nuevo</v>
      </c>
      <c r="BH52" s="307"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8">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2" s="308"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8" t="str">
        <f>IF(Tabla1[[#This Row],[Fecha Inicio grupo]]="","",IFERROR(VLOOKUP(Tabla1[[#This Row],[Mes de Alta como miembro]],Parámetros!$AM$2:$AN$16,2,0),"01/01/1900"))</f>
        <v>01/01/1900</v>
      </c>
    </row>
    <row r="53" spans="1:63" s="24" customFormat="1" ht="13.9">
      <c r="A53" s="68">
        <v>50</v>
      </c>
      <c r="B53" s="28" t="s">
        <v>72</v>
      </c>
      <c r="C53" s="34" t="s">
        <v>73</v>
      </c>
      <c r="D53" s="42" t="s">
        <v>109</v>
      </c>
      <c r="E53" s="42" t="s">
        <v>75</v>
      </c>
      <c r="F53" s="45">
        <v>45673</v>
      </c>
      <c r="G53" s="45" t="s">
        <v>110</v>
      </c>
      <c r="H53" s="164" t="s">
        <v>288</v>
      </c>
      <c r="I53" s="42" t="s">
        <v>289</v>
      </c>
      <c r="J53" s="263" t="s">
        <v>290</v>
      </c>
      <c r="K53" s="69">
        <v>990954070</v>
      </c>
      <c r="L53" s="68"/>
      <c r="M53" s="46">
        <v>38055</v>
      </c>
      <c r="N53" s="239">
        <f ca="1">IF(Tabla1[[#This Row],[Fecha de nac]]="","",IF(Tabla1[[#This Row],[Fecha Finalización]] &gt;=TODAY(), DATEDIF(Tabla1[[#This Row],[Fecha de nac]],TODAY(),"y"), ROUNDDOWN((Tabla1[[#This Row],[Fecha Finalización]] -Tabla1[[#This Row],[Fecha de nac]])/365,0)))</f>
        <v>21</v>
      </c>
      <c r="O53" s="170" t="s">
        <v>115</v>
      </c>
      <c r="P53" s="34" t="s">
        <v>82</v>
      </c>
      <c r="Q53" s="67"/>
      <c r="R53" s="67"/>
      <c r="S53" s="67"/>
      <c r="T53" s="67"/>
      <c r="U53" s="244">
        <f>IF(F53="","",Tabla1[[#This Row],[Fecha Inicio grupo]]+3*7-7)</f>
        <v>45687</v>
      </c>
      <c r="V53" s="245">
        <f>IF(F53="","",EDATE(Tabla1[[#This Row],[Fecha Inicio grupo]],3))</f>
        <v>45763</v>
      </c>
      <c r="W53" s="29" t="s">
        <v>116</v>
      </c>
      <c r="X53" s="29" t="s">
        <v>117</v>
      </c>
      <c r="Y53" s="76" t="s">
        <v>85</v>
      </c>
      <c r="Z53" s="76" t="s">
        <v>86</v>
      </c>
      <c r="AA53" s="76" t="s">
        <v>86</v>
      </c>
      <c r="AB53" s="76" t="s">
        <v>86</v>
      </c>
      <c r="AC53" s="76" t="s">
        <v>87</v>
      </c>
      <c r="AD53" s="76"/>
      <c r="AE53" s="76"/>
      <c r="AF53" s="76"/>
      <c r="AG53" s="76"/>
      <c r="AH53" s="76"/>
      <c r="AI53" s="76"/>
      <c r="AJ53" s="76"/>
      <c r="AK53" s="76"/>
      <c r="AL53" s="76"/>
      <c r="AM53" s="76"/>
      <c r="AN53" s="76"/>
      <c r="AO53" s="145"/>
      <c r="AP53" s="247" t="str">
        <f>IF(F53="","",IFERROR(VLOOKUP(SUBSTITUTE(SUBSTITUTE(Tabla1[[#This Row],[Uso Sistemas]],"T","P"),"N","F"),Parámetros!$M$2:$N$17,2,0),"Completar hasta 3ra sem. para evaluar a Probacionista"))</f>
        <v>No Asistió</v>
      </c>
      <c r="AQ53" s="39"/>
      <c r="AR53" s="201"/>
      <c r="AS53" s="39"/>
      <c r="AT53" s="28"/>
      <c r="AU53" s="55"/>
      <c r="AV53" s="55"/>
      <c r="AW53" s="55"/>
      <c r="AX53" s="249">
        <f>IF(V53="","",EOMONTH(EDATE(Tabla1[[#This Row],[Fecha Finalización]],2),0))</f>
        <v>45838</v>
      </c>
      <c r="AY53" s="39"/>
      <c r="AZ53" s="250">
        <f>IF(V53="","",EOMONTH(EDATE(Tabla1[[#This Row],[Fecha Finalización]],3),0))</f>
        <v>45869</v>
      </c>
      <c r="BA53" s="39"/>
      <c r="BB53" s="39"/>
      <c r="BC53" s="236" t="s">
        <v>108</v>
      </c>
      <c r="BD53" s="234" t="str">
        <f>IF(F53="","",Tabla1[[#This Row],[sem 01]]&amp;Tabla1[[#This Row],[sem 02]]&amp;Tabla1[[#This Row],[sem 03]])</f>
        <v>PFF</v>
      </c>
      <c r="BE53" s="235" t="str">
        <f>IF(TRIM(F53)="","",$B$1&amp;"-"&amp;SUBSTITUTE(Tabla1[[#This Row],[Mes Inscrito]]," ","")&amp;"-"&amp;SUBSTITUTE(Tabla1[[#This Row],[Dia de clases Inscrito]]," ","")&amp;"-"&amp;SUBSTITUTE(Tabla1[[#This Row],[Horario Inscrito]]," ","")&amp;"-"&amp;Tabla1[[#This Row],[Fecha Inicio grupo]])</f>
        <v>Lima - Breña-Enero-Jueves-7:30pma9:30pm-45673</v>
      </c>
      <c r="BF53" s="252" t="str">
        <f>IF(F53="","",Tabla1[[#This Row],[Curso]])</f>
        <v>Conócete a ti mismo</v>
      </c>
      <c r="BG53" s="253" t="str">
        <f>+IF(TRIM(F53)="","",$B$1&amp;"-"&amp;TRIM(Tabla1[[#This Row],[Mes Inscrito]])&amp;"-"&amp;TRIM(Tabla1[[#This Row],[Dia de clases Inscrito]])&amp;"-"&amp;TRIM(Tabla1[[#This Row],[Horario Inscrito]])&amp;"-"&amp;TRIM(Tabla1[[#This Row],[Fecha Inicio grupo]])&amp;"-"&amp;TRIM(Tabla1[[#This Row],[Tipo Incrito]]))</f>
        <v>Lima - Breña-Enero-Jueves-7:30pm a 9:30pm-45673-Inscrito Nuevo</v>
      </c>
      <c r="BH53" s="307"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8">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53" s="308"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8" t="str">
        <f>IF(Tabla1[[#This Row],[Fecha Inicio grupo]]="","",IFERROR(VLOOKUP(Tabla1[[#This Row],[Mes de Alta como miembro]],Parámetros!$AM$2:$AN$16,2,0),"01/01/1900"))</f>
        <v>01/01/1900</v>
      </c>
    </row>
    <row r="54" spans="1:63" s="24" customFormat="1" ht="13.9">
      <c r="A54" s="68">
        <v>51</v>
      </c>
      <c r="B54" s="28" t="s">
        <v>72</v>
      </c>
      <c r="C54" s="34" t="s">
        <v>291</v>
      </c>
      <c r="D54" s="42" t="s">
        <v>74</v>
      </c>
      <c r="E54" s="42" t="s">
        <v>75</v>
      </c>
      <c r="F54" s="45">
        <v>45698</v>
      </c>
      <c r="G54" s="45" t="s">
        <v>76</v>
      </c>
      <c r="H54" s="164" t="s">
        <v>292</v>
      </c>
      <c r="I54" s="264" t="s">
        <v>293</v>
      </c>
      <c r="J54" s="28" t="s">
        <v>294</v>
      </c>
      <c r="K54" s="69">
        <v>977266653</v>
      </c>
      <c r="L54" s="68" t="s">
        <v>295</v>
      </c>
      <c r="M54" s="265">
        <v>28856</v>
      </c>
      <c r="N54" s="239">
        <f ca="1">IF(Tabla1[[#This Row],[Fecha de nac]]="","",IF(Tabla1[[#This Row],[Fecha Finalización]] &gt;=TODAY(), DATEDIF(Tabla1[[#This Row],[Fecha de nac]],TODAY(),"y"), ROUNDDOWN((Tabla1[[#This Row],[Fecha Finalización]] -Tabla1[[#This Row],[Fecha de nac]])/365,0)))</f>
        <v>46</v>
      </c>
      <c r="O54" s="170" t="s">
        <v>296</v>
      </c>
      <c r="P54" s="34" t="s">
        <v>82</v>
      </c>
      <c r="Q54" s="67"/>
      <c r="R54" s="67"/>
      <c r="S54" s="67"/>
      <c r="T54" s="67"/>
      <c r="U54" s="244">
        <f>IF(F54="","",Tabla1[[#This Row],[Fecha Inicio grupo]]+3*7-7)</f>
        <v>45712</v>
      </c>
      <c r="V54" s="245">
        <f>IF(F54="","",EDATE(Tabla1[[#This Row],[Fecha Inicio grupo]],3))</f>
        <v>45787</v>
      </c>
      <c r="W54" s="29" t="s">
        <v>83</v>
      </c>
      <c r="X54" s="29" t="s">
        <v>297</v>
      </c>
      <c r="Y54" s="76" t="s">
        <v>85</v>
      </c>
      <c r="Z54" s="76" t="s">
        <v>85</v>
      </c>
      <c r="AA54" s="76" t="s">
        <v>85</v>
      </c>
      <c r="AB54" s="76" t="s">
        <v>85</v>
      </c>
      <c r="AC54" s="76"/>
      <c r="AD54" s="76"/>
      <c r="AE54" s="76"/>
      <c r="AF54" s="76"/>
      <c r="AG54" s="76"/>
      <c r="AH54" s="76"/>
      <c r="AI54" s="76"/>
      <c r="AJ54" s="76"/>
      <c r="AK54" s="76"/>
      <c r="AL54" s="76"/>
      <c r="AM54" s="76"/>
      <c r="AN54" s="76"/>
      <c r="AO54" s="145"/>
      <c r="AP54" s="247" t="str">
        <f>IF(F54="","",IFERROR(VLOOKUP(SUBSTITUTE(SUBSTITUTE(Tabla1[[#This Row],[Uso Sistemas]],"T","P"),"N","F"),Parámetros!$M$2:$N$17,2,0),"Completar hasta 3ra sem. para evaluar a Probacionista"))</f>
        <v>Asistió</v>
      </c>
      <c r="AQ54" s="39"/>
      <c r="AR54" s="201"/>
      <c r="AS54" s="39"/>
      <c r="AT54" s="28"/>
      <c r="AU54" s="55"/>
      <c r="AV54" s="55"/>
      <c r="AW54" s="55"/>
      <c r="AX54" s="249">
        <f>IF(V54="","",EOMONTH(EDATE(Tabla1[[#This Row],[Fecha Finalización]],2),0))</f>
        <v>45869</v>
      </c>
      <c r="AY54" s="39"/>
      <c r="AZ54" s="250">
        <f>IF(V54="","",EOMONTH(EDATE(Tabla1[[#This Row],[Fecha Finalización]],3),0))</f>
        <v>45900</v>
      </c>
      <c r="BA54" s="39"/>
      <c r="BB54" s="39"/>
      <c r="BC54" s="236"/>
      <c r="BD54" s="234" t="str">
        <f>IF(F54="","",Tabla1[[#This Row],[sem 01]]&amp;Tabla1[[#This Row],[sem 02]]&amp;Tabla1[[#This Row],[sem 03]])</f>
        <v>PPP</v>
      </c>
      <c r="BE54" s="235" t="str">
        <f>IF(TRIM(F54)="","",$B$1&amp;"-"&amp;SUBSTITUTE(Tabla1[[#This Row],[Mes Inscrito]]," ","")&amp;"-"&amp;SUBSTITUTE(Tabla1[[#This Row],[Dia de clases Inscrito]]," ","")&amp;"-"&amp;SUBSTITUTE(Tabla1[[#This Row],[Horario Inscrito]]," ","")&amp;"-"&amp;Tabla1[[#This Row],[Fecha Inicio grupo]])</f>
        <v>Lima - Breña-Febrero-Lunes-7:30pma9:30pm-45698</v>
      </c>
      <c r="BF54" s="252" t="str">
        <f>IF(F54="","",Tabla1[[#This Row],[Curso]])</f>
        <v>Conócete a ti mismo</v>
      </c>
      <c r="BG54" s="253" t="str">
        <f>+IF(TRIM(F54)="","",$B$1&amp;"-"&amp;TRIM(Tabla1[[#This Row],[Mes Inscrito]])&amp;"-"&amp;TRIM(Tabla1[[#This Row],[Dia de clases Inscrito]])&amp;"-"&amp;TRIM(Tabla1[[#This Row],[Horario Inscrito]])&amp;"-"&amp;TRIM(Tabla1[[#This Row],[Fecha Inicio grupo]])&amp;"-"&amp;TRIM(Tabla1[[#This Row],[Tipo Incrito]]))</f>
        <v>Lima - Breña-Febrero-Lunes-7:30pm a 9:30pm-45698-Inscrito Nuevo</v>
      </c>
      <c r="BH54" s="307"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8">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4" s="308"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8" t="str">
        <f>IF(Tabla1[[#This Row],[Fecha Inicio grupo]]="","",IFERROR(VLOOKUP(Tabla1[[#This Row],[Mes de Alta como miembro]],Parámetros!$AM$2:$AN$16,2,0),"01/01/1900"))</f>
        <v>01/01/1900</v>
      </c>
    </row>
    <row r="55" spans="1:63" s="24" customFormat="1" ht="13.9">
      <c r="A55" s="68">
        <v>52</v>
      </c>
      <c r="B55" s="28" t="s">
        <v>72</v>
      </c>
      <c r="C55" s="34" t="s">
        <v>291</v>
      </c>
      <c r="D55" s="42" t="s">
        <v>74</v>
      </c>
      <c r="E55" s="42" t="s">
        <v>75</v>
      </c>
      <c r="F55" s="45">
        <v>45698</v>
      </c>
      <c r="G55" s="45" t="s">
        <v>76</v>
      </c>
      <c r="H55" s="164" t="s">
        <v>298</v>
      </c>
      <c r="I55" s="264" t="s">
        <v>299</v>
      </c>
      <c r="J55" s="28" t="s">
        <v>300</v>
      </c>
      <c r="K55" s="69">
        <v>917675018</v>
      </c>
      <c r="L55" s="68" t="s">
        <v>301</v>
      </c>
      <c r="M55" s="265">
        <v>29221</v>
      </c>
      <c r="N55" s="239">
        <f ca="1">IF(Tabla1[[#This Row],[Fecha de nac]]="","",IF(Tabla1[[#This Row],[Fecha Finalización]] &gt;=TODAY(), DATEDIF(Tabla1[[#This Row],[Fecha de nac]],TODAY(),"y"), ROUNDDOWN((Tabla1[[#This Row],[Fecha Finalización]] -Tabla1[[#This Row],[Fecha de nac]])/365,0)))</f>
        <v>45</v>
      </c>
      <c r="O55" s="170" t="s">
        <v>296</v>
      </c>
      <c r="P55" s="34" t="s">
        <v>82</v>
      </c>
      <c r="Q55" s="67"/>
      <c r="R55" s="67"/>
      <c r="S55" s="67"/>
      <c r="T55" s="67"/>
      <c r="U55" s="244">
        <f>IF(F55="","",Tabla1[[#This Row],[Fecha Inicio grupo]]+3*7-7)</f>
        <v>45712</v>
      </c>
      <c r="V55" s="245">
        <f>IF(F55="","",EDATE(Tabla1[[#This Row],[Fecha Inicio grupo]],3))</f>
        <v>45787</v>
      </c>
      <c r="W55" s="29" t="s">
        <v>83</v>
      </c>
      <c r="X55" s="29" t="s">
        <v>297</v>
      </c>
      <c r="Y55" s="76" t="s">
        <v>85</v>
      </c>
      <c r="Z55" s="76" t="s">
        <v>85</v>
      </c>
      <c r="AA55" s="76" t="s">
        <v>85</v>
      </c>
      <c r="AB55" s="76" t="s">
        <v>85</v>
      </c>
      <c r="AC55" s="76"/>
      <c r="AD55" s="76"/>
      <c r="AE55" s="76"/>
      <c r="AF55" s="76"/>
      <c r="AG55" s="76"/>
      <c r="AH55" s="76"/>
      <c r="AI55" s="76"/>
      <c r="AJ55" s="76"/>
      <c r="AK55" s="76"/>
      <c r="AL55" s="76"/>
      <c r="AM55" s="76"/>
      <c r="AN55" s="76"/>
      <c r="AO55" s="145"/>
      <c r="AP55" s="247" t="str">
        <f>IF(F55="","",IFERROR(VLOOKUP(SUBSTITUTE(SUBSTITUTE(Tabla1[[#This Row],[Uso Sistemas]],"T","P"),"N","F"),Parámetros!$M$2:$N$17,2,0),"Completar hasta 3ra sem. para evaluar a Probacionista"))</f>
        <v>Asistió</v>
      </c>
      <c r="AQ55" s="39"/>
      <c r="AR55" s="201"/>
      <c r="AS55" s="39"/>
      <c r="AT55" s="28"/>
      <c r="AU55" s="55"/>
      <c r="AV55" s="55"/>
      <c r="AW55" s="55"/>
      <c r="AX55" s="249">
        <f>IF(V55="","",EOMONTH(EDATE(Tabla1[[#This Row],[Fecha Finalización]],2),0))</f>
        <v>45869</v>
      </c>
      <c r="AY55" s="39"/>
      <c r="AZ55" s="250">
        <f>IF(V55="","",EOMONTH(EDATE(Tabla1[[#This Row],[Fecha Finalización]],3),0))</f>
        <v>45900</v>
      </c>
      <c r="BA55" s="39"/>
      <c r="BB55" s="39"/>
      <c r="BC55" s="236" t="s">
        <v>302</v>
      </c>
      <c r="BD55" s="234" t="str">
        <f>IF(F55="","",Tabla1[[#This Row],[sem 01]]&amp;Tabla1[[#This Row],[sem 02]]&amp;Tabla1[[#This Row],[sem 03]])</f>
        <v>PPP</v>
      </c>
      <c r="BE55" s="235" t="str">
        <f>IF(TRIM(F55)="","",$B$1&amp;"-"&amp;SUBSTITUTE(Tabla1[[#This Row],[Mes Inscrito]]," ","")&amp;"-"&amp;SUBSTITUTE(Tabla1[[#This Row],[Dia de clases Inscrito]]," ","")&amp;"-"&amp;SUBSTITUTE(Tabla1[[#This Row],[Horario Inscrito]]," ","")&amp;"-"&amp;Tabla1[[#This Row],[Fecha Inicio grupo]])</f>
        <v>Lima - Breña-Febrero-Lunes-7:30pma9:30pm-45698</v>
      </c>
      <c r="BF55" s="252" t="str">
        <f>IF(F55="","",Tabla1[[#This Row],[Curso]])</f>
        <v>Conócete a ti mismo</v>
      </c>
      <c r="BG55" s="253" t="str">
        <f>+IF(TRIM(F55)="","",$B$1&amp;"-"&amp;TRIM(Tabla1[[#This Row],[Mes Inscrito]])&amp;"-"&amp;TRIM(Tabla1[[#This Row],[Dia de clases Inscrito]])&amp;"-"&amp;TRIM(Tabla1[[#This Row],[Horario Inscrito]])&amp;"-"&amp;TRIM(Tabla1[[#This Row],[Fecha Inicio grupo]])&amp;"-"&amp;TRIM(Tabla1[[#This Row],[Tipo Incrito]]))</f>
        <v>Lima - Breña-Febrero-Lunes-7:30pm a 9:30pm-45698-Inscrito Nuevo</v>
      </c>
      <c r="BH55" s="307"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8">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5" s="308"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5" s="308" t="str">
        <f>IF(Tabla1[[#This Row],[Fecha Inicio grupo]]="","",IFERROR(VLOOKUP(Tabla1[[#This Row],[Mes de Alta como miembro]],Parámetros!$AM$2:$AN$16,2,0),"01/01/1900"))</f>
        <v>01/01/1900</v>
      </c>
    </row>
    <row r="56" spans="1:63" s="24" customFormat="1" ht="13.9">
      <c r="A56" s="68">
        <v>53</v>
      </c>
      <c r="B56" s="28" t="s">
        <v>72</v>
      </c>
      <c r="C56" s="34" t="s">
        <v>291</v>
      </c>
      <c r="D56" s="42" t="s">
        <v>74</v>
      </c>
      <c r="E56" s="42" t="s">
        <v>75</v>
      </c>
      <c r="F56" s="45">
        <v>45698</v>
      </c>
      <c r="G56" s="45" t="s">
        <v>76</v>
      </c>
      <c r="H56" s="164" t="s">
        <v>303</v>
      </c>
      <c r="I56" s="264" t="s">
        <v>304</v>
      </c>
      <c r="J56" s="28" t="s">
        <v>305</v>
      </c>
      <c r="K56" s="69">
        <v>945997318</v>
      </c>
      <c r="L56" s="68" t="s">
        <v>306</v>
      </c>
      <c r="M56" s="265">
        <v>29805</v>
      </c>
      <c r="N56" s="239">
        <f ca="1">IF(Tabla1[[#This Row],[Fecha de nac]]="","",IF(Tabla1[[#This Row],[Fecha Finalización]] &gt;=TODAY(), DATEDIF(Tabla1[[#This Row],[Fecha de nac]],TODAY(),"y"), ROUNDDOWN((Tabla1[[#This Row],[Fecha Finalización]] -Tabla1[[#This Row],[Fecha de nac]])/365,0)))</f>
        <v>43</v>
      </c>
      <c r="O56" s="170" t="s">
        <v>296</v>
      </c>
      <c r="P56" s="34" t="s">
        <v>82</v>
      </c>
      <c r="Q56" s="67"/>
      <c r="R56" s="67"/>
      <c r="S56" s="67"/>
      <c r="T56" s="67"/>
      <c r="U56" s="244">
        <f>IF(F56="","",Tabla1[[#This Row],[Fecha Inicio grupo]]+3*7-7)</f>
        <v>45712</v>
      </c>
      <c r="V56" s="245">
        <f>IF(F56="","",EDATE(Tabla1[[#This Row],[Fecha Inicio grupo]],3))</f>
        <v>45787</v>
      </c>
      <c r="W56" s="29" t="s">
        <v>83</v>
      </c>
      <c r="X56" s="29" t="s">
        <v>297</v>
      </c>
      <c r="Y56" s="76" t="s">
        <v>85</v>
      </c>
      <c r="Z56" s="76" t="s">
        <v>85</v>
      </c>
      <c r="AA56" s="76" t="s">
        <v>85</v>
      </c>
      <c r="AB56" s="76" t="s">
        <v>85</v>
      </c>
      <c r="AC56" s="76"/>
      <c r="AD56" s="76"/>
      <c r="AE56" s="76"/>
      <c r="AF56" s="76"/>
      <c r="AG56" s="76"/>
      <c r="AH56" s="76"/>
      <c r="AI56" s="76"/>
      <c r="AJ56" s="76"/>
      <c r="AK56" s="76"/>
      <c r="AL56" s="76"/>
      <c r="AM56" s="76"/>
      <c r="AN56" s="76"/>
      <c r="AO56" s="145"/>
      <c r="AP56" s="247" t="str">
        <f>IF(F56="","",IFERROR(VLOOKUP(SUBSTITUTE(SUBSTITUTE(Tabla1[[#This Row],[Uso Sistemas]],"T","P"),"N","F"),Parámetros!$M$2:$N$17,2,0),"Completar hasta 3ra sem. para evaluar a Probacionista"))</f>
        <v>Asistió</v>
      </c>
      <c r="AQ56" s="39"/>
      <c r="AR56" s="201"/>
      <c r="AS56" s="39"/>
      <c r="AT56" s="28"/>
      <c r="AU56" s="55"/>
      <c r="AV56" s="55"/>
      <c r="AW56" s="55"/>
      <c r="AX56" s="249">
        <f>IF(V56="","",EOMONTH(EDATE(Tabla1[[#This Row],[Fecha Finalización]],2),0))</f>
        <v>45869</v>
      </c>
      <c r="AY56" s="39"/>
      <c r="AZ56" s="250">
        <f>IF(V56="","",EOMONTH(EDATE(Tabla1[[#This Row],[Fecha Finalización]],3),0))</f>
        <v>45900</v>
      </c>
      <c r="BA56" s="39"/>
      <c r="BB56" s="39"/>
      <c r="BC56" s="236" t="s">
        <v>307</v>
      </c>
      <c r="BD56" s="234" t="str">
        <f>IF(F56="","",Tabla1[[#This Row],[sem 01]]&amp;Tabla1[[#This Row],[sem 02]]&amp;Tabla1[[#This Row],[sem 03]])</f>
        <v>PPP</v>
      </c>
      <c r="BE56" s="235" t="str">
        <f>IF(TRIM(F56)="","",$B$1&amp;"-"&amp;SUBSTITUTE(Tabla1[[#This Row],[Mes Inscrito]]," ","")&amp;"-"&amp;SUBSTITUTE(Tabla1[[#This Row],[Dia de clases Inscrito]]," ","")&amp;"-"&amp;SUBSTITUTE(Tabla1[[#This Row],[Horario Inscrito]]," ","")&amp;"-"&amp;Tabla1[[#This Row],[Fecha Inicio grupo]])</f>
        <v>Lima - Breña-Febrero-Lunes-7:30pma9:30pm-45698</v>
      </c>
      <c r="BF56" s="252" t="str">
        <f>IF(F56="","",Tabla1[[#This Row],[Curso]])</f>
        <v>Conócete a ti mismo</v>
      </c>
      <c r="BG56" s="253" t="str">
        <f>+IF(TRIM(F56)="","",$B$1&amp;"-"&amp;TRIM(Tabla1[[#This Row],[Mes Inscrito]])&amp;"-"&amp;TRIM(Tabla1[[#This Row],[Dia de clases Inscrito]])&amp;"-"&amp;TRIM(Tabla1[[#This Row],[Horario Inscrito]])&amp;"-"&amp;TRIM(Tabla1[[#This Row],[Fecha Inicio grupo]])&amp;"-"&amp;TRIM(Tabla1[[#This Row],[Tipo Incrito]]))</f>
        <v>Lima - Breña-Febrero-Lunes-7:30pm a 9:30pm-45698-Inscrito Nuevo</v>
      </c>
      <c r="BH56" s="307"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8">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6" s="308"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6" s="308" t="str">
        <f>IF(Tabla1[[#This Row],[Fecha Inicio grupo]]="","",IFERROR(VLOOKUP(Tabla1[[#This Row],[Mes de Alta como miembro]],Parámetros!$AM$2:$AN$16,2,0),"01/01/1900"))</f>
        <v>01/01/1900</v>
      </c>
    </row>
    <row r="57" spans="1:63" s="24" customFormat="1" ht="13.9">
      <c r="A57" s="68">
        <v>54</v>
      </c>
      <c r="B57" s="28" t="s">
        <v>72</v>
      </c>
      <c r="C57" s="34" t="s">
        <v>291</v>
      </c>
      <c r="D57" s="42" t="s">
        <v>74</v>
      </c>
      <c r="E57" s="42" t="s">
        <v>75</v>
      </c>
      <c r="F57" s="45">
        <v>45698</v>
      </c>
      <c r="G57" s="45" t="s">
        <v>76</v>
      </c>
      <c r="H57" s="164" t="s">
        <v>308</v>
      </c>
      <c r="I57" s="264" t="s">
        <v>309</v>
      </c>
      <c r="J57" s="28" t="s">
        <v>310</v>
      </c>
      <c r="K57" s="69">
        <v>944480785</v>
      </c>
      <c r="L57" s="68" t="s">
        <v>311</v>
      </c>
      <c r="M57" s="265">
        <v>34646</v>
      </c>
      <c r="N57" s="239">
        <f ca="1">IF(Tabla1[[#This Row],[Fecha de nac]]="","",IF(Tabla1[[#This Row],[Fecha Finalización]] &gt;=TODAY(), DATEDIF(Tabla1[[#This Row],[Fecha de nac]],TODAY(),"y"), ROUNDDOWN((Tabla1[[#This Row],[Fecha Finalización]] -Tabla1[[#This Row],[Fecha de nac]])/365,0)))</f>
        <v>30</v>
      </c>
      <c r="O57" s="170" t="s">
        <v>296</v>
      </c>
      <c r="P57" s="34" t="s">
        <v>82</v>
      </c>
      <c r="Q57" s="67"/>
      <c r="R57" s="67"/>
      <c r="S57" s="67"/>
      <c r="T57" s="67"/>
      <c r="U57" s="244">
        <f>IF(F57="","",Tabla1[[#This Row],[Fecha Inicio grupo]]+3*7-7)</f>
        <v>45712</v>
      </c>
      <c r="V57" s="245">
        <f>IF(F57="","",EDATE(Tabla1[[#This Row],[Fecha Inicio grupo]],3))</f>
        <v>45787</v>
      </c>
      <c r="W57" s="29" t="s">
        <v>83</v>
      </c>
      <c r="X57" s="29" t="s">
        <v>297</v>
      </c>
      <c r="Y57" s="76" t="s">
        <v>85</v>
      </c>
      <c r="Z57" s="76" t="s">
        <v>85</v>
      </c>
      <c r="AA57" s="76" t="s">
        <v>85</v>
      </c>
      <c r="AB57" s="76" t="s">
        <v>86</v>
      </c>
      <c r="AC57" s="76"/>
      <c r="AD57" s="76"/>
      <c r="AE57" s="76"/>
      <c r="AF57" s="76"/>
      <c r="AG57" s="76"/>
      <c r="AH57" s="76"/>
      <c r="AI57" s="76"/>
      <c r="AJ57" s="76"/>
      <c r="AK57" s="76"/>
      <c r="AL57" s="76"/>
      <c r="AM57" s="76"/>
      <c r="AN57" s="76"/>
      <c r="AO57" s="145"/>
      <c r="AP57" s="247" t="str">
        <f>IF(F57="","",IFERROR(VLOOKUP(SUBSTITUTE(SUBSTITUTE(Tabla1[[#This Row],[Uso Sistemas]],"T","P"),"N","F"),Parámetros!$M$2:$N$17,2,0),"Completar hasta 3ra sem. para evaluar a Probacionista"))</f>
        <v>Asistió</v>
      </c>
      <c r="AQ57" s="39"/>
      <c r="AR57" s="201"/>
      <c r="AS57" s="39"/>
      <c r="AT57" s="28"/>
      <c r="AU57" s="55"/>
      <c r="AV57" s="55"/>
      <c r="AW57" s="55"/>
      <c r="AX57" s="249">
        <f>IF(V57="","",EOMONTH(EDATE(Tabla1[[#This Row],[Fecha Finalización]],2),0))</f>
        <v>45869</v>
      </c>
      <c r="AY57" s="39"/>
      <c r="AZ57" s="250">
        <f>IF(V57="","",EOMONTH(EDATE(Tabla1[[#This Row],[Fecha Finalización]],3),0))</f>
        <v>45900</v>
      </c>
      <c r="BA57" s="39"/>
      <c r="BB57" s="39"/>
      <c r="BC57" s="236"/>
      <c r="BD57" s="234" t="str">
        <f>IF(F57="","",Tabla1[[#This Row],[sem 01]]&amp;Tabla1[[#This Row],[sem 02]]&amp;Tabla1[[#This Row],[sem 03]])</f>
        <v>PPP</v>
      </c>
      <c r="BE57" s="235" t="str">
        <f>IF(TRIM(F57)="","",$B$1&amp;"-"&amp;SUBSTITUTE(Tabla1[[#This Row],[Mes Inscrito]]," ","")&amp;"-"&amp;SUBSTITUTE(Tabla1[[#This Row],[Dia de clases Inscrito]]," ","")&amp;"-"&amp;SUBSTITUTE(Tabla1[[#This Row],[Horario Inscrito]]," ","")&amp;"-"&amp;Tabla1[[#This Row],[Fecha Inicio grupo]])</f>
        <v>Lima - Breña-Febrero-Lunes-7:30pma9:30pm-45698</v>
      </c>
      <c r="BF57" s="252" t="str">
        <f>IF(F57="","",Tabla1[[#This Row],[Curso]])</f>
        <v>Conócete a ti mismo</v>
      </c>
      <c r="BG57" s="253" t="str">
        <f>+IF(TRIM(F57)="","",$B$1&amp;"-"&amp;TRIM(Tabla1[[#This Row],[Mes Inscrito]])&amp;"-"&amp;TRIM(Tabla1[[#This Row],[Dia de clases Inscrito]])&amp;"-"&amp;TRIM(Tabla1[[#This Row],[Horario Inscrito]])&amp;"-"&amp;TRIM(Tabla1[[#This Row],[Fecha Inicio grupo]])&amp;"-"&amp;TRIM(Tabla1[[#This Row],[Tipo Incrito]]))</f>
        <v>Lima - Breña-Febrero-Lunes-7:30pm a 9:30pm-45698-Inscrito Nuevo</v>
      </c>
      <c r="BH57" s="307"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8">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7" s="308"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8" t="str">
        <f>IF(Tabla1[[#This Row],[Fecha Inicio grupo]]="","",IFERROR(VLOOKUP(Tabla1[[#This Row],[Mes de Alta como miembro]],Parámetros!$AM$2:$AN$16,2,0),"01/01/1900"))</f>
        <v>01/01/1900</v>
      </c>
    </row>
    <row r="58" spans="1:63" s="24" customFormat="1" ht="13.9">
      <c r="A58" s="68">
        <v>55</v>
      </c>
      <c r="B58" s="28" t="s">
        <v>72</v>
      </c>
      <c r="C58" s="34" t="s">
        <v>291</v>
      </c>
      <c r="D58" s="42" t="s">
        <v>74</v>
      </c>
      <c r="E58" s="42" t="s">
        <v>75</v>
      </c>
      <c r="F58" s="45">
        <v>45698</v>
      </c>
      <c r="G58" s="45" t="s">
        <v>76</v>
      </c>
      <c r="H58" s="164" t="s">
        <v>312</v>
      </c>
      <c r="I58" s="264" t="s">
        <v>313</v>
      </c>
      <c r="J58" s="28" t="s">
        <v>314</v>
      </c>
      <c r="K58" s="69">
        <v>991553218</v>
      </c>
      <c r="L58" s="68" t="s">
        <v>315</v>
      </c>
      <c r="M58" s="265">
        <v>29587</v>
      </c>
      <c r="N58" s="239">
        <f ca="1">IF(Tabla1[[#This Row],[Fecha de nac]]="","",IF(Tabla1[[#This Row],[Fecha Finalización]] &gt;=TODAY(), DATEDIF(Tabla1[[#This Row],[Fecha de nac]],TODAY(),"y"), ROUNDDOWN((Tabla1[[#This Row],[Fecha Finalización]] -Tabla1[[#This Row],[Fecha de nac]])/365,0)))</f>
        <v>44</v>
      </c>
      <c r="O58" s="170" t="s">
        <v>296</v>
      </c>
      <c r="P58" s="34" t="s">
        <v>82</v>
      </c>
      <c r="Q58" s="67"/>
      <c r="R58" s="67"/>
      <c r="S58" s="67"/>
      <c r="T58" s="67"/>
      <c r="U58" s="244">
        <f>IF(F58="","",Tabla1[[#This Row],[Fecha Inicio grupo]]+3*7-7)</f>
        <v>45712</v>
      </c>
      <c r="V58" s="245">
        <f>IF(F58="","",EDATE(Tabla1[[#This Row],[Fecha Inicio grupo]],3))</f>
        <v>45787</v>
      </c>
      <c r="W58" s="29" t="s">
        <v>83</v>
      </c>
      <c r="X58" s="29" t="s">
        <v>297</v>
      </c>
      <c r="Y58" s="76" t="s">
        <v>85</v>
      </c>
      <c r="Z58" s="76" t="s">
        <v>85</v>
      </c>
      <c r="AA58" s="76" t="s">
        <v>85</v>
      </c>
      <c r="AB58" s="76" t="s">
        <v>86</v>
      </c>
      <c r="AC58" s="76"/>
      <c r="AD58" s="76"/>
      <c r="AE58" s="76"/>
      <c r="AF58" s="76"/>
      <c r="AG58" s="76"/>
      <c r="AH58" s="76"/>
      <c r="AI58" s="76"/>
      <c r="AJ58" s="76"/>
      <c r="AK58" s="76"/>
      <c r="AL58" s="76"/>
      <c r="AM58" s="76"/>
      <c r="AN58" s="76"/>
      <c r="AO58" s="145"/>
      <c r="AP58" s="247" t="str">
        <f>IF(F58="","",IFERROR(VLOOKUP(SUBSTITUTE(SUBSTITUTE(Tabla1[[#This Row],[Uso Sistemas]],"T","P"),"N","F"),Parámetros!$M$2:$N$17,2,0),"Completar hasta 3ra sem. para evaluar a Probacionista"))</f>
        <v>Asistió</v>
      </c>
      <c r="AQ58" s="39"/>
      <c r="AR58" s="201"/>
      <c r="AS58" s="39"/>
      <c r="AT58" s="28"/>
      <c r="AU58" s="55"/>
      <c r="AV58" s="55"/>
      <c r="AW58" s="55"/>
      <c r="AX58" s="249">
        <f>IF(V58="","",EOMONTH(EDATE(Tabla1[[#This Row],[Fecha Finalización]],2),0))</f>
        <v>45869</v>
      </c>
      <c r="AY58" s="39"/>
      <c r="AZ58" s="250">
        <f>IF(V58="","",EOMONTH(EDATE(Tabla1[[#This Row],[Fecha Finalización]],3),0))</f>
        <v>45900</v>
      </c>
      <c r="BA58" s="39"/>
      <c r="BB58" s="39"/>
      <c r="BC58" s="236"/>
      <c r="BD58" s="234" t="str">
        <f>IF(F58="","",Tabla1[[#This Row],[sem 01]]&amp;Tabla1[[#This Row],[sem 02]]&amp;Tabla1[[#This Row],[sem 03]])</f>
        <v>PPP</v>
      </c>
      <c r="BE58" s="235" t="str">
        <f>IF(TRIM(F58)="","",$B$1&amp;"-"&amp;SUBSTITUTE(Tabla1[[#This Row],[Mes Inscrito]]," ","")&amp;"-"&amp;SUBSTITUTE(Tabla1[[#This Row],[Dia de clases Inscrito]]," ","")&amp;"-"&amp;SUBSTITUTE(Tabla1[[#This Row],[Horario Inscrito]]," ","")&amp;"-"&amp;Tabla1[[#This Row],[Fecha Inicio grupo]])</f>
        <v>Lima - Breña-Febrero-Lunes-7:30pma9:30pm-45698</v>
      </c>
      <c r="BF58" s="252" t="str">
        <f>IF(F58="","",Tabla1[[#This Row],[Curso]])</f>
        <v>Conócete a ti mismo</v>
      </c>
      <c r="BG58" s="253" t="str">
        <f>+IF(TRIM(F58)="","",$B$1&amp;"-"&amp;TRIM(Tabla1[[#This Row],[Mes Inscrito]])&amp;"-"&amp;TRIM(Tabla1[[#This Row],[Dia de clases Inscrito]])&amp;"-"&amp;TRIM(Tabla1[[#This Row],[Horario Inscrito]])&amp;"-"&amp;TRIM(Tabla1[[#This Row],[Fecha Inicio grupo]])&amp;"-"&amp;TRIM(Tabla1[[#This Row],[Tipo Incrito]]))</f>
        <v>Lima - Breña-Febrero-Lunes-7:30pm a 9:30pm-45698-Inscrito Nuevo</v>
      </c>
      <c r="BH58" s="307"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8">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8" s="308"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8" t="str">
        <f>IF(Tabla1[[#This Row],[Fecha Inicio grupo]]="","",IFERROR(VLOOKUP(Tabla1[[#This Row],[Mes de Alta como miembro]],Parámetros!$AM$2:$AN$16,2,0),"01/01/1900"))</f>
        <v>01/01/1900</v>
      </c>
    </row>
    <row r="59" spans="1:63" s="24" customFormat="1" ht="13.9">
      <c r="A59" s="68">
        <v>56</v>
      </c>
      <c r="B59" s="28" t="s">
        <v>72</v>
      </c>
      <c r="C59" s="34" t="s">
        <v>291</v>
      </c>
      <c r="D59" s="42" t="s">
        <v>74</v>
      </c>
      <c r="E59" s="42" t="s">
        <v>75</v>
      </c>
      <c r="F59" s="45">
        <v>45698</v>
      </c>
      <c r="G59" s="45" t="s">
        <v>76</v>
      </c>
      <c r="H59" s="164" t="s">
        <v>316</v>
      </c>
      <c r="I59" s="264" t="s">
        <v>317</v>
      </c>
      <c r="J59" s="28" t="s">
        <v>318</v>
      </c>
      <c r="K59" s="69">
        <v>995654707</v>
      </c>
      <c r="L59" s="68" t="s">
        <v>319</v>
      </c>
      <c r="M59" s="265">
        <v>29952</v>
      </c>
      <c r="N59" s="239">
        <f ca="1">IF(Tabla1[[#This Row],[Fecha de nac]]="","",IF(Tabla1[[#This Row],[Fecha Finalización]] &gt;=TODAY(), DATEDIF(Tabla1[[#This Row],[Fecha de nac]],TODAY(),"y"), ROUNDDOWN((Tabla1[[#This Row],[Fecha Finalización]] -Tabla1[[#This Row],[Fecha de nac]])/365,0)))</f>
        <v>43</v>
      </c>
      <c r="O59" s="170" t="s">
        <v>296</v>
      </c>
      <c r="P59" s="34" t="s">
        <v>82</v>
      </c>
      <c r="Q59" s="67"/>
      <c r="R59" s="67"/>
      <c r="S59" s="67"/>
      <c r="T59" s="67"/>
      <c r="U59" s="244">
        <f>IF(F59="","",Tabla1[[#This Row],[Fecha Inicio grupo]]+3*7-7)</f>
        <v>45712</v>
      </c>
      <c r="V59" s="245">
        <f>IF(F59="","",EDATE(Tabla1[[#This Row],[Fecha Inicio grupo]],3))</f>
        <v>45787</v>
      </c>
      <c r="W59" s="29" t="s">
        <v>83</v>
      </c>
      <c r="X59" s="29" t="s">
        <v>297</v>
      </c>
      <c r="Y59" s="76" t="s">
        <v>85</v>
      </c>
      <c r="Z59" s="76" t="s">
        <v>85</v>
      </c>
      <c r="AA59" s="76" t="s">
        <v>85</v>
      </c>
      <c r="AB59" s="76" t="s">
        <v>85</v>
      </c>
      <c r="AC59" s="76"/>
      <c r="AD59" s="76"/>
      <c r="AE59" s="76"/>
      <c r="AF59" s="76"/>
      <c r="AG59" s="76"/>
      <c r="AH59" s="76"/>
      <c r="AI59" s="76"/>
      <c r="AJ59" s="76"/>
      <c r="AK59" s="76"/>
      <c r="AL59" s="76"/>
      <c r="AM59" s="76"/>
      <c r="AN59" s="76"/>
      <c r="AO59" s="145"/>
      <c r="AP59" s="247" t="str">
        <f>IF(F59="","",IFERROR(VLOOKUP(SUBSTITUTE(SUBSTITUTE(Tabla1[[#This Row],[Uso Sistemas]],"T","P"),"N","F"),Parámetros!$M$2:$N$17,2,0),"Completar hasta 3ra sem. para evaluar a Probacionista"))</f>
        <v>Asistió</v>
      </c>
      <c r="AQ59" s="39"/>
      <c r="AR59" s="201"/>
      <c r="AS59" s="39"/>
      <c r="AT59" s="28"/>
      <c r="AU59" s="55"/>
      <c r="AV59" s="55"/>
      <c r="AW59" s="55"/>
      <c r="AX59" s="249">
        <f>IF(V59="","",EOMONTH(EDATE(Tabla1[[#This Row],[Fecha Finalización]],2),0))</f>
        <v>45869</v>
      </c>
      <c r="AY59" s="39"/>
      <c r="AZ59" s="250">
        <f>IF(V59="","",EOMONTH(EDATE(Tabla1[[#This Row],[Fecha Finalización]],3),0))</f>
        <v>45900</v>
      </c>
      <c r="BA59" s="39"/>
      <c r="BB59" s="39"/>
      <c r="BC59" s="236" t="s">
        <v>307</v>
      </c>
      <c r="BD59" s="234" t="str">
        <f>IF(F59="","",Tabla1[[#This Row],[sem 01]]&amp;Tabla1[[#This Row],[sem 02]]&amp;Tabla1[[#This Row],[sem 03]])</f>
        <v>PPP</v>
      </c>
      <c r="BE59" s="235" t="str">
        <f>IF(TRIM(F59)="","",$B$1&amp;"-"&amp;SUBSTITUTE(Tabla1[[#This Row],[Mes Inscrito]]," ","")&amp;"-"&amp;SUBSTITUTE(Tabla1[[#This Row],[Dia de clases Inscrito]]," ","")&amp;"-"&amp;SUBSTITUTE(Tabla1[[#This Row],[Horario Inscrito]]," ","")&amp;"-"&amp;Tabla1[[#This Row],[Fecha Inicio grupo]])</f>
        <v>Lima - Breña-Febrero-Lunes-7:30pma9:30pm-45698</v>
      </c>
      <c r="BF59" s="252" t="str">
        <f>IF(F59="","",Tabla1[[#This Row],[Curso]])</f>
        <v>Conócete a ti mismo</v>
      </c>
      <c r="BG59" s="253" t="str">
        <f>+IF(TRIM(F59)="","",$B$1&amp;"-"&amp;TRIM(Tabla1[[#This Row],[Mes Inscrito]])&amp;"-"&amp;TRIM(Tabla1[[#This Row],[Dia de clases Inscrito]])&amp;"-"&amp;TRIM(Tabla1[[#This Row],[Horario Inscrito]])&amp;"-"&amp;TRIM(Tabla1[[#This Row],[Fecha Inicio grupo]])&amp;"-"&amp;TRIM(Tabla1[[#This Row],[Tipo Incrito]]))</f>
        <v>Lima - Breña-Febrero-Lunes-7:30pm a 9:30pm-45698-Inscrito Nuevo</v>
      </c>
      <c r="BH59" s="307"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8">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59" s="308"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8" t="str">
        <f>IF(Tabla1[[#This Row],[Fecha Inicio grupo]]="","",IFERROR(VLOOKUP(Tabla1[[#This Row],[Mes de Alta como miembro]],Parámetros!$AM$2:$AN$16,2,0),"01/01/1900"))</f>
        <v>01/01/1900</v>
      </c>
    </row>
    <row r="60" spans="1:63" s="24" customFormat="1" ht="13.9">
      <c r="A60" s="68">
        <v>57</v>
      </c>
      <c r="B60" s="28" t="s">
        <v>72</v>
      </c>
      <c r="C60" s="34" t="s">
        <v>291</v>
      </c>
      <c r="D60" s="42" t="s">
        <v>74</v>
      </c>
      <c r="E60" s="42" t="s">
        <v>75</v>
      </c>
      <c r="F60" s="45">
        <v>45698</v>
      </c>
      <c r="G60" s="45" t="s">
        <v>76</v>
      </c>
      <c r="H60" s="164" t="s">
        <v>320</v>
      </c>
      <c r="I60" s="264" t="s">
        <v>321</v>
      </c>
      <c r="J60" s="28" t="s">
        <v>322</v>
      </c>
      <c r="K60" s="69">
        <v>996103215</v>
      </c>
      <c r="L60" s="68" t="s">
        <v>323</v>
      </c>
      <c r="M60" s="265">
        <v>39668</v>
      </c>
      <c r="N60" s="239">
        <f ca="1">IF(Tabla1[[#This Row],[Fecha de nac]]="","",IF(Tabla1[[#This Row],[Fecha Finalización]] &gt;=TODAY(), DATEDIF(Tabla1[[#This Row],[Fecha de nac]],TODAY(),"y"), ROUNDDOWN((Tabla1[[#This Row],[Fecha Finalización]] -Tabla1[[#This Row],[Fecha de nac]])/365,0)))</f>
        <v>16</v>
      </c>
      <c r="O60" s="170" t="s">
        <v>296</v>
      </c>
      <c r="P60" s="34" t="s">
        <v>82</v>
      </c>
      <c r="Q60" s="67"/>
      <c r="R60" s="67"/>
      <c r="S60" s="67"/>
      <c r="T60" s="67"/>
      <c r="U60" s="244">
        <f>IF(F60="","",Tabla1[[#This Row],[Fecha Inicio grupo]]+3*7-7)</f>
        <v>45712</v>
      </c>
      <c r="V60" s="245">
        <f>IF(F60="","",EDATE(Tabla1[[#This Row],[Fecha Inicio grupo]],3))</f>
        <v>45787</v>
      </c>
      <c r="W60" s="29" t="s">
        <v>83</v>
      </c>
      <c r="X60" s="29" t="s">
        <v>297</v>
      </c>
      <c r="Y60" s="76" t="s">
        <v>85</v>
      </c>
      <c r="Z60" s="76" t="s">
        <v>85</v>
      </c>
      <c r="AA60" s="76" t="s">
        <v>85</v>
      </c>
      <c r="AB60" s="76" t="s">
        <v>85</v>
      </c>
      <c r="AC60" s="76"/>
      <c r="AD60" s="76"/>
      <c r="AE60" s="76"/>
      <c r="AF60" s="76"/>
      <c r="AG60" s="76"/>
      <c r="AH60" s="76"/>
      <c r="AI60" s="76"/>
      <c r="AJ60" s="76"/>
      <c r="AK60" s="76"/>
      <c r="AL60" s="76"/>
      <c r="AM60" s="76"/>
      <c r="AN60" s="76"/>
      <c r="AO60" s="145"/>
      <c r="AP60" s="247" t="str">
        <f>IF(F60="","",IFERROR(VLOOKUP(SUBSTITUTE(SUBSTITUTE(Tabla1[[#This Row],[Uso Sistemas]],"T","P"),"N","F"),Parámetros!$M$2:$N$17,2,0),"Completar hasta 3ra sem. para evaluar a Probacionista"))</f>
        <v>Asistió</v>
      </c>
      <c r="AQ60" s="39"/>
      <c r="AR60" s="201"/>
      <c r="AS60" s="39"/>
      <c r="AT60" s="28"/>
      <c r="AU60" s="55"/>
      <c r="AV60" s="55"/>
      <c r="AW60" s="55"/>
      <c r="AX60" s="249">
        <f>IF(V60="","",EOMONTH(EDATE(Tabla1[[#This Row],[Fecha Finalización]],2),0))</f>
        <v>45869</v>
      </c>
      <c r="AY60" s="39"/>
      <c r="AZ60" s="250">
        <f>IF(V60="","",EOMONTH(EDATE(Tabla1[[#This Row],[Fecha Finalización]],3),0))</f>
        <v>45900</v>
      </c>
      <c r="BA60" s="39"/>
      <c r="BB60" s="39"/>
      <c r="BC60" s="236" t="s">
        <v>248</v>
      </c>
      <c r="BD60" s="234" t="str">
        <f>IF(F60="","",Tabla1[[#This Row],[sem 01]]&amp;Tabla1[[#This Row],[sem 02]]&amp;Tabla1[[#This Row],[sem 03]])</f>
        <v>PPP</v>
      </c>
      <c r="BE60" s="235" t="str">
        <f>IF(TRIM(F60)="","",$B$1&amp;"-"&amp;SUBSTITUTE(Tabla1[[#This Row],[Mes Inscrito]]," ","")&amp;"-"&amp;SUBSTITUTE(Tabla1[[#This Row],[Dia de clases Inscrito]]," ","")&amp;"-"&amp;SUBSTITUTE(Tabla1[[#This Row],[Horario Inscrito]]," ","")&amp;"-"&amp;Tabla1[[#This Row],[Fecha Inicio grupo]])</f>
        <v>Lima - Breña-Febrero-Lunes-7:30pma9:30pm-45698</v>
      </c>
      <c r="BF60" s="252" t="str">
        <f>IF(F60="","",Tabla1[[#This Row],[Curso]])</f>
        <v>Conócete a ti mismo</v>
      </c>
      <c r="BG60" s="253" t="str">
        <f>+IF(TRIM(F60)="","",$B$1&amp;"-"&amp;TRIM(Tabla1[[#This Row],[Mes Inscrito]])&amp;"-"&amp;TRIM(Tabla1[[#This Row],[Dia de clases Inscrito]])&amp;"-"&amp;TRIM(Tabla1[[#This Row],[Horario Inscrito]])&amp;"-"&amp;TRIM(Tabla1[[#This Row],[Fecha Inicio grupo]])&amp;"-"&amp;TRIM(Tabla1[[#This Row],[Tipo Incrito]]))</f>
        <v>Lima - Breña-Febrero-Lunes-7:30pm a 9:30pm-45698-Inscrito Nuevo</v>
      </c>
      <c r="BH60" s="307"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8">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0" s="308"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8" t="str">
        <f>IF(Tabla1[[#This Row],[Fecha Inicio grupo]]="","",IFERROR(VLOOKUP(Tabla1[[#This Row],[Mes de Alta como miembro]],Parámetros!$AM$2:$AN$16,2,0),"01/01/1900"))</f>
        <v>01/01/1900</v>
      </c>
    </row>
    <row r="61" spans="1:63" s="24" customFormat="1" ht="13.9">
      <c r="A61" s="68">
        <v>58</v>
      </c>
      <c r="B61" s="28" t="s">
        <v>72</v>
      </c>
      <c r="C61" s="34" t="s">
        <v>291</v>
      </c>
      <c r="D61" s="42" t="s">
        <v>74</v>
      </c>
      <c r="E61" s="42" t="s">
        <v>75</v>
      </c>
      <c r="F61" s="45">
        <v>45698</v>
      </c>
      <c r="G61" s="45" t="s">
        <v>76</v>
      </c>
      <c r="H61" s="164" t="s">
        <v>324</v>
      </c>
      <c r="I61" s="264" t="s">
        <v>325</v>
      </c>
      <c r="J61" s="28" t="s">
        <v>326</v>
      </c>
      <c r="K61" s="69">
        <v>918360531</v>
      </c>
      <c r="L61" s="68" t="s">
        <v>327</v>
      </c>
      <c r="M61" s="265">
        <v>19725</v>
      </c>
      <c r="N61" s="239">
        <f ca="1">IF(Tabla1[[#This Row],[Fecha de nac]]="","",IF(Tabla1[[#This Row],[Fecha Finalización]] &gt;=TODAY(), DATEDIF(Tabla1[[#This Row],[Fecha de nac]],TODAY(),"y"), ROUNDDOWN((Tabla1[[#This Row],[Fecha Finalización]] -Tabla1[[#This Row],[Fecha de nac]])/365,0)))</f>
        <v>71</v>
      </c>
      <c r="O61" s="170" t="s">
        <v>296</v>
      </c>
      <c r="P61" s="34" t="s">
        <v>82</v>
      </c>
      <c r="Q61" s="67"/>
      <c r="R61" s="67"/>
      <c r="S61" s="67"/>
      <c r="T61" s="67"/>
      <c r="U61" s="244">
        <f>IF(F61="","",Tabla1[[#This Row],[Fecha Inicio grupo]]+3*7-7)</f>
        <v>45712</v>
      </c>
      <c r="V61" s="245">
        <f>IF(F61="","",EDATE(Tabla1[[#This Row],[Fecha Inicio grupo]],3))</f>
        <v>45787</v>
      </c>
      <c r="W61" s="29" t="s">
        <v>83</v>
      </c>
      <c r="X61" s="29" t="s">
        <v>297</v>
      </c>
      <c r="Y61" s="76" t="s">
        <v>85</v>
      </c>
      <c r="Z61" s="76" t="s">
        <v>85</v>
      </c>
      <c r="AA61" s="76" t="s">
        <v>85</v>
      </c>
      <c r="AB61" s="76" t="s">
        <v>85</v>
      </c>
      <c r="AC61" s="76"/>
      <c r="AD61" s="76"/>
      <c r="AE61" s="76"/>
      <c r="AF61" s="76"/>
      <c r="AG61" s="76"/>
      <c r="AH61" s="76"/>
      <c r="AI61" s="76"/>
      <c r="AJ61" s="76"/>
      <c r="AK61" s="76"/>
      <c r="AL61" s="76"/>
      <c r="AM61" s="76"/>
      <c r="AN61" s="76"/>
      <c r="AO61" s="145"/>
      <c r="AP61" s="247" t="str">
        <f>IF(F61="","",IFERROR(VLOOKUP(SUBSTITUTE(SUBSTITUTE(Tabla1[[#This Row],[Uso Sistemas]],"T","P"),"N","F"),Parámetros!$M$2:$N$17,2,0),"Completar hasta 3ra sem. para evaluar a Probacionista"))</f>
        <v>Asistió</v>
      </c>
      <c r="AQ61" s="39"/>
      <c r="AR61" s="201"/>
      <c r="AS61" s="39"/>
      <c r="AT61" s="28"/>
      <c r="AU61" s="55"/>
      <c r="AV61" s="55"/>
      <c r="AW61" s="55"/>
      <c r="AX61" s="249">
        <f>IF(V61="","",EOMONTH(EDATE(Tabla1[[#This Row],[Fecha Finalización]],2),0))</f>
        <v>45869</v>
      </c>
      <c r="AY61" s="39"/>
      <c r="AZ61" s="250">
        <f>IF(V61="","",EOMONTH(EDATE(Tabla1[[#This Row],[Fecha Finalización]],3),0))</f>
        <v>45900</v>
      </c>
      <c r="BA61" s="39"/>
      <c r="BB61" s="39"/>
      <c r="BC61" s="236" t="s">
        <v>108</v>
      </c>
      <c r="BD61" s="234" t="str">
        <f>IF(F61="","",Tabla1[[#This Row],[sem 01]]&amp;Tabla1[[#This Row],[sem 02]]&amp;Tabla1[[#This Row],[sem 03]])</f>
        <v>PPP</v>
      </c>
      <c r="BE61" s="235" t="str">
        <f>IF(TRIM(F61)="","",$B$1&amp;"-"&amp;SUBSTITUTE(Tabla1[[#This Row],[Mes Inscrito]]," ","")&amp;"-"&amp;SUBSTITUTE(Tabla1[[#This Row],[Dia de clases Inscrito]]," ","")&amp;"-"&amp;SUBSTITUTE(Tabla1[[#This Row],[Horario Inscrito]]," ","")&amp;"-"&amp;Tabla1[[#This Row],[Fecha Inicio grupo]])</f>
        <v>Lima - Breña-Febrero-Lunes-7:30pma9:30pm-45698</v>
      </c>
      <c r="BF61" s="252" t="str">
        <f>IF(F61="","",Tabla1[[#This Row],[Curso]])</f>
        <v>Conócete a ti mismo</v>
      </c>
      <c r="BG61" s="253" t="str">
        <f>+IF(TRIM(F61)="","",$B$1&amp;"-"&amp;TRIM(Tabla1[[#This Row],[Mes Inscrito]])&amp;"-"&amp;TRIM(Tabla1[[#This Row],[Dia de clases Inscrito]])&amp;"-"&amp;TRIM(Tabla1[[#This Row],[Horario Inscrito]])&amp;"-"&amp;TRIM(Tabla1[[#This Row],[Fecha Inicio grupo]])&amp;"-"&amp;TRIM(Tabla1[[#This Row],[Tipo Incrito]]))</f>
        <v>Lima - Breña-Febrero-Lunes-7:30pm a 9:30pm-45698-Inscrito Nuevo</v>
      </c>
      <c r="BH61" s="307"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8">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1" s="308"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8" t="str">
        <f>IF(Tabla1[[#This Row],[Fecha Inicio grupo]]="","",IFERROR(VLOOKUP(Tabla1[[#This Row],[Mes de Alta como miembro]],Parámetros!$AM$2:$AN$16,2,0),"01/01/1900"))</f>
        <v>01/01/1900</v>
      </c>
    </row>
    <row r="62" spans="1:63" s="24" customFormat="1" ht="13.9">
      <c r="A62" s="68">
        <v>59</v>
      </c>
      <c r="B62" s="28" t="s">
        <v>72</v>
      </c>
      <c r="C62" s="34" t="s">
        <v>291</v>
      </c>
      <c r="D62" s="42" t="s">
        <v>74</v>
      </c>
      <c r="E62" s="42" t="s">
        <v>75</v>
      </c>
      <c r="F62" s="45">
        <v>45698</v>
      </c>
      <c r="G62" s="45" t="s">
        <v>76</v>
      </c>
      <c r="H62" s="164" t="s">
        <v>328</v>
      </c>
      <c r="I62" s="42" t="s">
        <v>329</v>
      </c>
      <c r="J62" s="203" t="s">
        <v>330</v>
      </c>
      <c r="K62" s="69">
        <v>972998473</v>
      </c>
      <c r="L62" s="68" t="s">
        <v>331</v>
      </c>
      <c r="M62" s="46">
        <v>37631</v>
      </c>
      <c r="N62" s="239">
        <f ca="1">IF(Tabla1[[#This Row],[Fecha de nac]]="","",IF(Tabla1[[#This Row],[Fecha Finalización]] &gt;=TODAY(), DATEDIF(Tabla1[[#This Row],[Fecha de nac]],TODAY(),"y"), ROUNDDOWN((Tabla1[[#This Row],[Fecha Finalización]] -Tabla1[[#This Row],[Fecha de nac]])/365,0)))</f>
        <v>22</v>
      </c>
      <c r="O62" s="170" t="s">
        <v>296</v>
      </c>
      <c r="P62" s="34" t="s">
        <v>82</v>
      </c>
      <c r="Q62" s="67"/>
      <c r="R62" s="67"/>
      <c r="S62" s="67"/>
      <c r="T62" s="67"/>
      <c r="U62" s="244">
        <f>IF(F62="","",Tabla1[[#This Row],[Fecha Inicio grupo]]+3*7-7)</f>
        <v>45712</v>
      </c>
      <c r="V62" s="245">
        <f>IF(F62="","",EDATE(Tabla1[[#This Row],[Fecha Inicio grupo]],3))</f>
        <v>45787</v>
      </c>
      <c r="W62" s="29" t="s">
        <v>83</v>
      </c>
      <c r="X62" s="29" t="s">
        <v>297</v>
      </c>
      <c r="Y62" s="76" t="s">
        <v>85</v>
      </c>
      <c r="Z62" s="76" t="s">
        <v>86</v>
      </c>
      <c r="AA62" s="76" t="s">
        <v>86</v>
      </c>
      <c r="AB62" s="76" t="s">
        <v>86</v>
      </c>
      <c r="AC62" s="76"/>
      <c r="AD62" s="76"/>
      <c r="AE62" s="76"/>
      <c r="AF62" s="76"/>
      <c r="AG62" s="76"/>
      <c r="AH62" s="76"/>
      <c r="AI62" s="76"/>
      <c r="AJ62" s="76"/>
      <c r="AK62" s="76"/>
      <c r="AL62" s="76"/>
      <c r="AM62" s="76"/>
      <c r="AN62" s="76"/>
      <c r="AO62" s="145"/>
      <c r="AP62" s="247" t="str">
        <f>IF(F62="","",IFERROR(VLOOKUP(SUBSTITUTE(SUBSTITUTE(Tabla1[[#This Row],[Uso Sistemas]],"T","P"),"N","F"),Parámetros!$M$2:$N$17,2,0),"Completar hasta 3ra sem. para evaluar a Probacionista"))</f>
        <v>No Asistió</v>
      </c>
      <c r="AQ62" s="39"/>
      <c r="AR62" s="201"/>
      <c r="AS62" s="39"/>
      <c r="AT62" s="28"/>
      <c r="AU62" s="55"/>
      <c r="AV62" s="210"/>
      <c r="AW62" s="55"/>
      <c r="AX62" s="249">
        <f>IF(V62="","",EOMONTH(EDATE(Tabla1[[#This Row],[Fecha Finalización]],2),0))</f>
        <v>45869</v>
      </c>
      <c r="AY62" s="39"/>
      <c r="AZ62" s="250">
        <f>IF(V62="","",EOMONTH(EDATE(Tabla1[[#This Row],[Fecha Finalización]],3),0))</f>
        <v>45900</v>
      </c>
      <c r="BA62" s="39"/>
      <c r="BB62" s="39"/>
      <c r="BC62" s="236"/>
      <c r="BD62" s="234" t="str">
        <f>IF(F62="","",Tabla1[[#This Row],[sem 01]]&amp;Tabla1[[#This Row],[sem 02]]&amp;Tabla1[[#This Row],[sem 03]])</f>
        <v>PFF</v>
      </c>
      <c r="BE62" s="235" t="str">
        <f>IF(TRIM(F62)="","",$B$1&amp;"-"&amp;SUBSTITUTE(Tabla1[[#This Row],[Mes Inscrito]]," ","")&amp;"-"&amp;SUBSTITUTE(Tabla1[[#This Row],[Dia de clases Inscrito]]," ","")&amp;"-"&amp;SUBSTITUTE(Tabla1[[#This Row],[Horario Inscrito]]," ","")&amp;"-"&amp;Tabla1[[#This Row],[Fecha Inicio grupo]])</f>
        <v>Lima - Breña-Febrero-Lunes-7:30pma9:30pm-45698</v>
      </c>
      <c r="BF62" s="252" t="str">
        <f>IF(F62="","",Tabla1[[#This Row],[Curso]])</f>
        <v>Conócete a ti mismo</v>
      </c>
      <c r="BG62" s="253" t="str">
        <f>+IF(TRIM(F62)="","",$B$1&amp;"-"&amp;TRIM(Tabla1[[#This Row],[Mes Inscrito]])&amp;"-"&amp;TRIM(Tabla1[[#This Row],[Dia de clases Inscrito]])&amp;"-"&amp;TRIM(Tabla1[[#This Row],[Horario Inscrito]])&amp;"-"&amp;TRIM(Tabla1[[#This Row],[Fecha Inicio grupo]])&amp;"-"&amp;TRIM(Tabla1[[#This Row],[Tipo Incrito]]))</f>
        <v>Lima - Breña-Febrero-Lunes-7:30pm a 9:30pm-45698-Inscrito Nuevo</v>
      </c>
      <c r="BH62" s="307"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8">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2" s="308"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8" t="str">
        <f>IF(Tabla1[[#This Row],[Fecha Inicio grupo]]="","",IFERROR(VLOOKUP(Tabla1[[#This Row],[Mes de Alta como miembro]],Parámetros!$AM$2:$AN$16,2,0),"01/01/1900"))</f>
        <v>01/01/1900</v>
      </c>
    </row>
    <row r="63" spans="1:63" s="24" customFormat="1" ht="13.9">
      <c r="A63" s="68">
        <v>60</v>
      </c>
      <c r="B63" s="28" t="s">
        <v>72</v>
      </c>
      <c r="C63" s="34" t="s">
        <v>291</v>
      </c>
      <c r="D63" s="42" t="s">
        <v>99</v>
      </c>
      <c r="E63" s="42" t="s">
        <v>75</v>
      </c>
      <c r="F63" s="45">
        <v>45699</v>
      </c>
      <c r="G63" s="45" t="s">
        <v>100</v>
      </c>
      <c r="H63" s="164" t="s">
        <v>332</v>
      </c>
      <c r="I63" s="42" t="s">
        <v>333</v>
      </c>
      <c r="J63" s="28" t="s">
        <v>334</v>
      </c>
      <c r="K63" s="69">
        <v>929087129</v>
      </c>
      <c r="L63" s="68" t="s">
        <v>335</v>
      </c>
      <c r="M63" s="46">
        <v>29221</v>
      </c>
      <c r="N63" s="239">
        <f ca="1">IF(Tabla1[[#This Row],[Fecha de nac]]="","",IF(Tabla1[[#This Row],[Fecha Finalización]] &gt;=TODAY(), DATEDIF(Tabla1[[#This Row],[Fecha de nac]],TODAY(),"y"), ROUNDDOWN((Tabla1[[#This Row],[Fecha Finalización]] -Tabla1[[#This Row],[Fecha de nac]])/365,0)))</f>
        <v>45</v>
      </c>
      <c r="O63" s="170" t="s">
        <v>336</v>
      </c>
      <c r="P63" s="34" t="s">
        <v>82</v>
      </c>
      <c r="Q63" s="67"/>
      <c r="R63" s="67"/>
      <c r="S63" s="67"/>
      <c r="T63" s="67"/>
      <c r="U63" s="244">
        <f>IF(F63="","",Tabla1[[#This Row],[Fecha Inicio grupo]]+3*7-7)</f>
        <v>45713</v>
      </c>
      <c r="V63" s="245">
        <f>IF(F63="","",EDATE(Tabla1[[#This Row],[Fecha Inicio grupo]],3))</f>
        <v>45788</v>
      </c>
      <c r="W63" s="29" t="s">
        <v>337</v>
      </c>
      <c r="X63" s="29" t="s">
        <v>107</v>
      </c>
      <c r="Y63" s="76" t="s">
        <v>85</v>
      </c>
      <c r="Z63" s="76" t="s">
        <v>85</v>
      </c>
      <c r="AA63" s="76" t="s">
        <v>86</v>
      </c>
      <c r="AB63" s="76" t="s">
        <v>85</v>
      </c>
      <c r="AC63" s="76"/>
      <c r="AD63" s="76"/>
      <c r="AE63" s="76"/>
      <c r="AF63" s="76"/>
      <c r="AG63" s="76"/>
      <c r="AH63" s="76"/>
      <c r="AI63" s="76"/>
      <c r="AJ63" s="76"/>
      <c r="AK63" s="76"/>
      <c r="AL63" s="76"/>
      <c r="AM63" s="76"/>
      <c r="AN63" s="76"/>
      <c r="AO63" s="145"/>
      <c r="AP63" s="247" t="str">
        <f>IF(F63="","",IFERROR(VLOOKUP(SUBSTITUTE(SUBSTITUTE(Tabla1[[#This Row],[Uso Sistemas]],"T","P"),"N","F"),Parámetros!$M$2:$N$17,2,0),"Completar hasta 3ra sem. para evaluar a Probacionista"))</f>
        <v>Asistió</v>
      </c>
      <c r="AQ63" s="39"/>
      <c r="AR63" s="201"/>
      <c r="AS63" s="39"/>
      <c r="AT63" s="28"/>
      <c r="AU63" s="55"/>
      <c r="AV63" s="55"/>
      <c r="AW63" s="55"/>
      <c r="AX63" s="249">
        <f>IF(V63="","",EOMONTH(EDATE(Tabla1[[#This Row],[Fecha Finalización]],2),0))</f>
        <v>45869</v>
      </c>
      <c r="AY63" s="39"/>
      <c r="AZ63" s="250">
        <f>IF(V63="","",EOMONTH(EDATE(Tabla1[[#This Row],[Fecha Finalización]],3),0))</f>
        <v>45900</v>
      </c>
      <c r="BA63" s="39"/>
      <c r="BB63" s="39"/>
      <c r="BC63" s="236"/>
      <c r="BD63" s="234" t="str">
        <f>IF(F63="","",Tabla1[[#This Row],[sem 01]]&amp;Tabla1[[#This Row],[sem 02]]&amp;Tabla1[[#This Row],[sem 03]])</f>
        <v>PPF</v>
      </c>
      <c r="BE63" s="235" t="str">
        <f>IF(TRIM(F63)="","",$B$1&amp;"-"&amp;SUBSTITUTE(Tabla1[[#This Row],[Mes Inscrito]]," ","")&amp;"-"&amp;SUBSTITUTE(Tabla1[[#This Row],[Dia de clases Inscrito]]," ","")&amp;"-"&amp;SUBSTITUTE(Tabla1[[#This Row],[Horario Inscrito]]," ","")&amp;"-"&amp;Tabla1[[#This Row],[Fecha Inicio grupo]])</f>
        <v>Lima - Breña-Febrero-Martes-7:30pma9:30pm-45699</v>
      </c>
      <c r="BF63" s="252" t="str">
        <f>IF(F63="","",Tabla1[[#This Row],[Curso]])</f>
        <v>Conócete a ti mismo</v>
      </c>
      <c r="BG63" s="253" t="str">
        <f>+IF(TRIM(F63)="","",$B$1&amp;"-"&amp;TRIM(Tabla1[[#This Row],[Mes Inscrito]])&amp;"-"&amp;TRIM(Tabla1[[#This Row],[Dia de clases Inscrito]])&amp;"-"&amp;TRIM(Tabla1[[#This Row],[Horario Inscrito]])&amp;"-"&amp;TRIM(Tabla1[[#This Row],[Fecha Inicio grupo]])&amp;"-"&amp;TRIM(Tabla1[[#This Row],[Tipo Incrito]]))</f>
        <v>Lima - Breña-Febrero-Martes-7:30pm a 9:30pm-45699-Inscrito Nuevo</v>
      </c>
      <c r="BH63" s="307"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8">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63" s="308"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3" s="308" t="str">
        <f>IF(Tabla1[[#This Row],[Fecha Inicio grupo]]="","",IFERROR(VLOOKUP(Tabla1[[#This Row],[Mes de Alta como miembro]],Parámetros!$AM$2:$AN$16,2,0),"01/01/1900"))</f>
        <v>01/01/1900</v>
      </c>
    </row>
    <row r="64" spans="1:63" s="24" customFormat="1" ht="13.9">
      <c r="A64" s="68">
        <v>61</v>
      </c>
      <c r="B64" s="28" t="s">
        <v>72</v>
      </c>
      <c r="C64" s="34" t="s">
        <v>291</v>
      </c>
      <c r="D64" s="42" t="s">
        <v>99</v>
      </c>
      <c r="E64" s="42" t="s">
        <v>75</v>
      </c>
      <c r="F64" s="45">
        <v>45699</v>
      </c>
      <c r="G64" s="45" t="s">
        <v>100</v>
      </c>
      <c r="H64" s="164" t="s">
        <v>338</v>
      </c>
      <c r="I64" s="42" t="s">
        <v>339</v>
      </c>
      <c r="J64" s="28" t="s">
        <v>340</v>
      </c>
      <c r="K64" s="69">
        <v>988900931</v>
      </c>
      <c r="L64" s="68" t="s">
        <v>341</v>
      </c>
      <c r="M64" s="46">
        <v>23377</v>
      </c>
      <c r="N64" s="239">
        <f ca="1">IF(Tabla1[[#This Row],[Fecha de nac]]="","",IF(Tabla1[[#This Row],[Fecha Finalización]] &gt;=TODAY(), DATEDIF(Tabla1[[#This Row],[Fecha de nac]],TODAY(),"y"), ROUNDDOWN((Tabla1[[#This Row],[Fecha Finalización]] -Tabla1[[#This Row],[Fecha de nac]])/365,0)))</f>
        <v>61</v>
      </c>
      <c r="O64" s="170" t="s">
        <v>336</v>
      </c>
      <c r="P64" s="34" t="s">
        <v>82</v>
      </c>
      <c r="Q64" s="67"/>
      <c r="R64" s="67"/>
      <c r="S64" s="67"/>
      <c r="T64" s="67"/>
      <c r="U64" s="244">
        <f>IF(F64="","",Tabla1[[#This Row],[Fecha Inicio grupo]]+3*7-7)</f>
        <v>45713</v>
      </c>
      <c r="V64" s="245">
        <f>IF(F64="","",EDATE(Tabla1[[#This Row],[Fecha Inicio grupo]],3))</f>
        <v>45788</v>
      </c>
      <c r="W64" s="29" t="s">
        <v>337</v>
      </c>
      <c r="X64" s="29" t="s">
        <v>107</v>
      </c>
      <c r="Y64" s="76" t="s">
        <v>85</v>
      </c>
      <c r="Z64" s="76" t="s">
        <v>85</v>
      </c>
      <c r="AA64" s="76" t="s">
        <v>85</v>
      </c>
      <c r="AB64" s="76" t="s">
        <v>85</v>
      </c>
      <c r="AC64" s="76"/>
      <c r="AD64" s="76"/>
      <c r="AE64" s="76"/>
      <c r="AF64" s="76"/>
      <c r="AG64" s="76"/>
      <c r="AH64" s="76"/>
      <c r="AI64" s="76"/>
      <c r="AJ64" s="76"/>
      <c r="AK64" s="76"/>
      <c r="AL64" s="76"/>
      <c r="AM64" s="76"/>
      <c r="AN64" s="76"/>
      <c r="AO64" s="145"/>
      <c r="AP64" s="247" t="str">
        <f>IF(F64="","",IFERROR(VLOOKUP(SUBSTITUTE(SUBSTITUTE(Tabla1[[#This Row],[Uso Sistemas]],"T","P"),"N","F"),Parámetros!$M$2:$N$17,2,0),"Completar hasta 3ra sem. para evaluar a Probacionista"))</f>
        <v>Asistió</v>
      </c>
      <c r="AQ64" s="39"/>
      <c r="AR64" s="201"/>
      <c r="AS64" s="39"/>
      <c r="AT64" s="28"/>
      <c r="AU64" s="55"/>
      <c r="AV64" s="55"/>
      <c r="AW64" s="55"/>
      <c r="AX64" s="249">
        <f>IF(V64="","",EOMONTH(EDATE(Tabla1[[#This Row],[Fecha Finalización]],2),0))</f>
        <v>45869</v>
      </c>
      <c r="AY64" s="39"/>
      <c r="AZ64" s="250">
        <f>IF(V64="","",EOMONTH(EDATE(Tabla1[[#This Row],[Fecha Finalización]],3),0))</f>
        <v>45900</v>
      </c>
      <c r="BA64" s="39"/>
      <c r="BB64" s="39"/>
      <c r="BC64" s="236" t="s">
        <v>342</v>
      </c>
      <c r="BD64" s="234" t="str">
        <f>IF(F64="","",Tabla1[[#This Row],[sem 01]]&amp;Tabla1[[#This Row],[sem 02]]&amp;Tabla1[[#This Row],[sem 03]])</f>
        <v>PPP</v>
      </c>
      <c r="BE64" s="235" t="str">
        <f>IF(TRIM(F64)="","",$B$1&amp;"-"&amp;SUBSTITUTE(Tabla1[[#This Row],[Mes Inscrito]]," ","")&amp;"-"&amp;SUBSTITUTE(Tabla1[[#This Row],[Dia de clases Inscrito]]," ","")&amp;"-"&amp;SUBSTITUTE(Tabla1[[#This Row],[Horario Inscrito]]," ","")&amp;"-"&amp;Tabla1[[#This Row],[Fecha Inicio grupo]])</f>
        <v>Lima - Breña-Febrero-Martes-7:30pma9:30pm-45699</v>
      </c>
      <c r="BF64" s="252" t="str">
        <f>IF(F64="","",Tabla1[[#This Row],[Curso]])</f>
        <v>Conócete a ti mismo</v>
      </c>
      <c r="BG64" s="253" t="str">
        <f>+IF(TRIM(F64)="","",$B$1&amp;"-"&amp;TRIM(Tabla1[[#This Row],[Mes Inscrito]])&amp;"-"&amp;TRIM(Tabla1[[#This Row],[Dia de clases Inscrito]])&amp;"-"&amp;TRIM(Tabla1[[#This Row],[Horario Inscrito]])&amp;"-"&amp;TRIM(Tabla1[[#This Row],[Fecha Inicio grupo]])&amp;"-"&amp;TRIM(Tabla1[[#This Row],[Tipo Incrito]]))</f>
        <v>Lima - Breña-Febrero-Martes-7:30pm a 9:30pm-45699-Inscrito Nuevo</v>
      </c>
      <c r="BH64" s="307" t="b">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4" s="308">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64" s="308"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4" s="308" t="str">
        <f>IF(Tabla1[[#This Row],[Fecha Inicio grupo]]="","",IFERROR(VLOOKUP(Tabla1[[#This Row],[Mes de Alta como miembro]],Parámetros!$AM$2:$AN$16,2,0),"01/01/1900"))</f>
        <v>01/01/1900</v>
      </c>
    </row>
    <row r="65" spans="1:63" s="24" customFormat="1" ht="13.9">
      <c r="A65" s="68">
        <v>62</v>
      </c>
      <c r="B65" s="28" t="s">
        <v>72</v>
      </c>
      <c r="C65" s="34" t="s">
        <v>291</v>
      </c>
      <c r="D65" s="42" t="s">
        <v>99</v>
      </c>
      <c r="E65" s="42" t="s">
        <v>75</v>
      </c>
      <c r="F65" s="45">
        <v>45699</v>
      </c>
      <c r="G65" s="45" t="s">
        <v>100</v>
      </c>
      <c r="H65" s="164" t="s">
        <v>343</v>
      </c>
      <c r="I65" s="42" t="s">
        <v>344</v>
      </c>
      <c r="J65" s="28" t="s">
        <v>345</v>
      </c>
      <c r="K65" s="69">
        <v>908692210</v>
      </c>
      <c r="L65" s="68" t="s">
        <v>346</v>
      </c>
      <c r="M65" s="46">
        <v>38872</v>
      </c>
      <c r="N65" s="239">
        <f ca="1">IF(Tabla1[[#This Row],[Fecha de nac]]="","",IF(Tabla1[[#This Row],[Fecha Finalización]] &gt;=TODAY(), DATEDIF(Tabla1[[#This Row],[Fecha de nac]],TODAY(),"y"), ROUNDDOWN((Tabla1[[#This Row],[Fecha Finalización]] -Tabla1[[#This Row],[Fecha de nac]])/365,0)))</f>
        <v>18</v>
      </c>
      <c r="O65" s="170" t="s">
        <v>336</v>
      </c>
      <c r="P65" s="34" t="s">
        <v>347</v>
      </c>
      <c r="Q65" s="67"/>
      <c r="R65" s="67"/>
      <c r="S65" s="67"/>
      <c r="T65" s="67"/>
      <c r="U65" s="244">
        <f>IF(F65="","",Tabla1[[#This Row],[Fecha Inicio grupo]]+3*7-7)</f>
        <v>45713</v>
      </c>
      <c r="V65" s="245">
        <f>IF(F65="","",EDATE(Tabla1[[#This Row],[Fecha Inicio grupo]],3))</f>
        <v>45788</v>
      </c>
      <c r="W65" s="29" t="s">
        <v>337</v>
      </c>
      <c r="X65" s="29" t="s">
        <v>107</v>
      </c>
      <c r="Y65" s="76" t="s">
        <v>86</v>
      </c>
      <c r="Z65" s="76" t="s">
        <v>86</v>
      </c>
      <c r="AA65" s="76" t="s">
        <v>86</v>
      </c>
      <c r="AB65" s="76" t="s">
        <v>86</v>
      </c>
      <c r="AC65" s="76"/>
      <c r="AD65" s="76"/>
      <c r="AE65" s="76"/>
      <c r="AF65" s="76"/>
      <c r="AG65" s="76"/>
      <c r="AH65" s="76"/>
      <c r="AI65" s="76"/>
      <c r="AJ65" s="76"/>
      <c r="AK65" s="76"/>
      <c r="AL65" s="76"/>
      <c r="AM65" s="76"/>
      <c r="AN65" s="76"/>
      <c r="AO65" s="145"/>
      <c r="AP65" s="247" t="str">
        <f>IF(F65="","",IFERROR(VLOOKUP(SUBSTITUTE(SUBSTITUTE(Tabla1[[#This Row],[Uso Sistemas]],"T","P"),"N","F"),Parámetros!$M$2:$N$17,2,0),"Completar hasta 3ra sem. para evaluar a Probacionista"))</f>
        <v>No Asistió</v>
      </c>
      <c r="AQ65" s="39"/>
      <c r="AR65" s="201"/>
      <c r="AS65" s="39"/>
      <c r="AT65" s="28"/>
      <c r="AU65" s="55"/>
      <c r="AV65" s="55"/>
      <c r="AW65" s="55"/>
      <c r="AX65" s="249">
        <f>IF(V65="","",EOMONTH(EDATE(Tabla1[[#This Row],[Fecha Finalización]],2),0))</f>
        <v>45869</v>
      </c>
      <c r="AY65" s="39"/>
      <c r="AZ65" s="250">
        <f>IF(V65="","",EOMONTH(EDATE(Tabla1[[#This Row],[Fecha Finalización]],3),0))</f>
        <v>45900</v>
      </c>
      <c r="BA65" s="39"/>
      <c r="BB65" s="39"/>
      <c r="BC65" s="236" t="s">
        <v>248</v>
      </c>
      <c r="BD65" s="234" t="str">
        <f>IF(F65="","",Tabla1[[#This Row],[sem 01]]&amp;Tabla1[[#This Row],[sem 02]]&amp;Tabla1[[#This Row],[sem 03]])</f>
        <v>FFF</v>
      </c>
      <c r="BE65" s="235" t="str">
        <f>IF(TRIM(F65)="","",$B$1&amp;"-"&amp;SUBSTITUTE(Tabla1[[#This Row],[Mes Inscrito]]," ","")&amp;"-"&amp;SUBSTITUTE(Tabla1[[#This Row],[Dia de clases Inscrito]]," ","")&amp;"-"&amp;SUBSTITUTE(Tabla1[[#This Row],[Horario Inscrito]]," ","")&amp;"-"&amp;Tabla1[[#This Row],[Fecha Inicio grupo]])</f>
        <v>Lima - Breña-Febrero-Martes-7:30pma9:30pm-45699</v>
      </c>
      <c r="BF65" s="252" t="str">
        <f>IF(F65="","",Tabla1[[#This Row],[Curso]])</f>
        <v>Conócete a ti mismo</v>
      </c>
      <c r="BG65" s="253" t="str">
        <f>+IF(TRIM(F65)="","",$B$1&amp;"-"&amp;TRIM(Tabla1[[#This Row],[Mes Inscrito]])&amp;"-"&amp;TRIM(Tabla1[[#This Row],[Dia de clases Inscrito]])&amp;"-"&amp;TRIM(Tabla1[[#This Row],[Horario Inscrito]])&amp;"-"&amp;TRIM(Tabla1[[#This Row],[Fecha Inicio grupo]])&amp;"-"&amp;TRIM(Tabla1[[#This Row],[Tipo Incrito]]))</f>
        <v>Lima - Breña-Febrero-Martes-7:30pm a 9:30pm-45699-Pre-Inscrito</v>
      </c>
      <c r="BH65" s="307" t="b">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5" s="308"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5" s="308"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5" s="308" t="str">
        <f>IF(Tabla1[[#This Row],[Fecha Inicio grupo]]="","",IFERROR(VLOOKUP(Tabla1[[#This Row],[Mes de Alta como miembro]],Parámetros!$AM$2:$AN$16,2,0),"01/01/1900"))</f>
        <v>01/01/1900</v>
      </c>
    </row>
    <row r="66" spans="1:63" s="24" customFormat="1" ht="13.9">
      <c r="A66" s="68">
        <v>63</v>
      </c>
      <c r="B66" s="28" t="s">
        <v>72</v>
      </c>
      <c r="C66" s="34" t="s">
        <v>291</v>
      </c>
      <c r="D66" s="42" t="s">
        <v>99</v>
      </c>
      <c r="E66" s="42" t="s">
        <v>75</v>
      </c>
      <c r="F66" s="45">
        <v>45699</v>
      </c>
      <c r="G66" s="45" t="s">
        <v>100</v>
      </c>
      <c r="H66" s="164" t="s">
        <v>348</v>
      </c>
      <c r="I66" s="42" t="s">
        <v>349</v>
      </c>
      <c r="J66" s="28" t="s">
        <v>350</v>
      </c>
      <c r="K66" s="69">
        <v>979549413</v>
      </c>
      <c r="L66" s="68" t="s">
        <v>351</v>
      </c>
      <c r="M66" s="46">
        <v>24838</v>
      </c>
      <c r="N66" s="239">
        <f ca="1">IF(Tabla1[[#This Row],[Fecha de nac]]="","",IF(Tabla1[[#This Row],[Fecha Finalización]] &gt;=TODAY(), DATEDIF(Tabla1[[#This Row],[Fecha de nac]],TODAY(),"y"), ROUNDDOWN((Tabla1[[#This Row],[Fecha Finalización]] -Tabla1[[#This Row],[Fecha de nac]])/365,0)))</f>
        <v>57</v>
      </c>
      <c r="O66" s="170" t="s">
        <v>336</v>
      </c>
      <c r="P66" s="34" t="s">
        <v>82</v>
      </c>
      <c r="Q66" s="67"/>
      <c r="R66" s="67"/>
      <c r="S66" s="67"/>
      <c r="T66" s="67"/>
      <c r="U66" s="244">
        <f>IF(F66="","",Tabla1[[#This Row],[Fecha Inicio grupo]]+3*7-7)</f>
        <v>45713</v>
      </c>
      <c r="V66" s="245">
        <f>IF(F66="","",EDATE(Tabla1[[#This Row],[Fecha Inicio grupo]],3))</f>
        <v>45788</v>
      </c>
      <c r="W66" s="29" t="s">
        <v>337</v>
      </c>
      <c r="X66" s="29" t="s">
        <v>107</v>
      </c>
      <c r="Y66" s="76" t="s">
        <v>85</v>
      </c>
      <c r="Z66" s="76" t="s">
        <v>85</v>
      </c>
      <c r="AA66" s="76" t="s">
        <v>86</v>
      </c>
      <c r="AB66" s="76" t="s">
        <v>85</v>
      </c>
      <c r="AC66" s="76"/>
      <c r="AD66" s="76"/>
      <c r="AE66" s="76"/>
      <c r="AF66" s="76"/>
      <c r="AG66" s="76"/>
      <c r="AH66" s="76"/>
      <c r="AI66" s="76"/>
      <c r="AJ66" s="76"/>
      <c r="AK66" s="76"/>
      <c r="AL66" s="76"/>
      <c r="AM66" s="76"/>
      <c r="AN66" s="76"/>
      <c r="AO66" s="145"/>
      <c r="AP66" s="247" t="str">
        <f>IF(F66="","",IFERROR(VLOOKUP(SUBSTITUTE(SUBSTITUTE(Tabla1[[#This Row],[Uso Sistemas]],"T","P"),"N","F"),Parámetros!$M$2:$N$17,2,0),"Completar hasta 3ra sem. para evaluar a Probacionista"))</f>
        <v>Asistió</v>
      </c>
      <c r="AQ66" s="39"/>
      <c r="AR66" s="201"/>
      <c r="AS66" s="39"/>
      <c r="AT66" s="28"/>
      <c r="AU66" s="55"/>
      <c r="AV66" s="55"/>
      <c r="AW66" s="55"/>
      <c r="AX66" s="249">
        <f>IF(V66="","",EOMONTH(EDATE(Tabla1[[#This Row],[Fecha Finalización]],2),0))</f>
        <v>45869</v>
      </c>
      <c r="AY66" s="39"/>
      <c r="AZ66" s="250">
        <f>IF(V66="","",EOMONTH(EDATE(Tabla1[[#This Row],[Fecha Finalización]],3),0))</f>
        <v>45900</v>
      </c>
      <c r="BA66" s="39"/>
      <c r="BB66" s="39"/>
      <c r="BC66" s="236"/>
      <c r="BD66" s="234" t="str">
        <f>IF(F66="","",Tabla1[[#This Row],[sem 01]]&amp;Tabla1[[#This Row],[sem 02]]&amp;Tabla1[[#This Row],[sem 03]])</f>
        <v>PPF</v>
      </c>
      <c r="BE66" s="235" t="str">
        <f>IF(TRIM(F66)="","",$B$1&amp;"-"&amp;SUBSTITUTE(Tabla1[[#This Row],[Mes Inscrito]]," ","")&amp;"-"&amp;SUBSTITUTE(Tabla1[[#This Row],[Dia de clases Inscrito]]," ","")&amp;"-"&amp;SUBSTITUTE(Tabla1[[#This Row],[Horario Inscrito]]," ","")&amp;"-"&amp;Tabla1[[#This Row],[Fecha Inicio grupo]])</f>
        <v>Lima - Breña-Febrero-Martes-7:30pma9:30pm-45699</v>
      </c>
      <c r="BF66" s="252" t="str">
        <f>IF(F66="","",Tabla1[[#This Row],[Curso]])</f>
        <v>Conócete a ti mismo</v>
      </c>
      <c r="BG66" s="253" t="str">
        <f>+IF(TRIM(F66)="","",$B$1&amp;"-"&amp;TRIM(Tabla1[[#This Row],[Mes Inscrito]])&amp;"-"&amp;TRIM(Tabla1[[#This Row],[Dia de clases Inscrito]])&amp;"-"&amp;TRIM(Tabla1[[#This Row],[Horario Inscrito]])&amp;"-"&amp;TRIM(Tabla1[[#This Row],[Fecha Inicio grupo]])&amp;"-"&amp;TRIM(Tabla1[[#This Row],[Tipo Incrito]]))</f>
        <v>Lima - Breña-Febrero-Martes-7:30pm a 9:30pm-45699-Inscrito Nuevo</v>
      </c>
      <c r="BH66" s="307" t="b">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6" s="308">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66" s="308"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6" s="308" t="str">
        <f>IF(Tabla1[[#This Row],[Fecha Inicio grupo]]="","",IFERROR(VLOOKUP(Tabla1[[#This Row],[Mes de Alta como miembro]],Parámetros!$AM$2:$AN$16,2,0),"01/01/1900"))</f>
        <v>01/01/1900</v>
      </c>
    </row>
    <row r="67" spans="1:63" s="24" customFormat="1" ht="13.9">
      <c r="A67" s="68">
        <v>64</v>
      </c>
      <c r="B67" s="28" t="s">
        <v>72</v>
      </c>
      <c r="C67" s="34" t="s">
        <v>291</v>
      </c>
      <c r="D67" s="42" t="s">
        <v>99</v>
      </c>
      <c r="E67" s="42" t="s">
        <v>75</v>
      </c>
      <c r="F67" s="45">
        <v>45699</v>
      </c>
      <c r="G67" s="45" t="s">
        <v>100</v>
      </c>
      <c r="H67" s="164" t="s">
        <v>352</v>
      </c>
      <c r="I67" s="42" t="s">
        <v>353</v>
      </c>
      <c r="J67" s="28" t="s">
        <v>354</v>
      </c>
      <c r="K67" s="69">
        <v>967554633</v>
      </c>
      <c r="L67" s="68" t="s">
        <v>355</v>
      </c>
      <c r="M67" s="46">
        <v>32326</v>
      </c>
      <c r="N67" s="239">
        <f ca="1">IF(Tabla1[[#This Row],[Fecha de nac]]="","",IF(Tabla1[[#This Row],[Fecha Finalización]] &gt;=TODAY(), DATEDIF(Tabla1[[#This Row],[Fecha de nac]],TODAY(),"y"), ROUNDDOWN((Tabla1[[#This Row],[Fecha Finalización]] -Tabla1[[#This Row],[Fecha de nac]])/365,0)))</f>
        <v>36</v>
      </c>
      <c r="O67" s="170" t="s">
        <v>336</v>
      </c>
      <c r="P67" s="34" t="s">
        <v>82</v>
      </c>
      <c r="Q67" s="67"/>
      <c r="R67" s="67"/>
      <c r="S67" s="67"/>
      <c r="T67" s="67"/>
      <c r="U67" s="244">
        <f>IF(F67="","",Tabla1[[#This Row],[Fecha Inicio grupo]]+3*7-7)</f>
        <v>45713</v>
      </c>
      <c r="V67" s="245">
        <f>IF(F67="","",EDATE(Tabla1[[#This Row],[Fecha Inicio grupo]],3))</f>
        <v>45788</v>
      </c>
      <c r="W67" s="29" t="s">
        <v>337</v>
      </c>
      <c r="X67" s="29" t="s">
        <v>107</v>
      </c>
      <c r="Y67" s="76" t="s">
        <v>86</v>
      </c>
      <c r="Z67" s="76" t="s">
        <v>85</v>
      </c>
      <c r="AA67" s="76" t="s">
        <v>85</v>
      </c>
      <c r="AB67" s="76" t="s">
        <v>85</v>
      </c>
      <c r="AC67" s="76"/>
      <c r="AD67" s="76"/>
      <c r="AE67" s="76"/>
      <c r="AF67" s="76"/>
      <c r="AG67" s="76"/>
      <c r="AH67" s="76"/>
      <c r="AI67" s="76"/>
      <c r="AJ67" s="76"/>
      <c r="AK67" s="76"/>
      <c r="AL67" s="76"/>
      <c r="AM67" s="76"/>
      <c r="AN67" s="76"/>
      <c r="AO67" s="145"/>
      <c r="AP67" s="247" t="str">
        <f>IF(F67="","",IFERROR(VLOOKUP(SUBSTITUTE(SUBSTITUTE(Tabla1[[#This Row],[Uso Sistemas]],"T","P"),"N","F"),Parámetros!$M$2:$N$17,2,0),"Completar hasta 3ra sem. para evaluar a Probacionista"))</f>
        <v>Asistió</v>
      </c>
      <c r="AQ67" s="39"/>
      <c r="AR67" s="201"/>
      <c r="AS67" s="39"/>
      <c r="AT67" s="28"/>
      <c r="AU67" s="55"/>
      <c r="AV67" s="55"/>
      <c r="AW67" s="55"/>
      <c r="AX67" s="249">
        <f>IF(V67="","",EOMONTH(EDATE(Tabla1[[#This Row],[Fecha Finalización]],2),0))</f>
        <v>45869</v>
      </c>
      <c r="AY67" s="39"/>
      <c r="AZ67" s="250">
        <f>IF(V67="","",EOMONTH(EDATE(Tabla1[[#This Row],[Fecha Finalización]],3),0))</f>
        <v>45900</v>
      </c>
      <c r="BA67" s="39"/>
      <c r="BB67" s="39"/>
      <c r="BC67" s="236"/>
      <c r="BD67" s="234" t="str">
        <f>IF(F67="","",Tabla1[[#This Row],[sem 01]]&amp;Tabla1[[#This Row],[sem 02]]&amp;Tabla1[[#This Row],[sem 03]])</f>
        <v>FPP</v>
      </c>
      <c r="BE67" s="235" t="str">
        <f>IF(TRIM(F67)="","",$B$1&amp;"-"&amp;SUBSTITUTE(Tabla1[[#This Row],[Mes Inscrito]]," ","")&amp;"-"&amp;SUBSTITUTE(Tabla1[[#This Row],[Dia de clases Inscrito]]," ","")&amp;"-"&amp;SUBSTITUTE(Tabla1[[#This Row],[Horario Inscrito]]," ","")&amp;"-"&amp;Tabla1[[#This Row],[Fecha Inicio grupo]])</f>
        <v>Lima - Breña-Febrero-Martes-7:30pma9:30pm-45699</v>
      </c>
      <c r="BF67" s="252" t="str">
        <f>IF(F67="","",Tabla1[[#This Row],[Curso]])</f>
        <v>Conócete a ti mismo</v>
      </c>
      <c r="BG67" s="253" t="str">
        <f>+IF(TRIM(F67)="","",$B$1&amp;"-"&amp;TRIM(Tabla1[[#This Row],[Mes Inscrito]])&amp;"-"&amp;TRIM(Tabla1[[#This Row],[Dia de clases Inscrito]])&amp;"-"&amp;TRIM(Tabla1[[#This Row],[Horario Inscrito]])&amp;"-"&amp;TRIM(Tabla1[[#This Row],[Fecha Inicio grupo]])&amp;"-"&amp;TRIM(Tabla1[[#This Row],[Tipo Incrito]]))</f>
        <v>Lima - Breña-Febrero-Martes-7:30pm a 9:30pm-45699-Inscrito Nuevo</v>
      </c>
      <c r="BH67" s="307" t="b">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7" s="308">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67" s="308"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7" s="308" t="str">
        <f>IF(Tabla1[[#This Row],[Fecha Inicio grupo]]="","",IFERROR(VLOOKUP(Tabla1[[#This Row],[Mes de Alta como miembro]],Parámetros!$AM$2:$AN$16,2,0),"01/01/1900"))</f>
        <v>01/01/1900</v>
      </c>
    </row>
    <row r="68" spans="1:63" s="24" customFormat="1" ht="13.9">
      <c r="A68" s="68">
        <v>65</v>
      </c>
      <c r="B68" s="28" t="s">
        <v>72</v>
      </c>
      <c r="C68" s="34" t="s">
        <v>291</v>
      </c>
      <c r="D68" s="42" t="s">
        <v>74</v>
      </c>
      <c r="E68" s="42" t="s">
        <v>75</v>
      </c>
      <c r="F68" s="45">
        <v>45698</v>
      </c>
      <c r="G68" s="45" t="s">
        <v>76</v>
      </c>
      <c r="H68" s="164" t="s">
        <v>356</v>
      </c>
      <c r="I68" s="42" t="s">
        <v>357</v>
      </c>
      <c r="J68" s="28" t="s">
        <v>358</v>
      </c>
      <c r="K68" s="69">
        <v>980570900</v>
      </c>
      <c r="L68" s="68" t="s">
        <v>359</v>
      </c>
      <c r="M68" s="46">
        <v>25569</v>
      </c>
      <c r="N68" s="239">
        <f ca="1">IF(Tabla1[[#This Row],[Fecha de nac]]="","",IF(Tabla1[[#This Row],[Fecha Finalización]] &gt;=TODAY(), DATEDIF(Tabla1[[#This Row],[Fecha de nac]],TODAY(),"y"), ROUNDDOWN((Tabla1[[#This Row],[Fecha Finalización]] -Tabla1[[#This Row],[Fecha de nac]])/365,0)))</f>
        <v>55</v>
      </c>
      <c r="O68" s="170" t="s">
        <v>296</v>
      </c>
      <c r="P68" s="34" t="s">
        <v>347</v>
      </c>
      <c r="Q68" s="67"/>
      <c r="R68" s="67"/>
      <c r="S68" s="67"/>
      <c r="T68" s="67"/>
      <c r="U68" s="244">
        <f>IF(F68="","",Tabla1[[#This Row],[Fecha Inicio grupo]]+3*7-7)</f>
        <v>45712</v>
      </c>
      <c r="V68" s="245">
        <f>IF(F68="","",EDATE(Tabla1[[#This Row],[Fecha Inicio grupo]],3))</f>
        <v>45787</v>
      </c>
      <c r="W68" s="29" t="s">
        <v>83</v>
      </c>
      <c r="X68" s="29" t="s">
        <v>297</v>
      </c>
      <c r="Y68" s="76" t="s">
        <v>85</v>
      </c>
      <c r="Z68" s="76" t="s">
        <v>86</v>
      </c>
      <c r="AA68" s="76" t="s">
        <v>86</v>
      </c>
      <c r="AB68" s="76" t="s">
        <v>86</v>
      </c>
      <c r="AC68" s="76"/>
      <c r="AD68" s="76"/>
      <c r="AE68" s="76"/>
      <c r="AF68" s="76"/>
      <c r="AG68" s="76"/>
      <c r="AH68" s="76"/>
      <c r="AI68" s="76"/>
      <c r="AJ68" s="76"/>
      <c r="AK68" s="76"/>
      <c r="AL68" s="76"/>
      <c r="AM68" s="76"/>
      <c r="AN68" s="76"/>
      <c r="AO68" s="145"/>
      <c r="AP68" s="247" t="str">
        <f>IF(F68="","",IFERROR(VLOOKUP(SUBSTITUTE(SUBSTITUTE(Tabla1[[#This Row],[Uso Sistemas]],"T","P"),"N","F"),Parámetros!$M$2:$N$17,2,0),"Completar hasta 3ra sem. para evaluar a Probacionista"))</f>
        <v>No Asistió</v>
      </c>
      <c r="AQ68" s="39"/>
      <c r="AR68" s="201"/>
      <c r="AS68" s="39"/>
      <c r="AT68" s="28"/>
      <c r="AU68" s="55"/>
      <c r="AV68" s="55"/>
      <c r="AW68" s="55"/>
      <c r="AX68" s="249">
        <f>IF(V68="","",EOMONTH(EDATE(Tabla1[[#This Row],[Fecha Finalización]],2),0))</f>
        <v>45869</v>
      </c>
      <c r="AY68" s="39"/>
      <c r="AZ68" s="250">
        <f>IF(V68="","",EOMONTH(EDATE(Tabla1[[#This Row],[Fecha Finalización]],3),0))</f>
        <v>45900</v>
      </c>
      <c r="BA68" s="39"/>
      <c r="BB68" s="39"/>
      <c r="BC68" s="236" t="s">
        <v>108</v>
      </c>
      <c r="BD68" s="234" t="str">
        <f>IF(F68="","",Tabla1[[#This Row],[sem 01]]&amp;Tabla1[[#This Row],[sem 02]]&amp;Tabla1[[#This Row],[sem 03]])</f>
        <v>PFF</v>
      </c>
      <c r="BE68" s="235" t="str">
        <f>IF(TRIM(F68)="","",$B$1&amp;"-"&amp;SUBSTITUTE(Tabla1[[#This Row],[Mes Inscrito]]," ","")&amp;"-"&amp;SUBSTITUTE(Tabla1[[#This Row],[Dia de clases Inscrito]]," ","")&amp;"-"&amp;SUBSTITUTE(Tabla1[[#This Row],[Horario Inscrito]]," ","")&amp;"-"&amp;Tabla1[[#This Row],[Fecha Inicio grupo]])</f>
        <v>Lima - Breña-Febrero-Lunes-7:30pma9:30pm-45698</v>
      </c>
      <c r="BF68" s="252" t="str">
        <f>IF(F68="","",Tabla1[[#This Row],[Curso]])</f>
        <v>Conócete a ti mismo</v>
      </c>
      <c r="BG68" s="253" t="str">
        <f>+IF(TRIM(F68)="","",$B$1&amp;"-"&amp;TRIM(Tabla1[[#This Row],[Mes Inscrito]])&amp;"-"&amp;TRIM(Tabla1[[#This Row],[Dia de clases Inscrito]])&amp;"-"&amp;TRIM(Tabla1[[#This Row],[Horario Inscrito]])&amp;"-"&amp;TRIM(Tabla1[[#This Row],[Fecha Inicio grupo]])&amp;"-"&amp;TRIM(Tabla1[[#This Row],[Tipo Incrito]]))</f>
        <v>Lima - Breña-Febrero-Lunes-7:30pm a 9:30pm-45698-Pre-Inscrito</v>
      </c>
      <c r="BH68" s="307" t="b">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8" s="308">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8" s="308"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8" s="308" t="str">
        <f>IF(Tabla1[[#This Row],[Fecha Inicio grupo]]="","",IFERROR(VLOOKUP(Tabla1[[#This Row],[Mes de Alta como miembro]],Parámetros!$AM$2:$AN$16,2,0),"01/01/1900"))</f>
        <v>01/01/1900</v>
      </c>
    </row>
    <row r="69" spans="1:63" s="24" customFormat="1" ht="13.9">
      <c r="A69" s="68">
        <v>66</v>
      </c>
      <c r="B69" s="28" t="s">
        <v>72</v>
      </c>
      <c r="C69" s="34" t="s">
        <v>291</v>
      </c>
      <c r="D69" s="42" t="s">
        <v>74</v>
      </c>
      <c r="E69" s="42" t="s">
        <v>75</v>
      </c>
      <c r="F69" s="45">
        <v>45698</v>
      </c>
      <c r="G69" s="45" t="s">
        <v>76</v>
      </c>
      <c r="H69" s="164" t="s">
        <v>360</v>
      </c>
      <c r="I69" s="42" t="s">
        <v>361</v>
      </c>
      <c r="J69" s="28" t="s">
        <v>362</v>
      </c>
      <c r="K69" s="69">
        <v>961803503</v>
      </c>
      <c r="L69" s="68"/>
      <c r="M69" s="46"/>
      <c r="N69" s="239" t="str">
        <f ca="1">IF(Tabla1[[#This Row],[Fecha de nac]]="","",IF(Tabla1[[#This Row],[Fecha Finalización]] &gt;=TODAY(), DATEDIF(Tabla1[[#This Row],[Fecha de nac]],TODAY(),"y"), ROUNDDOWN((Tabla1[[#This Row],[Fecha Finalización]] -Tabla1[[#This Row],[Fecha de nac]])/365,0)))</f>
        <v/>
      </c>
      <c r="O69" s="170" t="s">
        <v>296</v>
      </c>
      <c r="P69" s="34" t="s">
        <v>82</v>
      </c>
      <c r="Q69" s="67"/>
      <c r="R69" s="67"/>
      <c r="S69" s="67"/>
      <c r="T69" s="67"/>
      <c r="U69" s="244">
        <f>IF(F69="","",Tabla1[[#This Row],[Fecha Inicio grupo]]+3*7-7)</f>
        <v>45712</v>
      </c>
      <c r="V69" s="245">
        <f>IF(F69="","",EDATE(Tabla1[[#This Row],[Fecha Inicio grupo]],3))</f>
        <v>45787</v>
      </c>
      <c r="W69" s="29" t="s">
        <v>83</v>
      </c>
      <c r="X69" s="29" t="s">
        <v>297</v>
      </c>
      <c r="Y69" s="76" t="s">
        <v>86</v>
      </c>
      <c r="Z69" s="76" t="s">
        <v>86</v>
      </c>
      <c r="AA69" s="76" t="s">
        <v>85</v>
      </c>
      <c r="AB69" s="76" t="s">
        <v>85</v>
      </c>
      <c r="AC69" s="76"/>
      <c r="AD69" s="76"/>
      <c r="AE69" s="76"/>
      <c r="AF69" s="76"/>
      <c r="AG69" s="76"/>
      <c r="AH69" s="76"/>
      <c r="AI69" s="76"/>
      <c r="AJ69" s="76"/>
      <c r="AK69" s="76"/>
      <c r="AL69" s="76"/>
      <c r="AM69" s="76"/>
      <c r="AN69" s="76"/>
      <c r="AO69" s="145"/>
      <c r="AP69" s="247" t="str">
        <f>IF(F69="","",IFERROR(VLOOKUP(SUBSTITUTE(SUBSTITUTE(Tabla1[[#This Row],[Uso Sistemas]],"T","P"),"N","F"),Parámetros!$M$2:$N$17,2,0),"Completar hasta 3ra sem. para evaluar a Probacionista"))</f>
        <v>Asistió</v>
      </c>
      <c r="AQ69" s="39"/>
      <c r="AR69" s="201"/>
      <c r="AS69" s="39"/>
      <c r="AT69" s="28"/>
      <c r="AU69" s="55"/>
      <c r="AV69" s="55"/>
      <c r="AW69" s="55"/>
      <c r="AX69" s="249">
        <f>IF(V69="","",EOMONTH(EDATE(Tabla1[[#This Row],[Fecha Finalización]],2),0))</f>
        <v>45869</v>
      </c>
      <c r="AY69" s="39"/>
      <c r="AZ69" s="250">
        <f>IF(V69="","",EOMONTH(EDATE(Tabla1[[#This Row],[Fecha Finalización]],3),0))</f>
        <v>45900</v>
      </c>
      <c r="BA69" s="39"/>
      <c r="BB69" s="39"/>
      <c r="BC69" s="236"/>
      <c r="BD69" s="234" t="str">
        <f>IF(F69="","",Tabla1[[#This Row],[sem 01]]&amp;Tabla1[[#This Row],[sem 02]]&amp;Tabla1[[#This Row],[sem 03]])</f>
        <v>FFP</v>
      </c>
      <c r="BE69" s="235" t="str">
        <f>IF(TRIM(F69)="","",$B$1&amp;"-"&amp;SUBSTITUTE(Tabla1[[#This Row],[Mes Inscrito]]," ","")&amp;"-"&amp;SUBSTITUTE(Tabla1[[#This Row],[Dia de clases Inscrito]]," ","")&amp;"-"&amp;SUBSTITUTE(Tabla1[[#This Row],[Horario Inscrito]]," ","")&amp;"-"&amp;Tabla1[[#This Row],[Fecha Inicio grupo]])</f>
        <v>Lima - Breña-Febrero-Lunes-7:30pma9:30pm-45698</v>
      </c>
      <c r="BF69" s="252" t="str">
        <f>IF(F69="","",Tabla1[[#This Row],[Curso]])</f>
        <v>Conócete a ti mismo</v>
      </c>
      <c r="BG69" s="253" t="str">
        <f>+IF(TRIM(F69)="","",$B$1&amp;"-"&amp;TRIM(Tabla1[[#This Row],[Mes Inscrito]])&amp;"-"&amp;TRIM(Tabla1[[#This Row],[Dia de clases Inscrito]])&amp;"-"&amp;TRIM(Tabla1[[#This Row],[Horario Inscrito]])&amp;"-"&amp;TRIM(Tabla1[[#This Row],[Fecha Inicio grupo]])&amp;"-"&amp;TRIM(Tabla1[[#This Row],[Tipo Incrito]]))</f>
        <v>Lima - Breña-Febrero-Lunes-7:30pm a 9:30pm-45698-Inscrito Nuevo</v>
      </c>
      <c r="BH69" s="307" t="b">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9" s="308">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69" s="308"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9" s="308" t="str">
        <f>IF(Tabla1[[#This Row],[Fecha Inicio grupo]]="","",IFERROR(VLOOKUP(Tabla1[[#This Row],[Mes de Alta como miembro]],Parámetros!$AM$2:$AN$16,2,0),"01/01/1900"))</f>
        <v>01/01/1900</v>
      </c>
    </row>
    <row r="70" spans="1:63" s="24" customFormat="1" ht="13.9">
      <c r="A70" s="68">
        <v>67</v>
      </c>
      <c r="B70" s="28" t="s">
        <v>72</v>
      </c>
      <c r="C70" s="34" t="s">
        <v>291</v>
      </c>
      <c r="D70" s="42" t="s">
        <v>74</v>
      </c>
      <c r="E70" s="42" t="s">
        <v>75</v>
      </c>
      <c r="F70" s="45">
        <v>45698</v>
      </c>
      <c r="G70" s="45" t="s">
        <v>76</v>
      </c>
      <c r="H70" s="164" t="s">
        <v>363</v>
      </c>
      <c r="I70" s="42" t="s">
        <v>364</v>
      </c>
      <c r="J70" s="28" t="s">
        <v>365</v>
      </c>
      <c r="K70" s="69">
        <v>960806026</v>
      </c>
      <c r="L70" s="68" t="s">
        <v>327</v>
      </c>
      <c r="M70" s="46">
        <v>38353</v>
      </c>
      <c r="N70" s="239">
        <f ca="1">IF(Tabla1[[#This Row],[Fecha de nac]]="","",IF(Tabla1[[#This Row],[Fecha Finalización]] &gt;=TODAY(), DATEDIF(Tabla1[[#This Row],[Fecha de nac]],TODAY(),"y"), ROUNDDOWN((Tabla1[[#This Row],[Fecha Finalización]] -Tabla1[[#This Row],[Fecha de nac]])/365,0)))</f>
        <v>20</v>
      </c>
      <c r="O70" s="170" t="s">
        <v>296</v>
      </c>
      <c r="P70" s="34" t="s">
        <v>82</v>
      </c>
      <c r="Q70" s="67"/>
      <c r="R70" s="67"/>
      <c r="S70" s="67"/>
      <c r="T70" s="67"/>
      <c r="U70" s="244">
        <f>IF(F70="","",Tabla1[[#This Row],[Fecha Inicio grupo]]+3*7-7)</f>
        <v>45712</v>
      </c>
      <c r="V70" s="245">
        <f>IF(F70="","",EDATE(Tabla1[[#This Row],[Fecha Inicio grupo]],3))</f>
        <v>45787</v>
      </c>
      <c r="W70" s="29" t="s">
        <v>83</v>
      </c>
      <c r="X70" s="29" t="s">
        <v>297</v>
      </c>
      <c r="Y70" s="76" t="s">
        <v>86</v>
      </c>
      <c r="Z70" s="76" t="s">
        <v>85</v>
      </c>
      <c r="AA70" s="76" t="s">
        <v>85</v>
      </c>
      <c r="AB70" s="76" t="s">
        <v>85</v>
      </c>
      <c r="AC70" s="76"/>
      <c r="AD70" s="76"/>
      <c r="AE70" s="76"/>
      <c r="AF70" s="76"/>
      <c r="AG70" s="76"/>
      <c r="AH70" s="76"/>
      <c r="AI70" s="76"/>
      <c r="AJ70" s="76"/>
      <c r="AK70" s="76"/>
      <c r="AL70" s="76"/>
      <c r="AM70" s="76"/>
      <c r="AN70" s="76"/>
      <c r="AO70" s="145"/>
      <c r="AP70" s="247" t="str">
        <f>IF(F70="","",IFERROR(VLOOKUP(SUBSTITUTE(SUBSTITUTE(Tabla1[[#This Row],[Uso Sistemas]],"T","P"),"N","F"),Parámetros!$M$2:$N$17,2,0),"Completar hasta 3ra sem. para evaluar a Probacionista"))</f>
        <v>Asistió</v>
      </c>
      <c r="AQ70" s="39"/>
      <c r="AR70" s="201"/>
      <c r="AS70" s="39"/>
      <c r="AT70" s="28"/>
      <c r="AU70" s="55"/>
      <c r="AV70" s="55"/>
      <c r="AW70" s="55"/>
      <c r="AX70" s="249">
        <f>IF(V70="","",EOMONTH(EDATE(Tabla1[[#This Row],[Fecha Finalización]],2),0))</f>
        <v>45869</v>
      </c>
      <c r="AY70" s="39"/>
      <c r="AZ70" s="250">
        <f>IF(V70="","",EOMONTH(EDATE(Tabla1[[#This Row],[Fecha Finalización]],3),0))</f>
        <v>45900</v>
      </c>
      <c r="BA70" s="39"/>
      <c r="BB70" s="39"/>
      <c r="BC70" s="236" t="s">
        <v>366</v>
      </c>
      <c r="BD70" s="234" t="str">
        <f>IF(F70="","",Tabla1[[#This Row],[sem 01]]&amp;Tabla1[[#This Row],[sem 02]]&amp;Tabla1[[#This Row],[sem 03]])</f>
        <v>FPP</v>
      </c>
      <c r="BE70" s="235" t="str">
        <f>IF(TRIM(F70)="","",$B$1&amp;"-"&amp;SUBSTITUTE(Tabla1[[#This Row],[Mes Inscrito]]," ","")&amp;"-"&amp;SUBSTITUTE(Tabla1[[#This Row],[Dia de clases Inscrito]]," ","")&amp;"-"&amp;SUBSTITUTE(Tabla1[[#This Row],[Horario Inscrito]]," ","")&amp;"-"&amp;Tabla1[[#This Row],[Fecha Inicio grupo]])</f>
        <v>Lima - Breña-Febrero-Lunes-7:30pma9:30pm-45698</v>
      </c>
      <c r="BF70" s="252" t="str">
        <f>IF(F70="","",Tabla1[[#This Row],[Curso]])</f>
        <v>Conócete a ti mismo</v>
      </c>
      <c r="BG70" s="253" t="str">
        <f>+IF(TRIM(F70)="","",$B$1&amp;"-"&amp;TRIM(Tabla1[[#This Row],[Mes Inscrito]])&amp;"-"&amp;TRIM(Tabla1[[#This Row],[Dia de clases Inscrito]])&amp;"-"&amp;TRIM(Tabla1[[#This Row],[Horario Inscrito]])&amp;"-"&amp;TRIM(Tabla1[[#This Row],[Fecha Inicio grupo]])&amp;"-"&amp;TRIM(Tabla1[[#This Row],[Tipo Incrito]]))</f>
        <v>Lima - Breña-Febrero-Lunes-7:30pm a 9:30pm-45698-Inscrito Nuevo</v>
      </c>
      <c r="BH70" s="307" t="b">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0" s="308">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0" s="308"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0" s="308" t="str">
        <f>IF(Tabla1[[#This Row],[Fecha Inicio grupo]]="","",IFERROR(VLOOKUP(Tabla1[[#This Row],[Mes de Alta como miembro]],Parámetros!$AM$2:$AN$16,2,0),"01/01/1900"))</f>
        <v>01/01/1900</v>
      </c>
    </row>
    <row r="71" spans="1:63" s="24" customFormat="1" ht="13.9">
      <c r="A71" s="68">
        <v>68</v>
      </c>
      <c r="B71" s="28" t="s">
        <v>72</v>
      </c>
      <c r="C71" s="34" t="s">
        <v>291</v>
      </c>
      <c r="D71" s="42" t="s">
        <v>74</v>
      </c>
      <c r="E71" s="42" t="s">
        <v>75</v>
      </c>
      <c r="F71" s="45">
        <v>45698</v>
      </c>
      <c r="G71" s="45" t="s">
        <v>76</v>
      </c>
      <c r="H71" s="164" t="s">
        <v>367</v>
      </c>
      <c r="I71" s="42" t="s">
        <v>368</v>
      </c>
      <c r="J71" s="28" t="s">
        <v>369</v>
      </c>
      <c r="K71" s="69">
        <v>910401799</v>
      </c>
      <c r="L71" s="68"/>
      <c r="M71" s="46"/>
      <c r="N71" s="239" t="str">
        <f ca="1">IF(Tabla1[[#This Row],[Fecha de nac]]="","",IF(Tabla1[[#This Row],[Fecha Finalización]] &gt;=TODAY(), DATEDIF(Tabla1[[#This Row],[Fecha de nac]],TODAY(),"y"), ROUNDDOWN((Tabla1[[#This Row],[Fecha Finalización]] -Tabla1[[#This Row],[Fecha de nac]])/365,0)))</f>
        <v/>
      </c>
      <c r="O71" s="170" t="s">
        <v>296</v>
      </c>
      <c r="P71" s="34" t="s">
        <v>82</v>
      </c>
      <c r="Q71" s="67"/>
      <c r="R71" s="67"/>
      <c r="S71" s="67"/>
      <c r="T71" s="67"/>
      <c r="U71" s="244">
        <f>IF(F71="","",Tabla1[[#This Row],[Fecha Inicio grupo]]+3*7-7)</f>
        <v>45712</v>
      </c>
      <c r="V71" s="245">
        <f>IF(F71="","",EDATE(Tabla1[[#This Row],[Fecha Inicio grupo]],3))</f>
        <v>45787</v>
      </c>
      <c r="W71" s="29" t="s">
        <v>83</v>
      </c>
      <c r="X71" s="29" t="s">
        <v>297</v>
      </c>
      <c r="Y71" s="76" t="s">
        <v>86</v>
      </c>
      <c r="Z71" s="76" t="s">
        <v>85</v>
      </c>
      <c r="AA71" s="76" t="s">
        <v>85</v>
      </c>
      <c r="AB71" s="76" t="s">
        <v>85</v>
      </c>
      <c r="AC71" s="76"/>
      <c r="AD71" s="76"/>
      <c r="AE71" s="76"/>
      <c r="AF71" s="76"/>
      <c r="AG71" s="76"/>
      <c r="AH71" s="76"/>
      <c r="AI71" s="76"/>
      <c r="AJ71" s="76"/>
      <c r="AK71" s="76"/>
      <c r="AL71" s="76"/>
      <c r="AM71" s="76"/>
      <c r="AN71" s="76"/>
      <c r="AO71" s="145"/>
      <c r="AP71" s="247" t="str">
        <f>IF(F71="","",IFERROR(VLOOKUP(SUBSTITUTE(SUBSTITUTE(Tabla1[[#This Row],[Uso Sistemas]],"T","P"),"N","F"),Parámetros!$M$2:$N$17,2,0),"Completar hasta 3ra sem. para evaluar a Probacionista"))</f>
        <v>Asistió</v>
      </c>
      <c r="AQ71" s="39"/>
      <c r="AR71" s="201"/>
      <c r="AS71" s="39"/>
      <c r="AT71" s="28"/>
      <c r="AU71" s="55"/>
      <c r="AV71" s="55"/>
      <c r="AW71" s="55"/>
      <c r="AX71" s="249">
        <f>IF(V71="","",EOMONTH(EDATE(Tabla1[[#This Row],[Fecha Finalización]],2),0))</f>
        <v>45869</v>
      </c>
      <c r="AY71" s="39"/>
      <c r="AZ71" s="250">
        <f>IF(V71="","",EOMONTH(EDATE(Tabla1[[#This Row],[Fecha Finalización]],3),0))</f>
        <v>45900</v>
      </c>
      <c r="BA71" s="39"/>
      <c r="BB71" s="39"/>
      <c r="BC71" s="236"/>
      <c r="BD71" s="234" t="str">
        <f>IF(F71="","",Tabla1[[#This Row],[sem 01]]&amp;Tabla1[[#This Row],[sem 02]]&amp;Tabla1[[#This Row],[sem 03]])</f>
        <v>FPP</v>
      </c>
      <c r="BE71" s="235" t="str">
        <f>IF(TRIM(F71)="","",$B$1&amp;"-"&amp;SUBSTITUTE(Tabla1[[#This Row],[Mes Inscrito]]," ","")&amp;"-"&amp;SUBSTITUTE(Tabla1[[#This Row],[Dia de clases Inscrito]]," ","")&amp;"-"&amp;SUBSTITUTE(Tabla1[[#This Row],[Horario Inscrito]]," ","")&amp;"-"&amp;Tabla1[[#This Row],[Fecha Inicio grupo]])</f>
        <v>Lima - Breña-Febrero-Lunes-7:30pma9:30pm-45698</v>
      </c>
      <c r="BF71" s="252" t="str">
        <f>IF(F71="","",Tabla1[[#This Row],[Curso]])</f>
        <v>Conócete a ti mismo</v>
      </c>
      <c r="BG71" s="253" t="str">
        <f>+IF(TRIM(F71)="","",$B$1&amp;"-"&amp;TRIM(Tabla1[[#This Row],[Mes Inscrito]])&amp;"-"&amp;TRIM(Tabla1[[#This Row],[Dia de clases Inscrito]])&amp;"-"&amp;TRIM(Tabla1[[#This Row],[Horario Inscrito]])&amp;"-"&amp;TRIM(Tabla1[[#This Row],[Fecha Inicio grupo]])&amp;"-"&amp;TRIM(Tabla1[[#This Row],[Tipo Incrito]]))</f>
        <v>Lima - Breña-Febrero-Lunes-7:30pm a 9:30pm-45698-Inscrito Nuevo</v>
      </c>
      <c r="BH71" s="307" t="b">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1" s="308">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1" s="308"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1" s="308" t="str">
        <f>IF(Tabla1[[#This Row],[Fecha Inicio grupo]]="","",IFERROR(VLOOKUP(Tabla1[[#This Row],[Mes de Alta como miembro]],Parámetros!$AM$2:$AN$16,2,0),"01/01/1900"))</f>
        <v>01/01/1900</v>
      </c>
    </row>
    <row r="72" spans="1:63" s="24" customFormat="1" ht="13.9">
      <c r="A72" s="68">
        <v>69</v>
      </c>
      <c r="B72" s="28" t="s">
        <v>72</v>
      </c>
      <c r="C72" s="34" t="s">
        <v>291</v>
      </c>
      <c r="D72" s="42" t="s">
        <v>74</v>
      </c>
      <c r="E72" s="42" t="s">
        <v>75</v>
      </c>
      <c r="F72" s="45">
        <v>45698</v>
      </c>
      <c r="G72" s="45" t="s">
        <v>76</v>
      </c>
      <c r="H72" s="164" t="s">
        <v>370</v>
      </c>
      <c r="I72" s="42" t="s">
        <v>371</v>
      </c>
      <c r="J72" s="28" t="s">
        <v>372</v>
      </c>
      <c r="K72" s="69">
        <v>946043787</v>
      </c>
      <c r="L72" s="68" t="s">
        <v>373</v>
      </c>
      <c r="M72" s="46">
        <v>30826</v>
      </c>
      <c r="N72" s="239">
        <f ca="1">IF(Tabla1[[#This Row],[Fecha de nac]]="","",IF(Tabla1[[#This Row],[Fecha Finalización]] &gt;=TODAY(), DATEDIF(Tabla1[[#This Row],[Fecha de nac]],TODAY(),"y"), ROUNDDOWN((Tabla1[[#This Row],[Fecha Finalización]] -Tabla1[[#This Row],[Fecha de nac]])/365,0)))</f>
        <v>40</v>
      </c>
      <c r="O72" s="170" t="s">
        <v>296</v>
      </c>
      <c r="P72" s="34" t="s">
        <v>82</v>
      </c>
      <c r="Q72" s="67"/>
      <c r="R72" s="67"/>
      <c r="S72" s="67"/>
      <c r="T72" s="67"/>
      <c r="U72" s="244">
        <f>IF(F72="","",Tabla1[[#This Row],[Fecha Inicio grupo]]+3*7-7)</f>
        <v>45712</v>
      </c>
      <c r="V72" s="245">
        <f>IF(F72="","",EDATE(Tabla1[[#This Row],[Fecha Inicio grupo]],3))</f>
        <v>45787</v>
      </c>
      <c r="W72" s="29" t="s">
        <v>83</v>
      </c>
      <c r="X72" s="29" t="s">
        <v>297</v>
      </c>
      <c r="Y72" s="76" t="s">
        <v>85</v>
      </c>
      <c r="Z72" s="76" t="s">
        <v>85</v>
      </c>
      <c r="AA72" s="76" t="s">
        <v>85</v>
      </c>
      <c r="AB72" s="76" t="s">
        <v>85</v>
      </c>
      <c r="AC72" s="76"/>
      <c r="AD72" s="76"/>
      <c r="AE72" s="76"/>
      <c r="AF72" s="76"/>
      <c r="AG72" s="76"/>
      <c r="AH72" s="76"/>
      <c r="AI72" s="76"/>
      <c r="AJ72" s="76"/>
      <c r="AK72" s="76"/>
      <c r="AL72" s="76"/>
      <c r="AM72" s="76"/>
      <c r="AN72" s="76"/>
      <c r="AO72" s="145"/>
      <c r="AP72" s="247" t="str">
        <f>IF(F72="","",IFERROR(VLOOKUP(SUBSTITUTE(SUBSTITUTE(Tabla1[[#This Row],[Uso Sistemas]],"T","P"),"N","F"),Parámetros!$M$2:$N$17,2,0),"Completar hasta 3ra sem. para evaluar a Probacionista"))</f>
        <v>Asistió</v>
      </c>
      <c r="AQ72" s="39"/>
      <c r="AR72" s="201"/>
      <c r="AS72" s="39"/>
      <c r="AT72" s="28"/>
      <c r="AU72" s="55"/>
      <c r="AV72" s="55"/>
      <c r="AW72" s="55"/>
      <c r="AX72" s="249">
        <f>IF(V72="","",EOMONTH(EDATE(Tabla1[[#This Row],[Fecha Finalización]],2),0))</f>
        <v>45869</v>
      </c>
      <c r="AY72" s="39"/>
      <c r="AZ72" s="250">
        <f>IF(V72="","",EOMONTH(EDATE(Tabla1[[#This Row],[Fecha Finalización]],3),0))</f>
        <v>45900</v>
      </c>
      <c r="BA72" s="39"/>
      <c r="BB72" s="39"/>
      <c r="BC72" s="236" t="s">
        <v>108</v>
      </c>
      <c r="BD72" s="234" t="str">
        <f>IF(F72="","",Tabla1[[#This Row],[sem 01]]&amp;Tabla1[[#This Row],[sem 02]]&amp;Tabla1[[#This Row],[sem 03]])</f>
        <v>PPP</v>
      </c>
      <c r="BE72" s="235" t="str">
        <f>IF(TRIM(F72)="","",$B$1&amp;"-"&amp;SUBSTITUTE(Tabla1[[#This Row],[Mes Inscrito]]," ","")&amp;"-"&amp;SUBSTITUTE(Tabla1[[#This Row],[Dia de clases Inscrito]]," ","")&amp;"-"&amp;SUBSTITUTE(Tabla1[[#This Row],[Horario Inscrito]]," ","")&amp;"-"&amp;Tabla1[[#This Row],[Fecha Inicio grupo]])</f>
        <v>Lima - Breña-Febrero-Lunes-7:30pma9:30pm-45698</v>
      </c>
      <c r="BF72" s="252" t="str">
        <f>IF(F72="","",Tabla1[[#This Row],[Curso]])</f>
        <v>Conócete a ti mismo</v>
      </c>
      <c r="BG72" s="253" t="str">
        <f>+IF(TRIM(F72)="","",$B$1&amp;"-"&amp;TRIM(Tabla1[[#This Row],[Mes Inscrito]])&amp;"-"&amp;TRIM(Tabla1[[#This Row],[Dia de clases Inscrito]])&amp;"-"&amp;TRIM(Tabla1[[#This Row],[Horario Inscrito]])&amp;"-"&amp;TRIM(Tabla1[[#This Row],[Fecha Inicio grupo]])&amp;"-"&amp;TRIM(Tabla1[[#This Row],[Tipo Incrito]]))</f>
        <v>Lima - Breña-Febrero-Lunes-7:30pm a 9:30pm-45698-Inscrito Nuevo</v>
      </c>
      <c r="BH72" s="307" t="b">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2" s="308">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2" s="308"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2" s="308" t="str">
        <f>IF(Tabla1[[#This Row],[Fecha Inicio grupo]]="","",IFERROR(VLOOKUP(Tabla1[[#This Row],[Mes de Alta como miembro]],Parámetros!$AM$2:$AN$16,2,0),"01/01/1900"))</f>
        <v>01/01/1900</v>
      </c>
    </row>
    <row r="73" spans="1:63" s="24" customFormat="1" ht="12.75">
      <c r="A73" s="68">
        <v>70</v>
      </c>
      <c r="B73" s="28" t="s">
        <v>72</v>
      </c>
      <c r="C73" s="34" t="s">
        <v>291</v>
      </c>
      <c r="D73" s="42" t="s">
        <v>99</v>
      </c>
      <c r="E73" s="42" t="s">
        <v>75</v>
      </c>
      <c r="F73" s="45">
        <v>45698</v>
      </c>
      <c r="G73" s="45" t="s">
        <v>100</v>
      </c>
      <c r="H73" s="164" t="s">
        <v>374</v>
      </c>
      <c r="I73" s="42" t="s">
        <v>375</v>
      </c>
      <c r="J73" s="28" t="s">
        <v>376</v>
      </c>
      <c r="K73" s="69">
        <v>954135274</v>
      </c>
      <c r="L73" s="68"/>
      <c r="M73" s="46"/>
      <c r="N73" s="239" t="str">
        <f ca="1">IF(Tabla1[[#This Row],[Fecha de nac]]="","",IF(Tabla1[[#This Row],[Fecha Finalización]] &gt;=TODAY(), DATEDIF(Tabla1[[#This Row],[Fecha de nac]],TODAY(),"y"), ROUNDDOWN((Tabla1[[#This Row],[Fecha Finalización]] -Tabla1[[#This Row],[Fecha de nac]])/365,0)))</f>
        <v/>
      </c>
      <c r="O73" s="170" t="s">
        <v>336</v>
      </c>
      <c r="P73" s="34" t="s">
        <v>347</v>
      </c>
      <c r="Q73" s="67"/>
      <c r="R73" s="67"/>
      <c r="S73" s="67"/>
      <c r="T73" s="67"/>
      <c r="U73" s="244">
        <f>IF(F73="","",Tabla1[[#This Row],[Fecha Inicio grupo]]+3*7-7)</f>
        <v>45712</v>
      </c>
      <c r="V73" s="245">
        <f>IF(F73="","",EDATE(Tabla1[[#This Row],[Fecha Inicio grupo]],3))</f>
        <v>45787</v>
      </c>
      <c r="W73" s="29" t="s">
        <v>337</v>
      </c>
      <c r="X73" s="29" t="s">
        <v>107</v>
      </c>
      <c r="Y73" s="76" t="s">
        <v>85</v>
      </c>
      <c r="Z73" s="76" t="s">
        <v>85</v>
      </c>
      <c r="AA73" s="76" t="s">
        <v>86</v>
      </c>
      <c r="AB73" s="76" t="s">
        <v>86</v>
      </c>
      <c r="AC73" s="76"/>
      <c r="AD73" s="76"/>
      <c r="AE73" s="76"/>
      <c r="AF73" s="76"/>
      <c r="AG73" s="76"/>
      <c r="AH73" s="76"/>
      <c r="AI73" s="76"/>
      <c r="AJ73" s="76"/>
      <c r="AK73" s="76"/>
      <c r="AL73" s="76"/>
      <c r="AM73" s="76"/>
      <c r="AN73" s="76"/>
      <c r="AO73" s="145"/>
      <c r="AP73" s="247" t="str">
        <f>IF(F73="","",IFERROR(VLOOKUP(SUBSTITUTE(SUBSTITUTE(Tabla1[[#This Row],[Uso Sistemas]],"T","P"),"N","F"),Parámetros!$M$2:$N$17,2,0),"Completar hasta 3ra sem. para evaluar a Probacionista"))</f>
        <v>Asistió</v>
      </c>
      <c r="AQ73" s="39"/>
      <c r="AR73" s="201"/>
      <c r="AS73" s="39"/>
      <c r="AT73" s="28"/>
      <c r="AU73" s="55"/>
      <c r="AV73" s="55"/>
      <c r="AW73" s="55"/>
      <c r="AX73" s="249">
        <f>IF(V73="","",EOMONTH(EDATE(Tabla1[[#This Row],[Fecha Finalización]],2),0))</f>
        <v>45869</v>
      </c>
      <c r="AY73" s="39"/>
      <c r="AZ73" s="250">
        <f>IF(V73="","",EOMONTH(EDATE(Tabla1[[#This Row],[Fecha Finalización]],3),0))</f>
        <v>45900</v>
      </c>
      <c r="BA73" s="39"/>
      <c r="BB73" s="39"/>
      <c r="BC73" s="236"/>
      <c r="BD73" s="234" t="str">
        <f>IF(F73="","",Tabla1[[#This Row],[sem 01]]&amp;Tabla1[[#This Row],[sem 02]]&amp;Tabla1[[#This Row],[sem 03]])</f>
        <v>PPF</v>
      </c>
      <c r="BE73" s="235" t="str">
        <f>IF(TRIM(F73)="","",$B$1&amp;"-"&amp;SUBSTITUTE(Tabla1[[#This Row],[Mes Inscrito]]," ","")&amp;"-"&amp;SUBSTITUTE(Tabla1[[#This Row],[Dia de clases Inscrito]]," ","")&amp;"-"&amp;SUBSTITUTE(Tabla1[[#This Row],[Horario Inscrito]]," ","")&amp;"-"&amp;Tabla1[[#This Row],[Fecha Inicio grupo]])</f>
        <v>Lima - Breña-Febrero-Martes-7:30pma9:30pm-45698</v>
      </c>
      <c r="BF73" s="252" t="str">
        <f>IF(F73="","",Tabla1[[#This Row],[Curso]])</f>
        <v>Conócete a ti mismo</v>
      </c>
      <c r="BG73" s="253" t="str">
        <f>+IF(TRIM(F73)="","",$B$1&amp;"-"&amp;TRIM(Tabla1[[#This Row],[Mes Inscrito]])&amp;"-"&amp;TRIM(Tabla1[[#This Row],[Dia de clases Inscrito]])&amp;"-"&amp;TRIM(Tabla1[[#This Row],[Horario Inscrito]])&amp;"-"&amp;TRIM(Tabla1[[#This Row],[Fecha Inicio grupo]])&amp;"-"&amp;TRIM(Tabla1[[#This Row],[Tipo Incrito]]))</f>
        <v>Lima - Breña-Febrero-Martes-7:30pm a 9:30pm-45698-Pre-Inscrito</v>
      </c>
      <c r="BH73" s="307" t="b">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3" s="308">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3" s="308"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3" s="308" t="str">
        <f>IF(Tabla1[[#This Row],[Fecha Inicio grupo]]="","",IFERROR(VLOOKUP(Tabla1[[#This Row],[Mes de Alta como miembro]],Parámetros!$AM$2:$AN$16,2,0),"01/01/1900"))</f>
        <v>01/01/1900</v>
      </c>
    </row>
    <row r="74" spans="1:63" s="24" customFormat="1" ht="12.75">
      <c r="A74" s="68">
        <v>71</v>
      </c>
      <c r="B74" s="28" t="s">
        <v>72</v>
      </c>
      <c r="C74" s="34" t="s">
        <v>291</v>
      </c>
      <c r="D74" s="42" t="s">
        <v>99</v>
      </c>
      <c r="E74" s="42" t="s">
        <v>75</v>
      </c>
      <c r="F74" s="45">
        <v>45698</v>
      </c>
      <c r="G74" s="45" t="s">
        <v>76</v>
      </c>
      <c r="H74" s="42" t="s">
        <v>377</v>
      </c>
      <c r="I74" s="42" t="s">
        <v>378</v>
      </c>
      <c r="J74" s="28" t="s">
        <v>379</v>
      </c>
      <c r="K74" s="68">
        <v>922173734</v>
      </c>
      <c r="L74" s="68" t="s">
        <v>380</v>
      </c>
      <c r="M74" s="46">
        <v>37171</v>
      </c>
      <c r="N74" s="239">
        <f ca="1">IF(Tabla1[[#This Row],[Fecha de nac]]="","",IF(Tabla1[[#This Row],[Fecha Finalización]] &gt;=TODAY(), DATEDIF(Tabla1[[#This Row],[Fecha de nac]],TODAY(),"y"), ROUNDDOWN((Tabla1[[#This Row],[Fecha Finalización]] -Tabla1[[#This Row],[Fecha de nac]])/365,0)))</f>
        <v>23</v>
      </c>
      <c r="O74" s="170" t="s">
        <v>296</v>
      </c>
      <c r="P74" s="34" t="s">
        <v>381</v>
      </c>
      <c r="Q74" s="67"/>
      <c r="R74" s="67"/>
      <c r="S74" s="67"/>
      <c r="T74" s="67"/>
      <c r="U74" s="244">
        <f>IF(F74="","",Tabla1[[#This Row],[Fecha Inicio grupo]]+3*7-7)</f>
        <v>45712</v>
      </c>
      <c r="V74" s="245">
        <f>IF(F74="","",EDATE(Tabla1[[#This Row],[Fecha Inicio grupo]],3))</f>
        <v>45787</v>
      </c>
      <c r="W74" s="29" t="s">
        <v>83</v>
      </c>
      <c r="X74" s="29" t="s">
        <v>297</v>
      </c>
      <c r="Y74" s="76" t="s">
        <v>86</v>
      </c>
      <c r="Z74" s="76" t="s">
        <v>85</v>
      </c>
      <c r="AA74" s="76" t="s">
        <v>85</v>
      </c>
      <c r="AB74" s="76" t="s">
        <v>85</v>
      </c>
      <c r="AC74" s="76"/>
      <c r="AD74" s="76"/>
      <c r="AE74" s="76"/>
      <c r="AF74" s="76"/>
      <c r="AG74" s="76"/>
      <c r="AH74" s="76"/>
      <c r="AI74" s="76"/>
      <c r="AJ74" s="76"/>
      <c r="AK74" s="76"/>
      <c r="AL74" s="76"/>
      <c r="AM74" s="76"/>
      <c r="AN74" s="76"/>
      <c r="AO74" s="145"/>
      <c r="AP74" s="247" t="str">
        <f>IF(F74="","",IFERROR(VLOOKUP(SUBSTITUTE(SUBSTITUTE(Tabla1[[#This Row],[Uso Sistemas]],"T","P"),"N","F"),Parámetros!$M$2:$N$17,2,0),"Completar hasta 3ra sem. para evaluar a Probacionista"))</f>
        <v>Asistió</v>
      </c>
      <c r="AQ74" s="39"/>
      <c r="AR74" s="201"/>
      <c r="AS74" s="39"/>
      <c r="AT74" s="28"/>
      <c r="AU74" s="55"/>
      <c r="AV74" s="55"/>
      <c r="AW74" s="55"/>
      <c r="AX74" s="249">
        <f>IF(V74="","",EOMONTH(EDATE(Tabla1[[#This Row],[Fecha Finalización]],2),0))</f>
        <v>45869</v>
      </c>
      <c r="AY74" s="39"/>
      <c r="AZ74" s="250">
        <f>IF(V74="","",EOMONTH(EDATE(Tabla1[[#This Row],[Fecha Finalización]],3),0))</f>
        <v>45900</v>
      </c>
      <c r="BA74" s="39"/>
      <c r="BB74" s="39"/>
      <c r="BC74" s="236" t="s">
        <v>248</v>
      </c>
      <c r="BD74" s="234" t="str">
        <f>IF(F74="","",Tabla1[[#This Row],[sem 01]]&amp;Tabla1[[#This Row],[sem 02]]&amp;Tabla1[[#This Row],[sem 03]])</f>
        <v>FPP</v>
      </c>
      <c r="BE74" s="235" t="str">
        <f>IF(TRIM(F74)="","",$B$1&amp;"-"&amp;SUBSTITUTE(Tabla1[[#This Row],[Mes Inscrito]]," ","")&amp;"-"&amp;SUBSTITUTE(Tabla1[[#This Row],[Dia de clases Inscrito]]," ","")&amp;"-"&amp;SUBSTITUTE(Tabla1[[#This Row],[Horario Inscrito]]," ","")&amp;"-"&amp;Tabla1[[#This Row],[Fecha Inicio grupo]])</f>
        <v>Lima - Breña-Febrero-Martes-7:30pma9:30pm-45698</v>
      </c>
      <c r="BF74" s="252" t="str">
        <f>IF(F74="","",Tabla1[[#This Row],[Curso]])</f>
        <v>Conócete a ti mismo</v>
      </c>
      <c r="BG74" s="253" t="str">
        <f>+IF(TRIM(F74)="","",$B$1&amp;"-"&amp;TRIM(Tabla1[[#This Row],[Mes Inscrito]])&amp;"-"&amp;TRIM(Tabla1[[#This Row],[Dia de clases Inscrito]])&amp;"-"&amp;TRIM(Tabla1[[#This Row],[Horario Inscrito]])&amp;"-"&amp;TRIM(Tabla1[[#This Row],[Fecha Inicio grupo]])&amp;"-"&amp;TRIM(Tabla1[[#This Row],[Tipo Incrito]]))</f>
        <v>Lima - Breña-Febrero-Martes-7:30pm a 9:30pm-45698-Recuperado otro año</v>
      </c>
      <c r="BH74" s="307" t="b">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4" s="308">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4" s="308"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4" s="308" t="str">
        <f>IF(Tabla1[[#This Row],[Fecha Inicio grupo]]="","",IFERROR(VLOOKUP(Tabla1[[#This Row],[Mes de Alta como miembro]],Parámetros!$AM$2:$AN$16,2,0),"01/01/1900"))</f>
        <v>01/01/1900</v>
      </c>
    </row>
    <row r="75" spans="1:63" s="24" customFormat="1" ht="12.75">
      <c r="A75" s="68">
        <v>72</v>
      </c>
      <c r="B75" s="28" t="s">
        <v>72</v>
      </c>
      <c r="C75" s="34" t="s">
        <v>291</v>
      </c>
      <c r="D75" s="42" t="s">
        <v>74</v>
      </c>
      <c r="E75" s="42" t="s">
        <v>75</v>
      </c>
      <c r="F75" s="45">
        <v>45698</v>
      </c>
      <c r="G75" s="45" t="s">
        <v>76</v>
      </c>
      <c r="H75" s="42" t="s">
        <v>77</v>
      </c>
      <c r="I75" s="42" t="s">
        <v>382</v>
      </c>
      <c r="J75" s="28" t="s">
        <v>79</v>
      </c>
      <c r="K75" s="68">
        <v>970810147</v>
      </c>
      <c r="L75" s="68" t="s">
        <v>80</v>
      </c>
      <c r="M75" s="46">
        <v>39083</v>
      </c>
      <c r="N75" s="239">
        <f ca="1">IF(Tabla1[[#This Row],[Fecha de nac]]="","",IF(Tabla1[[#This Row],[Fecha Finalización]] &gt;=TODAY(), DATEDIF(Tabla1[[#This Row],[Fecha de nac]],TODAY(),"y"), ROUNDDOWN((Tabla1[[#This Row],[Fecha Finalización]] -Tabla1[[#This Row],[Fecha de nac]])/365,0)))</f>
        <v>18</v>
      </c>
      <c r="O75" s="170" t="s">
        <v>296</v>
      </c>
      <c r="P75" s="34" t="s">
        <v>383</v>
      </c>
      <c r="Q75" s="67"/>
      <c r="R75" s="34"/>
      <c r="S75" s="64"/>
      <c r="T75" s="42"/>
      <c r="U75" s="244">
        <f>IF(F75="","",Tabla1[[#This Row],[Fecha Inicio grupo]]+3*7-7)</f>
        <v>45712</v>
      </c>
      <c r="V75" s="245">
        <f>IF(F75="","",EDATE(Tabla1[[#This Row],[Fecha Inicio grupo]],3))</f>
        <v>45787</v>
      </c>
      <c r="W75" s="29" t="s">
        <v>83</v>
      </c>
      <c r="X75" s="29" t="s">
        <v>297</v>
      </c>
      <c r="Y75" s="76" t="s">
        <v>85</v>
      </c>
      <c r="Z75" s="76" t="s">
        <v>85</v>
      </c>
      <c r="AA75" s="76" t="s">
        <v>85</v>
      </c>
      <c r="AB75" s="76" t="s">
        <v>85</v>
      </c>
      <c r="AC75" s="76"/>
      <c r="AD75" s="76"/>
      <c r="AE75" s="76"/>
      <c r="AF75" s="76"/>
      <c r="AG75" s="76"/>
      <c r="AH75" s="76"/>
      <c r="AI75" s="76"/>
      <c r="AJ75" s="76"/>
      <c r="AK75" s="76"/>
      <c r="AL75" s="76"/>
      <c r="AM75" s="76"/>
      <c r="AN75" s="76"/>
      <c r="AO75" s="145"/>
      <c r="AP75" s="247" t="str">
        <f>IF(F75="","",IFERROR(VLOOKUP(SUBSTITUTE(SUBSTITUTE(Tabla1[[#This Row],[Uso Sistemas]],"T","P"),"N","F"),Parámetros!$M$2:$N$17,2,0),"Completar hasta 3ra sem. para evaluar a Probacionista"))</f>
        <v>Asistió</v>
      </c>
      <c r="AQ75" s="39"/>
      <c r="AR75" s="201"/>
      <c r="AS75" s="39"/>
      <c r="AT75" s="28"/>
      <c r="AU75" s="55"/>
      <c r="AV75" s="55"/>
      <c r="AW75" s="55"/>
      <c r="AX75" s="249">
        <f>IF(V75="","",EOMONTH(EDATE(Tabla1[[#This Row],[Fecha Finalización]],2),0))</f>
        <v>45869</v>
      </c>
      <c r="AY75" s="39"/>
      <c r="AZ75" s="250">
        <f>IF(V75="","",EOMONTH(EDATE(Tabla1[[#This Row],[Fecha Finalización]],3),0))</f>
        <v>45900</v>
      </c>
      <c r="BA75" s="39"/>
      <c r="BB75" s="39"/>
      <c r="BC75" s="236" t="s">
        <v>248</v>
      </c>
      <c r="BD75" s="234" t="str">
        <f>IF(F75="","",Tabla1[[#This Row],[sem 01]]&amp;Tabla1[[#This Row],[sem 02]]&amp;Tabla1[[#This Row],[sem 03]])</f>
        <v>PPP</v>
      </c>
      <c r="BE75" s="235" t="str">
        <f>IF(TRIM(F75)="","",$B$1&amp;"-"&amp;SUBSTITUTE(Tabla1[[#This Row],[Mes Inscrito]]," ","")&amp;"-"&amp;SUBSTITUTE(Tabla1[[#This Row],[Dia de clases Inscrito]]," ","")&amp;"-"&amp;SUBSTITUTE(Tabla1[[#This Row],[Horario Inscrito]]," ","")&amp;"-"&amp;Tabla1[[#This Row],[Fecha Inicio grupo]])</f>
        <v>Lima - Breña-Febrero-Lunes-7:30pma9:30pm-45698</v>
      </c>
      <c r="BF75" s="252" t="str">
        <f>IF(F75="","",Tabla1[[#This Row],[Curso]])</f>
        <v>Conócete a ti mismo</v>
      </c>
      <c r="BG75" s="253" t="str">
        <f>+IF(TRIM(F75)="","",$B$1&amp;"-"&amp;TRIM(Tabla1[[#This Row],[Mes Inscrito]])&amp;"-"&amp;TRIM(Tabla1[[#This Row],[Dia de clases Inscrito]])&amp;"-"&amp;TRIM(Tabla1[[#This Row],[Horario Inscrito]])&amp;"-"&amp;TRIM(Tabla1[[#This Row],[Fecha Inicio grupo]])&amp;"-"&amp;TRIM(Tabla1[[#This Row],[Tipo Incrito]]))</f>
        <v>Lima - Breña-Febrero-Lunes-7:30pm a 9:30pm-45698-Cambio de horario</v>
      </c>
      <c r="BH75" s="307" t="b">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5" s="308">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5" s="308"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5" s="308" t="str">
        <f>IF(Tabla1[[#This Row],[Fecha Inicio grupo]]="","",IFERROR(VLOOKUP(Tabla1[[#This Row],[Mes de Alta como miembro]],Parámetros!$AM$2:$AN$16,2,0),"01/01/1900"))</f>
        <v>01/01/1900</v>
      </c>
    </row>
    <row r="76" spans="1:63" s="24" customFormat="1" ht="12.75">
      <c r="A76" s="68">
        <v>73</v>
      </c>
      <c r="B76" s="28" t="s">
        <v>72</v>
      </c>
      <c r="C76" s="34" t="s">
        <v>291</v>
      </c>
      <c r="D76" s="42" t="s">
        <v>74</v>
      </c>
      <c r="E76" s="42" t="s">
        <v>75</v>
      </c>
      <c r="F76" s="45">
        <v>45698</v>
      </c>
      <c r="G76" s="45" t="s">
        <v>76</v>
      </c>
      <c r="H76" s="42" t="s">
        <v>123</v>
      </c>
      <c r="I76" s="42" t="s">
        <v>384</v>
      </c>
      <c r="J76" s="28" t="s">
        <v>125</v>
      </c>
      <c r="K76" s="69">
        <v>981356706</v>
      </c>
      <c r="L76" s="68" t="s">
        <v>126</v>
      </c>
      <c r="M76" s="46">
        <v>23743</v>
      </c>
      <c r="N76" s="239">
        <f ca="1">IF(Tabla1[[#This Row],[Fecha de nac]]="","",IF(Tabla1[[#This Row],[Fecha Finalización]] &gt;=TODAY(), DATEDIF(Tabla1[[#This Row],[Fecha de nac]],TODAY(),"y"), ROUNDDOWN((Tabla1[[#This Row],[Fecha Finalización]] -Tabla1[[#This Row],[Fecha de nac]])/365,0)))</f>
        <v>60</v>
      </c>
      <c r="O76" s="170" t="s">
        <v>296</v>
      </c>
      <c r="P76" s="34" t="s">
        <v>383</v>
      </c>
      <c r="Q76" s="67"/>
      <c r="R76" s="67"/>
      <c r="S76" s="67"/>
      <c r="T76" s="67"/>
      <c r="U76" s="244">
        <f>IF(F76="","",Tabla1[[#This Row],[Fecha Inicio grupo]]+3*7-7)</f>
        <v>45712</v>
      </c>
      <c r="V76" s="245">
        <f>IF(F76="","",EDATE(Tabla1[[#This Row],[Fecha Inicio grupo]],3))</f>
        <v>45787</v>
      </c>
      <c r="W76" s="29" t="s">
        <v>83</v>
      </c>
      <c r="X76" s="29" t="s">
        <v>297</v>
      </c>
      <c r="Y76" s="76" t="s">
        <v>85</v>
      </c>
      <c r="Z76" s="76" t="s">
        <v>85</v>
      </c>
      <c r="AA76" s="76" t="s">
        <v>85</v>
      </c>
      <c r="AB76" s="76" t="s">
        <v>85</v>
      </c>
      <c r="AC76" s="76"/>
      <c r="AD76" s="76"/>
      <c r="AE76" s="76"/>
      <c r="AF76" s="76"/>
      <c r="AG76" s="76"/>
      <c r="AH76" s="76"/>
      <c r="AI76" s="76"/>
      <c r="AJ76" s="76"/>
      <c r="AK76" s="76"/>
      <c r="AL76" s="76"/>
      <c r="AM76" s="76"/>
      <c r="AN76" s="76"/>
      <c r="AO76" s="145"/>
      <c r="AP76" s="247" t="str">
        <f>IF(F76="","",IFERROR(VLOOKUP(SUBSTITUTE(SUBSTITUTE(Tabla1[[#This Row],[Uso Sistemas]],"T","P"),"N","F"),Parámetros!$M$2:$N$17,2,0),"Completar hasta 3ra sem. para evaluar a Probacionista"))</f>
        <v>Asistió</v>
      </c>
      <c r="AQ76" s="39"/>
      <c r="AR76" s="201"/>
      <c r="AS76" s="39"/>
      <c r="AT76" s="28"/>
      <c r="AU76" s="55"/>
      <c r="AV76" s="55"/>
      <c r="AW76" s="55"/>
      <c r="AX76" s="249">
        <f>IF(V76="","",EOMONTH(EDATE(Tabla1[[#This Row],[Fecha Finalización]],2),0))</f>
        <v>45869</v>
      </c>
      <c r="AY76" s="39"/>
      <c r="AZ76" s="250">
        <f>IF(V76="","",EOMONTH(EDATE(Tabla1[[#This Row],[Fecha Finalización]],3),0))</f>
        <v>45900</v>
      </c>
      <c r="BA76" s="39"/>
      <c r="BB76" s="39"/>
      <c r="BC76" s="236" t="s">
        <v>108</v>
      </c>
      <c r="BD76" s="234" t="str">
        <f>IF(F76="","",Tabla1[[#This Row],[sem 01]]&amp;Tabla1[[#This Row],[sem 02]]&amp;Tabla1[[#This Row],[sem 03]])</f>
        <v>PPP</v>
      </c>
      <c r="BE76" s="235" t="str">
        <f>IF(TRIM(F76)="","",$B$1&amp;"-"&amp;SUBSTITUTE(Tabla1[[#This Row],[Mes Inscrito]]," ","")&amp;"-"&amp;SUBSTITUTE(Tabla1[[#This Row],[Dia de clases Inscrito]]," ","")&amp;"-"&amp;SUBSTITUTE(Tabla1[[#This Row],[Horario Inscrito]]," ","")&amp;"-"&amp;Tabla1[[#This Row],[Fecha Inicio grupo]])</f>
        <v>Lima - Breña-Febrero-Lunes-7:30pma9:30pm-45698</v>
      </c>
      <c r="BF76" s="252" t="str">
        <f>IF(F76="","",Tabla1[[#This Row],[Curso]])</f>
        <v>Conócete a ti mismo</v>
      </c>
      <c r="BG76" s="253" t="str">
        <f>+IF(TRIM(F76)="","",$B$1&amp;"-"&amp;TRIM(Tabla1[[#This Row],[Mes Inscrito]])&amp;"-"&amp;TRIM(Tabla1[[#This Row],[Dia de clases Inscrito]])&amp;"-"&amp;TRIM(Tabla1[[#This Row],[Horario Inscrito]])&amp;"-"&amp;TRIM(Tabla1[[#This Row],[Fecha Inicio grupo]])&amp;"-"&amp;TRIM(Tabla1[[#This Row],[Tipo Incrito]]))</f>
        <v>Lima - Breña-Febrero-Lunes-7:30pm a 9:30pm-45698-Cambio de horario</v>
      </c>
      <c r="BH76" s="307" t="b">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6" s="308">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6" s="308"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6" s="308" t="str">
        <f>IF(Tabla1[[#This Row],[Fecha Inicio grupo]]="","",IFERROR(VLOOKUP(Tabla1[[#This Row],[Mes de Alta como miembro]],Parámetros!$AM$2:$AN$16,2,0),"01/01/1900"))</f>
        <v>01/01/1900</v>
      </c>
    </row>
    <row r="77" spans="1:63" s="24" customFormat="1" ht="12.75">
      <c r="A77" s="68">
        <v>74</v>
      </c>
      <c r="B77" s="28" t="s">
        <v>72</v>
      </c>
      <c r="C77" s="34" t="s">
        <v>291</v>
      </c>
      <c r="D77" s="42" t="s">
        <v>74</v>
      </c>
      <c r="E77" s="42" t="s">
        <v>75</v>
      </c>
      <c r="F77" s="45">
        <v>45698</v>
      </c>
      <c r="G77" s="45" t="s">
        <v>76</v>
      </c>
      <c r="H77" s="42" t="s">
        <v>268</v>
      </c>
      <c r="I77" s="42" t="s">
        <v>385</v>
      </c>
      <c r="J77" s="28" t="s">
        <v>270</v>
      </c>
      <c r="K77" s="68">
        <v>997049166</v>
      </c>
      <c r="L77" s="68" t="s">
        <v>271</v>
      </c>
      <c r="M77" s="46">
        <v>27030</v>
      </c>
      <c r="N77" s="239">
        <f ca="1">IF(Tabla1[[#This Row],[Fecha de nac]]="","",IF(Tabla1[[#This Row],[Fecha Finalización]] &gt;=TODAY(), DATEDIF(Tabla1[[#This Row],[Fecha de nac]],TODAY(),"y"), ROUNDDOWN((Tabla1[[#This Row],[Fecha Finalización]] -Tabla1[[#This Row],[Fecha de nac]])/365,0)))</f>
        <v>51</v>
      </c>
      <c r="O77" s="170" t="s">
        <v>296</v>
      </c>
      <c r="P77" s="34" t="s">
        <v>383</v>
      </c>
      <c r="Q77" s="67"/>
      <c r="R77" s="67"/>
      <c r="S77" s="67"/>
      <c r="T77" s="67"/>
      <c r="U77" s="244">
        <f>IF(F77="","",Tabla1[[#This Row],[Fecha Inicio grupo]]+3*7-7)</f>
        <v>45712</v>
      </c>
      <c r="V77" s="245">
        <f>IF(F77="","",EDATE(Tabla1[[#This Row],[Fecha Inicio grupo]],3))</f>
        <v>45787</v>
      </c>
      <c r="W77" s="29" t="s">
        <v>83</v>
      </c>
      <c r="X77" s="29" t="s">
        <v>297</v>
      </c>
      <c r="Y77" s="76" t="s">
        <v>86</v>
      </c>
      <c r="Z77" s="76" t="s">
        <v>85</v>
      </c>
      <c r="AA77" s="76" t="s">
        <v>86</v>
      </c>
      <c r="AB77" s="76" t="s">
        <v>86</v>
      </c>
      <c r="AC77" s="76"/>
      <c r="AD77" s="76"/>
      <c r="AE77" s="76"/>
      <c r="AF77" s="76"/>
      <c r="AG77" s="76"/>
      <c r="AH77" s="76"/>
      <c r="AI77" s="76"/>
      <c r="AJ77" s="76"/>
      <c r="AK77" s="76"/>
      <c r="AL77" s="76"/>
      <c r="AM77" s="76"/>
      <c r="AN77" s="76"/>
      <c r="AO77" s="145"/>
      <c r="AP77" s="247" t="str">
        <f>IF(F77="","",IFERROR(VLOOKUP(SUBSTITUTE(SUBSTITUTE(Tabla1[[#This Row],[Uso Sistemas]],"T","P"),"N","F"),Parámetros!$M$2:$N$17,2,0),"Completar hasta 3ra sem. para evaluar a Probacionista"))</f>
        <v>No Asistió</v>
      </c>
      <c r="AQ77" s="39"/>
      <c r="AR77" s="201"/>
      <c r="AS77" s="39"/>
      <c r="AT77" s="28"/>
      <c r="AU77" s="55"/>
      <c r="AV77" s="55"/>
      <c r="AW77" s="55"/>
      <c r="AX77" s="249">
        <f>IF(V77="","",EOMONTH(EDATE(Tabla1[[#This Row],[Fecha Finalización]],2),0))</f>
        <v>45869</v>
      </c>
      <c r="AY77" s="39"/>
      <c r="AZ77" s="250">
        <f>IF(V77="","",EOMONTH(EDATE(Tabla1[[#This Row],[Fecha Finalización]],3),0))</f>
        <v>45900</v>
      </c>
      <c r="BA77" s="39"/>
      <c r="BB77" s="39"/>
      <c r="BC77" s="236" t="s">
        <v>108</v>
      </c>
      <c r="BD77" s="234" t="str">
        <f>IF(F77="","",Tabla1[[#This Row],[sem 01]]&amp;Tabla1[[#This Row],[sem 02]]&amp;Tabla1[[#This Row],[sem 03]])</f>
        <v>FPF</v>
      </c>
      <c r="BE77" s="235" t="str">
        <f>IF(TRIM(F77)="","",$B$1&amp;"-"&amp;SUBSTITUTE(Tabla1[[#This Row],[Mes Inscrito]]," ","")&amp;"-"&amp;SUBSTITUTE(Tabla1[[#This Row],[Dia de clases Inscrito]]," ","")&amp;"-"&amp;SUBSTITUTE(Tabla1[[#This Row],[Horario Inscrito]]," ","")&amp;"-"&amp;Tabla1[[#This Row],[Fecha Inicio grupo]])</f>
        <v>Lima - Breña-Febrero-Lunes-7:30pma9:30pm-45698</v>
      </c>
      <c r="BF77" s="252" t="str">
        <f>IF(F77="","",Tabla1[[#This Row],[Curso]])</f>
        <v>Conócete a ti mismo</v>
      </c>
      <c r="BG77" s="253" t="str">
        <f>+IF(TRIM(F77)="","",$B$1&amp;"-"&amp;TRIM(Tabla1[[#This Row],[Mes Inscrito]])&amp;"-"&amp;TRIM(Tabla1[[#This Row],[Dia de clases Inscrito]])&amp;"-"&amp;TRIM(Tabla1[[#This Row],[Horario Inscrito]])&amp;"-"&amp;TRIM(Tabla1[[#This Row],[Fecha Inicio grupo]])&amp;"-"&amp;TRIM(Tabla1[[#This Row],[Tipo Incrito]]))</f>
        <v>Lima - Breña-Febrero-Lunes-7:30pm a 9:30pm-45698-Cambio de horario</v>
      </c>
      <c r="BH77" s="307" t="b">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7" s="308">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7" s="308"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7" s="308" t="str">
        <f>IF(Tabla1[[#This Row],[Fecha Inicio grupo]]="","",IFERROR(VLOOKUP(Tabla1[[#This Row],[Mes de Alta como miembro]],Parámetros!$AM$2:$AN$16,2,0),"01/01/1900"))</f>
        <v>01/01/1900</v>
      </c>
    </row>
    <row r="78" spans="1:63" s="24" customFormat="1" ht="12.75">
      <c r="A78" s="68">
        <v>75</v>
      </c>
      <c r="B78" s="28" t="s">
        <v>72</v>
      </c>
      <c r="C78" s="34" t="s">
        <v>291</v>
      </c>
      <c r="D78" s="42" t="s">
        <v>74</v>
      </c>
      <c r="E78" s="42" t="s">
        <v>75</v>
      </c>
      <c r="F78" s="45">
        <v>45698</v>
      </c>
      <c r="G78" s="45" t="s">
        <v>76</v>
      </c>
      <c r="H78" s="42" t="s">
        <v>288</v>
      </c>
      <c r="I78" s="42" t="s">
        <v>386</v>
      </c>
      <c r="J78" s="28" t="s">
        <v>290</v>
      </c>
      <c r="K78" s="68">
        <v>990954070</v>
      </c>
      <c r="L78" s="68" t="s">
        <v>327</v>
      </c>
      <c r="M78" s="46">
        <v>38055</v>
      </c>
      <c r="N78" s="239">
        <f ca="1">IF(Tabla1[[#This Row],[Fecha de nac]]="","",IF(Tabla1[[#This Row],[Fecha Finalización]] &gt;=TODAY(), DATEDIF(Tabla1[[#This Row],[Fecha de nac]],TODAY(),"y"), ROUNDDOWN((Tabla1[[#This Row],[Fecha Finalización]] -Tabla1[[#This Row],[Fecha de nac]])/365,0)))</f>
        <v>21</v>
      </c>
      <c r="O78" s="170" t="s">
        <v>296</v>
      </c>
      <c r="P78" s="34" t="s">
        <v>383</v>
      </c>
      <c r="Q78" s="67"/>
      <c r="R78" s="67"/>
      <c r="S78" s="67"/>
      <c r="T78" s="67"/>
      <c r="U78" s="244">
        <f>IF(F78="","",Tabla1[[#This Row],[Fecha Inicio grupo]]+3*7-7)</f>
        <v>45712</v>
      </c>
      <c r="V78" s="245">
        <f>IF(F78="","",EDATE(Tabla1[[#This Row],[Fecha Inicio grupo]],3))</f>
        <v>45787</v>
      </c>
      <c r="W78" s="29" t="s">
        <v>83</v>
      </c>
      <c r="X78" s="29" t="s">
        <v>297</v>
      </c>
      <c r="Y78" s="76" t="s">
        <v>85</v>
      </c>
      <c r="Z78" s="76" t="s">
        <v>139</v>
      </c>
      <c r="AA78" s="76" t="s">
        <v>86</v>
      </c>
      <c r="AB78" s="76" t="s">
        <v>85</v>
      </c>
      <c r="AC78" s="76"/>
      <c r="AD78" s="76"/>
      <c r="AE78" s="76"/>
      <c r="AF78" s="76"/>
      <c r="AG78" s="76"/>
      <c r="AH78" s="76"/>
      <c r="AI78" s="76"/>
      <c r="AJ78" s="76"/>
      <c r="AK78" s="76"/>
      <c r="AL78" s="76"/>
      <c r="AM78" s="76"/>
      <c r="AN78" s="76"/>
      <c r="AO78" s="145"/>
      <c r="AP78" s="247" t="str">
        <f>IF(F78="","",IFERROR(VLOOKUP(SUBSTITUTE(SUBSTITUTE(Tabla1[[#This Row],[Uso Sistemas]],"T","P"),"N","F"),Parámetros!$M$2:$N$17,2,0),"Completar hasta 3ra sem. para evaluar a Probacionista"))</f>
        <v>Asistió</v>
      </c>
      <c r="AQ78" s="39"/>
      <c r="AR78" s="201"/>
      <c r="AS78" s="39"/>
      <c r="AT78" s="28"/>
      <c r="AU78" s="55"/>
      <c r="AV78" s="55"/>
      <c r="AW78" s="55"/>
      <c r="AX78" s="249">
        <f>IF(V78="","",EOMONTH(EDATE(Tabla1[[#This Row],[Fecha Finalización]],2),0))</f>
        <v>45869</v>
      </c>
      <c r="AY78" s="39"/>
      <c r="AZ78" s="250">
        <f>IF(V78="","",EOMONTH(EDATE(Tabla1[[#This Row],[Fecha Finalización]],3),0))</f>
        <v>45900</v>
      </c>
      <c r="BA78" s="39"/>
      <c r="BB78" s="39"/>
      <c r="BC78" s="236" t="s">
        <v>108</v>
      </c>
      <c r="BD78" s="234" t="str">
        <f>IF(F78="","",Tabla1[[#This Row],[sem 01]]&amp;Tabla1[[#This Row],[sem 02]]&amp;Tabla1[[#This Row],[sem 03]])</f>
        <v>PpF</v>
      </c>
      <c r="BE78" s="235" t="str">
        <f>IF(TRIM(F78)="","",$B$1&amp;"-"&amp;SUBSTITUTE(Tabla1[[#This Row],[Mes Inscrito]]," ","")&amp;"-"&amp;SUBSTITUTE(Tabla1[[#This Row],[Dia de clases Inscrito]]," ","")&amp;"-"&amp;SUBSTITUTE(Tabla1[[#This Row],[Horario Inscrito]]," ","")&amp;"-"&amp;Tabla1[[#This Row],[Fecha Inicio grupo]])</f>
        <v>Lima - Breña-Febrero-Lunes-7:30pma9:30pm-45698</v>
      </c>
      <c r="BF78" s="252" t="str">
        <f>IF(F78="","",Tabla1[[#This Row],[Curso]])</f>
        <v>Conócete a ti mismo</v>
      </c>
      <c r="BG78" s="253" t="str">
        <f>+IF(TRIM(F78)="","",$B$1&amp;"-"&amp;TRIM(Tabla1[[#This Row],[Mes Inscrito]])&amp;"-"&amp;TRIM(Tabla1[[#This Row],[Dia de clases Inscrito]])&amp;"-"&amp;TRIM(Tabla1[[#This Row],[Horario Inscrito]])&amp;"-"&amp;TRIM(Tabla1[[#This Row],[Fecha Inicio grupo]])&amp;"-"&amp;TRIM(Tabla1[[#This Row],[Tipo Incrito]]))</f>
        <v>Lima - Breña-Febrero-Lunes-7:30pm a 9:30pm-45698-Cambio de horario</v>
      </c>
      <c r="BH78" s="307" t="b">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8" s="308">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45719</v>
      </c>
      <c r="BJ78" s="308"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8" s="308" t="str">
        <f>IF(Tabla1[[#This Row],[Fecha Inicio grupo]]="","",IFERROR(VLOOKUP(Tabla1[[#This Row],[Mes de Alta como miembro]],Parámetros!$AM$2:$AN$16,2,0),"01/01/1900"))</f>
        <v>01/01/1900</v>
      </c>
    </row>
    <row r="79" spans="1:63" s="24" customFormat="1" ht="12.75">
      <c r="A79" s="68">
        <v>76</v>
      </c>
      <c r="B79" s="28" t="s">
        <v>72</v>
      </c>
      <c r="C79" s="34" t="s">
        <v>291</v>
      </c>
      <c r="D79" s="42" t="s">
        <v>99</v>
      </c>
      <c r="E79" s="42" t="s">
        <v>75</v>
      </c>
      <c r="F79" s="45">
        <v>45699</v>
      </c>
      <c r="G79" s="45" t="s">
        <v>100</v>
      </c>
      <c r="H79" s="42" t="s">
        <v>172</v>
      </c>
      <c r="I79" s="42" t="s">
        <v>387</v>
      </c>
      <c r="J79" s="28" t="s">
        <v>174</v>
      </c>
      <c r="K79" s="68">
        <v>953010412</v>
      </c>
      <c r="L79" s="68" t="s">
        <v>175</v>
      </c>
      <c r="M79" s="46">
        <v>30682</v>
      </c>
      <c r="N79" s="239">
        <f ca="1">IF(Tabla1[[#This Row],[Fecha de nac]]="","",IF(Tabla1[[#This Row],[Fecha Finalización]] &gt;=TODAY(), DATEDIF(Tabla1[[#This Row],[Fecha de nac]],TODAY(),"y"), ROUNDDOWN((Tabla1[[#This Row],[Fecha Finalización]] -Tabla1[[#This Row],[Fecha de nac]])/365,0)))</f>
        <v>41</v>
      </c>
      <c r="O79" s="170" t="s">
        <v>336</v>
      </c>
      <c r="P79" s="34" t="s">
        <v>383</v>
      </c>
      <c r="Q79" s="67"/>
      <c r="R79" s="67"/>
      <c r="S79" s="67"/>
      <c r="T79" s="67"/>
      <c r="U79" s="244">
        <f>IF(F79="","",Tabla1[[#This Row],[Fecha Inicio grupo]]+3*7-7)</f>
        <v>45713</v>
      </c>
      <c r="V79" s="245">
        <f>IF(F79="","",EDATE(Tabla1[[#This Row],[Fecha Inicio grupo]],3))</f>
        <v>45788</v>
      </c>
      <c r="W79" s="29" t="s">
        <v>337</v>
      </c>
      <c r="X79" s="29" t="s">
        <v>107</v>
      </c>
      <c r="Y79" s="76" t="s">
        <v>85</v>
      </c>
      <c r="Z79" s="76" t="s">
        <v>86</v>
      </c>
      <c r="AA79" s="76" t="s">
        <v>86</v>
      </c>
      <c r="AB79" s="76" t="s">
        <v>86</v>
      </c>
      <c r="AC79" s="76"/>
      <c r="AD79" s="76"/>
      <c r="AE79" s="76"/>
      <c r="AF79" s="76"/>
      <c r="AG79" s="76"/>
      <c r="AH79" s="76"/>
      <c r="AI79" s="76"/>
      <c r="AJ79" s="76"/>
      <c r="AK79" s="76"/>
      <c r="AL79" s="76"/>
      <c r="AM79" s="76"/>
      <c r="AN79" s="76"/>
      <c r="AO79" s="145"/>
      <c r="AP79" s="247" t="str">
        <f>IF(F79="","",IFERROR(VLOOKUP(SUBSTITUTE(SUBSTITUTE(Tabla1[[#This Row],[Uso Sistemas]],"T","P"),"N","F"),Parámetros!$M$2:$N$17,2,0),"Completar hasta 3ra sem. para evaluar a Probacionista"))</f>
        <v>No Asistió</v>
      </c>
      <c r="AQ79" s="39"/>
      <c r="AR79" s="201"/>
      <c r="AS79" s="39"/>
      <c r="AT79" s="28"/>
      <c r="AU79" s="55"/>
      <c r="AV79" s="55"/>
      <c r="AW79" s="55"/>
      <c r="AX79" s="249">
        <f>IF(V79="","",EOMONTH(EDATE(Tabla1[[#This Row],[Fecha Finalización]],2),0))</f>
        <v>45869</v>
      </c>
      <c r="AY79" s="39"/>
      <c r="AZ79" s="250">
        <f>IF(V79="","",EOMONTH(EDATE(Tabla1[[#This Row],[Fecha Finalización]],3),0))</f>
        <v>45900</v>
      </c>
      <c r="BA79" s="39"/>
      <c r="BB79" s="39"/>
      <c r="BC79" s="236"/>
      <c r="BD79" s="234" t="str">
        <f>IF(F79="","",Tabla1[[#This Row],[sem 01]]&amp;Tabla1[[#This Row],[sem 02]]&amp;Tabla1[[#This Row],[sem 03]])</f>
        <v>PFF</v>
      </c>
      <c r="BE79" s="235" t="str">
        <f>IF(TRIM(F79)="","",$B$1&amp;"-"&amp;SUBSTITUTE(Tabla1[[#This Row],[Mes Inscrito]]," ","")&amp;"-"&amp;SUBSTITUTE(Tabla1[[#This Row],[Dia de clases Inscrito]]," ","")&amp;"-"&amp;SUBSTITUTE(Tabla1[[#This Row],[Horario Inscrito]]," ","")&amp;"-"&amp;Tabla1[[#This Row],[Fecha Inicio grupo]])</f>
        <v>Lima - Breña-Febrero-Martes-7:30pma9:30pm-45699</v>
      </c>
      <c r="BF79" s="252" t="str">
        <f>IF(F79="","",Tabla1[[#This Row],[Curso]])</f>
        <v>Conócete a ti mismo</v>
      </c>
      <c r="BG79" s="253" t="str">
        <f>+IF(TRIM(F79)="","",$B$1&amp;"-"&amp;TRIM(Tabla1[[#This Row],[Mes Inscrito]])&amp;"-"&amp;TRIM(Tabla1[[#This Row],[Dia de clases Inscrito]])&amp;"-"&amp;TRIM(Tabla1[[#This Row],[Horario Inscrito]])&amp;"-"&amp;TRIM(Tabla1[[#This Row],[Fecha Inicio grupo]])&amp;"-"&amp;TRIM(Tabla1[[#This Row],[Tipo Incrito]]))</f>
        <v>Lima - Breña-Febrero-Martes-7:30pm a 9:30pm-45699-Cambio de horario</v>
      </c>
      <c r="BH79" s="307" t="b">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9" s="308">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79" s="308"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9" s="308" t="str">
        <f>IF(Tabla1[[#This Row],[Fecha Inicio grupo]]="","",IFERROR(VLOOKUP(Tabla1[[#This Row],[Mes de Alta como miembro]],Parámetros!$AM$2:$AN$16,2,0),"01/01/1900"))</f>
        <v>01/01/1900</v>
      </c>
    </row>
    <row r="80" spans="1:63" s="24" customFormat="1" ht="12.75">
      <c r="A80" s="68">
        <v>77</v>
      </c>
      <c r="B80" s="28" t="s">
        <v>72</v>
      </c>
      <c r="C80" s="34" t="s">
        <v>291</v>
      </c>
      <c r="D80" s="42" t="s">
        <v>99</v>
      </c>
      <c r="E80" s="42" t="s">
        <v>75</v>
      </c>
      <c r="F80" s="45">
        <v>45699</v>
      </c>
      <c r="G80" s="45" t="s">
        <v>100</v>
      </c>
      <c r="H80" s="42" t="s">
        <v>388</v>
      </c>
      <c r="I80" s="42" t="s">
        <v>389</v>
      </c>
      <c r="J80" s="28" t="s">
        <v>390</v>
      </c>
      <c r="K80" s="68">
        <v>946644684</v>
      </c>
      <c r="L80" s="68" t="s">
        <v>391</v>
      </c>
      <c r="M80" s="46">
        <v>36161</v>
      </c>
      <c r="N80" s="239">
        <f ca="1">IF(Tabla1[[#This Row],[Fecha de nac]]="","",IF(Tabla1[[#This Row],[Fecha Finalización]] &gt;=TODAY(), DATEDIF(Tabla1[[#This Row],[Fecha de nac]],TODAY(),"y"), ROUNDDOWN((Tabla1[[#This Row],[Fecha Finalización]] -Tabla1[[#This Row],[Fecha de nac]])/365,0)))</f>
        <v>26</v>
      </c>
      <c r="O80" s="170" t="s">
        <v>336</v>
      </c>
      <c r="P80" s="34" t="s">
        <v>381</v>
      </c>
      <c r="Q80" s="67"/>
      <c r="R80" s="67"/>
      <c r="S80" s="67"/>
      <c r="T80" s="67"/>
      <c r="U80" s="244">
        <f>IF(F80="","",Tabla1[[#This Row],[Fecha Inicio grupo]]+3*7-7)</f>
        <v>45713</v>
      </c>
      <c r="V80" s="245">
        <f>IF(F80="","",EDATE(Tabla1[[#This Row],[Fecha Inicio grupo]],3))</f>
        <v>45788</v>
      </c>
      <c r="W80" s="29" t="s">
        <v>337</v>
      </c>
      <c r="X80" s="29" t="s">
        <v>107</v>
      </c>
      <c r="Y80" s="76" t="s">
        <v>85</v>
      </c>
      <c r="Z80" s="76" t="s">
        <v>85</v>
      </c>
      <c r="AA80" s="76" t="s">
        <v>86</v>
      </c>
      <c r="AB80" s="76" t="s">
        <v>86</v>
      </c>
      <c r="AC80" s="76"/>
      <c r="AD80" s="76"/>
      <c r="AE80" s="76"/>
      <c r="AF80" s="76"/>
      <c r="AG80" s="76"/>
      <c r="AH80" s="76"/>
      <c r="AI80" s="76"/>
      <c r="AJ80" s="76"/>
      <c r="AK80" s="76"/>
      <c r="AL80" s="76"/>
      <c r="AM80" s="76"/>
      <c r="AN80" s="76"/>
      <c r="AO80" s="145"/>
      <c r="AP80" s="247" t="str">
        <f>IF(F80="","",IFERROR(VLOOKUP(SUBSTITUTE(SUBSTITUTE(Tabla1[[#This Row],[Uso Sistemas]],"T","P"),"N","F"),Parámetros!$M$2:$N$17,2,0),"Completar hasta 3ra sem. para evaluar a Probacionista"))</f>
        <v>Asistió</v>
      </c>
      <c r="AQ80" s="39"/>
      <c r="AR80" s="201"/>
      <c r="AS80" s="39"/>
      <c r="AT80" s="28"/>
      <c r="AU80" s="55"/>
      <c r="AV80" s="55"/>
      <c r="AW80" s="55"/>
      <c r="AX80" s="249">
        <f>IF(V80="","",EOMONTH(EDATE(Tabla1[[#This Row],[Fecha Finalización]],2),0))</f>
        <v>45869</v>
      </c>
      <c r="AY80" s="39"/>
      <c r="AZ80" s="250">
        <f>IF(V80="","",EOMONTH(EDATE(Tabla1[[#This Row],[Fecha Finalización]],3),0))</f>
        <v>45900</v>
      </c>
      <c r="BA80" s="39"/>
      <c r="BB80" s="39"/>
      <c r="BC80" s="236"/>
      <c r="BD80" s="234" t="str">
        <f>IF(F80="","",Tabla1[[#This Row],[sem 01]]&amp;Tabla1[[#This Row],[sem 02]]&amp;Tabla1[[#This Row],[sem 03]])</f>
        <v>PPF</v>
      </c>
      <c r="BE80" s="235" t="str">
        <f>IF(TRIM(F80)="","",$B$1&amp;"-"&amp;SUBSTITUTE(Tabla1[[#This Row],[Mes Inscrito]]," ","")&amp;"-"&amp;SUBSTITUTE(Tabla1[[#This Row],[Dia de clases Inscrito]]," ","")&amp;"-"&amp;SUBSTITUTE(Tabla1[[#This Row],[Horario Inscrito]]," ","")&amp;"-"&amp;Tabla1[[#This Row],[Fecha Inicio grupo]])</f>
        <v>Lima - Breña-Febrero-Martes-7:30pma9:30pm-45699</v>
      </c>
      <c r="BF80" s="252" t="str">
        <f>IF(F80="","",Tabla1[[#This Row],[Curso]])</f>
        <v>Conócete a ti mismo</v>
      </c>
      <c r="BG80" s="253" t="str">
        <f>+IF(TRIM(F80)="","",$B$1&amp;"-"&amp;TRIM(Tabla1[[#This Row],[Mes Inscrito]])&amp;"-"&amp;TRIM(Tabla1[[#This Row],[Dia de clases Inscrito]])&amp;"-"&amp;TRIM(Tabla1[[#This Row],[Horario Inscrito]])&amp;"-"&amp;TRIM(Tabla1[[#This Row],[Fecha Inicio grupo]])&amp;"-"&amp;TRIM(Tabla1[[#This Row],[Tipo Incrito]]))</f>
        <v>Lima - Breña-Febrero-Martes-7:30pm a 9:30pm-45699-Recuperado otro año</v>
      </c>
      <c r="BH80" s="307" t="b">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0" s="308">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80" s="308"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0" s="308" t="str">
        <f>IF(Tabla1[[#This Row],[Fecha Inicio grupo]]="","",IFERROR(VLOOKUP(Tabla1[[#This Row],[Mes de Alta como miembro]],Parámetros!$AM$2:$AN$16,2,0),"01/01/1900"))</f>
        <v>01/01/1900</v>
      </c>
    </row>
    <row r="81" spans="1:63" s="24" customFormat="1" ht="12.75">
      <c r="A81" s="68">
        <v>78</v>
      </c>
      <c r="B81" s="28" t="s">
        <v>72</v>
      </c>
      <c r="C81" s="34" t="s">
        <v>291</v>
      </c>
      <c r="D81" s="42" t="s">
        <v>99</v>
      </c>
      <c r="E81" s="42" t="s">
        <v>75</v>
      </c>
      <c r="F81" s="45">
        <v>45699</v>
      </c>
      <c r="G81" s="45" t="s">
        <v>100</v>
      </c>
      <c r="H81" s="42" t="s">
        <v>392</v>
      </c>
      <c r="I81" s="42" t="s">
        <v>393</v>
      </c>
      <c r="J81" s="28" t="s">
        <v>394</v>
      </c>
      <c r="K81" s="68">
        <v>937715966</v>
      </c>
      <c r="L81" s="68" t="s">
        <v>97</v>
      </c>
      <c r="M81" s="46">
        <v>31778</v>
      </c>
      <c r="N81" s="239">
        <f ca="1">IF(Tabla1[[#This Row],[Fecha de nac]]="","",IF(Tabla1[[#This Row],[Fecha Finalización]] &gt;=TODAY(), DATEDIF(Tabla1[[#This Row],[Fecha de nac]],TODAY(),"y"), ROUNDDOWN((Tabla1[[#This Row],[Fecha Finalización]] -Tabla1[[#This Row],[Fecha de nac]])/365,0)))</f>
        <v>38</v>
      </c>
      <c r="O81" s="170" t="s">
        <v>336</v>
      </c>
      <c r="P81" s="34" t="s">
        <v>381</v>
      </c>
      <c r="Q81" s="67"/>
      <c r="R81" s="34"/>
      <c r="S81" s="64"/>
      <c r="T81" s="42"/>
      <c r="U81" s="244">
        <f>IF(F81="","",Tabla1[[#This Row],[Fecha Inicio grupo]]+3*7-7)</f>
        <v>45713</v>
      </c>
      <c r="V81" s="245">
        <f>IF(F81="","",EDATE(Tabla1[[#This Row],[Fecha Inicio grupo]],3))</f>
        <v>45788</v>
      </c>
      <c r="W81" s="29" t="s">
        <v>337</v>
      </c>
      <c r="X81" s="29" t="s">
        <v>107</v>
      </c>
      <c r="Y81" s="76" t="s">
        <v>85</v>
      </c>
      <c r="Z81" s="76" t="s">
        <v>85</v>
      </c>
      <c r="AA81" s="76" t="s">
        <v>86</v>
      </c>
      <c r="AB81" s="76" t="s">
        <v>86</v>
      </c>
      <c r="AC81" s="76"/>
      <c r="AD81" s="76"/>
      <c r="AE81" s="76"/>
      <c r="AF81" s="76"/>
      <c r="AG81" s="76"/>
      <c r="AH81" s="76"/>
      <c r="AI81" s="76"/>
      <c r="AJ81" s="76"/>
      <c r="AK81" s="76"/>
      <c r="AL81" s="76"/>
      <c r="AM81" s="76"/>
      <c r="AN81" s="76"/>
      <c r="AO81" s="145"/>
      <c r="AP81" s="247" t="str">
        <f>IF(F81="","",IFERROR(VLOOKUP(SUBSTITUTE(SUBSTITUTE(Tabla1[[#This Row],[Uso Sistemas]],"T","P"),"N","F"),Parámetros!$M$2:$N$17,2,0),"Completar hasta 3ra sem. para evaluar a Probacionista"))</f>
        <v>Asistió</v>
      </c>
      <c r="AQ81" s="39"/>
      <c r="AR81" s="201"/>
      <c r="AS81" s="39"/>
      <c r="AT81" s="28"/>
      <c r="AU81" s="55"/>
      <c r="AV81" s="55"/>
      <c r="AW81" s="55"/>
      <c r="AX81" s="249">
        <f>IF(V81="","",EOMONTH(EDATE(Tabla1[[#This Row],[Fecha Finalización]],2),0))</f>
        <v>45869</v>
      </c>
      <c r="AY81" s="39"/>
      <c r="AZ81" s="250">
        <f>IF(V81="","",EOMONTH(EDATE(Tabla1[[#This Row],[Fecha Finalización]],3),0))</f>
        <v>45900</v>
      </c>
      <c r="BA81" s="39"/>
      <c r="BB81" s="39"/>
      <c r="BC81" s="236"/>
      <c r="BD81" s="234" t="str">
        <f>IF(F81="","",Tabla1[[#This Row],[sem 01]]&amp;Tabla1[[#This Row],[sem 02]]&amp;Tabla1[[#This Row],[sem 03]])</f>
        <v>PPF</v>
      </c>
      <c r="BE81" s="235" t="str">
        <f>IF(TRIM(F81)="","",$B$1&amp;"-"&amp;SUBSTITUTE(Tabla1[[#This Row],[Mes Inscrito]]," ","")&amp;"-"&amp;SUBSTITUTE(Tabla1[[#This Row],[Dia de clases Inscrito]]," ","")&amp;"-"&amp;SUBSTITUTE(Tabla1[[#This Row],[Horario Inscrito]]," ","")&amp;"-"&amp;Tabla1[[#This Row],[Fecha Inicio grupo]])</f>
        <v>Lima - Breña-Febrero-Martes-7:30pma9:30pm-45699</v>
      </c>
      <c r="BF81" s="252" t="str">
        <f>IF(F81="","",Tabla1[[#This Row],[Curso]])</f>
        <v>Conócete a ti mismo</v>
      </c>
      <c r="BG81" s="253" t="str">
        <f>+IF(TRIM(F81)="","",$B$1&amp;"-"&amp;TRIM(Tabla1[[#This Row],[Mes Inscrito]])&amp;"-"&amp;TRIM(Tabla1[[#This Row],[Dia de clases Inscrito]])&amp;"-"&amp;TRIM(Tabla1[[#This Row],[Horario Inscrito]])&amp;"-"&amp;TRIM(Tabla1[[#This Row],[Fecha Inicio grupo]])&amp;"-"&amp;TRIM(Tabla1[[#This Row],[Tipo Incrito]]))</f>
        <v>Lima - Breña-Febrero-Martes-7:30pm a 9:30pm-45699-Recuperado otro año</v>
      </c>
      <c r="BH81" s="307" t="b">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1" s="308">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81" s="308"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1" s="308" t="str">
        <f>IF(Tabla1[[#This Row],[Fecha Inicio grupo]]="","",IFERROR(VLOOKUP(Tabla1[[#This Row],[Mes de Alta como miembro]],Parámetros!$AM$2:$AN$16,2,0),"01/01/1900"))</f>
        <v>01/01/1900</v>
      </c>
    </row>
    <row r="82" spans="1:63" s="24" customFormat="1" ht="12.75">
      <c r="A82" s="68">
        <v>79</v>
      </c>
      <c r="B82" s="28" t="s">
        <v>72</v>
      </c>
      <c r="C82" s="34" t="s">
        <v>291</v>
      </c>
      <c r="D82" s="42" t="s">
        <v>99</v>
      </c>
      <c r="E82" s="42" t="s">
        <v>75</v>
      </c>
      <c r="F82" s="45">
        <v>45699</v>
      </c>
      <c r="G82" s="45" t="s">
        <v>100</v>
      </c>
      <c r="H82" s="42" t="s">
        <v>198</v>
      </c>
      <c r="I82" s="42" t="s">
        <v>395</v>
      </c>
      <c r="J82" s="28" t="s">
        <v>200</v>
      </c>
      <c r="K82" s="68">
        <v>980203137</v>
      </c>
      <c r="L82" s="68" t="s">
        <v>201</v>
      </c>
      <c r="M82" s="46">
        <v>25204</v>
      </c>
      <c r="N82" s="239">
        <f ca="1">IF(Tabla1[[#This Row],[Fecha de nac]]="","",IF(Tabla1[[#This Row],[Fecha Finalización]] &gt;=TODAY(), DATEDIF(Tabla1[[#This Row],[Fecha de nac]],TODAY(),"y"), ROUNDDOWN((Tabla1[[#This Row],[Fecha Finalización]] -Tabla1[[#This Row],[Fecha de nac]])/365,0)))</f>
        <v>56</v>
      </c>
      <c r="O82" s="170" t="s">
        <v>336</v>
      </c>
      <c r="P82" s="34" t="s">
        <v>396</v>
      </c>
      <c r="Q82" s="67"/>
      <c r="R82" s="34"/>
      <c r="S82" s="64"/>
      <c r="T82" s="42"/>
      <c r="U82" s="244">
        <f>IF(F82="","",Tabla1[[#This Row],[Fecha Inicio grupo]]+3*7-7)</f>
        <v>45713</v>
      </c>
      <c r="V82" s="245">
        <f>IF(F82="","",EDATE(Tabla1[[#This Row],[Fecha Inicio grupo]],3))</f>
        <v>45788</v>
      </c>
      <c r="W82" s="29" t="s">
        <v>337</v>
      </c>
      <c r="X82" s="29" t="s">
        <v>107</v>
      </c>
      <c r="Y82" s="76" t="s">
        <v>85</v>
      </c>
      <c r="Z82" s="76" t="s">
        <v>86</v>
      </c>
      <c r="AA82" s="76" t="s">
        <v>86</v>
      </c>
      <c r="AB82" s="76" t="s">
        <v>86</v>
      </c>
      <c r="AC82" s="76"/>
      <c r="AD82" s="76"/>
      <c r="AE82" s="76"/>
      <c r="AF82" s="76"/>
      <c r="AG82" s="76"/>
      <c r="AH82" s="76"/>
      <c r="AI82" s="76"/>
      <c r="AJ82" s="76"/>
      <c r="AK82" s="76"/>
      <c r="AL82" s="76"/>
      <c r="AM82" s="76"/>
      <c r="AN82" s="76"/>
      <c r="AO82" s="145"/>
      <c r="AP82" s="247" t="str">
        <f>IF(F82="","",IFERROR(VLOOKUP(SUBSTITUTE(SUBSTITUTE(Tabla1[[#This Row],[Uso Sistemas]],"T","P"),"N","F"),Parámetros!$M$2:$N$17,2,0),"Completar hasta 3ra sem. para evaluar a Probacionista"))</f>
        <v>No Asistió</v>
      </c>
      <c r="AQ82" s="39"/>
      <c r="AR82" s="201"/>
      <c r="AS82" s="39"/>
      <c r="AT82" s="28"/>
      <c r="AU82" s="55"/>
      <c r="AV82" s="55"/>
      <c r="AW82" s="55"/>
      <c r="AX82" s="249">
        <f>IF(V82="","",EOMONTH(EDATE(Tabla1[[#This Row],[Fecha Finalización]],2),0))</f>
        <v>45869</v>
      </c>
      <c r="AY82" s="39"/>
      <c r="AZ82" s="250">
        <f>IF(V82="","",EOMONTH(EDATE(Tabla1[[#This Row],[Fecha Finalización]],3),0))</f>
        <v>45900</v>
      </c>
      <c r="BA82" s="39"/>
      <c r="BB82" s="39"/>
      <c r="BC82" s="236"/>
      <c r="BD82" s="234" t="str">
        <f>IF(F82="","",Tabla1[[#This Row],[sem 01]]&amp;Tabla1[[#This Row],[sem 02]]&amp;Tabla1[[#This Row],[sem 03]])</f>
        <v>PFF</v>
      </c>
      <c r="BE82" s="235" t="str">
        <f>IF(TRIM(F82)="","",$B$1&amp;"-"&amp;SUBSTITUTE(Tabla1[[#This Row],[Mes Inscrito]]," ","")&amp;"-"&amp;SUBSTITUTE(Tabla1[[#This Row],[Dia de clases Inscrito]]," ","")&amp;"-"&amp;SUBSTITUTE(Tabla1[[#This Row],[Horario Inscrito]]," ","")&amp;"-"&amp;Tabla1[[#This Row],[Fecha Inicio grupo]])</f>
        <v>Lima - Breña-Febrero-Martes-7:30pma9:30pm-45699</v>
      </c>
      <c r="BF82" s="252" t="str">
        <f>IF(F82="","",Tabla1[[#This Row],[Curso]])</f>
        <v>Conócete a ti mismo</v>
      </c>
      <c r="BG82" s="253" t="str">
        <f>+IF(TRIM(F82)="","",$B$1&amp;"-"&amp;TRIM(Tabla1[[#This Row],[Mes Inscrito]])&amp;"-"&amp;TRIM(Tabla1[[#This Row],[Dia de clases Inscrito]])&amp;"-"&amp;TRIM(Tabla1[[#This Row],[Horario Inscrito]])&amp;"-"&amp;TRIM(Tabla1[[#This Row],[Fecha Inicio grupo]])&amp;"-"&amp;TRIM(Tabla1[[#This Row],[Tipo Incrito]]))</f>
        <v>Lima - Breña-Febrero-Martes-7:30pm a 9:30pm-45699-Recuperado 2025</v>
      </c>
      <c r="BH82" s="307" t="b">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2" s="308">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82" s="308"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2" s="308" t="str">
        <f>IF(Tabla1[[#This Row],[Fecha Inicio grupo]]="","",IFERROR(VLOOKUP(Tabla1[[#This Row],[Mes de Alta como miembro]],Parámetros!$AM$2:$AN$16,2,0),"01/01/1900"))</f>
        <v>01/01/1900</v>
      </c>
    </row>
    <row r="83" spans="1:63" s="24" customFormat="1" ht="12.75">
      <c r="A83" s="68">
        <v>80</v>
      </c>
      <c r="B83" s="28" t="s">
        <v>72</v>
      </c>
      <c r="C83" s="34" t="s">
        <v>73</v>
      </c>
      <c r="D83" s="42" t="s">
        <v>74</v>
      </c>
      <c r="E83" s="42" t="s">
        <v>75</v>
      </c>
      <c r="F83" s="45">
        <v>45670</v>
      </c>
      <c r="G83" s="45" t="s">
        <v>76</v>
      </c>
      <c r="H83" s="164" t="s">
        <v>397</v>
      </c>
      <c r="I83" s="42" t="s">
        <v>398</v>
      </c>
      <c r="J83" s="28" t="s">
        <v>399</v>
      </c>
      <c r="K83" s="69">
        <v>968440301</v>
      </c>
      <c r="L83" s="68" t="s">
        <v>400</v>
      </c>
      <c r="M83" s="46">
        <v>35065</v>
      </c>
      <c r="N83" s="239">
        <f ca="1">IF(Tabla1[[#This Row],[Fecha de nac]]="","",IF(Tabla1[[#This Row],[Fecha Finalización]] &gt;=TODAY(), DATEDIF(Tabla1[[#This Row],[Fecha de nac]],TODAY(),"y"), ROUNDDOWN((Tabla1[[#This Row],[Fecha Finalización]] -Tabla1[[#This Row],[Fecha de nac]])/365,0)))</f>
        <v>29</v>
      </c>
      <c r="O83" s="169" t="s">
        <v>81</v>
      </c>
      <c r="P83" s="34"/>
      <c r="Q83" s="67"/>
      <c r="R83" s="67"/>
      <c r="S83" s="67"/>
      <c r="T83" s="67"/>
      <c r="U83" s="244">
        <f>IF(F83="","",Tabla1[[#This Row],[Fecha Inicio grupo]]+3*7-7)</f>
        <v>45684</v>
      </c>
      <c r="V83" s="245">
        <f>IF(F83="","",EDATE(Tabla1[[#This Row],[Fecha Inicio grupo]],3))</f>
        <v>45760</v>
      </c>
      <c r="W83" s="34" t="s">
        <v>83</v>
      </c>
      <c r="X83" s="34" t="s">
        <v>84</v>
      </c>
      <c r="Y83" s="76" t="s">
        <v>86</v>
      </c>
      <c r="Z83" s="76" t="s">
        <v>85</v>
      </c>
      <c r="AA83" s="76" t="s">
        <v>85</v>
      </c>
      <c r="AB83" s="76" t="s">
        <v>85</v>
      </c>
      <c r="AC83" s="76" t="s">
        <v>85</v>
      </c>
      <c r="AD83" s="76" t="s">
        <v>85</v>
      </c>
      <c r="AE83" s="76" t="s">
        <v>85</v>
      </c>
      <c r="AF83" s="76" t="s">
        <v>85</v>
      </c>
      <c r="AG83" s="76"/>
      <c r="AH83" s="76"/>
      <c r="AI83" s="76"/>
      <c r="AJ83" s="76"/>
      <c r="AK83" s="76"/>
      <c r="AL83" s="76"/>
      <c r="AM83" s="76"/>
      <c r="AN83" s="76"/>
      <c r="AO83" s="145"/>
      <c r="AP83" s="247" t="str">
        <f>IF(F83="","",IFERROR(VLOOKUP(SUBSTITUTE(SUBSTITUTE(Tabla1[[#This Row],[Uso Sistemas]],"T","P"),"N","F"),Parámetros!$M$2:$N$17,2,0),"Completar hasta 3ra sem. para evaluar a Probacionista"))</f>
        <v>Asistió</v>
      </c>
      <c r="AQ83" s="39"/>
      <c r="AR83" s="201"/>
      <c r="AS83" s="39"/>
      <c r="AT83" s="28"/>
      <c r="AU83" s="55"/>
      <c r="AV83" s="55"/>
      <c r="AW83" s="55"/>
      <c r="AX83" s="249">
        <f>IF(V83="","",EOMONTH(EDATE(Tabla1[[#This Row],[Fecha Finalización]],2),0))</f>
        <v>45838</v>
      </c>
      <c r="AY83" s="39"/>
      <c r="AZ83" s="250">
        <f>IF(V83="","",EOMONTH(EDATE(Tabla1[[#This Row],[Fecha Finalización]],3),0))</f>
        <v>45869</v>
      </c>
      <c r="BA83" s="39"/>
      <c r="BB83" s="39"/>
      <c r="BC83" s="236" t="s">
        <v>88</v>
      </c>
      <c r="BD83" s="234" t="str">
        <f>IF(F83="","",Tabla1[[#This Row],[sem 01]]&amp;Tabla1[[#This Row],[sem 02]]&amp;Tabla1[[#This Row],[sem 03]])</f>
        <v>FPP</v>
      </c>
      <c r="BE83" s="235" t="str">
        <f>IF(TRIM(F83)="","",$B$1&amp;"-"&amp;SUBSTITUTE(Tabla1[[#This Row],[Mes Inscrito]]," ","")&amp;"-"&amp;SUBSTITUTE(Tabla1[[#This Row],[Dia de clases Inscrito]]," ","")&amp;"-"&amp;SUBSTITUTE(Tabla1[[#This Row],[Horario Inscrito]]," ","")&amp;"-"&amp;Tabla1[[#This Row],[Fecha Inicio grupo]])</f>
        <v>Lima - Breña-Enero-Lunes-7:30pma9:30pm-45670</v>
      </c>
      <c r="BF83" s="252" t="str">
        <f>IF(F83="","",Tabla1[[#This Row],[Curso]])</f>
        <v>Conócete a ti mismo</v>
      </c>
      <c r="BG83" s="253" t="str">
        <f>+IF(TRIM(F83)="","",$B$1&amp;"-"&amp;TRIM(Tabla1[[#This Row],[Mes Inscrito]])&amp;"-"&amp;TRIM(Tabla1[[#This Row],[Dia de clases Inscrito]])&amp;"-"&amp;TRIM(Tabla1[[#This Row],[Horario Inscrito]])&amp;"-"&amp;TRIM(Tabla1[[#This Row],[Fecha Inicio grupo]])&amp;"-"&amp;TRIM(Tabla1[[#This Row],[Tipo Incrito]]))</f>
        <v>Lima - Breña-Enero-Lunes-7:30pm a 9:30pm-45670-</v>
      </c>
      <c r="BH83" s="307" t="b">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3" s="308">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83" s="308"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3" s="308" t="str">
        <f>IF(Tabla1[[#This Row],[Fecha Inicio grupo]]="","",IFERROR(VLOOKUP(Tabla1[[#This Row],[Mes de Alta como miembro]],Parámetros!$AM$2:$AN$16,2,0),"01/01/1900"))</f>
        <v>01/01/1900</v>
      </c>
    </row>
    <row r="84" spans="1:63" s="24" customFormat="1" ht="12.75">
      <c r="A84" s="68">
        <v>81</v>
      </c>
      <c r="B84" s="28" t="s">
        <v>72</v>
      </c>
      <c r="C84" s="34" t="s">
        <v>291</v>
      </c>
      <c r="D84" s="42" t="s">
        <v>99</v>
      </c>
      <c r="E84" s="42" t="s">
        <v>75</v>
      </c>
      <c r="F84" s="45">
        <v>45699</v>
      </c>
      <c r="G84" s="45" t="s">
        <v>100</v>
      </c>
      <c r="H84" s="164" t="s">
        <v>195</v>
      </c>
      <c r="I84" s="42" t="s">
        <v>196</v>
      </c>
      <c r="J84" s="28" t="s">
        <v>197</v>
      </c>
      <c r="K84" s="69">
        <v>935491139</v>
      </c>
      <c r="L84" s="68" t="s">
        <v>97</v>
      </c>
      <c r="M84" s="46">
        <v>39448</v>
      </c>
      <c r="N84" s="239">
        <f ca="1">IF(Tabla1[[#This Row],[Fecha de nac]]="","",IF(Tabla1[[#This Row],[Fecha Finalización]] &gt;=TODAY(), DATEDIF(Tabla1[[#This Row],[Fecha de nac]],TODAY(),"y"), ROUNDDOWN((Tabla1[[#This Row],[Fecha Finalización]] -Tabla1[[#This Row],[Fecha de nac]])/365,0)))</f>
        <v>17</v>
      </c>
      <c r="O84" s="170" t="s">
        <v>336</v>
      </c>
      <c r="P84" s="34" t="s">
        <v>383</v>
      </c>
      <c r="Q84" s="67"/>
      <c r="R84" s="67"/>
      <c r="S84" s="67"/>
      <c r="T84" s="67"/>
      <c r="U84" s="244">
        <f>IF(F84="","",Tabla1[[#This Row],[Fecha Inicio grupo]]+3*7-7)</f>
        <v>45713</v>
      </c>
      <c r="V84" s="245">
        <f>IF(F84="","",EDATE(Tabla1[[#This Row],[Fecha Inicio grupo]],3))</f>
        <v>45788</v>
      </c>
      <c r="W84" s="29" t="s">
        <v>337</v>
      </c>
      <c r="X84" s="29" t="s">
        <v>107</v>
      </c>
      <c r="Y84" s="76" t="s">
        <v>85</v>
      </c>
      <c r="Z84" s="76" t="s">
        <v>85</v>
      </c>
      <c r="AA84" s="76" t="s">
        <v>85</v>
      </c>
      <c r="AB84" s="76" t="s">
        <v>86</v>
      </c>
      <c r="AC84" s="76"/>
      <c r="AD84" s="76"/>
      <c r="AE84" s="76"/>
      <c r="AF84" s="76"/>
      <c r="AG84" s="76"/>
      <c r="AH84" s="76"/>
      <c r="AI84" s="76"/>
      <c r="AJ84" s="76"/>
      <c r="AK84" s="76"/>
      <c r="AL84" s="76"/>
      <c r="AM84" s="76"/>
      <c r="AN84" s="76"/>
      <c r="AO84" s="145"/>
      <c r="AP84" s="247" t="str">
        <f>IF(F84="","",IFERROR(VLOOKUP(SUBSTITUTE(SUBSTITUTE(Tabla1[[#This Row],[Uso Sistemas]],"T","P"),"N","F"),Parámetros!$M$2:$N$17,2,0),"Completar hasta 3ra sem. para evaluar a Probacionista"))</f>
        <v>Asistió</v>
      </c>
      <c r="AQ84" s="39"/>
      <c r="AR84" s="201"/>
      <c r="AS84" s="39"/>
      <c r="AT84" s="28"/>
      <c r="AU84" s="55"/>
      <c r="AV84" s="55"/>
      <c r="AW84" s="55"/>
      <c r="AX84" s="249">
        <f>IF(V84="","",EOMONTH(EDATE(Tabla1[[#This Row],[Fecha Finalización]],2),0))</f>
        <v>45869</v>
      </c>
      <c r="AY84" s="39"/>
      <c r="AZ84" s="250">
        <f>IF(V84="","",EOMONTH(EDATE(Tabla1[[#This Row],[Fecha Finalización]],3),0))</f>
        <v>45900</v>
      </c>
      <c r="BA84" s="39"/>
      <c r="BB84" s="39"/>
      <c r="BC84" s="236"/>
      <c r="BD84" s="234" t="str">
        <f>IF(F84="","",Tabla1[[#This Row],[sem 01]]&amp;Tabla1[[#This Row],[sem 02]]&amp;Tabla1[[#This Row],[sem 03]])</f>
        <v>PPP</v>
      </c>
      <c r="BE84" s="235" t="str">
        <f>IF(TRIM(F84)="","",$B$1&amp;"-"&amp;SUBSTITUTE(Tabla1[[#This Row],[Mes Inscrito]]," ","")&amp;"-"&amp;SUBSTITUTE(Tabla1[[#This Row],[Dia de clases Inscrito]]," ","")&amp;"-"&amp;SUBSTITUTE(Tabla1[[#This Row],[Horario Inscrito]]," ","")&amp;"-"&amp;Tabla1[[#This Row],[Fecha Inicio grupo]])</f>
        <v>Lima - Breña-Febrero-Martes-7:30pma9:30pm-45699</v>
      </c>
      <c r="BF84" s="252" t="str">
        <f>IF(F84="","",Tabla1[[#This Row],[Curso]])</f>
        <v>Conócete a ti mismo</v>
      </c>
      <c r="BG84" s="253" t="str">
        <f>+IF(TRIM(F84)="","",$B$1&amp;"-"&amp;TRIM(Tabla1[[#This Row],[Mes Inscrito]])&amp;"-"&amp;TRIM(Tabla1[[#This Row],[Dia de clases Inscrito]])&amp;"-"&amp;TRIM(Tabla1[[#This Row],[Horario Inscrito]])&amp;"-"&amp;TRIM(Tabla1[[#This Row],[Fecha Inicio grupo]])&amp;"-"&amp;TRIM(Tabla1[[#This Row],[Tipo Incrito]]))</f>
        <v>Lima - Breña-Febrero-Martes-7:30pm a 9:30pm-45699-Cambio de horario</v>
      </c>
      <c r="BH84" s="307" t="b">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4" s="308">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45720</v>
      </c>
      <c r="BJ84" s="308"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4" s="308" t="str">
        <f>IF(Tabla1[[#This Row],[Fecha Inicio grupo]]="","",IFERROR(VLOOKUP(Tabla1[[#This Row],[Mes de Alta como miembro]],Parámetros!$AM$2:$AN$16,2,0),"01/01/1900"))</f>
        <v>01/01/1900</v>
      </c>
    </row>
    <row r="85" spans="1:63" s="24" customFormat="1" ht="12.75">
      <c r="A85" s="68">
        <v>82</v>
      </c>
      <c r="B85" s="28" t="s">
        <v>72</v>
      </c>
      <c r="C85" s="34" t="s">
        <v>73</v>
      </c>
      <c r="D85" s="42" t="s">
        <v>74</v>
      </c>
      <c r="E85" s="42" t="s">
        <v>75</v>
      </c>
      <c r="F85" s="45">
        <v>45670</v>
      </c>
      <c r="G85" s="45" t="s">
        <v>76</v>
      </c>
      <c r="H85" s="164" t="s">
        <v>176</v>
      </c>
      <c r="I85" s="42" t="s">
        <v>177</v>
      </c>
      <c r="J85" s="28" t="s">
        <v>178</v>
      </c>
      <c r="K85" s="69">
        <v>943109636</v>
      </c>
      <c r="L85" s="68" t="s">
        <v>179</v>
      </c>
      <c r="M85" s="46">
        <v>27157</v>
      </c>
      <c r="N85" s="239">
        <f ca="1">IF(Tabla1[[#This Row],[Fecha de nac]]="","",IF(Tabla1[[#This Row],[Fecha Finalización]] &gt;=TODAY(), DATEDIF(Tabla1[[#This Row],[Fecha de nac]],TODAY(),"y"), ROUNDDOWN((Tabla1[[#This Row],[Fecha Finalización]] -Tabla1[[#This Row],[Fecha de nac]])/365,0)))</f>
        <v>50</v>
      </c>
      <c r="O85" s="169" t="s">
        <v>81</v>
      </c>
      <c r="P85" s="34" t="s">
        <v>383</v>
      </c>
      <c r="Q85" s="67"/>
      <c r="R85" s="67"/>
      <c r="S85" s="67"/>
      <c r="T85" s="67"/>
      <c r="U85" s="244">
        <f>IF(F85="","",Tabla1[[#This Row],[Fecha Inicio grupo]]+3*7-7)</f>
        <v>45684</v>
      </c>
      <c r="V85" s="245">
        <f>IF(F85="","",EDATE(Tabla1[[#This Row],[Fecha Inicio grupo]],3))</f>
        <v>45760</v>
      </c>
      <c r="W85" s="34" t="s">
        <v>83</v>
      </c>
      <c r="X85" s="34" t="s">
        <v>84</v>
      </c>
      <c r="Y85" s="76" t="s">
        <v>85</v>
      </c>
      <c r="Z85" s="76" t="s">
        <v>85</v>
      </c>
      <c r="AA85" s="76" t="s">
        <v>85</v>
      </c>
      <c r="AB85" s="76" t="s">
        <v>85</v>
      </c>
      <c r="AC85" s="76" t="s">
        <v>86</v>
      </c>
      <c r="AD85" s="76" t="s">
        <v>85</v>
      </c>
      <c r="AE85" s="76" t="s">
        <v>85</v>
      </c>
      <c r="AF85" s="76" t="s">
        <v>86</v>
      </c>
      <c r="AG85" s="76"/>
      <c r="AH85" s="76"/>
      <c r="AI85" s="76"/>
      <c r="AJ85" s="76"/>
      <c r="AK85" s="76"/>
      <c r="AL85" s="76"/>
      <c r="AM85" s="76"/>
      <c r="AN85" s="76"/>
      <c r="AO85" s="145"/>
      <c r="AP85" s="247" t="str">
        <f>IF(F85="","",IFERROR(VLOOKUP(SUBSTITUTE(SUBSTITUTE(Tabla1[[#This Row],[Uso Sistemas]],"T","P"),"N","F"),Parámetros!$M$2:$N$17,2,0),"Completar hasta 3ra sem. para evaluar a Probacionista"))</f>
        <v>Asistió</v>
      </c>
      <c r="AQ85" s="39"/>
      <c r="AR85" s="201"/>
      <c r="AS85" s="39"/>
      <c r="AT85" s="28"/>
      <c r="AU85" s="55"/>
      <c r="AV85" s="55"/>
      <c r="AW85" s="55"/>
      <c r="AX85" s="249">
        <f>IF(V85="","",EOMONTH(EDATE(Tabla1[[#This Row],[Fecha Finalización]],2),0))</f>
        <v>45838</v>
      </c>
      <c r="AY85" s="39"/>
      <c r="AZ85" s="250">
        <f>IF(V85="","",EOMONTH(EDATE(Tabla1[[#This Row],[Fecha Finalización]],3),0))</f>
        <v>45869</v>
      </c>
      <c r="BA85" s="39"/>
      <c r="BB85" s="39"/>
      <c r="BC85" s="236"/>
      <c r="BD85" s="234" t="str">
        <f>IF(F85="","",Tabla1[[#This Row],[sem 01]]&amp;Tabla1[[#This Row],[sem 02]]&amp;Tabla1[[#This Row],[sem 03]])</f>
        <v>PPP</v>
      </c>
      <c r="BE85" s="235" t="str">
        <f>IF(TRIM(F85)="","",$B$1&amp;"-"&amp;SUBSTITUTE(Tabla1[[#This Row],[Mes Inscrito]]," ","")&amp;"-"&amp;SUBSTITUTE(Tabla1[[#This Row],[Dia de clases Inscrito]]," ","")&amp;"-"&amp;SUBSTITUTE(Tabla1[[#This Row],[Horario Inscrito]]," ","")&amp;"-"&amp;Tabla1[[#This Row],[Fecha Inicio grupo]])</f>
        <v>Lima - Breña-Enero-Lunes-7:30pma9:30pm-45670</v>
      </c>
      <c r="BF85" s="252" t="str">
        <f>IF(F85="","",Tabla1[[#This Row],[Curso]])</f>
        <v>Conócete a ti mismo</v>
      </c>
      <c r="BG85" s="253" t="str">
        <f>+IF(TRIM(F85)="","",$B$1&amp;"-"&amp;TRIM(Tabla1[[#This Row],[Mes Inscrito]])&amp;"-"&amp;TRIM(Tabla1[[#This Row],[Dia de clases Inscrito]])&amp;"-"&amp;TRIM(Tabla1[[#This Row],[Horario Inscrito]])&amp;"-"&amp;TRIM(Tabla1[[#This Row],[Fecha Inicio grupo]])&amp;"-"&amp;TRIM(Tabla1[[#This Row],[Tipo Incrito]]))</f>
        <v>Lima - Breña-Enero-Lunes-7:30pm a 9:30pm-45670-Cambio de horario</v>
      </c>
      <c r="BH85" s="307" t="b">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5" s="308">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85" s="308"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5" s="308" t="str">
        <f>IF(Tabla1[[#This Row],[Fecha Inicio grupo]]="","",IFERROR(VLOOKUP(Tabla1[[#This Row],[Mes de Alta como miembro]],Parámetros!$AM$2:$AN$16,2,0),"01/01/1900"))</f>
        <v>01/01/1900</v>
      </c>
    </row>
    <row r="86" spans="1:63" s="24" customFormat="1" ht="13.9">
      <c r="A86" s="68">
        <v>83</v>
      </c>
      <c r="B86" s="28"/>
      <c r="C86" s="34"/>
      <c r="D86" s="42"/>
      <c r="E86" s="64"/>
      <c r="F86" s="45"/>
      <c r="G86" s="45"/>
      <c r="H86" s="164"/>
      <c r="I86" s="42"/>
      <c r="J86" s="28"/>
      <c r="K86" s="69"/>
      <c r="L86" s="68"/>
      <c r="M86" s="46"/>
      <c r="N86" s="239" t="str">
        <f ca="1">IF(Tabla1[[#This Row],[Fecha de nac]]="","",IF(Tabla1[[#This Row],[Fecha Finalización]] &gt;=TODAY(), DATEDIF(Tabla1[[#This Row],[Fecha de nac]],TODAY(),"y"), ROUNDDOWN((Tabla1[[#This Row],[Fecha Finalización]] -Tabla1[[#This Row],[Fecha de nac]])/365,0)))</f>
        <v/>
      </c>
      <c r="O86" s="170"/>
      <c r="P86" s="34"/>
      <c r="Q86" s="67"/>
      <c r="R86" s="67"/>
      <c r="S86" s="67"/>
      <c r="T86" s="67"/>
      <c r="U86" s="244" t="str">
        <f>IF(F86="","",Tabla1[[#This Row],[Fecha Inicio grupo]]+3*7-7)</f>
        <v/>
      </c>
      <c r="V86" s="245" t="str">
        <f>IF(F86="","",EDATE(Tabla1[[#This Row],[Fecha Inicio grupo]],3))</f>
        <v/>
      </c>
      <c r="W86" s="29"/>
      <c r="X86" s="29"/>
      <c r="Y86" s="76"/>
      <c r="Z86" s="76"/>
      <c r="AA86" s="76"/>
      <c r="AB86" s="76"/>
      <c r="AC86" s="76"/>
      <c r="AD86" s="76"/>
      <c r="AE86" s="76"/>
      <c r="AF86" s="76"/>
      <c r="AG86" s="76"/>
      <c r="AH86" s="76"/>
      <c r="AI86" s="76"/>
      <c r="AJ86" s="76"/>
      <c r="AK86" s="76"/>
      <c r="AL86" s="76"/>
      <c r="AM86" s="76"/>
      <c r="AN86" s="76"/>
      <c r="AO86" s="145"/>
      <c r="AP86" s="247" t="str">
        <f>IF(F86="","",IFERROR(VLOOKUP(SUBSTITUTE(SUBSTITUTE(Tabla1[[#This Row],[Uso Sistemas]],"T","P"),"N","F"),Parámetros!$M$2:$N$17,2,0),"Completar hasta 3ra sem. para evaluar a Probacionista"))</f>
        <v/>
      </c>
      <c r="AQ86" s="39"/>
      <c r="AR86" s="201"/>
      <c r="AS86" s="39"/>
      <c r="AT86" s="28"/>
      <c r="AU86" s="55"/>
      <c r="AV86" s="55"/>
      <c r="AW86" s="55"/>
      <c r="AX86" s="249" t="str">
        <f>IF(V86="","",EOMONTH(EDATE(Tabla1[[#This Row],[Fecha Finalización]],2),0))</f>
        <v/>
      </c>
      <c r="AY86" s="39"/>
      <c r="AZ86" s="250" t="str">
        <f>IF(V86="","",EOMONTH(EDATE(Tabla1[[#This Row],[Fecha Finalización]],3),0))</f>
        <v/>
      </c>
      <c r="BA86" s="39"/>
      <c r="BB86" s="39"/>
      <c r="BC86" s="236"/>
      <c r="BD86" s="234" t="str">
        <f>IF(F86="","",Tabla1[[#This Row],[sem 01]]&amp;Tabla1[[#This Row],[sem 02]]&amp;Tabla1[[#This Row],[sem 03]])</f>
        <v/>
      </c>
      <c r="BE86" s="235" t="str">
        <f>IF(TRIM(F86)="","",$B$1&amp;"-"&amp;SUBSTITUTE(Tabla1[[#This Row],[Mes Inscrito]]," ","")&amp;"-"&amp;SUBSTITUTE(Tabla1[[#This Row],[Dia de clases Inscrito]]," ","")&amp;"-"&amp;SUBSTITUTE(Tabla1[[#This Row],[Horario Inscrito]]," ","")&amp;"-"&amp;Tabla1[[#This Row],[Fecha Inicio grupo]])</f>
        <v/>
      </c>
      <c r="BF86" s="252" t="str">
        <f>IF(F86="","",Tabla1[[#This Row],[Curso]])</f>
        <v/>
      </c>
      <c r="BG86" s="253" t="str">
        <f>+IF(TRIM(F86)="","",$B$1&amp;"-"&amp;TRIM(Tabla1[[#This Row],[Mes Inscrito]])&amp;"-"&amp;TRIM(Tabla1[[#This Row],[Dia de clases Inscrito]])&amp;"-"&amp;TRIM(Tabla1[[#This Row],[Horario Inscrito]])&amp;"-"&amp;TRIM(Tabla1[[#This Row],[Fecha Inicio grupo]])&amp;"-"&amp;TRIM(Tabla1[[#This Row],[Tipo Incrito]]))</f>
        <v/>
      </c>
      <c r="BH86" s="307"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8"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8"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8" t="str">
        <f>IF(Tabla1[[#This Row],[Fecha Inicio grupo]]="","",IFERROR(VLOOKUP(Tabla1[[#This Row],[Mes de Alta como miembro]],Parámetros!$AM$2:$AN$16,2,0),"01/01/1900"))</f>
        <v/>
      </c>
    </row>
    <row r="87" spans="1:63" s="24" customFormat="1" ht="13.9">
      <c r="A87" s="68">
        <v>84</v>
      </c>
      <c r="B87" s="28"/>
      <c r="C87" s="34"/>
      <c r="D87" s="42"/>
      <c r="E87" s="64"/>
      <c r="F87" s="45"/>
      <c r="G87" s="45"/>
      <c r="H87" s="164"/>
      <c r="I87" s="42"/>
      <c r="J87" s="28"/>
      <c r="K87" s="69"/>
      <c r="L87" s="68"/>
      <c r="M87" s="46"/>
      <c r="N87" s="239" t="str">
        <f ca="1">IF(Tabla1[[#This Row],[Fecha de nac]]="","",IF(Tabla1[[#This Row],[Fecha Finalización]] &gt;=TODAY(), DATEDIF(Tabla1[[#This Row],[Fecha de nac]],TODAY(),"y"), ROUNDDOWN((Tabla1[[#This Row],[Fecha Finalización]] -Tabla1[[#This Row],[Fecha de nac]])/365,0)))</f>
        <v/>
      </c>
      <c r="O87" s="170"/>
      <c r="P87" s="34"/>
      <c r="Q87" s="67"/>
      <c r="R87" s="67"/>
      <c r="S87" s="67"/>
      <c r="T87" s="67"/>
      <c r="U87" s="244" t="str">
        <f>IF(F87="","",Tabla1[[#This Row],[Fecha Inicio grupo]]+3*7-7)</f>
        <v/>
      </c>
      <c r="V87" s="245" t="str">
        <f>IF(F87="","",EDATE(Tabla1[[#This Row],[Fecha Inicio grupo]],3))</f>
        <v/>
      </c>
      <c r="W87" s="29"/>
      <c r="X87" s="29"/>
      <c r="Y87" s="76"/>
      <c r="Z87" s="76"/>
      <c r="AA87" s="76"/>
      <c r="AB87" s="76"/>
      <c r="AC87" s="76"/>
      <c r="AD87" s="76"/>
      <c r="AE87" s="76"/>
      <c r="AF87" s="76"/>
      <c r="AG87" s="76"/>
      <c r="AH87" s="76"/>
      <c r="AI87" s="76"/>
      <c r="AJ87" s="76"/>
      <c r="AK87" s="76"/>
      <c r="AL87" s="76"/>
      <c r="AM87" s="76"/>
      <c r="AN87" s="76"/>
      <c r="AO87" s="145"/>
      <c r="AP87" s="247" t="str">
        <f>IF(F87="","",IFERROR(VLOOKUP(SUBSTITUTE(SUBSTITUTE(Tabla1[[#This Row],[Uso Sistemas]],"T","P"),"N","F"),Parámetros!$M$2:$N$17,2,0),"Completar hasta 3ra sem. para evaluar a Probacionista"))</f>
        <v/>
      </c>
      <c r="AQ87" s="39"/>
      <c r="AR87" s="201"/>
      <c r="AS87" s="39"/>
      <c r="AT87" s="28"/>
      <c r="AU87" s="55"/>
      <c r="AV87" s="55"/>
      <c r="AW87" s="55"/>
      <c r="AX87" s="249" t="str">
        <f>IF(V87="","",EOMONTH(EDATE(Tabla1[[#This Row],[Fecha Finalización]],2),0))</f>
        <v/>
      </c>
      <c r="AY87" s="39"/>
      <c r="AZ87" s="250" t="str">
        <f>IF(V87="","",EOMONTH(EDATE(Tabla1[[#This Row],[Fecha Finalización]],3),0))</f>
        <v/>
      </c>
      <c r="BA87" s="39"/>
      <c r="BB87" s="39"/>
      <c r="BC87" s="236"/>
      <c r="BD87" s="234" t="str">
        <f>IF(F87="","",Tabla1[[#This Row],[sem 01]]&amp;Tabla1[[#This Row],[sem 02]]&amp;Tabla1[[#This Row],[sem 03]])</f>
        <v/>
      </c>
      <c r="BE87" s="235" t="str">
        <f>IF(TRIM(F87)="","",$B$1&amp;"-"&amp;SUBSTITUTE(Tabla1[[#This Row],[Mes Inscrito]]," ","")&amp;"-"&amp;SUBSTITUTE(Tabla1[[#This Row],[Dia de clases Inscrito]]," ","")&amp;"-"&amp;SUBSTITUTE(Tabla1[[#This Row],[Horario Inscrito]]," ","")&amp;"-"&amp;Tabla1[[#This Row],[Fecha Inicio grupo]])</f>
        <v/>
      </c>
      <c r="BF87" s="252" t="str">
        <f>IF(F87="","",Tabla1[[#This Row],[Curso]])</f>
        <v/>
      </c>
      <c r="BG87" s="253" t="str">
        <f>+IF(TRIM(F87)="","",$B$1&amp;"-"&amp;TRIM(Tabla1[[#This Row],[Mes Inscrito]])&amp;"-"&amp;TRIM(Tabla1[[#This Row],[Dia de clases Inscrito]])&amp;"-"&amp;TRIM(Tabla1[[#This Row],[Horario Inscrito]])&amp;"-"&amp;TRIM(Tabla1[[#This Row],[Fecha Inicio grupo]])&amp;"-"&amp;TRIM(Tabla1[[#This Row],[Tipo Incrito]]))</f>
        <v/>
      </c>
      <c r="BH87" s="307"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8"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8"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8" t="str">
        <f>IF(Tabla1[[#This Row],[Fecha Inicio grupo]]="","",IFERROR(VLOOKUP(Tabla1[[#This Row],[Mes de Alta como miembro]],Parámetros!$AM$2:$AN$16,2,0),"01/01/1900"))</f>
        <v/>
      </c>
    </row>
    <row r="88" spans="1:63" s="24" customFormat="1" ht="13.9">
      <c r="A88" s="68">
        <v>85</v>
      </c>
      <c r="B88" s="28"/>
      <c r="C88" s="34"/>
      <c r="D88" s="42"/>
      <c r="E88" s="64"/>
      <c r="F88" s="45"/>
      <c r="G88" s="45"/>
      <c r="H88" s="164"/>
      <c r="I88" s="42"/>
      <c r="J88" s="28"/>
      <c r="K88" s="69"/>
      <c r="L88" s="68"/>
      <c r="M88" s="46"/>
      <c r="N88" s="239" t="str">
        <f ca="1">IF(Tabla1[[#This Row],[Fecha de nac]]="","",IF(Tabla1[[#This Row],[Fecha Finalización]] &gt;=TODAY(), DATEDIF(Tabla1[[#This Row],[Fecha de nac]],TODAY(),"y"), ROUNDDOWN((Tabla1[[#This Row],[Fecha Finalización]] -Tabla1[[#This Row],[Fecha de nac]])/365,0)))</f>
        <v/>
      </c>
      <c r="O88" s="170"/>
      <c r="P88" s="34"/>
      <c r="Q88" s="67"/>
      <c r="R88" s="67"/>
      <c r="S88" s="67"/>
      <c r="T88" s="67"/>
      <c r="U88" s="244" t="str">
        <f>IF(F88="","",Tabla1[[#This Row],[Fecha Inicio grupo]]+3*7-7)</f>
        <v/>
      </c>
      <c r="V88" s="245" t="str">
        <f>IF(F88="","",EDATE(Tabla1[[#This Row],[Fecha Inicio grupo]],3))</f>
        <v/>
      </c>
      <c r="W88" s="29"/>
      <c r="X88" s="29"/>
      <c r="Y88" s="76"/>
      <c r="Z88" s="76"/>
      <c r="AA88" s="76"/>
      <c r="AB88" s="76"/>
      <c r="AC88" s="76"/>
      <c r="AD88" s="76"/>
      <c r="AE88" s="76"/>
      <c r="AF88" s="76"/>
      <c r="AG88" s="76"/>
      <c r="AH88" s="76"/>
      <c r="AI88" s="76"/>
      <c r="AJ88" s="76"/>
      <c r="AK88" s="76"/>
      <c r="AL88" s="76"/>
      <c r="AM88" s="76"/>
      <c r="AN88" s="76"/>
      <c r="AO88" s="145"/>
      <c r="AP88" s="247" t="str">
        <f>IF(F88="","",IFERROR(VLOOKUP(SUBSTITUTE(SUBSTITUTE(Tabla1[[#This Row],[Uso Sistemas]],"T","P"),"N","F"),Parámetros!$M$2:$N$17,2,0),"Completar hasta 3ra sem. para evaluar a Probacionista"))</f>
        <v/>
      </c>
      <c r="AQ88" s="39"/>
      <c r="AR88" s="201"/>
      <c r="AS88" s="39"/>
      <c r="AT88" s="28"/>
      <c r="AU88" s="55"/>
      <c r="AV88" s="55"/>
      <c r="AW88" s="55"/>
      <c r="AX88" s="249" t="str">
        <f>IF(V88="","",EOMONTH(EDATE(Tabla1[[#This Row],[Fecha Finalización]],2),0))</f>
        <v/>
      </c>
      <c r="AY88" s="39"/>
      <c r="AZ88" s="250" t="str">
        <f>IF(V88="","",EOMONTH(EDATE(Tabla1[[#This Row],[Fecha Finalización]],3),0))</f>
        <v/>
      </c>
      <c r="BA88" s="39"/>
      <c r="BB88" s="39"/>
      <c r="BC88" s="236"/>
      <c r="BD88" s="234" t="str">
        <f>IF(F88="","",Tabla1[[#This Row],[sem 01]]&amp;Tabla1[[#This Row],[sem 02]]&amp;Tabla1[[#This Row],[sem 03]])</f>
        <v/>
      </c>
      <c r="BE88" s="235" t="str">
        <f>IF(TRIM(F88)="","",$B$1&amp;"-"&amp;SUBSTITUTE(Tabla1[[#This Row],[Mes Inscrito]]," ","")&amp;"-"&amp;SUBSTITUTE(Tabla1[[#This Row],[Dia de clases Inscrito]]," ","")&amp;"-"&amp;SUBSTITUTE(Tabla1[[#This Row],[Horario Inscrito]]," ","")&amp;"-"&amp;Tabla1[[#This Row],[Fecha Inicio grupo]])</f>
        <v/>
      </c>
      <c r="BF88" s="252" t="str">
        <f>IF(F88="","",Tabla1[[#This Row],[Curso]])</f>
        <v/>
      </c>
      <c r="BG88" s="253" t="str">
        <f>+IF(TRIM(F88)="","",$B$1&amp;"-"&amp;TRIM(Tabla1[[#This Row],[Mes Inscrito]])&amp;"-"&amp;TRIM(Tabla1[[#This Row],[Dia de clases Inscrito]])&amp;"-"&amp;TRIM(Tabla1[[#This Row],[Horario Inscrito]])&amp;"-"&amp;TRIM(Tabla1[[#This Row],[Fecha Inicio grupo]])&amp;"-"&amp;TRIM(Tabla1[[#This Row],[Tipo Incrito]]))</f>
        <v/>
      </c>
      <c r="BH88" s="307"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8"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8"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8" t="str">
        <f>IF(Tabla1[[#This Row],[Fecha Inicio grupo]]="","",IFERROR(VLOOKUP(Tabla1[[#This Row],[Mes de Alta como miembro]],Parámetros!$AM$2:$AN$16,2,0),"01/01/1900"))</f>
        <v/>
      </c>
    </row>
    <row r="89" spans="1:63" s="24" customFormat="1" ht="13.9">
      <c r="A89" s="68">
        <v>86</v>
      </c>
      <c r="B89" s="28"/>
      <c r="C89" s="34"/>
      <c r="D89" s="42"/>
      <c r="E89" s="64"/>
      <c r="F89" s="45"/>
      <c r="G89" s="45"/>
      <c r="H89" s="164"/>
      <c r="I89" s="42"/>
      <c r="J89" s="28"/>
      <c r="K89" s="69"/>
      <c r="L89" s="68"/>
      <c r="M89" s="46"/>
      <c r="N89" s="239" t="str">
        <f ca="1">IF(Tabla1[[#This Row],[Fecha de nac]]="","",IF(Tabla1[[#This Row],[Fecha Finalización]] &gt;=TODAY(), DATEDIF(Tabla1[[#This Row],[Fecha de nac]],TODAY(),"y"), ROUNDDOWN((Tabla1[[#This Row],[Fecha Finalización]] -Tabla1[[#This Row],[Fecha de nac]])/365,0)))</f>
        <v/>
      </c>
      <c r="O89" s="170"/>
      <c r="P89" s="34"/>
      <c r="Q89" s="67"/>
      <c r="R89" s="67"/>
      <c r="S89" s="67"/>
      <c r="T89" s="67"/>
      <c r="U89" s="244" t="str">
        <f>IF(F89="","",Tabla1[[#This Row],[Fecha Inicio grupo]]+3*7-7)</f>
        <v/>
      </c>
      <c r="V89" s="245" t="str">
        <f>IF(F89="","",EDATE(Tabla1[[#This Row],[Fecha Inicio grupo]],3))</f>
        <v/>
      </c>
      <c r="W89" s="29"/>
      <c r="X89" s="29"/>
      <c r="Y89" s="76"/>
      <c r="Z89" s="76"/>
      <c r="AA89" s="76"/>
      <c r="AB89" s="76"/>
      <c r="AC89" s="76"/>
      <c r="AD89" s="76"/>
      <c r="AE89" s="76"/>
      <c r="AF89" s="76"/>
      <c r="AG89" s="76"/>
      <c r="AH89" s="76"/>
      <c r="AI89" s="76"/>
      <c r="AJ89" s="76"/>
      <c r="AK89" s="76"/>
      <c r="AL89" s="76"/>
      <c r="AM89" s="76"/>
      <c r="AN89" s="76"/>
      <c r="AO89" s="145"/>
      <c r="AP89" s="247" t="str">
        <f>IF(F89="","",IFERROR(VLOOKUP(SUBSTITUTE(SUBSTITUTE(Tabla1[[#This Row],[Uso Sistemas]],"T","P"),"N","F"),Parámetros!$M$2:$N$17,2,0),"Completar hasta 3ra sem. para evaluar a Probacionista"))</f>
        <v/>
      </c>
      <c r="AQ89" s="39"/>
      <c r="AR89" s="201"/>
      <c r="AS89" s="39"/>
      <c r="AT89" s="28"/>
      <c r="AU89" s="55"/>
      <c r="AV89" s="55"/>
      <c r="AW89" s="55"/>
      <c r="AX89" s="249" t="str">
        <f>IF(V89="","",EOMONTH(EDATE(Tabla1[[#This Row],[Fecha Finalización]],2),0))</f>
        <v/>
      </c>
      <c r="AY89" s="39"/>
      <c r="AZ89" s="250" t="str">
        <f>IF(V89="","",EOMONTH(EDATE(Tabla1[[#This Row],[Fecha Finalización]],3),0))</f>
        <v/>
      </c>
      <c r="BA89" s="39"/>
      <c r="BB89" s="39"/>
      <c r="BC89" s="236"/>
      <c r="BD89" s="234" t="str">
        <f>IF(F89="","",Tabla1[[#This Row],[sem 01]]&amp;Tabla1[[#This Row],[sem 02]]&amp;Tabla1[[#This Row],[sem 03]])</f>
        <v/>
      </c>
      <c r="BE89" s="235" t="str">
        <f>IF(TRIM(F89)="","",$B$1&amp;"-"&amp;SUBSTITUTE(Tabla1[[#This Row],[Mes Inscrito]]," ","")&amp;"-"&amp;SUBSTITUTE(Tabla1[[#This Row],[Dia de clases Inscrito]]," ","")&amp;"-"&amp;SUBSTITUTE(Tabla1[[#This Row],[Horario Inscrito]]," ","")&amp;"-"&amp;Tabla1[[#This Row],[Fecha Inicio grupo]])</f>
        <v/>
      </c>
      <c r="BF89" s="252" t="str">
        <f>IF(F89="","",Tabla1[[#This Row],[Curso]])</f>
        <v/>
      </c>
      <c r="BG89" s="253" t="str">
        <f>+IF(TRIM(F89)="","",$B$1&amp;"-"&amp;TRIM(Tabla1[[#This Row],[Mes Inscrito]])&amp;"-"&amp;TRIM(Tabla1[[#This Row],[Dia de clases Inscrito]])&amp;"-"&amp;TRIM(Tabla1[[#This Row],[Horario Inscrito]])&amp;"-"&amp;TRIM(Tabla1[[#This Row],[Fecha Inicio grupo]])&amp;"-"&amp;TRIM(Tabla1[[#This Row],[Tipo Incrito]]))</f>
        <v/>
      </c>
      <c r="BH89" s="307"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8"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8"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8" t="str">
        <f>IF(Tabla1[[#This Row],[Fecha Inicio grupo]]="","",IFERROR(VLOOKUP(Tabla1[[#This Row],[Mes de Alta como miembro]],Parámetros!$AM$2:$AN$16,2,0),"01/01/1900"))</f>
        <v/>
      </c>
    </row>
    <row r="90" spans="1:63" s="24" customFormat="1" ht="13.9">
      <c r="A90" s="68">
        <v>87</v>
      </c>
      <c r="B90" s="28"/>
      <c r="C90" s="34"/>
      <c r="D90" s="42"/>
      <c r="E90" s="64"/>
      <c r="F90" s="45"/>
      <c r="G90" s="45"/>
      <c r="H90" s="164"/>
      <c r="I90" s="42"/>
      <c r="J90" s="28"/>
      <c r="K90" s="69"/>
      <c r="L90" s="68"/>
      <c r="M90" s="46"/>
      <c r="N90" s="239" t="str">
        <f ca="1">IF(Tabla1[[#This Row],[Fecha de nac]]="","",IF(Tabla1[[#This Row],[Fecha Finalización]] &gt;=TODAY(), DATEDIF(Tabla1[[#This Row],[Fecha de nac]],TODAY(),"y"), ROUNDDOWN((Tabla1[[#This Row],[Fecha Finalización]] -Tabla1[[#This Row],[Fecha de nac]])/365,0)))</f>
        <v/>
      </c>
      <c r="O90" s="170"/>
      <c r="P90" s="34"/>
      <c r="Q90" s="67"/>
      <c r="R90" s="67"/>
      <c r="S90" s="67"/>
      <c r="T90" s="67"/>
      <c r="U90" s="244" t="str">
        <f>IF(F90="","",Tabla1[[#This Row],[Fecha Inicio grupo]]+3*7-7)</f>
        <v/>
      </c>
      <c r="V90" s="245" t="str">
        <f>IF(F90="","",EDATE(Tabla1[[#This Row],[Fecha Inicio grupo]],3))</f>
        <v/>
      </c>
      <c r="W90" s="29"/>
      <c r="X90" s="29"/>
      <c r="Y90" s="76"/>
      <c r="Z90" s="76"/>
      <c r="AA90" s="76"/>
      <c r="AB90" s="76"/>
      <c r="AC90" s="76"/>
      <c r="AD90" s="76"/>
      <c r="AE90" s="76"/>
      <c r="AF90" s="76"/>
      <c r="AG90" s="76"/>
      <c r="AH90" s="76"/>
      <c r="AI90" s="76"/>
      <c r="AJ90" s="76"/>
      <c r="AK90" s="76"/>
      <c r="AL90" s="76"/>
      <c r="AM90" s="76"/>
      <c r="AN90" s="76"/>
      <c r="AO90" s="145"/>
      <c r="AP90" s="247" t="str">
        <f>IF(F90="","",IFERROR(VLOOKUP(SUBSTITUTE(SUBSTITUTE(Tabla1[[#This Row],[Uso Sistemas]],"T","P"),"N","F"),Parámetros!$M$2:$N$17,2,0),"Completar hasta 3ra sem. para evaluar a Probacionista"))</f>
        <v/>
      </c>
      <c r="AQ90" s="39"/>
      <c r="AR90" s="201"/>
      <c r="AS90" s="39"/>
      <c r="AT90" s="28"/>
      <c r="AU90" s="55"/>
      <c r="AV90" s="55"/>
      <c r="AW90" s="55"/>
      <c r="AX90" s="249" t="str">
        <f>IF(V90="","",EOMONTH(EDATE(Tabla1[[#This Row],[Fecha Finalización]],2),0))</f>
        <v/>
      </c>
      <c r="AY90" s="39"/>
      <c r="AZ90" s="250" t="str">
        <f>IF(V90="","",EOMONTH(EDATE(Tabla1[[#This Row],[Fecha Finalización]],3),0))</f>
        <v/>
      </c>
      <c r="BA90" s="39"/>
      <c r="BB90" s="39"/>
      <c r="BC90" s="236"/>
      <c r="BD90" s="234" t="str">
        <f>IF(F90="","",Tabla1[[#This Row],[sem 01]]&amp;Tabla1[[#This Row],[sem 02]]&amp;Tabla1[[#This Row],[sem 03]])</f>
        <v/>
      </c>
      <c r="BE90" s="235" t="str">
        <f>IF(TRIM(F90)="","",$B$1&amp;"-"&amp;SUBSTITUTE(Tabla1[[#This Row],[Mes Inscrito]]," ","")&amp;"-"&amp;SUBSTITUTE(Tabla1[[#This Row],[Dia de clases Inscrito]]," ","")&amp;"-"&amp;SUBSTITUTE(Tabla1[[#This Row],[Horario Inscrito]]," ","")&amp;"-"&amp;Tabla1[[#This Row],[Fecha Inicio grupo]])</f>
        <v/>
      </c>
      <c r="BF90" s="252" t="str">
        <f>IF(F90="","",Tabla1[[#This Row],[Curso]])</f>
        <v/>
      </c>
      <c r="BG90" s="253" t="str">
        <f>+IF(TRIM(F90)="","",$B$1&amp;"-"&amp;TRIM(Tabla1[[#This Row],[Mes Inscrito]])&amp;"-"&amp;TRIM(Tabla1[[#This Row],[Dia de clases Inscrito]])&amp;"-"&amp;TRIM(Tabla1[[#This Row],[Horario Inscrito]])&amp;"-"&amp;TRIM(Tabla1[[#This Row],[Fecha Inicio grupo]])&amp;"-"&amp;TRIM(Tabla1[[#This Row],[Tipo Incrito]]))</f>
        <v/>
      </c>
      <c r="BH90" s="307"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8"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8"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8" t="str">
        <f>IF(Tabla1[[#This Row],[Fecha Inicio grupo]]="","",IFERROR(VLOOKUP(Tabla1[[#This Row],[Mes de Alta como miembro]],Parámetros!$AM$2:$AN$16,2,0),"01/01/1900"))</f>
        <v/>
      </c>
    </row>
    <row r="91" spans="1:63" s="24" customFormat="1" ht="13.9">
      <c r="A91" s="68">
        <v>88</v>
      </c>
      <c r="B91" s="28"/>
      <c r="C91" s="34"/>
      <c r="D91" s="42"/>
      <c r="E91" s="64"/>
      <c r="F91" s="45"/>
      <c r="G91" s="45"/>
      <c r="H91" s="164"/>
      <c r="I91" s="42"/>
      <c r="J91" s="28"/>
      <c r="K91" s="69"/>
      <c r="L91" s="68"/>
      <c r="M91" s="46"/>
      <c r="N91" s="239" t="str">
        <f ca="1">IF(Tabla1[[#This Row],[Fecha de nac]]="","",IF(Tabla1[[#This Row],[Fecha Finalización]] &gt;=TODAY(), DATEDIF(Tabla1[[#This Row],[Fecha de nac]],TODAY(),"y"), ROUNDDOWN((Tabla1[[#This Row],[Fecha Finalización]] -Tabla1[[#This Row],[Fecha de nac]])/365,0)))</f>
        <v/>
      </c>
      <c r="O91" s="170"/>
      <c r="P91" s="34"/>
      <c r="Q91" s="67"/>
      <c r="R91" s="67"/>
      <c r="S91" s="67"/>
      <c r="T91" s="67"/>
      <c r="U91" s="244" t="str">
        <f>IF(F91="","",Tabla1[[#This Row],[Fecha Inicio grupo]]+3*7-7)</f>
        <v/>
      </c>
      <c r="V91" s="245" t="str">
        <f>IF(F91="","",EDATE(Tabla1[[#This Row],[Fecha Inicio grupo]],3))</f>
        <v/>
      </c>
      <c r="W91" s="29"/>
      <c r="X91" s="29"/>
      <c r="Y91" s="76"/>
      <c r="Z91" s="76"/>
      <c r="AA91" s="76"/>
      <c r="AB91" s="76"/>
      <c r="AC91" s="76"/>
      <c r="AD91" s="76"/>
      <c r="AE91" s="76"/>
      <c r="AF91" s="76"/>
      <c r="AG91" s="76"/>
      <c r="AH91" s="76"/>
      <c r="AI91" s="76"/>
      <c r="AJ91" s="76"/>
      <c r="AK91" s="76"/>
      <c r="AL91" s="76"/>
      <c r="AM91" s="76"/>
      <c r="AN91" s="76"/>
      <c r="AO91" s="145"/>
      <c r="AP91" s="247" t="str">
        <f>IF(F91="","",IFERROR(VLOOKUP(SUBSTITUTE(SUBSTITUTE(Tabla1[[#This Row],[Uso Sistemas]],"T","P"),"N","F"),Parámetros!$M$2:$N$17,2,0),"Completar hasta 3ra sem. para evaluar a Probacionista"))</f>
        <v/>
      </c>
      <c r="AQ91" s="39"/>
      <c r="AR91" s="201"/>
      <c r="AS91" s="39"/>
      <c r="AT91" s="28"/>
      <c r="AU91" s="55"/>
      <c r="AV91" s="55"/>
      <c r="AW91" s="55"/>
      <c r="AX91" s="249" t="str">
        <f>IF(V91="","",EOMONTH(EDATE(Tabla1[[#This Row],[Fecha Finalización]],2),0))</f>
        <v/>
      </c>
      <c r="AY91" s="39"/>
      <c r="AZ91" s="250" t="str">
        <f>IF(V91="","",EOMONTH(EDATE(Tabla1[[#This Row],[Fecha Finalización]],3),0))</f>
        <v/>
      </c>
      <c r="BA91" s="39"/>
      <c r="BB91" s="39"/>
      <c r="BC91" s="236"/>
      <c r="BD91" s="234" t="str">
        <f>IF(F91="","",Tabla1[[#This Row],[sem 01]]&amp;Tabla1[[#This Row],[sem 02]]&amp;Tabla1[[#This Row],[sem 03]])</f>
        <v/>
      </c>
      <c r="BE91" s="235" t="str">
        <f>IF(TRIM(F91)="","",$B$1&amp;"-"&amp;SUBSTITUTE(Tabla1[[#This Row],[Mes Inscrito]]," ","")&amp;"-"&amp;SUBSTITUTE(Tabla1[[#This Row],[Dia de clases Inscrito]]," ","")&amp;"-"&amp;SUBSTITUTE(Tabla1[[#This Row],[Horario Inscrito]]," ","")&amp;"-"&amp;Tabla1[[#This Row],[Fecha Inicio grupo]])</f>
        <v/>
      </c>
      <c r="BF91" s="252" t="str">
        <f>IF(F91="","",Tabla1[[#This Row],[Curso]])</f>
        <v/>
      </c>
      <c r="BG91" s="253" t="str">
        <f>+IF(TRIM(F91)="","",$B$1&amp;"-"&amp;TRIM(Tabla1[[#This Row],[Mes Inscrito]])&amp;"-"&amp;TRIM(Tabla1[[#This Row],[Dia de clases Inscrito]])&amp;"-"&amp;TRIM(Tabla1[[#This Row],[Horario Inscrito]])&amp;"-"&amp;TRIM(Tabla1[[#This Row],[Fecha Inicio grupo]])&amp;"-"&amp;TRIM(Tabla1[[#This Row],[Tipo Incrito]]))</f>
        <v/>
      </c>
      <c r="BH91" s="307"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8"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8"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8" t="str">
        <f>IF(Tabla1[[#This Row],[Fecha Inicio grupo]]="","",IFERROR(VLOOKUP(Tabla1[[#This Row],[Mes de Alta como miembro]],Parámetros!$AM$2:$AN$16,2,0),"01/01/1900"))</f>
        <v/>
      </c>
    </row>
    <row r="92" spans="1:63" s="24" customFormat="1" ht="13.9">
      <c r="A92" s="68">
        <v>89</v>
      </c>
      <c r="B92" s="28"/>
      <c r="C92" s="34"/>
      <c r="D92" s="42"/>
      <c r="E92" s="64"/>
      <c r="F92" s="45"/>
      <c r="G92" s="45"/>
      <c r="H92" s="164"/>
      <c r="I92" s="42"/>
      <c r="J92" s="28"/>
      <c r="K92" s="69"/>
      <c r="L92" s="68"/>
      <c r="M92" s="46"/>
      <c r="N92" s="239" t="str">
        <f ca="1">IF(Tabla1[[#This Row],[Fecha de nac]]="","",IF(Tabla1[[#This Row],[Fecha Finalización]] &gt;=TODAY(), DATEDIF(Tabla1[[#This Row],[Fecha de nac]],TODAY(),"y"), ROUNDDOWN((Tabla1[[#This Row],[Fecha Finalización]] -Tabla1[[#This Row],[Fecha de nac]])/365,0)))</f>
        <v/>
      </c>
      <c r="O92" s="170"/>
      <c r="P92" s="34"/>
      <c r="Q92" s="67"/>
      <c r="R92" s="67"/>
      <c r="S92" s="67"/>
      <c r="T92" s="67"/>
      <c r="U92" s="244" t="str">
        <f>IF(F92="","",Tabla1[[#This Row],[Fecha Inicio grupo]]+3*7-7)</f>
        <v/>
      </c>
      <c r="V92" s="245" t="str">
        <f>IF(F92="","",EDATE(Tabla1[[#This Row],[Fecha Inicio grupo]],3))</f>
        <v/>
      </c>
      <c r="W92" s="29"/>
      <c r="X92" s="29"/>
      <c r="Y92" s="76"/>
      <c r="Z92" s="76"/>
      <c r="AA92" s="76"/>
      <c r="AB92" s="76"/>
      <c r="AC92" s="76"/>
      <c r="AD92" s="76"/>
      <c r="AE92" s="76"/>
      <c r="AF92" s="76"/>
      <c r="AG92" s="76"/>
      <c r="AH92" s="76"/>
      <c r="AI92" s="76"/>
      <c r="AJ92" s="76"/>
      <c r="AK92" s="76"/>
      <c r="AL92" s="76"/>
      <c r="AM92" s="76"/>
      <c r="AN92" s="76"/>
      <c r="AO92" s="145"/>
      <c r="AP92" s="247" t="str">
        <f>IF(F92="","",IFERROR(VLOOKUP(SUBSTITUTE(SUBSTITUTE(Tabla1[[#This Row],[Uso Sistemas]],"T","P"),"N","F"),Parámetros!$M$2:$N$17,2,0),"Completar hasta 3ra sem. para evaluar a Probacionista"))</f>
        <v/>
      </c>
      <c r="AQ92" s="39"/>
      <c r="AR92" s="201"/>
      <c r="AS92" s="39"/>
      <c r="AT92" s="28"/>
      <c r="AU92" s="55"/>
      <c r="AV92" s="55"/>
      <c r="AW92" s="55"/>
      <c r="AX92" s="249" t="str">
        <f>IF(V92="","",EOMONTH(EDATE(Tabla1[[#This Row],[Fecha Finalización]],2),0))</f>
        <v/>
      </c>
      <c r="AY92" s="39"/>
      <c r="AZ92" s="250" t="str">
        <f>IF(V92="","",EOMONTH(EDATE(Tabla1[[#This Row],[Fecha Finalización]],3),0))</f>
        <v/>
      </c>
      <c r="BA92" s="39"/>
      <c r="BB92" s="39"/>
      <c r="BC92" s="236"/>
      <c r="BD92" s="234" t="str">
        <f>IF(F92="","",Tabla1[[#This Row],[sem 01]]&amp;Tabla1[[#This Row],[sem 02]]&amp;Tabla1[[#This Row],[sem 03]])</f>
        <v/>
      </c>
      <c r="BE92" s="235" t="str">
        <f>IF(TRIM(F92)="","",$B$1&amp;"-"&amp;SUBSTITUTE(Tabla1[[#This Row],[Mes Inscrito]]," ","")&amp;"-"&amp;SUBSTITUTE(Tabla1[[#This Row],[Dia de clases Inscrito]]," ","")&amp;"-"&amp;SUBSTITUTE(Tabla1[[#This Row],[Horario Inscrito]]," ","")&amp;"-"&amp;Tabla1[[#This Row],[Fecha Inicio grupo]])</f>
        <v/>
      </c>
      <c r="BF92" s="252" t="str">
        <f>IF(F92="","",Tabla1[[#This Row],[Curso]])</f>
        <v/>
      </c>
      <c r="BG92" s="253" t="str">
        <f>+IF(TRIM(F92)="","",$B$1&amp;"-"&amp;TRIM(Tabla1[[#This Row],[Mes Inscrito]])&amp;"-"&amp;TRIM(Tabla1[[#This Row],[Dia de clases Inscrito]])&amp;"-"&amp;TRIM(Tabla1[[#This Row],[Horario Inscrito]])&amp;"-"&amp;TRIM(Tabla1[[#This Row],[Fecha Inicio grupo]])&amp;"-"&amp;TRIM(Tabla1[[#This Row],[Tipo Incrito]]))</f>
        <v/>
      </c>
      <c r="BH92" s="307"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8"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8"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8" t="str">
        <f>IF(Tabla1[[#This Row],[Fecha Inicio grupo]]="","",IFERROR(VLOOKUP(Tabla1[[#This Row],[Mes de Alta como miembro]],Parámetros!$AM$2:$AN$16,2,0),"01/01/1900"))</f>
        <v/>
      </c>
    </row>
    <row r="93" spans="1:63" s="24" customFormat="1" ht="13.9">
      <c r="A93" s="68">
        <v>90</v>
      </c>
      <c r="B93" s="28"/>
      <c r="C93" s="34"/>
      <c r="D93" s="42"/>
      <c r="E93" s="64"/>
      <c r="F93" s="45"/>
      <c r="G93" s="45"/>
      <c r="H93" s="164"/>
      <c r="I93" s="42"/>
      <c r="J93" s="28"/>
      <c r="K93" s="69"/>
      <c r="L93" s="68"/>
      <c r="M93" s="46"/>
      <c r="N93" s="239" t="str">
        <f ca="1">IF(Tabla1[[#This Row],[Fecha de nac]]="","",IF(Tabla1[[#This Row],[Fecha Finalización]] &gt;=TODAY(), DATEDIF(Tabla1[[#This Row],[Fecha de nac]],TODAY(),"y"), ROUNDDOWN((Tabla1[[#This Row],[Fecha Finalización]] -Tabla1[[#This Row],[Fecha de nac]])/365,0)))</f>
        <v/>
      </c>
      <c r="O93" s="170"/>
      <c r="P93" s="34"/>
      <c r="Q93" s="67"/>
      <c r="R93" s="67"/>
      <c r="S93" s="67"/>
      <c r="T93" s="67"/>
      <c r="U93" s="244" t="str">
        <f>IF(F93="","",Tabla1[[#This Row],[Fecha Inicio grupo]]+3*7-7)</f>
        <v/>
      </c>
      <c r="V93" s="245" t="str">
        <f>IF(F93="","",EDATE(Tabla1[[#This Row],[Fecha Inicio grupo]],3))</f>
        <v/>
      </c>
      <c r="W93" s="29"/>
      <c r="X93" s="29"/>
      <c r="Y93" s="76"/>
      <c r="Z93" s="76"/>
      <c r="AA93" s="76"/>
      <c r="AB93" s="76"/>
      <c r="AC93" s="76"/>
      <c r="AD93" s="76"/>
      <c r="AE93" s="76"/>
      <c r="AF93" s="76"/>
      <c r="AG93" s="76"/>
      <c r="AH93" s="76"/>
      <c r="AI93" s="76"/>
      <c r="AJ93" s="76"/>
      <c r="AK93" s="76"/>
      <c r="AL93" s="76"/>
      <c r="AM93" s="76"/>
      <c r="AN93" s="76"/>
      <c r="AO93" s="145"/>
      <c r="AP93" s="247" t="str">
        <f>IF(F93="","",IFERROR(VLOOKUP(SUBSTITUTE(SUBSTITUTE(Tabla1[[#This Row],[Uso Sistemas]],"T","P"),"N","F"),Parámetros!$M$2:$N$17,2,0),"Completar hasta 3ra sem. para evaluar a Probacionista"))</f>
        <v/>
      </c>
      <c r="AQ93" s="39"/>
      <c r="AR93" s="201"/>
      <c r="AS93" s="39"/>
      <c r="AT93" s="28"/>
      <c r="AU93" s="55"/>
      <c r="AV93" s="55"/>
      <c r="AW93" s="55"/>
      <c r="AX93" s="249" t="str">
        <f>IF(V93="","",EOMONTH(EDATE(Tabla1[[#This Row],[Fecha Finalización]],2),0))</f>
        <v/>
      </c>
      <c r="AY93" s="39"/>
      <c r="AZ93" s="250" t="str">
        <f>IF(V93="","",EOMONTH(EDATE(Tabla1[[#This Row],[Fecha Finalización]],3),0))</f>
        <v/>
      </c>
      <c r="BA93" s="39"/>
      <c r="BB93" s="39"/>
      <c r="BC93" s="236"/>
      <c r="BD93" s="234" t="str">
        <f>IF(F93="","",Tabla1[[#This Row],[sem 01]]&amp;Tabla1[[#This Row],[sem 02]]&amp;Tabla1[[#This Row],[sem 03]])</f>
        <v/>
      </c>
      <c r="BE93" s="235" t="str">
        <f>IF(TRIM(F93)="","",$B$1&amp;"-"&amp;SUBSTITUTE(Tabla1[[#This Row],[Mes Inscrito]]," ","")&amp;"-"&amp;SUBSTITUTE(Tabla1[[#This Row],[Dia de clases Inscrito]]," ","")&amp;"-"&amp;SUBSTITUTE(Tabla1[[#This Row],[Horario Inscrito]]," ","")&amp;"-"&amp;Tabla1[[#This Row],[Fecha Inicio grupo]])</f>
        <v/>
      </c>
      <c r="BF93" s="252" t="str">
        <f>IF(F93="","",Tabla1[[#This Row],[Curso]])</f>
        <v/>
      </c>
      <c r="BG93" s="253" t="str">
        <f>+IF(TRIM(F93)="","",$B$1&amp;"-"&amp;TRIM(Tabla1[[#This Row],[Mes Inscrito]])&amp;"-"&amp;TRIM(Tabla1[[#This Row],[Dia de clases Inscrito]])&amp;"-"&amp;TRIM(Tabla1[[#This Row],[Horario Inscrito]])&amp;"-"&amp;TRIM(Tabla1[[#This Row],[Fecha Inicio grupo]])&amp;"-"&amp;TRIM(Tabla1[[#This Row],[Tipo Incrito]]))</f>
        <v/>
      </c>
      <c r="BH93" s="307"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8"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8"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8" t="str">
        <f>IF(Tabla1[[#This Row],[Fecha Inicio grupo]]="","",IFERROR(VLOOKUP(Tabla1[[#This Row],[Mes de Alta como miembro]],Parámetros!$AM$2:$AN$16,2,0),"01/01/1900"))</f>
        <v/>
      </c>
    </row>
    <row r="94" spans="1:63" s="24" customFormat="1" ht="13.9">
      <c r="A94" s="68">
        <v>91</v>
      </c>
      <c r="B94" s="28"/>
      <c r="C94" s="34"/>
      <c r="D94" s="42"/>
      <c r="E94" s="64"/>
      <c r="F94" s="45"/>
      <c r="G94" s="45"/>
      <c r="H94" s="164"/>
      <c r="I94" s="42"/>
      <c r="J94" s="28"/>
      <c r="K94" s="69"/>
      <c r="L94" s="68"/>
      <c r="M94" s="46"/>
      <c r="N94" s="239" t="str">
        <f ca="1">IF(Tabla1[[#This Row],[Fecha de nac]]="","",IF(Tabla1[[#This Row],[Fecha Finalización]] &gt;=TODAY(), DATEDIF(Tabla1[[#This Row],[Fecha de nac]],TODAY(),"y"), ROUNDDOWN((Tabla1[[#This Row],[Fecha Finalización]] -Tabla1[[#This Row],[Fecha de nac]])/365,0)))</f>
        <v/>
      </c>
      <c r="O94" s="170"/>
      <c r="P94" s="34"/>
      <c r="Q94" s="67"/>
      <c r="R94" s="67"/>
      <c r="S94" s="67"/>
      <c r="T94" s="67"/>
      <c r="U94" s="244" t="str">
        <f>IF(F94="","",Tabla1[[#This Row],[Fecha Inicio grupo]]+3*7-7)</f>
        <v/>
      </c>
      <c r="V94" s="245" t="str">
        <f>IF(F94="","",EDATE(Tabla1[[#This Row],[Fecha Inicio grupo]],3))</f>
        <v/>
      </c>
      <c r="W94" s="29"/>
      <c r="X94" s="29"/>
      <c r="Y94" s="76"/>
      <c r="Z94" s="76"/>
      <c r="AA94" s="76"/>
      <c r="AB94" s="76"/>
      <c r="AC94" s="76"/>
      <c r="AD94" s="76"/>
      <c r="AE94" s="76"/>
      <c r="AF94" s="76"/>
      <c r="AG94" s="76"/>
      <c r="AH94" s="76"/>
      <c r="AI94" s="76"/>
      <c r="AJ94" s="76"/>
      <c r="AK94" s="76"/>
      <c r="AL94" s="76"/>
      <c r="AM94" s="76"/>
      <c r="AN94" s="76"/>
      <c r="AO94" s="145"/>
      <c r="AP94" s="247" t="str">
        <f>IF(F94="","",IFERROR(VLOOKUP(SUBSTITUTE(SUBSTITUTE(Tabla1[[#This Row],[Uso Sistemas]],"T","P"),"N","F"),Parámetros!$M$2:$N$17,2,0),"Completar hasta 3ra sem. para evaluar a Probacionista"))</f>
        <v/>
      </c>
      <c r="AQ94" s="39"/>
      <c r="AR94" s="201"/>
      <c r="AS94" s="39"/>
      <c r="AT94" s="28"/>
      <c r="AU94" s="55"/>
      <c r="AV94" s="55"/>
      <c r="AW94" s="55"/>
      <c r="AX94" s="249" t="str">
        <f>IF(V94="","",EOMONTH(EDATE(Tabla1[[#This Row],[Fecha Finalización]],2),0))</f>
        <v/>
      </c>
      <c r="AY94" s="39"/>
      <c r="AZ94" s="250" t="str">
        <f>IF(V94="","",EOMONTH(EDATE(Tabla1[[#This Row],[Fecha Finalización]],3),0))</f>
        <v/>
      </c>
      <c r="BA94" s="39"/>
      <c r="BB94" s="39"/>
      <c r="BC94" s="236"/>
      <c r="BD94" s="234" t="str">
        <f>IF(F94="","",Tabla1[[#This Row],[sem 01]]&amp;Tabla1[[#This Row],[sem 02]]&amp;Tabla1[[#This Row],[sem 03]])</f>
        <v/>
      </c>
      <c r="BE94" s="235" t="str">
        <f>IF(TRIM(F94)="","",$B$1&amp;"-"&amp;SUBSTITUTE(Tabla1[[#This Row],[Mes Inscrito]]," ","")&amp;"-"&amp;SUBSTITUTE(Tabla1[[#This Row],[Dia de clases Inscrito]]," ","")&amp;"-"&amp;SUBSTITUTE(Tabla1[[#This Row],[Horario Inscrito]]," ","")&amp;"-"&amp;Tabla1[[#This Row],[Fecha Inicio grupo]])</f>
        <v/>
      </c>
      <c r="BF94" s="252" t="str">
        <f>IF(F94="","",Tabla1[[#This Row],[Curso]])</f>
        <v/>
      </c>
      <c r="BG94" s="253" t="str">
        <f>+IF(TRIM(F94)="","",$B$1&amp;"-"&amp;TRIM(Tabla1[[#This Row],[Mes Inscrito]])&amp;"-"&amp;TRIM(Tabla1[[#This Row],[Dia de clases Inscrito]])&amp;"-"&amp;TRIM(Tabla1[[#This Row],[Horario Inscrito]])&amp;"-"&amp;TRIM(Tabla1[[#This Row],[Fecha Inicio grupo]])&amp;"-"&amp;TRIM(Tabla1[[#This Row],[Tipo Incrito]]))</f>
        <v/>
      </c>
      <c r="BH94" s="307"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8"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8"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8" t="str">
        <f>IF(Tabla1[[#This Row],[Fecha Inicio grupo]]="","",IFERROR(VLOOKUP(Tabla1[[#This Row],[Mes de Alta como miembro]],Parámetros!$AM$2:$AN$16,2,0),"01/01/1900"))</f>
        <v/>
      </c>
    </row>
    <row r="95" spans="1:63" ht="14.45">
      <c r="A95" s="68">
        <v>92</v>
      </c>
      <c r="B95" s="28"/>
      <c r="C95" s="34"/>
      <c r="D95" s="42"/>
      <c r="E95" s="64"/>
      <c r="F95" s="45"/>
      <c r="G95" s="45"/>
      <c r="H95" s="164"/>
      <c r="I95" s="42"/>
      <c r="J95" s="28"/>
      <c r="K95" s="69"/>
      <c r="L95" s="68"/>
      <c r="M95" s="46"/>
      <c r="N95" s="239" t="str">
        <f ca="1">IF(Tabla1[[#This Row],[Fecha de nac]]="","",IF(Tabla1[[#This Row],[Fecha Finalización]] &gt;=TODAY(), DATEDIF(Tabla1[[#This Row],[Fecha de nac]],TODAY(),"y"), ROUNDDOWN((Tabla1[[#This Row],[Fecha Finalización]] -Tabla1[[#This Row],[Fecha de nac]])/365,0)))</f>
        <v/>
      </c>
      <c r="O95" s="170"/>
      <c r="P95" s="34"/>
      <c r="Q95" s="67"/>
      <c r="R95" s="67"/>
      <c r="S95" s="67"/>
      <c r="T95" s="67"/>
      <c r="U95" s="244" t="str">
        <f>IF(F95="","",Tabla1[[#This Row],[Fecha Inicio grupo]]+3*7-7)</f>
        <v/>
      </c>
      <c r="V95" s="245" t="str">
        <f>IF(F95="","",EDATE(Tabla1[[#This Row],[Fecha Inicio grupo]],3))</f>
        <v/>
      </c>
      <c r="W95" s="29"/>
      <c r="X95" s="29"/>
      <c r="Y95" s="76"/>
      <c r="Z95" s="76"/>
      <c r="AA95" s="76"/>
      <c r="AB95" s="76"/>
      <c r="AC95" s="76"/>
      <c r="AD95" s="76"/>
      <c r="AE95" s="76"/>
      <c r="AF95" s="76"/>
      <c r="AG95" s="76"/>
      <c r="AH95" s="76"/>
      <c r="AI95" s="76"/>
      <c r="AJ95" s="76"/>
      <c r="AK95" s="76"/>
      <c r="AL95" s="76"/>
      <c r="AM95" s="76"/>
      <c r="AN95" s="76"/>
      <c r="AO95" s="145"/>
      <c r="AP95" s="247" t="str">
        <f>IF(F95="","",IFERROR(VLOOKUP(SUBSTITUTE(SUBSTITUTE(Tabla1[[#This Row],[Uso Sistemas]],"T","P"),"N","F"),Parámetros!$M$2:$N$17,2,0),"Completar hasta 3ra sem. para evaluar a Probacionista"))</f>
        <v/>
      </c>
      <c r="AQ95" s="39"/>
      <c r="AR95" s="201"/>
      <c r="AS95" s="39"/>
      <c r="AT95" s="28"/>
      <c r="AU95" s="55"/>
      <c r="AV95" s="55"/>
      <c r="AW95" s="55"/>
      <c r="AX95" s="249" t="str">
        <f>IF(V95="","",EOMONTH(EDATE(Tabla1[[#This Row],[Fecha Finalización]],2),0))</f>
        <v/>
      </c>
      <c r="AY95" s="39"/>
      <c r="AZ95" s="250" t="str">
        <f>IF(V95="","",EOMONTH(EDATE(Tabla1[[#This Row],[Fecha Finalización]],3),0))</f>
        <v/>
      </c>
      <c r="BA95" s="39"/>
      <c r="BB95" s="39"/>
      <c r="BC95" s="236"/>
      <c r="BD95" s="234" t="str">
        <f>IF(F95="","",Tabla1[[#This Row],[sem 01]]&amp;Tabla1[[#This Row],[sem 02]]&amp;Tabla1[[#This Row],[sem 03]])</f>
        <v/>
      </c>
      <c r="BE95" s="235" t="str">
        <f>IF(TRIM(F95)="","",$B$1&amp;"-"&amp;SUBSTITUTE(Tabla1[[#This Row],[Mes Inscrito]]," ","")&amp;"-"&amp;SUBSTITUTE(Tabla1[[#This Row],[Dia de clases Inscrito]]," ","")&amp;"-"&amp;SUBSTITUTE(Tabla1[[#This Row],[Horario Inscrito]]," ","")&amp;"-"&amp;Tabla1[[#This Row],[Fecha Inicio grupo]])</f>
        <v/>
      </c>
      <c r="BF95" s="252" t="str">
        <f>IF(F95="","",Tabla1[[#This Row],[Curso]])</f>
        <v/>
      </c>
      <c r="BG95" s="253" t="str">
        <f>+IF(TRIM(F95)="","",$B$1&amp;"-"&amp;TRIM(Tabla1[[#This Row],[Mes Inscrito]])&amp;"-"&amp;TRIM(Tabla1[[#This Row],[Dia de clases Inscrito]])&amp;"-"&amp;TRIM(Tabla1[[#This Row],[Horario Inscrito]])&amp;"-"&amp;TRIM(Tabla1[[#This Row],[Fecha Inicio grupo]])&amp;"-"&amp;TRIM(Tabla1[[#This Row],[Tipo Incrito]]))</f>
        <v/>
      </c>
      <c r="BH95" s="307"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8"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8"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8" t="str">
        <f>IF(Tabla1[[#This Row],[Fecha Inicio grupo]]="","",IFERROR(VLOOKUP(Tabla1[[#This Row],[Mes de Alta como miembro]],Parámetros!$AM$2:$AN$16,2,0),"01/01/1900"))</f>
        <v/>
      </c>
    </row>
    <row r="96" spans="1:63" ht="14.45">
      <c r="A96" s="68">
        <v>93</v>
      </c>
      <c r="B96" s="28"/>
      <c r="C96" s="34"/>
      <c r="D96" s="42"/>
      <c r="E96" s="64"/>
      <c r="F96" s="45"/>
      <c r="G96" s="45"/>
      <c r="H96" s="164"/>
      <c r="I96" s="42"/>
      <c r="J96" s="28"/>
      <c r="K96" s="69"/>
      <c r="L96" s="68"/>
      <c r="M96" s="46"/>
      <c r="N96" s="239" t="str">
        <f ca="1">IF(Tabla1[[#This Row],[Fecha de nac]]="","",IF(Tabla1[[#This Row],[Fecha Finalización]] &gt;=TODAY(), DATEDIF(Tabla1[[#This Row],[Fecha de nac]],TODAY(),"y"), ROUNDDOWN((Tabla1[[#This Row],[Fecha Finalización]] -Tabla1[[#This Row],[Fecha de nac]])/365,0)))</f>
        <v/>
      </c>
      <c r="O96" s="170"/>
      <c r="P96" s="34"/>
      <c r="Q96" s="67"/>
      <c r="R96" s="67"/>
      <c r="S96" s="67"/>
      <c r="T96" s="67"/>
      <c r="U96" s="244" t="str">
        <f>IF(F96="","",Tabla1[[#This Row],[Fecha Inicio grupo]]+3*7-7)</f>
        <v/>
      </c>
      <c r="V96" s="245" t="str">
        <f>IF(F96="","",EDATE(Tabla1[[#This Row],[Fecha Inicio grupo]],3))</f>
        <v/>
      </c>
      <c r="W96" s="29"/>
      <c r="X96" s="29"/>
      <c r="Y96" s="76"/>
      <c r="Z96" s="76"/>
      <c r="AA96" s="76"/>
      <c r="AB96" s="76"/>
      <c r="AC96" s="76"/>
      <c r="AD96" s="76"/>
      <c r="AE96" s="76"/>
      <c r="AF96" s="76"/>
      <c r="AG96" s="76"/>
      <c r="AH96" s="76"/>
      <c r="AI96" s="76"/>
      <c r="AJ96" s="76"/>
      <c r="AK96" s="76"/>
      <c r="AL96" s="76"/>
      <c r="AM96" s="76"/>
      <c r="AN96" s="76"/>
      <c r="AO96" s="145"/>
      <c r="AP96" s="247" t="str">
        <f>IF(F96="","",IFERROR(VLOOKUP(SUBSTITUTE(SUBSTITUTE(Tabla1[[#This Row],[Uso Sistemas]],"T","P"),"N","F"),Parámetros!$M$2:$N$17,2,0),"Completar hasta 3ra sem. para evaluar a Probacionista"))</f>
        <v/>
      </c>
      <c r="AQ96" s="39"/>
      <c r="AR96" s="201"/>
      <c r="AS96" s="39"/>
      <c r="AT96" s="28"/>
      <c r="AU96" s="55"/>
      <c r="AV96" s="55"/>
      <c r="AW96" s="55"/>
      <c r="AX96" s="249" t="str">
        <f>IF(V96="","",EOMONTH(EDATE(Tabla1[[#This Row],[Fecha Finalización]],2),0))</f>
        <v/>
      </c>
      <c r="AY96" s="39"/>
      <c r="AZ96" s="250" t="str">
        <f>IF(V96="","",EOMONTH(EDATE(Tabla1[[#This Row],[Fecha Finalización]],3),0))</f>
        <v/>
      </c>
      <c r="BA96" s="39"/>
      <c r="BB96" s="39"/>
      <c r="BC96" s="236"/>
      <c r="BD96" s="234" t="str">
        <f>IF(F96="","",Tabla1[[#This Row],[sem 01]]&amp;Tabla1[[#This Row],[sem 02]]&amp;Tabla1[[#This Row],[sem 03]])</f>
        <v/>
      </c>
      <c r="BE96" s="235" t="str">
        <f>IF(TRIM(F96)="","",$B$1&amp;"-"&amp;SUBSTITUTE(Tabla1[[#This Row],[Mes Inscrito]]," ","")&amp;"-"&amp;SUBSTITUTE(Tabla1[[#This Row],[Dia de clases Inscrito]]," ","")&amp;"-"&amp;SUBSTITUTE(Tabla1[[#This Row],[Horario Inscrito]]," ","")&amp;"-"&amp;Tabla1[[#This Row],[Fecha Inicio grupo]])</f>
        <v/>
      </c>
      <c r="BF96" s="252" t="str">
        <f>IF(F96="","",Tabla1[[#This Row],[Curso]])</f>
        <v/>
      </c>
      <c r="BG96" s="253" t="str">
        <f>+IF(TRIM(F96)="","",$B$1&amp;"-"&amp;TRIM(Tabla1[[#This Row],[Mes Inscrito]])&amp;"-"&amp;TRIM(Tabla1[[#This Row],[Dia de clases Inscrito]])&amp;"-"&amp;TRIM(Tabla1[[#This Row],[Horario Inscrito]])&amp;"-"&amp;TRIM(Tabla1[[#This Row],[Fecha Inicio grupo]])&amp;"-"&amp;TRIM(Tabla1[[#This Row],[Tipo Incrito]]))</f>
        <v/>
      </c>
      <c r="BH96" s="307"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8"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8"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8" t="str">
        <f>IF(Tabla1[[#This Row],[Fecha Inicio grupo]]="","",IFERROR(VLOOKUP(Tabla1[[#This Row],[Mes de Alta como miembro]],Parámetros!$AM$2:$AN$16,2,0),"01/01/1900"))</f>
        <v/>
      </c>
    </row>
    <row r="97" spans="1:63" ht="14.45">
      <c r="A97" s="68">
        <v>94</v>
      </c>
      <c r="B97" s="28"/>
      <c r="C97" s="34"/>
      <c r="D97" s="42"/>
      <c r="E97" s="64"/>
      <c r="F97" s="45"/>
      <c r="G97" s="45"/>
      <c r="H97" s="164"/>
      <c r="I97" s="42"/>
      <c r="J97" s="28"/>
      <c r="K97" s="69"/>
      <c r="L97" s="68"/>
      <c r="M97" s="46"/>
      <c r="N97" s="239" t="str">
        <f ca="1">IF(Tabla1[[#This Row],[Fecha de nac]]="","",IF(Tabla1[[#This Row],[Fecha Finalización]] &gt;=TODAY(), DATEDIF(Tabla1[[#This Row],[Fecha de nac]],TODAY(),"y"), ROUNDDOWN((Tabla1[[#This Row],[Fecha Finalización]] -Tabla1[[#This Row],[Fecha de nac]])/365,0)))</f>
        <v/>
      </c>
      <c r="O97" s="170"/>
      <c r="P97" s="34"/>
      <c r="Q97" s="67"/>
      <c r="R97" s="67"/>
      <c r="S97" s="67"/>
      <c r="T97" s="67"/>
      <c r="U97" s="244" t="str">
        <f>IF(F97="","",Tabla1[[#This Row],[Fecha Inicio grupo]]+3*7-7)</f>
        <v/>
      </c>
      <c r="V97" s="245" t="str">
        <f>IF(F97="","",EDATE(Tabla1[[#This Row],[Fecha Inicio grupo]],3))</f>
        <v/>
      </c>
      <c r="W97" s="29"/>
      <c r="X97" s="29"/>
      <c r="Y97" s="76"/>
      <c r="Z97" s="76"/>
      <c r="AA97" s="76"/>
      <c r="AB97" s="76"/>
      <c r="AC97" s="76"/>
      <c r="AD97" s="76"/>
      <c r="AE97" s="76"/>
      <c r="AF97" s="76"/>
      <c r="AG97" s="76"/>
      <c r="AH97" s="76"/>
      <c r="AI97" s="76"/>
      <c r="AJ97" s="76"/>
      <c r="AK97" s="76"/>
      <c r="AL97" s="76"/>
      <c r="AM97" s="76"/>
      <c r="AN97" s="76"/>
      <c r="AO97" s="145"/>
      <c r="AP97" s="247" t="str">
        <f>IF(F97="","",IFERROR(VLOOKUP(SUBSTITUTE(SUBSTITUTE(Tabla1[[#This Row],[Uso Sistemas]],"T","P"),"N","F"),Parámetros!$M$2:$N$17,2,0),"Completar hasta 3ra sem. para evaluar a Probacionista"))</f>
        <v/>
      </c>
      <c r="AQ97" s="39"/>
      <c r="AR97" s="39"/>
      <c r="AS97" s="39"/>
      <c r="AT97" s="28"/>
      <c r="AU97" s="55"/>
      <c r="AV97" s="55"/>
      <c r="AW97" s="55"/>
      <c r="AX97" s="249" t="str">
        <f>IF(V97="","",EOMONTH(EDATE(Tabla1[[#This Row],[Fecha Finalización]],2),0))</f>
        <v/>
      </c>
      <c r="AY97" s="39"/>
      <c r="AZ97" s="250" t="str">
        <f>IF(V97="","",EOMONTH(EDATE(Tabla1[[#This Row],[Fecha Finalización]],3),0))</f>
        <v/>
      </c>
      <c r="BA97" s="39"/>
      <c r="BB97" s="39"/>
      <c r="BC97" s="236"/>
      <c r="BD97" s="234" t="str">
        <f>IF(F97="","",Tabla1[[#This Row],[sem 01]]&amp;Tabla1[[#This Row],[sem 02]]&amp;Tabla1[[#This Row],[sem 03]])</f>
        <v/>
      </c>
      <c r="BE97" s="235" t="str">
        <f>IF(TRIM(F97)="","",$B$1&amp;"-"&amp;SUBSTITUTE(Tabla1[[#This Row],[Mes Inscrito]]," ","")&amp;"-"&amp;SUBSTITUTE(Tabla1[[#This Row],[Dia de clases Inscrito]]," ","")&amp;"-"&amp;SUBSTITUTE(Tabla1[[#This Row],[Horario Inscrito]]," ","")&amp;"-"&amp;Tabla1[[#This Row],[Fecha Inicio grupo]])</f>
        <v/>
      </c>
      <c r="BF97" s="252" t="str">
        <f>IF(F97="","",Tabla1[[#This Row],[Curso]])</f>
        <v/>
      </c>
      <c r="BG97" s="253" t="str">
        <f>+IF(TRIM(F97)="","",$B$1&amp;"-"&amp;TRIM(Tabla1[[#This Row],[Mes Inscrito]])&amp;"-"&amp;TRIM(Tabla1[[#This Row],[Dia de clases Inscrito]])&amp;"-"&amp;TRIM(Tabla1[[#This Row],[Horario Inscrito]])&amp;"-"&amp;TRIM(Tabla1[[#This Row],[Fecha Inicio grupo]])&amp;"-"&amp;TRIM(Tabla1[[#This Row],[Tipo Incrito]]))</f>
        <v/>
      </c>
      <c r="BH97" s="307"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8"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8"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8" t="str">
        <f>IF(Tabla1[[#This Row],[Fecha Inicio grupo]]="","",IFERROR(VLOOKUP(Tabla1[[#This Row],[Mes de Alta como miembro]],Parámetros!$AM$2:$AN$16,2,0),"01/01/1900"))</f>
        <v/>
      </c>
    </row>
    <row r="98" spans="1:63" ht="14.45">
      <c r="A98" s="68">
        <v>95</v>
      </c>
      <c r="B98" s="28"/>
      <c r="C98" s="34"/>
      <c r="D98" s="42"/>
      <c r="E98" s="64"/>
      <c r="F98" s="45"/>
      <c r="G98" s="45"/>
      <c r="H98" s="164"/>
      <c r="I98" s="42"/>
      <c r="J98" s="28"/>
      <c r="K98" s="69"/>
      <c r="L98" s="68"/>
      <c r="M98" s="46"/>
      <c r="N98" s="239" t="str">
        <f ca="1">IF(Tabla1[[#This Row],[Fecha de nac]]="","",IF(Tabla1[[#This Row],[Fecha Finalización]] &gt;=TODAY(), DATEDIF(Tabla1[[#This Row],[Fecha de nac]],TODAY(),"y"), ROUNDDOWN((Tabla1[[#This Row],[Fecha Finalización]] -Tabla1[[#This Row],[Fecha de nac]])/365,0)))</f>
        <v/>
      </c>
      <c r="O98" s="170"/>
      <c r="P98" s="34"/>
      <c r="Q98" s="67"/>
      <c r="R98" s="67"/>
      <c r="S98" s="67"/>
      <c r="T98" s="67"/>
      <c r="U98" s="244" t="str">
        <f>IF(F98="","",Tabla1[[#This Row],[Fecha Inicio grupo]]+3*7-7)</f>
        <v/>
      </c>
      <c r="V98" s="245" t="str">
        <f>IF(F98="","",EDATE(Tabla1[[#This Row],[Fecha Inicio grupo]],3))</f>
        <v/>
      </c>
      <c r="W98" s="29"/>
      <c r="X98" s="29"/>
      <c r="Y98" s="76"/>
      <c r="Z98" s="76"/>
      <c r="AA98" s="76"/>
      <c r="AB98" s="76"/>
      <c r="AC98" s="76"/>
      <c r="AD98" s="76"/>
      <c r="AE98" s="76"/>
      <c r="AF98" s="76"/>
      <c r="AG98" s="76"/>
      <c r="AH98" s="76"/>
      <c r="AI98" s="76"/>
      <c r="AJ98" s="76"/>
      <c r="AK98" s="76"/>
      <c r="AL98" s="76"/>
      <c r="AM98" s="76"/>
      <c r="AN98" s="76"/>
      <c r="AO98" s="145"/>
      <c r="AP98" s="247" t="str">
        <f>IF(F98="","",IFERROR(VLOOKUP(SUBSTITUTE(SUBSTITUTE(Tabla1[[#This Row],[Uso Sistemas]],"T","P"),"N","F"),Parámetros!$M$2:$N$17,2,0),"Completar hasta 3ra sem. para evaluar a Probacionista"))</f>
        <v/>
      </c>
      <c r="AQ98" s="39"/>
      <c r="AR98" s="39"/>
      <c r="AS98" s="39"/>
      <c r="AT98" s="28"/>
      <c r="AU98" s="55"/>
      <c r="AV98" s="55"/>
      <c r="AW98" s="55"/>
      <c r="AX98" s="249" t="str">
        <f>IF(V98="","",EOMONTH(EDATE(Tabla1[[#This Row],[Fecha Finalización]],2),0))</f>
        <v/>
      </c>
      <c r="AY98" s="39"/>
      <c r="AZ98" s="250" t="str">
        <f>IF(V98="","",EOMONTH(EDATE(Tabla1[[#This Row],[Fecha Finalización]],3),0))</f>
        <v/>
      </c>
      <c r="BA98" s="39"/>
      <c r="BB98" s="39"/>
      <c r="BC98" s="236"/>
      <c r="BD98" s="234" t="str">
        <f>IF(F98="","",Tabla1[[#This Row],[sem 01]]&amp;Tabla1[[#This Row],[sem 02]]&amp;Tabla1[[#This Row],[sem 03]])</f>
        <v/>
      </c>
      <c r="BE98" s="235" t="str">
        <f>IF(TRIM(F98)="","",$B$1&amp;"-"&amp;SUBSTITUTE(Tabla1[[#This Row],[Mes Inscrito]]," ","")&amp;"-"&amp;SUBSTITUTE(Tabla1[[#This Row],[Dia de clases Inscrito]]," ","")&amp;"-"&amp;SUBSTITUTE(Tabla1[[#This Row],[Horario Inscrito]]," ","")&amp;"-"&amp;Tabla1[[#This Row],[Fecha Inicio grupo]])</f>
        <v/>
      </c>
      <c r="BF98" s="252" t="str">
        <f>IF(F98="","",Tabla1[[#This Row],[Curso]])</f>
        <v/>
      </c>
      <c r="BG98" s="253" t="str">
        <f>+IF(TRIM(F98)="","",$B$1&amp;"-"&amp;TRIM(Tabla1[[#This Row],[Mes Inscrito]])&amp;"-"&amp;TRIM(Tabla1[[#This Row],[Dia de clases Inscrito]])&amp;"-"&amp;TRIM(Tabla1[[#This Row],[Horario Inscrito]])&amp;"-"&amp;TRIM(Tabla1[[#This Row],[Fecha Inicio grupo]])&amp;"-"&amp;TRIM(Tabla1[[#This Row],[Tipo Incrito]]))</f>
        <v/>
      </c>
      <c r="BH98" s="307"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8"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8"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8" t="str">
        <f>IF(Tabla1[[#This Row],[Fecha Inicio grupo]]="","",IFERROR(VLOOKUP(Tabla1[[#This Row],[Mes de Alta como miembro]],Parámetros!$AM$2:$AN$16,2,0),"01/01/1900"))</f>
        <v/>
      </c>
    </row>
    <row r="99" spans="1:63" ht="14.45">
      <c r="A99" s="68">
        <v>96</v>
      </c>
      <c r="B99" s="28"/>
      <c r="C99" s="34"/>
      <c r="D99" s="42"/>
      <c r="E99" s="64"/>
      <c r="F99" s="45"/>
      <c r="G99" s="45"/>
      <c r="H99" s="164"/>
      <c r="I99" s="42"/>
      <c r="J99" s="28"/>
      <c r="K99" s="69"/>
      <c r="L99" s="68"/>
      <c r="M99" s="46"/>
      <c r="N99" s="239" t="str">
        <f ca="1">IF(Tabla1[[#This Row],[Fecha de nac]]="","",IF(Tabla1[[#This Row],[Fecha Finalización]] &gt;=TODAY(), DATEDIF(Tabla1[[#This Row],[Fecha de nac]],TODAY(),"y"), ROUNDDOWN((Tabla1[[#This Row],[Fecha Finalización]] -Tabla1[[#This Row],[Fecha de nac]])/365,0)))</f>
        <v/>
      </c>
      <c r="O99" s="170"/>
      <c r="P99" s="34"/>
      <c r="Q99" s="67"/>
      <c r="R99" s="67"/>
      <c r="S99" s="67"/>
      <c r="T99" s="67"/>
      <c r="U99" s="244" t="str">
        <f>IF(F99="","",Tabla1[[#This Row],[Fecha Inicio grupo]]+3*7-7)</f>
        <v/>
      </c>
      <c r="V99" s="245" t="str">
        <f>IF(F99="","",EDATE(Tabla1[[#This Row],[Fecha Inicio grupo]],3))</f>
        <v/>
      </c>
      <c r="W99" s="29"/>
      <c r="X99" s="29"/>
      <c r="Y99" s="76"/>
      <c r="Z99" s="76"/>
      <c r="AA99" s="76"/>
      <c r="AB99" s="76"/>
      <c r="AC99" s="76"/>
      <c r="AD99" s="76"/>
      <c r="AE99" s="76"/>
      <c r="AF99" s="76"/>
      <c r="AG99" s="76"/>
      <c r="AH99" s="76"/>
      <c r="AI99" s="76"/>
      <c r="AJ99" s="76"/>
      <c r="AK99" s="76"/>
      <c r="AL99" s="76"/>
      <c r="AM99" s="76"/>
      <c r="AN99" s="76"/>
      <c r="AO99" s="145"/>
      <c r="AP99" s="247" t="str">
        <f>IF(F99="","",IFERROR(VLOOKUP(SUBSTITUTE(SUBSTITUTE(Tabla1[[#This Row],[Uso Sistemas]],"T","P"),"N","F"),Parámetros!$M$2:$N$17,2,0),"Completar hasta 3ra sem. para evaluar a Probacionista"))</f>
        <v/>
      </c>
      <c r="AQ99" s="39"/>
      <c r="AR99" s="39"/>
      <c r="AS99" s="39"/>
      <c r="AT99" s="28"/>
      <c r="AU99" s="55"/>
      <c r="AV99" s="55"/>
      <c r="AW99" s="55"/>
      <c r="AX99" s="249" t="str">
        <f>IF(V99="","",EOMONTH(EDATE(Tabla1[[#This Row],[Fecha Finalización]],2),0))</f>
        <v/>
      </c>
      <c r="AY99" s="39"/>
      <c r="AZ99" s="250" t="str">
        <f>IF(V99="","",EOMONTH(EDATE(Tabla1[[#This Row],[Fecha Finalización]],3),0))</f>
        <v/>
      </c>
      <c r="BA99" s="39"/>
      <c r="BB99" s="39"/>
      <c r="BC99" s="236"/>
      <c r="BD99" s="234" t="str">
        <f>IF(F99="","",Tabla1[[#This Row],[sem 01]]&amp;Tabla1[[#This Row],[sem 02]]&amp;Tabla1[[#This Row],[sem 03]])</f>
        <v/>
      </c>
      <c r="BE99" s="235" t="str">
        <f>IF(TRIM(F99)="","",$B$1&amp;"-"&amp;SUBSTITUTE(Tabla1[[#This Row],[Mes Inscrito]]," ","")&amp;"-"&amp;SUBSTITUTE(Tabla1[[#This Row],[Dia de clases Inscrito]]," ","")&amp;"-"&amp;SUBSTITUTE(Tabla1[[#This Row],[Horario Inscrito]]," ","")&amp;"-"&amp;Tabla1[[#This Row],[Fecha Inicio grupo]])</f>
        <v/>
      </c>
      <c r="BF99" s="252" t="str">
        <f>IF(F99="","",Tabla1[[#This Row],[Curso]])</f>
        <v/>
      </c>
      <c r="BG99" s="253" t="str">
        <f>+IF(TRIM(F99)="","",$B$1&amp;"-"&amp;TRIM(Tabla1[[#This Row],[Mes Inscrito]])&amp;"-"&amp;TRIM(Tabla1[[#This Row],[Dia de clases Inscrito]])&amp;"-"&amp;TRIM(Tabla1[[#This Row],[Horario Inscrito]])&amp;"-"&amp;TRIM(Tabla1[[#This Row],[Fecha Inicio grupo]])&amp;"-"&amp;TRIM(Tabla1[[#This Row],[Tipo Incrito]]))</f>
        <v/>
      </c>
      <c r="BH99" s="307"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8"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8"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8" t="str">
        <f>IF(Tabla1[[#This Row],[Fecha Inicio grupo]]="","",IFERROR(VLOOKUP(Tabla1[[#This Row],[Mes de Alta como miembro]],Parámetros!$AM$2:$AN$16,2,0),"01/01/1900"))</f>
        <v/>
      </c>
    </row>
    <row r="100" spans="1:63" ht="14.45">
      <c r="A100" s="68">
        <v>97</v>
      </c>
      <c r="B100" s="28"/>
      <c r="C100" s="34"/>
      <c r="D100" s="42"/>
      <c r="E100" s="64"/>
      <c r="F100" s="45"/>
      <c r="G100" s="45"/>
      <c r="H100" s="164"/>
      <c r="I100" s="42"/>
      <c r="J100" s="28"/>
      <c r="K100" s="69"/>
      <c r="L100" s="68"/>
      <c r="M100" s="46"/>
      <c r="N100" s="239" t="str">
        <f ca="1">IF(Tabla1[[#This Row],[Fecha de nac]]="","",IF(Tabla1[[#This Row],[Fecha Finalización]] &gt;=TODAY(), DATEDIF(Tabla1[[#This Row],[Fecha de nac]],TODAY(),"y"), ROUNDDOWN((Tabla1[[#This Row],[Fecha Finalización]] -Tabla1[[#This Row],[Fecha de nac]])/365,0)))</f>
        <v/>
      </c>
      <c r="O100" s="170"/>
      <c r="P100" s="34"/>
      <c r="Q100" s="67"/>
      <c r="R100" s="67"/>
      <c r="S100" s="67"/>
      <c r="T100" s="67"/>
      <c r="U100" s="244" t="str">
        <f>IF(F100="","",Tabla1[[#This Row],[Fecha Inicio grupo]]+3*7-7)</f>
        <v/>
      </c>
      <c r="V100" s="245" t="str">
        <f>IF(F100="","",EDATE(Tabla1[[#This Row],[Fecha Inicio grupo]],3))</f>
        <v/>
      </c>
      <c r="W100" s="29"/>
      <c r="X100" s="29"/>
      <c r="Y100" s="76"/>
      <c r="Z100" s="76"/>
      <c r="AA100" s="76"/>
      <c r="AB100" s="76"/>
      <c r="AC100" s="76"/>
      <c r="AD100" s="76"/>
      <c r="AE100" s="76"/>
      <c r="AF100" s="76"/>
      <c r="AG100" s="76"/>
      <c r="AH100" s="76"/>
      <c r="AI100" s="76"/>
      <c r="AJ100" s="76"/>
      <c r="AK100" s="76"/>
      <c r="AL100" s="76"/>
      <c r="AM100" s="76"/>
      <c r="AN100" s="76"/>
      <c r="AO100" s="145"/>
      <c r="AP100" s="247" t="str">
        <f>IF(F100="","",IFERROR(VLOOKUP(SUBSTITUTE(SUBSTITUTE(Tabla1[[#This Row],[Uso Sistemas]],"T","P"),"N","F"),Parámetros!$M$2:$N$17,2,0),"Completar hasta 3ra sem. para evaluar a Probacionista"))</f>
        <v/>
      </c>
      <c r="AQ100" s="39"/>
      <c r="AR100" s="39"/>
      <c r="AS100" s="39"/>
      <c r="AT100" s="28"/>
      <c r="AU100" s="55"/>
      <c r="AV100" s="55"/>
      <c r="AW100" s="55"/>
      <c r="AX100" s="249" t="str">
        <f>IF(V100="","",EOMONTH(EDATE(Tabla1[[#This Row],[Fecha Finalización]],2),0))</f>
        <v/>
      </c>
      <c r="AY100" s="39"/>
      <c r="AZ100" s="250" t="str">
        <f>IF(V100="","",EOMONTH(EDATE(Tabla1[[#This Row],[Fecha Finalización]],3),0))</f>
        <v/>
      </c>
      <c r="BA100" s="39"/>
      <c r="BB100" s="39"/>
      <c r="BC100" s="236"/>
      <c r="BD100" s="234" t="str">
        <f>IF(F100="","",Tabla1[[#This Row],[sem 01]]&amp;Tabla1[[#This Row],[sem 02]]&amp;Tabla1[[#This Row],[sem 03]])</f>
        <v/>
      </c>
      <c r="BE100" s="235" t="str">
        <f>IF(TRIM(F100)="","",$B$1&amp;"-"&amp;SUBSTITUTE(Tabla1[[#This Row],[Mes Inscrito]]," ","")&amp;"-"&amp;SUBSTITUTE(Tabla1[[#This Row],[Dia de clases Inscrito]]," ","")&amp;"-"&amp;SUBSTITUTE(Tabla1[[#This Row],[Horario Inscrito]]," ","")&amp;"-"&amp;Tabla1[[#This Row],[Fecha Inicio grupo]])</f>
        <v/>
      </c>
      <c r="BF100" s="252" t="str">
        <f>IF(F100="","",Tabla1[[#This Row],[Curso]])</f>
        <v/>
      </c>
      <c r="BG100" s="253" t="str">
        <f>+IF(TRIM(F100)="","",$B$1&amp;"-"&amp;TRIM(Tabla1[[#This Row],[Mes Inscrito]])&amp;"-"&amp;TRIM(Tabla1[[#This Row],[Dia de clases Inscrito]])&amp;"-"&amp;TRIM(Tabla1[[#This Row],[Horario Inscrito]])&amp;"-"&amp;TRIM(Tabla1[[#This Row],[Fecha Inicio grupo]])&amp;"-"&amp;TRIM(Tabla1[[#This Row],[Tipo Incrito]]))</f>
        <v/>
      </c>
      <c r="BH100" s="307"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8"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8"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8" t="str">
        <f>IF(Tabla1[[#This Row],[Fecha Inicio grupo]]="","",IFERROR(VLOOKUP(Tabla1[[#This Row],[Mes de Alta como miembro]],Parámetros!$AM$2:$AN$16,2,0),"01/01/1900"))</f>
        <v/>
      </c>
    </row>
    <row r="101" spans="1:63" ht="14.45">
      <c r="A101" s="68">
        <v>98</v>
      </c>
      <c r="B101" s="28"/>
      <c r="C101" s="34"/>
      <c r="D101" s="42"/>
      <c r="E101" s="64"/>
      <c r="F101" s="45"/>
      <c r="G101" s="45"/>
      <c r="H101" s="164"/>
      <c r="I101" s="42"/>
      <c r="J101" s="28"/>
      <c r="K101" s="69"/>
      <c r="L101" s="68"/>
      <c r="M101" s="46"/>
      <c r="N101" s="239" t="str">
        <f ca="1">IF(Tabla1[[#This Row],[Fecha de nac]]="","",IF(Tabla1[[#This Row],[Fecha Finalización]] &gt;=TODAY(), DATEDIF(Tabla1[[#This Row],[Fecha de nac]],TODAY(),"y"), ROUNDDOWN((Tabla1[[#This Row],[Fecha Finalización]] -Tabla1[[#This Row],[Fecha de nac]])/365,0)))</f>
        <v/>
      </c>
      <c r="O101" s="170"/>
      <c r="P101" s="34"/>
      <c r="Q101" s="67"/>
      <c r="R101" s="67"/>
      <c r="S101" s="67"/>
      <c r="T101" s="67"/>
      <c r="U101" s="244" t="str">
        <f>IF(F101="","",Tabla1[[#This Row],[Fecha Inicio grupo]]+3*7-7)</f>
        <v/>
      </c>
      <c r="V101" s="245" t="str">
        <f>IF(F101="","",EDATE(Tabla1[[#This Row],[Fecha Inicio grupo]],3))</f>
        <v/>
      </c>
      <c r="W101" s="29"/>
      <c r="X101" s="29"/>
      <c r="Y101" s="76"/>
      <c r="Z101" s="76"/>
      <c r="AA101" s="76"/>
      <c r="AB101" s="76"/>
      <c r="AC101" s="76"/>
      <c r="AD101" s="76"/>
      <c r="AE101" s="76"/>
      <c r="AF101" s="76"/>
      <c r="AG101" s="76"/>
      <c r="AH101" s="76"/>
      <c r="AI101" s="76"/>
      <c r="AJ101" s="76"/>
      <c r="AK101" s="76"/>
      <c r="AL101" s="76"/>
      <c r="AM101" s="76"/>
      <c r="AN101" s="76"/>
      <c r="AO101" s="145"/>
      <c r="AP101" s="247" t="str">
        <f>IF(F101="","",IFERROR(VLOOKUP(SUBSTITUTE(SUBSTITUTE(Tabla1[[#This Row],[Uso Sistemas]],"T","P"),"N","F"),Parámetros!$M$2:$N$17,2,0),"Completar hasta 3ra sem. para evaluar a Probacionista"))</f>
        <v/>
      </c>
      <c r="AQ101" s="39"/>
      <c r="AR101" s="39"/>
      <c r="AS101" s="39"/>
      <c r="AT101" s="28"/>
      <c r="AU101" s="55"/>
      <c r="AV101" s="55"/>
      <c r="AW101" s="55"/>
      <c r="AX101" s="249" t="str">
        <f>IF(V101="","",EOMONTH(EDATE(Tabla1[[#This Row],[Fecha Finalización]],2),0))</f>
        <v/>
      </c>
      <c r="AY101" s="39"/>
      <c r="AZ101" s="250" t="str">
        <f>IF(V101="","",EOMONTH(EDATE(Tabla1[[#This Row],[Fecha Finalización]],3),0))</f>
        <v/>
      </c>
      <c r="BA101" s="39"/>
      <c r="BB101" s="39"/>
      <c r="BC101" s="236"/>
      <c r="BD101" s="234" t="str">
        <f>IF(F101="","",Tabla1[[#This Row],[sem 01]]&amp;Tabla1[[#This Row],[sem 02]]&amp;Tabla1[[#This Row],[sem 03]])</f>
        <v/>
      </c>
      <c r="BE101" s="235" t="str">
        <f>IF(TRIM(F101)="","",$B$1&amp;"-"&amp;SUBSTITUTE(Tabla1[[#This Row],[Mes Inscrito]]," ","")&amp;"-"&amp;SUBSTITUTE(Tabla1[[#This Row],[Dia de clases Inscrito]]," ","")&amp;"-"&amp;SUBSTITUTE(Tabla1[[#This Row],[Horario Inscrito]]," ","")&amp;"-"&amp;Tabla1[[#This Row],[Fecha Inicio grupo]])</f>
        <v/>
      </c>
      <c r="BF101" s="252" t="str">
        <f>IF(F101="","",Tabla1[[#This Row],[Curso]])</f>
        <v/>
      </c>
      <c r="BG101" s="253" t="str">
        <f>+IF(TRIM(F101)="","",$B$1&amp;"-"&amp;TRIM(Tabla1[[#This Row],[Mes Inscrito]])&amp;"-"&amp;TRIM(Tabla1[[#This Row],[Dia de clases Inscrito]])&amp;"-"&amp;TRIM(Tabla1[[#This Row],[Horario Inscrito]])&amp;"-"&amp;TRIM(Tabla1[[#This Row],[Fecha Inicio grupo]])&amp;"-"&amp;TRIM(Tabla1[[#This Row],[Tipo Incrito]]))</f>
        <v/>
      </c>
      <c r="BH101" s="307"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8"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8"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8" t="str">
        <f>IF(Tabla1[[#This Row],[Fecha Inicio grupo]]="","",IFERROR(VLOOKUP(Tabla1[[#This Row],[Mes de Alta como miembro]],Parámetros!$AM$2:$AN$16,2,0),"01/01/1900"))</f>
        <v/>
      </c>
    </row>
    <row r="102" spans="1:63" ht="14.45">
      <c r="A102" s="68">
        <v>99</v>
      </c>
      <c r="B102" s="28"/>
      <c r="C102" s="34"/>
      <c r="D102" s="42"/>
      <c r="E102" s="64"/>
      <c r="F102" s="45"/>
      <c r="G102" s="45"/>
      <c r="H102" s="164"/>
      <c r="I102" s="42"/>
      <c r="J102" s="28"/>
      <c r="K102" s="69"/>
      <c r="L102" s="68"/>
      <c r="M102" s="46"/>
      <c r="N102" s="239" t="str">
        <f ca="1">IF(Tabla1[[#This Row],[Fecha de nac]]="","",IF(Tabla1[[#This Row],[Fecha Finalización]] &gt;=TODAY(), DATEDIF(Tabla1[[#This Row],[Fecha de nac]],TODAY(),"y"), ROUNDDOWN((Tabla1[[#This Row],[Fecha Finalización]] -Tabla1[[#This Row],[Fecha de nac]])/365,0)))</f>
        <v/>
      </c>
      <c r="O102" s="170"/>
      <c r="P102" s="34"/>
      <c r="Q102" s="67"/>
      <c r="R102" s="67"/>
      <c r="S102" s="67"/>
      <c r="T102" s="67"/>
      <c r="U102" s="244" t="str">
        <f>IF(F102="","",Tabla1[[#This Row],[Fecha Inicio grupo]]+3*7-7)</f>
        <v/>
      </c>
      <c r="V102" s="245" t="str">
        <f>IF(F102="","",EDATE(Tabla1[[#This Row],[Fecha Inicio grupo]],3))</f>
        <v/>
      </c>
      <c r="W102" s="29"/>
      <c r="X102" s="29"/>
      <c r="Y102" s="76"/>
      <c r="Z102" s="76"/>
      <c r="AA102" s="76"/>
      <c r="AB102" s="76"/>
      <c r="AC102" s="76"/>
      <c r="AD102" s="76"/>
      <c r="AE102" s="76"/>
      <c r="AF102" s="76"/>
      <c r="AG102" s="76"/>
      <c r="AH102" s="76"/>
      <c r="AI102" s="76"/>
      <c r="AJ102" s="76"/>
      <c r="AK102" s="76"/>
      <c r="AL102" s="76"/>
      <c r="AM102" s="76"/>
      <c r="AN102" s="76"/>
      <c r="AO102" s="145"/>
      <c r="AP102" s="247" t="str">
        <f>IF(F102="","",IFERROR(VLOOKUP(SUBSTITUTE(SUBSTITUTE(Tabla1[[#This Row],[Uso Sistemas]],"T","P"),"N","F"),Parámetros!$M$2:$N$17,2,0),"Completar hasta 3ra sem. para evaluar a Probacionista"))</f>
        <v/>
      </c>
      <c r="AQ102" s="39"/>
      <c r="AR102" s="39"/>
      <c r="AS102" s="39"/>
      <c r="AT102" s="28"/>
      <c r="AU102" s="55"/>
      <c r="AV102" s="55"/>
      <c r="AW102" s="55"/>
      <c r="AX102" s="249" t="str">
        <f>IF(V102="","",EOMONTH(EDATE(Tabla1[[#This Row],[Fecha Finalización]],2),0))</f>
        <v/>
      </c>
      <c r="AY102" s="39"/>
      <c r="AZ102" s="250" t="str">
        <f>IF(V102="","",EOMONTH(EDATE(Tabla1[[#This Row],[Fecha Finalización]],3),0))</f>
        <v/>
      </c>
      <c r="BA102" s="39"/>
      <c r="BB102" s="39"/>
      <c r="BC102" s="236"/>
      <c r="BD102" s="234" t="str">
        <f>IF(F102="","",Tabla1[[#This Row],[sem 01]]&amp;Tabla1[[#This Row],[sem 02]]&amp;Tabla1[[#This Row],[sem 03]])</f>
        <v/>
      </c>
      <c r="BE102" s="235" t="str">
        <f>IF(TRIM(F102)="","",$B$1&amp;"-"&amp;SUBSTITUTE(Tabla1[[#This Row],[Mes Inscrito]]," ","")&amp;"-"&amp;SUBSTITUTE(Tabla1[[#This Row],[Dia de clases Inscrito]]," ","")&amp;"-"&amp;SUBSTITUTE(Tabla1[[#This Row],[Horario Inscrito]]," ","")&amp;"-"&amp;Tabla1[[#This Row],[Fecha Inicio grupo]])</f>
        <v/>
      </c>
      <c r="BF102" s="252" t="str">
        <f>IF(F102="","",Tabla1[[#This Row],[Curso]])</f>
        <v/>
      </c>
      <c r="BG102" s="253" t="str">
        <f>+IF(TRIM(F102)="","",$B$1&amp;"-"&amp;TRIM(Tabla1[[#This Row],[Mes Inscrito]])&amp;"-"&amp;TRIM(Tabla1[[#This Row],[Dia de clases Inscrito]])&amp;"-"&amp;TRIM(Tabla1[[#This Row],[Horario Inscrito]])&amp;"-"&amp;TRIM(Tabla1[[#This Row],[Fecha Inicio grupo]])&amp;"-"&amp;TRIM(Tabla1[[#This Row],[Tipo Incrito]]))</f>
        <v/>
      </c>
      <c r="BH102" s="307"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8"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8"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8" t="str">
        <f>IF(Tabla1[[#This Row],[Fecha Inicio grupo]]="","",IFERROR(VLOOKUP(Tabla1[[#This Row],[Mes de Alta como miembro]],Parámetros!$AM$2:$AN$16,2,0),"01/01/1900"))</f>
        <v/>
      </c>
    </row>
    <row r="103" spans="1:63" ht="14.45">
      <c r="A103" s="68">
        <v>100</v>
      </c>
      <c r="B103" s="28"/>
      <c r="C103" s="34"/>
      <c r="D103" s="42"/>
      <c r="E103" s="64"/>
      <c r="F103" s="45"/>
      <c r="G103" s="45"/>
      <c r="H103" s="164"/>
      <c r="I103" s="42"/>
      <c r="J103" s="28"/>
      <c r="K103" s="69"/>
      <c r="L103" s="68"/>
      <c r="M103" s="46"/>
      <c r="N103" s="239" t="str">
        <f ca="1">IF(Tabla1[[#This Row],[Fecha de nac]]="","",IF(Tabla1[[#This Row],[Fecha Finalización]] &gt;=TODAY(), DATEDIF(Tabla1[[#This Row],[Fecha de nac]],TODAY(),"y"), ROUNDDOWN((Tabla1[[#This Row],[Fecha Finalización]] -Tabla1[[#This Row],[Fecha de nac]])/365,0)))</f>
        <v/>
      </c>
      <c r="O103" s="170"/>
      <c r="P103" s="34"/>
      <c r="Q103" s="67"/>
      <c r="R103" s="67"/>
      <c r="S103" s="67"/>
      <c r="T103" s="67"/>
      <c r="U103" s="244" t="str">
        <f>IF(F103="","",Tabla1[[#This Row],[Fecha Inicio grupo]]+3*7-7)</f>
        <v/>
      </c>
      <c r="V103" s="245" t="str">
        <f>IF(F103="","",EDATE(Tabla1[[#This Row],[Fecha Inicio grupo]],3))</f>
        <v/>
      </c>
      <c r="W103" s="29"/>
      <c r="X103" s="29"/>
      <c r="Y103" s="76"/>
      <c r="Z103" s="76"/>
      <c r="AA103" s="76"/>
      <c r="AB103" s="76"/>
      <c r="AC103" s="76"/>
      <c r="AD103" s="76"/>
      <c r="AE103" s="76"/>
      <c r="AF103" s="76"/>
      <c r="AG103" s="76"/>
      <c r="AH103" s="76"/>
      <c r="AI103" s="76"/>
      <c r="AJ103" s="76"/>
      <c r="AK103" s="76"/>
      <c r="AL103" s="76"/>
      <c r="AM103" s="76"/>
      <c r="AN103" s="76"/>
      <c r="AO103" s="145"/>
      <c r="AP103" s="247" t="str">
        <f>IF(F103="","",IFERROR(VLOOKUP(SUBSTITUTE(SUBSTITUTE(Tabla1[[#This Row],[Uso Sistemas]],"T","P"),"N","F"),Parámetros!$M$2:$N$17,2,0),"Completar hasta 3ra sem. para evaluar a Probacionista"))</f>
        <v/>
      </c>
      <c r="AQ103" s="39"/>
      <c r="AR103" s="39"/>
      <c r="AS103" s="39"/>
      <c r="AT103" s="28"/>
      <c r="AU103" s="55"/>
      <c r="AV103" s="55"/>
      <c r="AW103" s="55"/>
      <c r="AX103" s="249" t="str">
        <f>IF(V103="","",EOMONTH(EDATE(Tabla1[[#This Row],[Fecha Finalización]],2),0))</f>
        <v/>
      </c>
      <c r="AY103" s="39"/>
      <c r="AZ103" s="250" t="str">
        <f>IF(V103="","",EOMONTH(EDATE(Tabla1[[#This Row],[Fecha Finalización]],3),0))</f>
        <v/>
      </c>
      <c r="BA103" s="39"/>
      <c r="BB103" s="39"/>
      <c r="BC103" s="236"/>
      <c r="BD103" s="234" t="str">
        <f>IF(F103="","",Tabla1[[#This Row],[sem 01]]&amp;Tabla1[[#This Row],[sem 02]]&amp;Tabla1[[#This Row],[sem 03]])</f>
        <v/>
      </c>
      <c r="BE103" s="235" t="str">
        <f>IF(TRIM(F103)="","",$B$1&amp;"-"&amp;SUBSTITUTE(Tabla1[[#This Row],[Mes Inscrito]]," ","")&amp;"-"&amp;SUBSTITUTE(Tabla1[[#This Row],[Dia de clases Inscrito]]," ","")&amp;"-"&amp;SUBSTITUTE(Tabla1[[#This Row],[Horario Inscrito]]," ","")&amp;"-"&amp;Tabla1[[#This Row],[Fecha Inicio grupo]])</f>
        <v/>
      </c>
      <c r="BF103" s="252" t="str">
        <f>IF(F103="","",Tabla1[[#This Row],[Curso]])</f>
        <v/>
      </c>
      <c r="BG103" s="253" t="str">
        <f>+IF(TRIM(F103)="","",$B$1&amp;"-"&amp;TRIM(Tabla1[[#This Row],[Mes Inscrito]])&amp;"-"&amp;TRIM(Tabla1[[#This Row],[Dia de clases Inscrito]])&amp;"-"&amp;TRIM(Tabla1[[#This Row],[Horario Inscrito]])&amp;"-"&amp;TRIM(Tabla1[[#This Row],[Fecha Inicio grupo]])&amp;"-"&amp;TRIM(Tabla1[[#This Row],[Tipo Incrito]]))</f>
        <v/>
      </c>
      <c r="BH103" s="307"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8"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8"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8" t="str">
        <f>IF(Tabla1[[#This Row],[Fecha Inicio grupo]]="","",IFERROR(VLOOKUP(Tabla1[[#This Row],[Mes de Alta como miembro]],Parámetros!$AM$2:$AN$16,2,0),"01/01/1900"))</f>
        <v/>
      </c>
    </row>
    <row r="104" spans="1:63" ht="14.45">
      <c r="A104" s="68">
        <v>101</v>
      </c>
      <c r="B104" s="28"/>
      <c r="C104" s="34"/>
      <c r="D104" s="42"/>
      <c r="E104" s="64"/>
      <c r="F104" s="45"/>
      <c r="G104" s="45"/>
      <c r="H104" s="164"/>
      <c r="I104" s="42"/>
      <c r="J104" s="28"/>
      <c r="K104" s="69"/>
      <c r="L104" s="68"/>
      <c r="M104" s="46"/>
      <c r="N104" s="239" t="str">
        <f ca="1">IF(Tabla1[[#This Row],[Fecha de nac]]="","",IF(Tabla1[[#This Row],[Fecha Finalización]] &gt;=TODAY(), DATEDIF(Tabla1[[#This Row],[Fecha de nac]],TODAY(),"y"), ROUNDDOWN((Tabla1[[#This Row],[Fecha Finalización]] -Tabla1[[#This Row],[Fecha de nac]])/365,0)))</f>
        <v/>
      </c>
      <c r="O104" s="170"/>
      <c r="P104" s="34"/>
      <c r="Q104" s="67"/>
      <c r="R104" s="67"/>
      <c r="S104" s="67"/>
      <c r="T104" s="67"/>
      <c r="U104" s="244" t="str">
        <f>IF(F104="","",Tabla1[[#This Row],[Fecha Inicio grupo]]+3*7-7)</f>
        <v/>
      </c>
      <c r="V104" s="245" t="str">
        <f>IF(F104="","",EDATE(Tabla1[[#This Row],[Fecha Inicio grupo]],3))</f>
        <v/>
      </c>
      <c r="W104" s="29"/>
      <c r="X104" s="29"/>
      <c r="Y104" s="76"/>
      <c r="Z104" s="76"/>
      <c r="AA104" s="76"/>
      <c r="AB104" s="76"/>
      <c r="AC104" s="76"/>
      <c r="AD104" s="76"/>
      <c r="AE104" s="76"/>
      <c r="AF104" s="76"/>
      <c r="AG104" s="76"/>
      <c r="AH104" s="76"/>
      <c r="AI104" s="76"/>
      <c r="AJ104" s="76"/>
      <c r="AK104" s="76"/>
      <c r="AL104" s="76"/>
      <c r="AM104" s="76"/>
      <c r="AN104" s="76"/>
      <c r="AO104" s="145"/>
      <c r="AP104" s="247" t="str">
        <f>IF(F104="","",IFERROR(VLOOKUP(SUBSTITUTE(SUBSTITUTE(Tabla1[[#This Row],[Uso Sistemas]],"T","P"),"N","F"),Parámetros!$M$2:$N$17,2,0),"Completar hasta 3ra sem. para evaluar a Probacionista"))</f>
        <v/>
      </c>
      <c r="AQ104" s="39"/>
      <c r="AR104" s="39"/>
      <c r="AS104" s="39"/>
      <c r="AT104" s="28"/>
      <c r="AU104" s="55"/>
      <c r="AV104" s="55"/>
      <c r="AW104" s="55"/>
      <c r="AX104" s="249" t="str">
        <f>IF(V104="","",EOMONTH(EDATE(Tabla1[[#This Row],[Fecha Finalización]],2),0))</f>
        <v/>
      </c>
      <c r="AY104" s="39"/>
      <c r="AZ104" s="250" t="str">
        <f>IF(V104="","",EOMONTH(EDATE(Tabla1[[#This Row],[Fecha Finalización]],3),0))</f>
        <v/>
      </c>
      <c r="BA104" s="39"/>
      <c r="BB104" s="39"/>
      <c r="BC104" s="236"/>
      <c r="BD104" s="234" t="str">
        <f>IF(F104="","",Tabla1[[#This Row],[sem 01]]&amp;Tabla1[[#This Row],[sem 02]]&amp;Tabla1[[#This Row],[sem 03]])</f>
        <v/>
      </c>
      <c r="BE104" s="235" t="str">
        <f>IF(TRIM(F104)="","",$B$1&amp;"-"&amp;SUBSTITUTE(Tabla1[[#This Row],[Mes Inscrito]]," ","")&amp;"-"&amp;SUBSTITUTE(Tabla1[[#This Row],[Dia de clases Inscrito]]," ","")&amp;"-"&amp;SUBSTITUTE(Tabla1[[#This Row],[Horario Inscrito]]," ","")&amp;"-"&amp;Tabla1[[#This Row],[Fecha Inicio grupo]])</f>
        <v/>
      </c>
      <c r="BF104" s="252" t="str">
        <f>IF(F104="","",Tabla1[[#This Row],[Curso]])</f>
        <v/>
      </c>
      <c r="BG104" s="253" t="str">
        <f>+IF(TRIM(F104)="","",$B$1&amp;"-"&amp;TRIM(Tabla1[[#This Row],[Mes Inscrito]])&amp;"-"&amp;TRIM(Tabla1[[#This Row],[Dia de clases Inscrito]])&amp;"-"&amp;TRIM(Tabla1[[#This Row],[Horario Inscrito]])&amp;"-"&amp;TRIM(Tabla1[[#This Row],[Fecha Inicio grupo]])&amp;"-"&amp;TRIM(Tabla1[[#This Row],[Tipo Incrito]]))</f>
        <v/>
      </c>
      <c r="BH104" s="307"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8"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8"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8" t="str">
        <f>IF(Tabla1[[#This Row],[Fecha Inicio grupo]]="","",IFERROR(VLOOKUP(Tabla1[[#This Row],[Mes de Alta como miembro]],Parámetros!$AM$2:$AN$16,2,0),"01/01/1900"))</f>
        <v/>
      </c>
    </row>
    <row r="105" spans="1:63" ht="14.45">
      <c r="A105" s="68">
        <v>102</v>
      </c>
      <c r="B105" s="28"/>
      <c r="C105" s="34"/>
      <c r="D105" s="42"/>
      <c r="E105" s="64"/>
      <c r="F105" s="45"/>
      <c r="G105" s="45"/>
      <c r="H105" s="164"/>
      <c r="I105" s="42"/>
      <c r="J105" s="28"/>
      <c r="K105" s="69"/>
      <c r="L105" s="68"/>
      <c r="M105" s="46"/>
      <c r="N105" s="239" t="str">
        <f ca="1">IF(Tabla1[[#This Row],[Fecha de nac]]="","",IF(Tabla1[[#This Row],[Fecha Finalización]] &gt;=TODAY(), DATEDIF(Tabla1[[#This Row],[Fecha de nac]],TODAY(),"y"), ROUNDDOWN((Tabla1[[#This Row],[Fecha Finalización]] -Tabla1[[#This Row],[Fecha de nac]])/365,0)))</f>
        <v/>
      </c>
      <c r="O105" s="170"/>
      <c r="P105" s="34"/>
      <c r="Q105" s="67"/>
      <c r="R105" s="67"/>
      <c r="S105" s="67"/>
      <c r="T105" s="67"/>
      <c r="U105" s="244" t="str">
        <f>IF(F105="","",Tabla1[[#This Row],[Fecha Inicio grupo]]+3*7-7)</f>
        <v/>
      </c>
      <c r="V105" s="245" t="str">
        <f>IF(F105="","",EDATE(Tabla1[[#This Row],[Fecha Inicio grupo]],3))</f>
        <v/>
      </c>
      <c r="W105" s="29"/>
      <c r="X105" s="29"/>
      <c r="Y105" s="76"/>
      <c r="Z105" s="76"/>
      <c r="AA105" s="76"/>
      <c r="AB105" s="76"/>
      <c r="AC105" s="76"/>
      <c r="AD105" s="76"/>
      <c r="AE105" s="76"/>
      <c r="AF105" s="76"/>
      <c r="AG105" s="76"/>
      <c r="AH105" s="76"/>
      <c r="AI105" s="76"/>
      <c r="AJ105" s="76"/>
      <c r="AK105" s="76"/>
      <c r="AL105" s="76"/>
      <c r="AM105" s="76"/>
      <c r="AN105" s="76"/>
      <c r="AO105" s="145"/>
      <c r="AP105" s="247" t="str">
        <f>IF(F105="","",IFERROR(VLOOKUP(SUBSTITUTE(SUBSTITUTE(Tabla1[[#This Row],[Uso Sistemas]],"T","P"),"N","F"),Parámetros!$M$2:$N$17,2,0),"Completar hasta 3ra sem. para evaluar a Probacionista"))</f>
        <v/>
      </c>
      <c r="AQ105" s="39"/>
      <c r="AR105" s="39"/>
      <c r="AS105" s="39"/>
      <c r="AT105" s="28"/>
      <c r="AU105" s="55"/>
      <c r="AV105" s="55"/>
      <c r="AW105" s="55"/>
      <c r="AX105" s="249" t="str">
        <f>IF(V105="","",EOMONTH(EDATE(Tabla1[[#This Row],[Fecha Finalización]],2),0))</f>
        <v/>
      </c>
      <c r="AY105" s="39"/>
      <c r="AZ105" s="250" t="str">
        <f>IF(V105="","",EOMONTH(EDATE(Tabla1[[#This Row],[Fecha Finalización]],3),0))</f>
        <v/>
      </c>
      <c r="BA105" s="39"/>
      <c r="BB105" s="39"/>
      <c r="BC105" s="236"/>
      <c r="BD105" s="234" t="str">
        <f>IF(F105="","",Tabla1[[#This Row],[sem 01]]&amp;Tabla1[[#This Row],[sem 02]]&amp;Tabla1[[#This Row],[sem 03]])</f>
        <v/>
      </c>
      <c r="BE105" s="235" t="str">
        <f>IF(TRIM(F105)="","",$B$1&amp;"-"&amp;SUBSTITUTE(Tabla1[[#This Row],[Mes Inscrito]]," ","")&amp;"-"&amp;SUBSTITUTE(Tabla1[[#This Row],[Dia de clases Inscrito]]," ","")&amp;"-"&amp;SUBSTITUTE(Tabla1[[#This Row],[Horario Inscrito]]," ","")&amp;"-"&amp;Tabla1[[#This Row],[Fecha Inicio grupo]])</f>
        <v/>
      </c>
      <c r="BF105" s="252" t="str">
        <f>IF(F105="","",Tabla1[[#This Row],[Curso]])</f>
        <v/>
      </c>
      <c r="BG105" s="253" t="str">
        <f>+IF(TRIM(F105)="","",$B$1&amp;"-"&amp;TRIM(Tabla1[[#This Row],[Mes Inscrito]])&amp;"-"&amp;TRIM(Tabla1[[#This Row],[Dia de clases Inscrito]])&amp;"-"&amp;TRIM(Tabla1[[#This Row],[Horario Inscrito]])&amp;"-"&amp;TRIM(Tabla1[[#This Row],[Fecha Inicio grupo]])&amp;"-"&amp;TRIM(Tabla1[[#This Row],[Tipo Incrito]]))</f>
        <v/>
      </c>
      <c r="BH105" s="307"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8"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8"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8" t="str">
        <f>IF(Tabla1[[#This Row],[Fecha Inicio grupo]]="","",IFERROR(VLOOKUP(Tabla1[[#This Row],[Mes de Alta como miembro]],Parámetros!$AM$2:$AN$16,2,0),"01/01/1900"))</f>
        <v/>
      </c>
    </row>
    <row r="106" spans="1:63" ht="14.45">
      <c r="A106" s="68">
        <v>103</v>
      </c>
      <c r="B106" s="28"/>
      <c r="C106" s="34"/>
      <c r="D106" s="42"/>
      <c r="E106" s="64"/>
      <c r="F106" s="45"/>
      <c r="G106" s="45"/>
      <c r="H106" s="164"/>
      <c r="I106" s="42"/>
      <c r="J106" s="28"/>
      <c r="K106" s="69"/>
      <c r="L106" s="68"/>
      <c r="M106" s="46"/>
      <c r="N106" s="239" t="str">
        <f ca="1">IF(Tabla1[[#This Row],[Fecha de nac]]="","",IF(Tabla1[[#This Row],[Fecha Finalización]] &gt;=TODAY(), DATEDIF(Tabla1[[#This Row],[Fecha de nac]],TODAY(),"y"), ROUNDDOWN((Tabla1[[#This Row],[Fecha Finalización]] -Tabla1[[#This Row],[Fecha de nac]])/365,0)))</f>
        <v/>
      </c>
      <c r="O106" s="170"/>
      <c r="P106" s="34"/>
      <c r="Q106" s="67"/>
      <c r="R106" s="67"/>
      <c r="S106" s="67"/>
      <c r="T106" s="67"/>
      <c r="U106" s="244" t="str">
        <f>IF(F106="","",Tabla1[[#This Row],[Fecha Inicio grupo]]+3*7-7)</f>
        <v/>
      </c>
      <c r="V106" s="245" t="str">
        <f>IF(F106="","",EDATE(Tabla1[[#This Row],[Fecha Inicio grupo]],3))</f>
        <v/>
      </c>
      <c r="W106" s="29"/>
      <c r="X106" s="29"/>
      <c r="Y106" s="76"/>
      <c r="Z106" s="76"/>
      <c r="AA106" s="76"/>
      <c r="AB106" s="76"/>
      <c r="AC106" s="76"/>
      <c r="AD106" s="76"/>
      <c r="AE106" s="76"/>
      <c r="AF106" s="76"/>
      <c r="AG106" s="76"/>
      <c r="AH106" s="76"/>
      <c r="AI106" s="76"/>
      <c r="AJ106" s="76"/>
      <c r="AK106" s="76"/>
      <c r="AL106" s="76"/>
      <c r="AM106" s="76"/>
      <c r="AN106" s="76"/>
      <c r="AO106" s="145"/>
      <c r="AP106" s="247" t="str">
        <f>IF(F106="","",IFERROR(VLOOKUP(SUBSTITUTE(SUBSTITUTE(Tabla1[[#This Row],[Uso Sistemas]],"T","P"),"N","F"),Parámetros!$M$2:$N$17,2,0),"Completar hasta 3ra sem. para evaluar a Probacionista"))</f>
        <v/>
      </c>
      <c r="AQ106" s="39"/>
      <c r="AR106" s="39"/>
      <c r="AS106" s="39"/>
      <c r="AT106" s="28"/>
      <c r="AU106" s="55"/>
      <c r="AV106" s="55"/>
      <c r="AW106" s="55"/>
      <c r="AX106" s="249" t="str">
        <f>IF(V106="","",EOMONTH(EDATE(Tabla1[[#This Row],[Fecha Finalización]],2),0))</f>
        <v/>
      </c>
      <c r="AY106" s="39"/>
      <c r="AZ106" s="250" t="str">
        <f>IF(V106="","",EOMONTH(EDATE(Tabla1[[#This Row],[Fecha Finalización]],3),0))</f>
        <v/>
      </c>
      <c r="BA106" s="39"/>
      <c r="BB106" s="39"/>
      <c r="BC106" s="236"/>
      <c r="BD106" s="234" t="str">
        <f>IF(F106="","",Tabla1[[#This Row],[sem 01]]&amp;Tabla1[[#This Row],[sem 02]]&amp;Tabla1[[#This Row],[sem 03]])</f>
        <v/>
      </c>
      <c r="BE106" s="235" t="str">
        <f>IF(TRIM(F106)="","",$B$1&amp;"-"&amp;SUBSTITUTE(Tabla1[[#This Row],[Mes Inscrito]]," ","")&amp;"-"&amp;SUBSTITUTE(Tabla1[[#This Row],[Dia de clases Inscrito]]," ","")&amp;"-"&amp;SUBSTITUTE(Tabla1[[#This Row],[Horario Inscrito]]," ","")&amp;"-"&amp;Tabla1[[#This Row],[Fecha Inicio grupo]])</f>
        <v/>
      </c>
      <c r="BF106" s="252" t="str">
        <f>IF(F106="","",Tabla1[[#This Row],[Curso]])</f>
        <v/>
      </c>
      <c r="BG106" s="253" t="str">
        <f>+IF(TRIM(F106)="","",$B$1&amp;"-"&amp;TRIM(Tabla1[[#This Row],[Mes Inscrito]])&amp;"-"&amp;TRIM(Tabla1[[#This Row],[Dia de clases Inscrito]])&amp;"-"&amp;TRIM(Tabla1[[#This Row],[Horario Inscrito]])&amp;"-"&amp;TRIM(Tabla1[[#This Row],[Fecha Inicio grupo]])&amp;"-"&amp;TRIM(Tabla1[[#This Row],[Tipo Incrito]]))</f>
        <v/>
      </c>
      <c r="BH106" s="307"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8"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8"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8" t="str">
        <f>IF(Tabla1[[#This Row],[Fecha Inicio grupo]]="","",IFERROR(VLOOKUP(Tabla1[[#This Row],[Mes de Alta como miembro]],Parámetros!$AM$2:$AN$16,2,0),"01/01/1900"))</f>
        <v/>
      </c>
    </row>
    <row r="107" spans="1:63" ht="14.45">
      <c r="A107" s="68">
        <v>104</v>
      </c>
      <c r="B107" s="28"/>
      <c r="C107" s="34"/>
      <c r="D107" s="42"/>
      <c r="E107" s="64"/>
      <c r="F107" s="45"/>
      <c r="G107" s="45"/>
      <c r="H107" s="164"/>
      <c r="I107" s="42"/>
      <c r="J107" s="28"/>
      <c r="K107" s="69"/>
      <c r="L107" s="68"/>
      <c r="M107" s="46"/>
      <c r="N107" s="239" t="str">
        <f ca="1">IF(Tabla1[[#This Row],[Fecha de nac]]="","",IF(Tabla1[[#This Row],[Fecha Finalización]] &gt;=TODAY(), DATEDIF(Tabla1[[#This Row],[Fecha de nac]],TODAY(),"y"), ROUNDDOWN((Tabla1[[#This Row],[Fecha Finalización]] -Tabla1[[#This Row],[Fecha de nac]])/365,0)))</f>
        <v/>
      </c>
      <c r="O107" s="170"/>
      <c r="P107" s="34"/>
      <c r="Q107" s="67"/>
      <c r="R107" s="67"/>
      <c r="S107" s="67"/>
      <c r="T107" s="67"/>
      <c r="U107" s="244" t="str">
        <f>IF(F107="","",Tabla1[[#This Row],[Fecha Inicio grupo]]+3*7-7)</f>
        <v/>
      </c>
      <c r="V107" s="245" t="str">
        <f>IF(F107="","",EDATE(Tabla1[[#This Row],[Fecha Inicio grupo]],3))</f>
        <v/>
      </c>
      <c r="W107" s="29"/>
      <c r="X107" s="29"/>
      <c r="Y107" s="76"/>
      <c r="Z107" s="76"/>
      <c r="AA107" s="76"/>
      <c r="AB107" s="76"/>
      <c r="AC107" s="76"/>
      <c r="AD107" s="76"/>
      <c r="AE107" s="76"/>
      <c r="AF107" s="76"/>
      <c r="AG107" s="76"/>
      <c r="AH107" s="76"/>
      <c r="AI107" s="76"/>
      <c r="AJ107" s="76"/>
      <c r="AK107" s="76"/>
      <c r="AL107" s="76"/>
      <c r="AM107" s="76"/>
      <c r="AN107" s="76"/>
      <c r="AO107" s="145"/>
      <c r="AP107" s="247" t="str">
        <f>IF(F107="","",IFERROR(VLOOKUP(SUBSTITUTE(SUBSTITUTE(Tabla1[[#This Row],[Uso Sistemas]],"T","P"),"N","F"),Parámetros!$M$2:$N$17,2,0),"Completar hasta 3ra sem. para evaluar a Probacionista"))</f>
        <v/>
      </c>
      <c r="AQ107" s="39"/>
      <c r="AR107" s="39"/>
      <c r="AS107" s="39"/>
      <c r="AT107" s="28"/>
      <c r="AU107" s="55"/>
      <c r="AV107" s="55"/>
      <c r="AW107" s="55"/>
      <c r="AX107" s="249" t="str">
        <f>IF(V107="","",EOMONTH(EDATE(Tabla1[[#This Row],[Fecha Finalización]],2),0))</f>
        <v/>
      </c>
      <c r="AY107" s="39"/>
      <c r="AZ107" s="250" t="str">
        <f>IF(V107="","",EOMONTH(EDATE(Tabla1[[#This Row],[Fecha Finalización]],3),0))</f>
        <v/>
      </c>
      <c r="BA107" s="39"/>
      <c r="BB107" s="39"/>
      <c r="BC107" s="236"/>
      <c r="BD107" s="234" t="str">
        <f>IF(F107="","",Tabla1[[#This Row],[sem 01]]&amp;Tabla1[[#This Row],[sem 02]]&amp;Tabla1[[#This Row],[sem 03]])</f>
        <v/>
      </c>
      <c r="BE107" s="235" t="str">
        <f>IF(TRIM(F107)="","",$B$1&amp;"-"&amp;SUBSTITUTE(Tabla1[[#This Row],[Mes Inscrito]]," ","")&amp;"-"&amp;SUBSTITUTE(Tabla1[[#This Row],[Dia de clases Inscrito]]," ","")&amp;"-"&amp;SUBSTITUTE(Tabla1[[#This Row],[Horario Inscrito]]," ","")&amp;"-"&amp;Tabla1[[#This Row],[Fecha Inicio grupo]])</f>
        <v/>
      </c>
      <c r="BF107" s="252" t="str">
        <f>IF(F107="","",Tabla1[[#This Row],[Curso]])</f>
        <v/>
      </c>
      <c r="BG107" s="253" t="str">
        <f>+IF(TRIM(F107)="","",$B$1&amp;"-"&amp;TRIM(Tabla1[[#This Row],[Mes Inscrito]])&amp;"-"&amp;TRIM(Tabla1[[#This Row],[Dia de clases Inscrito]])&amp;"-"&amp;TRIM(Tabla1[[#This Row],[Horario Inscrito]])&amp;"-"&amp;TRIM(Tabla1[[#This Row],[Fecha Inicio grupo]])&amp;"-"&amp;TRIM(Tabla1[[#This Row],[Tipo Incrito]]))</f>
        <v/>
      </c>
      <c r="BH107" s="307"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8"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8"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8" t="str">
        <f>IF(Tabla1[[#This Row],[Fecha Inicio grupo]]="","",IFERROR(VLOOKUP(Tabla1[[#This Row],[Mes de Alta como miembro]],Parámetros!$AM$2:$AN$16,2,0),"01/01/1900"))</f>
        <v/>
      </c>
    </row>
    <row r="108" spans="1:63" ht="14.45">
      <c r="A108" s="68">
        <v>105</v>
      </c>
      <c r="B108" s="28"/>
      <c r="C108" s="34"/>
      <c r="D108" s="42"/>
      <c r="E108" s="64"/>
      <c r="F108" s="45"/>
      <c r="G108" s="45"/>
      <c r="H108" s="164"/>
      <c r="I108" s="42"/>
      <c r="J108" s="28"/>
      <c r="K108" s="69"/>
      <c r="L108" s="68"/>
      <c r="M108" s="46"/>
      <c r="N108" s="239" t="str">
        <f ca="1">IF(Tabla1[[#This Row],[Fecha de nac]]="","",IF(Tabla1[[#This Row],[Fecha Finalización]] &gt;=TODAY(), DATEDIF(Tabla1[[#This Row],[Fecha de nac]],TODAY(),"y"), ROUNDDOWN((Tabla1[[#This Row],[Fecha Finalización]] -Tabla1[[#This Row],[Fecha de nac]])/365,0)))</f>
        <v/>
      </c>
      <c r="O108" s="170"/>
      <c r="P108" s="34"/>
      <c r="Q108" s="67"/>
      <c r="R108" s="67"/>
      <c r="S108" s="67"/>
      <c r="T108" s="67"/>
      <c r="U108" s="244" t="str">
        <f>IF(F108="","",Tabla1[[#This Row],[Fecha Inicio grupo]]+3*7-7)</f>
        <v/>
      </c>
      <c r="V108" s="245" t="str">
        <f>IF(F108="","",EDATE(Tabla1[[#This Row],[Fecha Inicio grupo]],3))</f>
        <v/>
      </c>
      <c r="W108" s="29"/>
      <c r="X108" s="29"/>
      <c r="Y108" s="76"/>
      <c r="Z108" s="76"/>
      <c r="AA108" s="76"/>
      <c r="AB108" s="76"/>
      <c r="AC108" s="76"/>
      <c r="AD108" s="76"/>
      <c r="AE108" s="76"/>
      <c r="AF108" s="76"/>
      <c r="AG108" s="76"/>
      <c r="AH108" s="76"/>
      <c r="AI108" s="76"/>
      <c r="AJ108" s="76"/>
      <c r="AK108" s="76"/>
      <c r="AL108" s="76"/>
      <c r="AM108" s="76"/>
      <c r="AN108" s="76"/>
      <c r="AO108" s="145"/>
      <c r="AP108" s="247" t="str">
        <f>IF(F108="","",IFERROR(VLOOKUP(SUBSTITUTE(SUBSTITUTE(Tabla1[[#This Row],[Uso Sistemas]],"T","P"),"N","F"),Parámetros!$M$2:$N$17,2,0),"Completar hasta 3ra sem. para evaluar a Probacionista"))</f>
        <v/>
      </c>
      <c r="AQ108" s="39"/>
      <c r="AR108" s="39"/>
      <c r="AS108" s="39"/>
      <c r="AT108" s="28"/>
      <c r="AU108" s="55"/>
      <c r="AV108" s="55"/>
      <c r="AW108" s="55"/>
      <c r="AX108" s="249" t="str">
        <f>IF(V108="","",EOMONTH(EDATE(Tabla1[[#This Row],[Fecha Finalización]],2),0))</f>
        <v/>
      </c>
      <c r="AY108" s="39"/>
      <c r="AZ108" s="250" t="str">
        <f>IF(V108="","",EOMONTH(EDATE(Tabla1[[#This Row],[Fecha Finalización]],3),0))</f>
        <v/>
      </c>
      <c r="BA108" s="39"/>
      <c r="BB108" s="39"/>
      <c r="BC108" s="236"/>
      <c r="BD108" s="234" t="str">
        <f>IF(F108="","",Tabla1[[#This Row],[sem 01]]&amp;Tabla1[[#This Row],[sem 02]]&amp;Tabla1[[#This Row],[sem 03]])</f>
        <v/>
      </c>
      <c r="BE108" s="235" t="str">
        <f>IF(TRIM(F108)="","",$B$1&amp;"-"&amp;SUBSTITUTE(Tabla1[[#This Row],[Mes Inscrito]]," ","")&amp;"-"&amp;SUBSTITUTE(Tabla1[[#This Row],[Dia de clases Inscrito]]," ","")&amp;"-"&amp;SUBSTITUTE(Tabla1[[#This Row],[Horario Inscrito]]," ","")&amp;"-"&amp;Tabla1[[#This Row],[Fecha Inicio grupo]])</f>
        <v/>
      </c>
      <c r="BF108" s="252" t="str">
        <f>IF(F108="","",Tabla1[[#This Row],[Curso]])</f>
        <v/>
      </c>
      <c r="BG108" s="253" t="str">
        <f>+IF(TRIM(F108)="","",$B$1&amp;"-"&amp;TRIM(Tabla1[[#This Row],[Mes Inscrito]])&amp;"-"&amp;TRIM(Tabla1[[#This Row],[Dia de clases Inscrito]])&amp;"-"&amp;TRIM(Tabla1[[#This Row],[Horario Inscrito]])&amp;"-"&amp;TRIM(Tabla1[[#This Row],[Fecha Inicio grupo]])&amp;"-"&amp;TRIM(Tabla1[[#This Row],[Tipo Incrito]]))</f>
        <v/>
      </c>
      <c r="BH108" s="307"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8"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8"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8" t="str">
        <f>IF(Tabla1[[#This Row],[Fecha Inicio grupo]]="","",IFERROR(VLOOKUP(Tabla1[[#This Row],[Mes de Alta como miembro]],Parámetros!$AM$2:$AN$16,2,0),"01/01/1900"))</f>
        <v/>
      </c>
    </row>
    <row r="109" spans="1:63" ht="14.45">
      <c r="A109" s="68">
        <v>106</v>
      </c>
      <c r="B109" s="28"/>
      <c r="C109" s="34"/>
      <c r="D109" s="42"/>
      <c r="E109" s="64"/>
      <c r="F109" s="45"/>
      <c r="G109" s="45"/>
      <c r="H109" s="164"/>
      <c r="I109" s="42"/>
      <c r="J109" s="28"/>
      <c r="K109" s="69"/>
      <c r="L109" s="68"/>
      <c r="M109" s="46"/>
      <c r="N109" s="239" t="str">
        <f ca="1">IF(Tabla1[[#This Row],[Fecha de nac]]="","",IF(Tabla1[[#This Row],[Fecha Finalización]] &gt;=TODAY(), DATEDIF(Tabla1[[#This Row],[Fecha de nac]],TODAY(),"y"), ROUNDDOWN((Tabla1[[#This Row],[Fecha Finalización]] -Tabla1[[#This Row],[Fecha de nac]])/365,0)))</f>
        <v/>
      </c>
      <c r="O109" s="170"/>
      <c r="P109" s="34"/>
      <c r="Q109" s="67"/>
      <c r="R109" s="67"/>
      <c r="S109" s="67"/>
      <c r="T109" s="67"/>
      <c r="U109" s="244" t="str">
        <f>IF(F109="","",Tabla1[[#This Row],[Fecha Inicio grupo]]+3*7-7)</f>
        <v/>
      </c>
      <c r="V109" s="245" t="str">
        <f>IF(F109="","",EDATE(Tabla1[[#This Row],[Fecha Inicio grupo]],3))</f>
        <v/>
      </c>
      <c r="W109" s="29"/>
      <c r="X109" s="29"/>
      <c r="Y109" s="76"/>
      <c r="Z109" s="76"/>
      <c r="AA109" s="76"/>
      <c r="AB109" s="76"/>
      <c r="AC109" s="76"/>
      <c r="AD109" s="76"/>
      <c r="AE109" s="76"/>
      <c r="AF109" s="76"/>
      <c r="AG109" s="76"/>
      <c r="AH109" s="76"/>
      <c r="AI109" s="76"/>
      <c r="AJ109" s="76"/>
      <c r="AK109" s="76"/>
      <c r="AL109" s="76"/>
      <c r="AM109" s="76"/>
      <c r="AN109" s="76"/>
      <c r="AO109" s="145"/>
      <c r="AP109" s="247" t="str">
        <f>IF(F109="","",IFERROR(VLOOKUP(SUBSTITUTE(SUBSTITUTE(Tabla1[[#This Row],[Uso Sistemas]],"T","P"),"N","F"),Parámetros!$M$2:$N$17,2,0),"Completar hasta 3ra sem. para evaluar a Probacionista"))</f>
        <v/>
      </c>
      <c r="AQ109" s="39"/>
      <c r="AR109" s="39"/>
      <c r="AS109" s="39"/>
      <c r="AT109" s="28"/>
      <c r="AU109" s="55"/>
      <c r="AV109" s="55"/>
      <c r="AW109" s="55"/>
      <c r="AX109" s="249" t="str">
        <f>IF(V109="","",EOMONTH(EDATE(Tabla1[[#This Row],[Fecha Finalización]],2),0))</f>
        <v/>
      </c>
      <c r="AY109" s="39"/>
      <c r="AZ109" s="250" t="str">
        <f>IF(V109="","",EOMONTH(EDATE(Tabla1[[#This Row],[Fecha Finalización]],3),0))</f>
        <v/>
      </c>
      <c r="BA109" s="39"/>
      <c r="BB109" s="39"/>
      <c r="BC109" s="236"/>
      <c r="BD109" s="234" t="str">
        <f>IF(F109="","",Tabla1[[#This Row],[sem 01]]&amp;Tabla1[[#This Row],[sem 02]]&amp;Tabla1[[#This Row],[sem 03]])</f>
        <v/>
      </c>
      <c r="BE109" s="235" t="str">
        <f>IF(TRIM(F109)="","",$B$1&amp;"-"&amp;SUBSTITUTE(Tabla1[[#This Row],[Mes Inscrito]]," ","")&amp;"-"&amp;SUBSTITUTE(Tabla1[[#This Row],[Dia de clases Inscrito]]," ","")&amp;"-"&amp;SUBSTITUTE(Tabla1[[#This Row],[Horario Inscrito]]," ","")&amp;"-"&amp;Tabla1[[#This Row],[Fecha Inicio grupo]])</f>
        <v/>
      </c>
      <c r="BF109" s="252" t="str">
        <f>IF(F109="","",Tabla1[[#This Row],[Curso]])</f>
        <v/>
      </c>
      <c r="BG109" s="253" t="str">
        <f>+IF(TRIM(F109)="","",$B$1&amp;"-"&amp;TRIM(Tabla1[[#This Row],[Mes Inscrito]])&amp;"-"&amp;TRIM(Tabla1[[#This Row],[Dia de clases Inscrito]])&amp;"-"&amp;TRIM(Tabla1[[#This Row],[Horario Inscrito]])&amp;"-"&amp;TRIM(Tabla1[[#This Row],[Fecha Inicio grupo]])&amp;"-"&amp;TRIM(Tabla1[[#This Row],[Tipo Incrito]]))</f>
        <v/>
      </c>
      <c r="BH109" s="307"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8"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8"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8" t="str">
        <f>IF(Tabla1[[#This Row],[Fecha Inicio grupo]]="","",IFERROR(VLOOKUP(Tabla1[[#This Row],[Mes de Alta como miembro]],Parámetros!$AM$2:$AN$16,2,0),"01/01/1900"))</f>
        <v/>
      </c>
    </row>
    <row r="110" spans="1:63" ht="14.45">
      <c r="A110" s="68">
        <v>107</v>
      </c>
      <c r="B110" s="28"/>
      <c r="C110" s="34"/>
      <c r="D110" s="42"/>
      <c r="E110" s="64"/>
      <c r="F110" s="45"/>
      <c r="G110" s="45"/>
      <c r="H110" s="164"/>
      <c r="I110" s="42"/>
      <c r="J110" s="28"/>
      <c r="K110" s="69"/>
      <c r="L110" s="68"/>
      <c r="M110" s="46"/>
      <c r="N110" s="239" t="str">
        <f ca="1">IF(Tabla1[[#This Row],[Fecha de nac]]="","",IF(Tabla1[[#This Row],[Fecha Finalización]] &gt;=TODAY(), DATEDIF(Tabla1[[#This Row],[Fecha de nac]],TODAY(),"y"), ROUNDDOWN((Tabla1[[#This Row],[Fecha Finalización]] -Tabla1[[#This Row],[Fecha de nac]])/365,0)))</f>
        <v/>
      </c>
      <c r="O110" s="170"/>
      <c r="P110" s="34"/>
      <c r="Q110" s="67"/>
      <c r="R110" s="67"/>
      <c r="S110" s="67"/>
      <c r="T110" s="67"/>
      <c r="U110" s="244" t="str">
        <f>IF(F110="","",Tabla1[[#This Row],[Fecha Inicio grupo]]+3*7-7)</f>
        <v/>
      </c>
      <c r="V110" s="245" t="str">
        <f>IF(F110="","",EDATE(Tabla1[[#This Row],[Fecha Inicio grupo]],3))</f>
        <v/>
      </c>
      <c r="W110" s="29"/>
      <c r="X110" s="29"/>
      <c r="Y110" s="76"/>
      <c r="Z110" s="76"/>
      <c r="AA110" s="76"/>
      <c r="AB110" s="76"/>
      <c r="AC110" s="76"/>
      <c r="AD110" s="76"/>
      <c r="AE110" s="76"/>
      <c r="AF110" s="76"/>
      <c r="AG110" s="76"/>
      <c r="AH110" s="76"/>
      <c r="AI110" s="76"/>
      <c r="AJ110" s="76"/>
      <c r="AK110" s="76"/>
      <c r="AL110" s="76"/>
      <c r="AM110" s="76"/>
      <c r="AN110" s="76"/>
      <c r="AO110" s="145"/>
      <c r="AP110" s="247" t="str">
        <f>IF(F110="","",IFERROR(VLOOKUP(SUBSTITUTE(SUBSTITUTE(Tabla1[[#This Row],[Uso Sistemas]],"T","P"),"N","F"),Parámetros!$M$2:$N$17,2,0),"Completar hasta 3ra sem. para evaluar a Probacionista"))</f>
        <v/>
      </c>
      <c r="AQ110" s="39"/>
      <c r="AR110" s="39"/>
      <c r="AS110" s="39"/>
      <c r="AT110" s="28"/>
      <c r="AU110" s="55"/>
      <c r="AV110" s="55"/>
      <c r="AW110" s="55"/>
      <c r="AX110" s="249" t="str">
        <f>IF(V110="","",EOMONTH(EDATE(Tabla1[[#This Row],[Fecha Finalización]],2),0))</f>
        <v/>
      </c>
      <c r="AY110" s="39"/>
      <c r="AZ110" s="250" t="str">
        <f>IF(V110="","",EOMONTH(EDATE(Tabla1[[#This Row],[Fecha Finalización]],3),0))</f>
        <v/>
      </c>
      <c r="BA110" s="39"/>
      <c r="BB110" s="39"/>
      <c r="BC110" s="236"/>
      <c r="BD110" s="234" t="str">
        <f>IF(F110="","",Tabla1[[#This Row],[sem 01]]&amp;Tabla1[[#This Row],[sem 02]]&amp;Tabla1[[#This Row],[sem 03]])</f>
        <v/>
      </c>
      <c r="BE110" s="235" t="str">
        <f>IF(TRIM(F110)="","",$B$1&amp;"-"&amp;SUBSTITUTE(Tabla1[[#This Row],[Mes Inscrito]]," ","")&amp;"-"&amp;SUBSTITUTE(Tabla1[[#This Row],[Dia de clases Inscrito]]," ","")&amp;"-"&amp;SUBSTITUTE(Tabla1[[#This Row],[Horario Inscrito]]," ","")&amp;"-"&amp;Tabla1[[#This Row],[Fecha Inicio grupo]])</f>
        <v/>
      </c>
      <c r="BF110" s="252" t="str">
        <f>IF(F110="","",Tabla1[[#This Row],[Curso]])</f>
        <v/>
      </c>
      <c r="BG110" s="253" t="str">
        <f>+IF(TRIM(F110)="","",$B$1&amp;"-"&amp;TRIM(Tabla1[[#This Row],[Mes Inscrito]])&amp;"-"&amp;TRIM(Tabla1[[#This Row],[Dia de clases Inscrito]])&amp;"-"&amp;TRIM(Tabla1[[#This Row],[Horario Inscrito]])&amp;"-"&amp;TRIM(Tabla1[[#This Row],[Fecha Inicio grupo]])&amp;"-"&amp;TRIM(Tabla1[[#This Row],[Tipo Incrito]]))</f>
        <v/>
      </c>
      <c r="BH110" s="307"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8"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8"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8" t="str">
        <f>IF(Tabla1[[#This Row],[Fecha Inicio grupo]]="","",IFERROR(VLOOKUP(Tabla1[[#This Row],[Mes de Alta como miembro]],Parámetros!$AM$2:$AN$16,2,0),"01/01/1900"))</f>
        <v/>
      </c>
    </row>
    <row r="111" spans="1:63" ht="14.45">
      <c r="A111" s="68">
        <v>108</v>
      </c>
      <c r="B111" s="28"/>
      <c r="C111" s="34"/>
      <c r="D111" s="42"/>
      <c r="E111" s="64"/>
      <c r="F111" s="45"/>
      <c r="G111" s="45"/>
      <c r="H111" s="164"/>
      <c r="I111" s="42"/>
      <c r="J111" s="28"/>
      <c r="K111" s="69"/>
      <c r="L111" s="68"/>
      <c r="M111" s="46"/>
      <c r="N111" s="239" t="str">
        <f ca="1">IF(Tabla1[[#This Row],[Fecha de nac]]="","",IF(Tabla1[[#This Row],[Fecha Finalización]] &gt;=TODAY(), DATEDIF(Tabla1[[#This Row],[Fecha de nac]],TODAY(),"y"), ROUNDDOWN((Tabla1[[#This Row],[Fecha Finalización]] -Tabla1[[#This Row],[Fecha de nac]])/365,0)))</f>
        <v/>
      </c>
      <c r="O111" s="170"/>
      <c r="P111" s="34"/>
      <c r="Q111" s="67"/>
      <c r="R111" s="67"/>
      <c r="S111" s="67"/>
      <c r="T111" s="67"/>
      <c r="U111" s="244" t="str">
        <f>IF(F111="","",Tabla1[[#This Row],[Fecha Inicio grupo]]+3*7-7)</f>
        <v/>
      </c>
      <c r="V111" s="245" t="str">
        <f>IF(F111="","",EDATE(Tabla1[[#This Row],[Fecha Inicio grupo]],3))</f>
        <v/>
      </c>
      <c r="W111" s="29"/>
      <c r="X111" s="29"/>
      <c r="Y111" s="76"/>
      <c r="Z111" s="76"/>
      <c r="AA111" s="76"/>
      <c r="AB111" s="76"/>
      <c r="AC111" s="76"/>
      <c r="AD111" s="76"/>
      <c r="AE111" s="76"/>
      <c r="AF111" s="76"/>
      <c r="AG111" s="76"/>
      <c r="AH111" s="76"/>
      <c r="AI111" s="76"/>
      <c r="AJ111" s="76"/>
      <c r="AK111" s="76"/>
      <c r="AL111" s="76"/>
      <c r="AM111" s="76"/>
      <c r="AN111" s="76"/>
      <c r="AO111" s="145"/>
      <c r="AP111" s="247" t="str">
        <f>IF(F111="","",IFERROR(VLOOKUP(SUBSTITUTE(SUBSTITUTE(Tabla1[[#This Row],[Uso Sistemas]],"T","P"),"N","F"),Parámetros!$M$2:$N$17,2,0),"Completar hasta 3ra sem. para evaluar a Probacionista"))</f>
        <v/>
      </c>
      <c r="AQ111" s="39"/>
      <c r="AR111" s="39"/>
      <c r="AS111" s="39"/>
      <c r="AT111" s="28"/>
      <c r="AU111" s="55"/>
      <c r="AV111" s="55"/>
      <c r="AW111" s="55"/>
      <c r="AX111" s="249" t="str">
        <f>IF(V111="","",EOMONTH(EDATE(Tabla1[[#This Row],[Fecha Finalización]],2),0))</f>
        <v/>
      </c>
      <c r="AY111" s="39"/>
      <c r="AZ111" s="250" t="str">
        <f>IF(V111="","",EOMONTH(EDATE(Tabla1[[#This Row],[Fecha Finalización]],3),0))</f>
        <v/>
      </c>
      <c r="BA111" s="39"/>
      <c r="BB111" s="39"/>
      <c r="BC111" s="236"/>
      <c r="BD111" s="234" t="str">
        <f>IF(F111="","",Tabla1[[#This Row],[sem 01]]&amp;Tabla1[[#This Row],[sem 02]]&amp;Tabla1[[#This Row],[sem 03]])</f>
        <v/>
      </c>
      <c r="BE111" s="235" t="str">
        <f>IF(TRIM(F111)="","",$B$1&amp;"-"&amp;SUBSTITUTE(Tabla1[[#This Row],[Mes Inscrito]]," ","")&amp;"-"&amp;SUBSTITUTE(Tabla1[[#This Row],[Dia de clases Inscrito]]," ","")&amp;"-"&amp;SUBSTITUTE(Tabla1[[#This Row],[Horario Inscrito]]," ","")&amp;"-"&amp;Tabla1[[#This Row],[Fecha Inicio grupo]])</f>
        <v/>
      </c>
      <c r="BF111" s="252" t="str">
        <f>IF(F111="","",Tabla1[[#This Row],[Curso]])</f>
        <v/>
      </c>
      <c r="BG111" s="253" t="str">
        <f>+IF(TRIM(F111)="","",$B$1&amp;"-"&amp;TRIM(Tabla1[[#This Row],[Mes Inscrito]])&amp;"-"&amp;TRIM(Tabla1[[#This Row],[Dia de clases Inscrito]])&amp;"-"&amp;TRIM(Tabla1[[#This Row],[Horario Inscrito]])&amp;"-"&amp;TRIM(Tabla1[[#This Row],[Fecha Inicio grupo]])&amp;"-"&amp;TRIM(Tabla1[[#This Row],[Tipo Incrito]]))</f>
        <v/>
      </c>
      <c r="BH111" s="307"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8"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8"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8" t="str">
        <f>IF(Tabla1[[#This Row],[Fecha Inicio grupo]]="","",IFERROR(VLOOKUP(Tabla1[[#This Row],[Mes de Alta como miembro]],Parámetros!$AM$2:$AN$16,2,0),"01/01/1900"))</f>
        <v/>
      </c>
    </row>
    <row r="112" spans="1:63" ht="14.45">
      <c r="A112" s="68">
        <v>109</v>
      </c>
      <c r="B112" s="28"/>
      <c r="C112" s="34"/>
      <c r="D112" s="42"/>
      <c r="E112" s="64"/>
      <c r="F112" s="45"/>
      <c r="G112" s="45"/>
      <c r="H112" s="164"/>
      <c r="I112" s="42"/>
      <c r="J112" s="28"/>
      <c r="K112" s="69"/>
      <c r="L112" s="68"/>
      <c r="M112" s="46"/>
      <c r="N112" s="239" t="str">
        <f ca="1">IF(Tabla1[[#This Row],[Fecha de nac]]="","",IF(Tabla1[[#This Row],[Fecha Finalización]] &gt;=TODAY(), DATEDIF(Tabla1[[#This Row],[Fecha de nac]],TODAY(),"y"), ROUNDDOWN((Tabla1[[#This Row],[Fecha Finalización]] -Tabla1[[#This Row],[Fecha de nac]])/365,0)))</f>
        <v/>
      </c>
      <c r="O112" s="170"/>
      <c r="P112" s="34"/>
      <c r="Q112" s="67"/>
      <c r="R112" s="67"/>
      <c r="S112" s="67"/>
      <c r="T112" s="67"/>
      <c r="U112" s="244" t="str">
        <f>IF(F112="","",Tabla1[[#This Row],[Fecha Inicio grupo]]+3*7-7)</f>
        <v/>
      </c>
      <c r="V112" s="245" t="str">
        <f>IF(F112="","",EDATE(Tabla1[[#This Row],[Fecha Inicio grupo]],3))</f>
        <v/>
      </c>
      <c r="W112" s="29"/>
      <c r="X112" s="29"/>
      <c r="Y112" s="76"/>
      <c r="Z112" s="76"/>
      <c r="AA112" s="76"/>
      <c r="AB112" s="76"/>
      <c r="AC112" s="76"/>
      <c r="AD112" s="76"/>
      <c r="AE112" s="76"/>
      <c r="AF112" s="76"/>
      <c r="AG112" s="76"/>
      <c r="AH112" s="76"/>
      <c r="AI112" s="76"/>
      <c r="AJ112" s="76"/>
      <c r="AK112" s="76"/>
      <c r="AL112" s="76"/>
      <c r="AM112" s="76"/>
      <c r="AN112" s="76"/>
      <c r="AO112" s="145"/>
      <c r="AP112" s="247" t="str">
        <f>IF(F112="","",IFERROR(VLOOKUP(SUBSTITUTE(SUBSTITUTE(Tabla1[[#This Row],[Uso Sistemas]],"T","P"),"N","F"),Parámetros!$M$2:$N$17,2,0),"Completar hasta 3ra sem. para evaluar a Probacionista"))</f>
        <v/>
      </c>
      <c r="AQ112" s="39"/>
      <c r="AR112" s="39"/>
      <c r="AS112" s="39"/>
      <c r="AT112" s="28"/>
      <c r="AU112" s="55"/>
      <c r="AV112" s="55"/>
      <c r="AW112" s="55"/>
      <c r="AX112" s="249" t="str">
        <f>IF(V112="","",EOMONTH(EDATE(Tabla1[[#This Row],[Fecha Finalización]],2),0))</f>
        <v/>
      </c>
      <c r="AY112" s="39"/>
      <c r="AZ112" s="250" t="str">
        <f>IF(V112="","",EOMONTH(EDATE(Tabla1[[#This Row],[Fecha Finalización]],3),0))</f>
        <v/>
      </c>
      <c r="BA112" s="39"/>
      <c r="BB112" s="39"/>
      <c r="BC112" s="236"/>
      <c r="BD112" s="234" t="str">
        <f>IF(F112="","",Tabla1[[#This Row],[sem 01]]&amp;Tabla1[[#This Row],[sem 02]]&amp;Tabla1[[#This Row],[sem 03]])</f>
        <v/>
      </c>
      <c r="BE112" s="235" t="str">
        <f>IF(TRIM(F112)="","",$B$1&amp;"-"&amp;SUBSTITUTE(Tabla1[[#This Row],[Mes Inscrito]]," ","")&amp;"-"&amp;SUBSTITUTE(Tabla1[[#This Row],[Dia de clases Inscrito]]," ","")&amp;"-"&amp;SUBSTITUTE(Tabla1[[#This Row],[Horario Inscrito]]," ","")&amp;"-"&amp;Tabla1[[#This Row],[Fecha Inicio grupo]])</f>
        <v/>
      </c>
      <c r="BF112" s="252" t="str">
        <f>IF(F112="","",Tabla1[[#This Row],[Curso]])</f>
        <v/>
      </c>
      <c r="BG112" s="253" t="str">
        <f>+IF(TRIM(F112)="","",$B$1&amp;"-"&amp;TRIM(Tabla1[[#This Row],[Mes Inscrito]])&amp;"-"&amp;TRIM(Tabla1[[#This Row],[Dia de clases Inscrito]])&amp;"-"&amp;TRIM(Tabla1[[#This Row],[Horario Inscrito]])&amp;"-"&amp;TRIM(Tabla1[[#This Row],[Fecha Inicio grupo]])&amp;"-"&amp;TRIM(Tabla1[[#This Row],[Tipo Incrito]]))</f>
        <v/>
      </c>
      <c r="BH112" s="307"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8"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8"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8" t="str">
        <f>IF(Tabla1[[#This Row],[Fecha Inicio grupo]]="","",IFERROR(VLOOKUP(Tabla1[[#This Row],[Mes de Alta como miembro]],Parámetros!$AM$2:$AN$16,2,0),"01/01/1900"))</f>
        <v/>
      </c>
    </row>
    <row r="113" spans="1:63" ht="14.45">
      <c r="A113" s="68">
        <v>110</v>
      </c>
      <c r="B113" s="28"/>
      <c r="C113" s="34"/>
      <c r="D113" s="42"/>
      <c r="E113" s="64"/>
      <c r="F113" s="45"/>
      <c r="G113" s="45"/>
      <c r="H113" s="164"/>
      <c r="I113" s="42"/>
      <c r="J113" s="28"/>
      <c r="K113" s="69"/>
      <c r="L113" s="68"/>
      <c r="M113" s="46"/>
      <c r="N113" s="239" t="str">
        <f ca="1">IF(Tabla1[[#This Row],[Fecha de nac]]="","",IF(Tabla1[[#This Row],[Fecha Finalización]] &gt;=TODAY(), DATEDIF(Tabla1[[#This Row],[Fecha de nac]],TODAY(),"y"), ROUNDDOWN((Tabla1[[#This Row],[Fecha Finalización]] -Tabla1[[#This Row],[Fecha de nac]])/365,0)))</f>
        <v/>
      </c>
      <c r="O113" s="170"/>
      <c r="P113" s="34"/>
      <c r="Q113" s="67"/>
      <c r="R113" s="67"/>
      <c r="S113" s="67"/>
      <c r="T113" s="67"/>
      <c r="U113" s="244" t="str">
        <f>IF(F113="","",Tabla1[[#This Row],[Fecha Inicio grupo]]+3*7-7)</f>
        <v/>
      </c>
      <c r="V113" s="245" t="str">
        <f>IF(F113="","",EDATE(Tabla1[[#This Row],[Fecha Inicio grupo]],3))</f>
        <v/>
      </c>
      <c r="W113" s="29"/>
      <c r="X113" s="29"/>
      <c r="Y113" s="76"/>
      <c r="Z113" s="76"/>
      <c r="AA113" s="76"/>
      <c r="AB113" s="76"/>
      <c r="AC113" s="76"/>
      <c r="AD113" s="76"/>
      <c r="AE113" s="76"/>
      <c r="AF113" s="76"/>
      <c r="AG113" s="76"/>
      <c r="AH113" s="76"/>
      <c r="AI113" s="76"/>
      <c r="AJ113" s="76"/>
      <c r="AK113" s="76"/>
      <c r="AL113" s="76"/>
      <c r="AM113" s="76"/>
      <c r="AN113" s="76"/>
      <c r="AO113" s="145"/>
      <c r="AP113" s="247" t="str">
        <f>IF(F113="","",IFERROR(VLOOKUP(SUBSTITUTE(SUBSTITUTE(Tabla1[[#This Row],[Uso Sistemas]],"T","P"),"N","F"),Parámetros!$M$2:$N$17,2,0),"Completar hasta 3ra sem. para evaluar a Probacionista"))</f>
        <v/>
      </c>
      <c r="AQ113" s="39"/>
      <c r="AR113" s="39"/>
      <c r="AS113" s="39"/>
      <c r="AT113" s="28"/>
      <c r="AU113" s="55"/>
      <c r="AV113" s="55"/>
      <c r="AW113" s="55"/>
      <c r="AX113" s="249" t="str">
        <f>IF(V113="","",EOMONTH(EDATE(Tabla1[[#This Row],[Fecha Finalización]],2),0))</f>
        <v/>
      </c>
      <c r="AY113" s="39"/>
      <c r="AZ113" s="250" t="str">
        <f>IF(V113="","",EOMONTH(EDATE(Tabla1[[#This Row],[Fecha Finalización]],3),0))</f>
        <v/>
      </c>
      <c r="BA113" s="39"/>
      <c r="BB113" s="39"/>
      <c r="BC113" s="236"/>
      <c r="BD113" s="234" t="str">
        <f>IF(F113="","",Tabla1[[#This Row],[sem 01]]&amp;Tabla1[[#This Row],[sem 02]]&amp;Tabla1[[#This Row],[sem 03]])</f>
        <v/>
      </c>
      <c r="BE113" s="235" t="str">
        <f>IF(TRIM(F113)="","",$B$1&amp;"-"&amp;SUBSTITUTE(Tabla1[[#This Row],[Mes Inscrito]]," ","")&amp;"-"&amp;SUBSTITUTE(Tabla1[[#This Row],[Dia de clases Inscrito]]," ","")&amp;"-"&amp;SUBSTITUTE(Tabla1[[#This Row],[Horario Inscrito]]," ","")&amp;"-"&amp;Tabla1[[#This Row],[Fecha Inicio grupo]])</f>
        <v/>
      </c>
      <c r="BF113" s="252" t="str">
        <f>IF(F113="","",Tabla1[[#This Row],[Curso]])</f>
        <v/>
      </c>
      <c r="BG113" s="253" t="str">
        <f>+IF(TRIM(F113)="","",$B$1&amp;"-"&amp;TRIM(Tabla1[[#This Row],[Mes Inscrito]])&amp;"-"&amp;TRIM(Tabla1[[#This Row],[Dia de clases Inscrito]])&amp;"-"&amp;TRIM(Tabla1[[#This Row],[Horario Inscrito]])&amp;"-"&amp;TRIM(Tabla1[[#This Row],[Fecha Inicio grupo]])&amp;"-"&amp;TRIM(Tabla1[[#This Row],[Tipo Incrito]]))</f>
        <v/>
      </c>
      <c r="BH113" s="307"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8"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8"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8" t="str">
        <f>IF(Tabla1[[#This Row],[Fecha Inicio grupo]]="","",IFERROR(VLOOKUP(Tabla1[[#This Row],[Mes de Alta como miembro]],Parámetros!$AM$2:$AN$16,2,0),"01/01/1900"))</f>
        <v/>
      </c>
    </row>
    <row r="114" spans="1:63" ht="14.45">
      <c r="A114" s="68">
        <v>111</v>
      </c>
      <c r="B114" s="28"/>
      <c r="C114" s="34"/>
      <c r="D114" s="42"/>
      <c r="E114" s="64"/>
      <c r="F114" s="45"/>
      <c r="G114" s="45"/>
      <c r="H114" s="164"/>
      <c r="I114" s="42"/>
      <c r="J114" s="28"/>
      <c r="K114" s="69"/>
      <c r="L114" s="68"/>
      <c r="M114" s="46"/>
      <c r="N114" s="239" t="str">
        <f ca="1">IF(Tabla1[[#This Row],[Fecha de nac]]="","",IF(Tabla1[[#This Row],[Fecha Finalización]] &gt;=TODAY(), DATEDIF(Tabla1[[#This Row],[Fecha de nac]],TODAY(),"y"), ROUNDDOWN((Tabla1[[#This Row],[Fecha Finalización]] -Tabla1[[#This Row],[Fecha de nac]])/365,0)))</f>
        <v/>
      </c>
      <c r="O114" s="170"/>
      <c r="P114" s="34"/>
      <c r="Q114" s="67"/>
      <c r="R114" s="67"/>
      <c r="S114" s="67"/>
      <c r="T114" s="67"/>
      <c r="U114" s="244" t="str">
        <f>IF(F114="","",Tabla1[[#This Row],[Fecha Inicio grupo]]+3*7-7)</f>
        <v/>
      </c>
      <c r="V114" s="245" t="str">
        <f>IF(F114="","",EDATE(Tabla1[[#This Row],[Fecha Inicio grupo]],3))</f>
        <v/>
      </c>
      <c r="W114" s="29"/>
      <c r="X114" s="29"/>
      <c r="Y114" s="76"/>
      <c r="Z114" s="76"/>
      <c r="AA114" s="76"/>
      <c r="AB114" s="76"/>
      <c r="AC114" s="76"/>
      <c r="AD114" s="76"/>
      <c r="AE114" s="76"/>
      <c r="AF114" s="76"/>
      <c r="AG114" s="76"/>
      <c r="AH114" s="76"/>
      <c r="AI114" s="76"/>
      <c r="AJ114" s="76"/>
      <c r="AK114" s="76"/>
      <c r="AL114" s="76"/>
      <c r="AM114" s="76"/>
      <c r="AN114" s="76"/>
      <c r="AO114" s="145"/>
      <c r="AP114" s="247" t="str">
        <f>IF(F114="","",IFERROR(VLOOKUP(SUBSTITUTE(SUBSTITUTE(Tabla1[[#This Row],[Uso Sistemas]],"T","P"),"N","F"),Parámetros!$M$2:$N$17,2,0),"Completar hasta 3ra sem. para evaluar a Probacionista"))</f>
        <v/>
      </c>
      <c r="AQ114" s="39"/>
      <c r="AR114" s="39"/>
      <c r="AS114" s="39"/>
      <c r="AT114" s="28"/>
      <c r="AU114" s="55"/>
      <c r="AV114" s="55"/>
      <c r="AW114" s="55"/>
      <c r="AX114" s="249" t="str">
        <f>IF(V114="","",EOMONTH(EDATE(Tabla1[[#This Row],[Fecha Finalización]],2),0))</f>
        <v/>
      </c>
      <c r="AY114" s="39"/>
      <c r="AZ114" s="250" t="str">
        <f>IF(V114="","",EOMONTH(EDATE(Tabla1[[#This Row],[Fecha Finalización]],3),0))</f>
        <v/>
      </c>
      <c r="BA114" s="39"/>
      <c r="BB114" s="39"/>
      <c r="BC114" s="236"/>
      <c r="BD114" s="234" t="str">
        <f>IF(F114="","",Tabla1[[#This Row],[sem 01]]&amp;Tabla1[[#This Row],[sem 02]]&amp;Tabla1[[#This Row],[sem 03]])</f>
        <v/>
      </c>
      <c r="BE114" s="235" t="str">
        <f>IF(TRIM(F114)="","",$B$1&amp;"-"&amp;SUBSTITUTE(Tabla1[[#This Row],[Mes Inscrito]]," ","")&amp;"-"&amp;SUBSTITUTE(Tabla1[[#This Row],[Dia de clases Inscrito]]," ","")&amp;"-"&amp;SUBSTITUTE(Tabla1[[#This Row],[Horario Inscrito]]," ","")&amp;"-"&amp;Tabla1[[#This Row],[Fecha Inicio grupo]])</f>
        <v/>
      </c>
      <c r="BF114" s="252" t="str">
        <f>IF(F114="","",Tabla1[[#This Row],[Curso]])</f>
        <v/>
      </c>
      <c r="BG114" s="253" t="str">
        <f>+IF(TRIM(F114)="","",$B$1&amp;"-"&amp;TRIM(Tabla1[[#This Row],[Mes Inscrito]])&amp;"-"&amp;TRIM(Tabla1[[#This Row],[Dia de clases Inscrito]])&amp;"-"&amp;TRIM(Tabla1[[#This Row],[Horario Inscrito]])&amp;"-"&amp;TRIM(Tabla1[[#This Row],[Fecha Inicio grupo]])&amp;"-"&amp;TRIM(Tabla1[[#This Row],[Tipo Incrito]]))</f>
        <v/>
      </c>
      <c r="BH114" s="307"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8"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8"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8" t="str">
        <f>IF(Tabla1[[#This Row],[Fecha Inicio grupo]]="","",IFERROR(VLOOKUP(Tabla1[[#This Row],[Mes de Alta como miembro]],Parámetros!$AM$2:$AN$16,2,0),"01/01/1900"))</f>
        <v/>
      </c>
    </row>
    <row r="115" spans="1:63" ht="14.45">
      <c r="A115" s="68">
        <v>112</v>
      </c>
      <c r="B115" s="28"/>
      <c r="C115" s="34"/>
      <c r="D115" s="42"/>
      <c r="E115" s="64"/>
      <c r="F115" s="45"/>
      <c r="G115" s="45"/>
      <c r="H115" s="164"/>
      <c r="I115" s="42"/>
      <c r="J115" s="28"/>
      <c r="K115" s="69"/>
      <c r="L115" s="68"/>
      <c r="M115" s="46"/>
      <c r="N115" s="239" t="str">
        <f ca="1">IF(Tabla1[[#This Row],[Fecha de nac]]="","",IF(Tabla1[[#This Row],[Fecha Finalización]] &gt;=TODAY(), DATEDIF(Tabla1[[#This Row],[Fecha de nac]],TODAY(),"y"), ROUNDDOWN((Tabla1[[#This Row],[Fecha Finalización]] -Tabla1[[#This Row],[Fecha de nac]])/365,0)))</f>
        <v/>
      </c>
      <c r="O115" s="170"/>
      <c r="P115" s="34"/>
      <c r="Q115" s="67"/>
      <c r="R115" s="67"/>
      <c r="S115" s="67"/>
      <c r="T115" s="67"/>
      <c r="U115" s="244" t="str">
        <f>IF(F115="","",Tabla1[[#This Row],[Fecha Inicio grupo]]+3*7-7)</f>
        <v/>
      </c>
      <c r="V115" s="245" t="str">
        <f>IF(F115="","",EDATE(Tabla1[[#This Row],[Fecha Inicio grupo]],3))</f>
        <v/>
      </c>
      <c r="W115" s="29"/>
      <c r="X115" s="29"/>
      <c r="Y115" s="76"/>
      <c r="Z115" s="76"/>
      <c r="AA115" s="76"/>
      <c r="AB115" s="76"/>
      <c r="AC115" s="76"/>
      <c r="AD115" s="76"/>
      <c r="AE115" s="76"/>
      <c r="AF115" s="76"/>
      <c r="AG115" s="76"/>
      <c r="AH115" s="76"/>
      <c r="AI115" s="76"/>
      <c r="AJ115" s="76"/>
      <c r="AK115" s="76"/>
      <c r="AL115" s="76"/>
      <c r="AM115" s="76"/>
      <c r="AN115" s="76"/>
      <c r="AO115" s="145"/>
      <c r="AP115" s="247" t="str">
        <f>IF(F115="","",IFERROR(VLOOKUP(SUBSTITUTE(SUBSTITUTE(Tabla1[[#This Row],[Uso Sistemas]],"T","P"),"N","F"),Parámetros!$M$2:$N$17,2,0),"Completar hasta 3ra sem. para evaluar a Probacionista"))</f>
        <v/>
      </c>
      <c r="AQ115" s="39"/>
      <c r="AR115" s="39"/>
      <c r="AS115" s="39"/>
      <c r="AT115" s="28"/>
      <c r="AU115" s="55"/>
      <c r="AV115" s="55"/>
      <c r="AW115" s="55"/>
      <c r="AX115" s="249" t="str">
        <f>IF(V115="","",EOMONTH(EDATE(Tabla1[[#This Row],[Fecha Finalización]],2),0))</f>
        <v/>
      </c>
      <c r="AY115" s="39"/>
      <c r="AZ115" s="250" t="str">
        <f>IF(V115="","",EOMONTH(EDATE(Tabla1[[#This Row],[Fecha Finalización]],3),0))</f>
        <v/>
      </c>
      <c r="BA115" s="39"/>
      <c r="BB115" s="39"/>
      <c r="BC115" s="236"/>
      <c r="BD115" s="234" t="str">
        <f>IF(F115="","",Tabla1[[#This Row],[sem 01]]&amp;Tabla1[[#This Row],[sem 02]]&amp;Tabla1[[#This Row],[sem 03]])</f>
        <v/>
      </c>
      <c r="BE115" s="235" t="str">
        <f>IF(TRIM(F115)="","",$B$1&amp;"-"&amp;SUBSTITUTE(Tabla1[[#This Row],[Mes Inscrito]]," ","")&amp;"-"&amp;SUBSTITUTE(Tabla1[[#This Row],[Dia de clases Inscrito]]," ","")&amp;"-"&amp;SUBSTITUTE(Tabla1[[#This Row],[Horario Inscrito]]," ","")&amp;"-"&amp;Tabla1[[#This Row],[Fecha Inicio grupo]])</f>
        <v/>
      </c>
      <c r="BF115" s="252" t="str">
        <f>IF(F115="","",Tabla1[[#This Row],[Curso]])</f>
        <v/>
      </c>
      <c r="BG115" s="253" t="str">
        <f>+IF(TRIM(F115)="","",$B$1&amp;"-"&amp;TRIM(Tabla1[[#This Row],[Mes Inscrito]])&amp;"-"&amp;TRIM(Tabla1[[#This Row],[Dia de clases Inscrito]])&amp;"-"&amp;TRIM(Tabla1[[#This Row],[Horario Inscrito]])&amp;"-"&amp;TRIM(Tabla1[[#This Row],[Fecha Inicio grupo]])&amp;"-"&amp;TRIM(Tabla1[[#This Row],[Tipo Incrito]]))</f>
        <v/>
      </c>
      <c r="BH115" s="307"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8"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8"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8" t="str">
        <f>IF(Tabla1[[#This Row],[Fecha Inicio grupo]]="","",IFERROR(VLOOKUP(Tabla1[[#This Row],[Mes de Alta como miembro]],Parámetros!$AM$2:$AN$16,2,0),"01/01/1900"))</f>
        <v/>
      </c>
    </row>
    <row r="116" spans="1:63" ht="14.45">
      <c r="A116" s="68">
        <v>113</v>
      </c>
      <c r="B116" s="28"/>
      <c r="C116" s="34"/>
      <c r="D116" s="42"/>
      <c r="E116" s="64"/>
      <c r="F116" s="45"/>
      <c r="G116" s="45"/>
      <c r="H116" s="164"/>
      <c r="I116" s="42"/>
      <c r="J116" s="28"/>
      <c r="K116" s="69"/>
      <c r="L116" s="68"/>
      <c r="M116" s="46"/>
      <c r="N116" s="239" t="str">
        <f ca="1">IF(Tabla1[[#This Row],[Fecha de nac]]="","",IF(Tabla1[[#This Row],[Fecha Finalización]] &gt;=TODAY(), DATEDIF(Tabla1[[#This Row],[Fecha de nac]],TODAY(),"y"), ROUNDDOWN((Tabla1[[#This Row],[Fecha Finalización]] -Tabla1[[#This Row],[Fecha de nac]])/365,0)))</f>
        <v/>
      </c>
      <c r="O116" s="170"/>
      <c r="P116" s="34"/>
      <c r="Q116" s="67"/>
      <c r="R116" s="67"/>
      <c r="S116" s="67"/>
      <c r="T116" s="67"/>
      <c r="U116" s="244" t="str">
        <f>IF(F116="","",Tabla1[[#This Row],[Fecha Inicio grupo]]+3*7-7)</f>
        <v/>
      </c>
      <c r="V116" s="245" t="str">
        <f>IF(F116="","",EDATE(Tabla1[[#This Row],[Fecha Inicio grupo]],3))</f>
        <v/>
      </c>
      <c r="W116" s="29"/>
      <c r="X116" s="29"/>
      <c r="Y116" s="76"/>
      <c r="Z116" s="76"/>
      <c r="AA116" s="76"/>
      <c r="AB116" s="76"/>
      <c r="AC116" s="76"/>
      <c r="AD116" s="76"/>
      <c r="AE116" s="76"/>
      <c r="AF116" s="76"/>
      <c r="AG116" s="76"/>
      <c r="AH116" s="76"/>
      <c r="AI116" s="76"/>
      <c r="AJ116" s="76"/>
      <c r="AK116" s="76"/>
      <c r="AL116" s="76"/>
      <c r="AM116" s="76"/>
      <c r="AN116" s="76"/>
      <c r="AO116" s="145"/>
      <c r="AP116" s="247" t="str">
        <f>IF(F116="","",IFERROR(VLOOKUP(SUBSTITUTE(SUBSTITUTE(Tabla1[[#This Row],[Uso Sistemas]],"T","P"),"N","F"),Parámetros!$M$2:$N$17,2,0),"Completar hasta 3ra sem. para evaluar a Probacionista"))</f>
        <v/>
      </c>
      <c r="AQ116" s="39"/>
      <c r="AR116" s="39"/>
      <c r="AS116" s="39"/>
      <c r="AT116" s="28"/>
      <c r="AU116" s="55"/>
      <c r="AV116" s="55"/>
      <c r="AW116" s="55"/>
      <c r="AX116" s="249" t="str">
        <f>IF(V116="","",EOMONTH(EDATE(Tabla1[[#This Row],[Fecha Finalización]],2),0))</f>
        <v/>
      </c>
      <c r="AY116" s="39"/>
      <c r="AZ116" s="250" t="str">
        <f>IF(V116="","",EOMONTH(EDATE(Tabla1[[#This Row],[Fecha Finalización]],3),0))</f>
        <v/>
      </c>
      <c r="BA116" s="39"/>
      <c r="BB116" s="39"/>
      <c r="BC116" s="236"/>
      <c r="BD116" s="234" t="str">
        <f>IF(F116="","",Tabla1[[#This Row],[sem 01]]&amp;Tabla1[[#This Row],[sem 02]]&amp;Tabla1[[#This Row],[sem 03]])</f>
        <v/>
      </c>
      <c r="BE116" s="235" t="str">
        <f>IF(TRIM(F116)="","",$B$1&amp;"-"&amp;SUBSTITUTE(Tabla1[[#This Row],[Mes Inscrito]]," ","")&amp;"-"&amp;SUBSTITUTE(Tabla1[[#This Row],[Dia de clases Inscrito]]," ","")&amp;"-"&amp;SUBSTITUTE(Tabla1[[#This Row],[Horario Inscrito]]," ","")&amp;"-"&amp;Tabla1[[#This Row],[Fecha Inicio grupo]])</f>
        <v/>
      </c>
      <c r="BF116" s="252" t="str">
        <f>IF(F116="","",Tabla1[[#This Row],[Curso]])</f>
        <v/>
      </c>
      <c r="BG116" s="253" t="str">
        <f>+IF(TRIM(F116)="","",$B$1&amp;"-"&amp;TRIM(Tabla1[[#This Row],[Mes Inscrito]])&amp;"-"&amp;TRIM(Tabla1[[#This Row],[Dia de clases Inscrito]])&amp;"-"&amp;TRIM(Tabla1[[#This Row],[Horario Inscrito]])&amp;"-"&amp;TRIM(Tabla1[[#This Row],[Fecha Inicio grupo]])&amp;"-"&amp;TRIM(Tabla1[[#This Row],[Tipo Incrito]]))</f>
        <v/>
      </c>
      <c r="BH116" s="307"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8"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8"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8" t="str">
        <f>IF(Tabla1[[#This Row],[Fecha Inicio grupo]]="","",IFERROR(VLOOKUP(Tabla1[[#This Row],[Mes de Alta como miembro]],Parámetros!$AM$2:$AN$16,2,0),"01/01/1900"))</f>
        <v/>
      </c>
    </row>
    <row r="117" spans="1:63" ht="14.45">
      <c r="A117" s="68">
        <v>114</v>
      </c>
      <c r="B117" s="28"/>
      <c r="C117" s="34"/>
      <c r="D117" s="42"/>
      <c r="E117" s="64"/>
      <c r="F117" s="45"/>
      <c r="G117" s="45"/>
      <c r="H117" s="164"/>
      <c r="I117" s="42"/>
      <c r="J117" s="28"/>
      <c r="K117" s="69"/>
      <c r="L117" s="68"/>
      <c r="M117" s="46"/>
      <c r="N117" s="239" t="str">
        <f ca="1">IF(Tabla1[[#This Row],[Fecha de nac]]="","",IF(Tabla1[[#This Row],[Fecha Finalización]] &gt;=TODAY(), DATEDIF(Tabla1[[#This Row],[Fecha de nac]],TODAY(),"y"), ROUNDDOWN((Tabla1[[#This Row],[Fecha Finalización]] -Tabla1[[#This Row],[Fecha de nac]])/365,0)))</f>
        <v/>
      </c>
      <c r="O117" s="170"/>
      <c r="P117" s="34"/>
      <c r="Q117" s="67"/>
      <c r="R117" s="67"/>
      <c r="S117" s="67"/>
      <c r="T117" s="67"/>
      <c r="U117" s="244" t="str">
        <f>IF(F117="","",Tabla1[[#This Row],[Fecha Inicio grupo]]+3*7-7)</f>
        <v/>
      </c>
      <c r="V117" s="245" t="str">
        <f>IF(F117="","",EDATE(Tabla1[[#This Row],[Fecha Inicio grupo]],3))</f>
        <v/>
      </c>
      <c r="W117" s="29"/>
      <c r="X117" s="29"/>
      <c r="Y117" s="76"/>
      <c r="Z117" s="76"/>
      <c r="AA117" s="76"/>
      <c r="AB117" s="76"/>
      <c r="AC117" s="76"/>
      <c r="AD117" s="76"/>
      <c r="AE117" s="76"/>
      <c r="AF117" s="76"/>
      <c r="AG117" s="76"/>
      <c r="AH117" s="76"/>
      <c r="AI117" s="76"/>
      <c r="AJ117" s="76"/>
      <c r="AK117" s="76"/>
      <c r="AL117" s="76"/>
      <c r="AM117" s="76"/>
      <c r="AN117" s="76"/>
      <c r="AO117" s="145"/>
      <c r="AP117" s="247" t="str">
        <f>IF(F117="","",IFERROR(VLOOKUP(SUBSTITUTE(SUBSTITUTE(Tabla1[[#This Row],[Uso Sistemas]],"T","P"),"N","F"),Parámetros!$M$2:$N$17,2,0),"Completar hasta 3ra sem. para evaluar a Probacionista"))</f>
        <v/>
      </c>
      <c r="AQ117" s="39"/>
      <c r="AR117" s="39"/>
      <c r="AS117" s="39"/>
      <c r="AT117" s="28"/>
      <c r="AU117" s="55"/>
      <c r="AV117" s="55"/>
      <c r="AW117" s="55"/>
      <c r="AX117" s="249" t="str">
        <f>IF(V117="","",EOMONTH(EDATE(Tabla1[[#This Row],[Fecha Finalización]],2),0))</f>
        <v/>
      </c>
      <c r="AY117" s="39"/>
      <c r="AZ117" s="250" t="str">
        <f>IF(V117="","",EOMONTH(EDATE(Tabla1[[#This Row],[Fecha Finalización]],3),0))</f>
        <v/>
      </c>
      <c r="BA117" s="39"/>
      <c r="BB117" s="39"/>
      <c r="BC117" s="236"/>
      <c r="BD117" s="234" t="str">
        <f>IF(F117="","",Tabla1[[#This Row],[sem 01]]&amp;Tabla1[[#This Row],[sem 02]]&amp;Tabla1[[#This Row],[sem 03]])</f>
        <v/>
      </c>
      <c r="BE117" s="235" t="str">
        <f>IF(TRIM(F117)="","",$B$1&amp;"-"&amp;SUBSTITUTE(Tabla1[[#This Row],[Mes Inscrito]]," ","")&amp;"-"&amp;SUBSTITUTE(Tabla1[[#This Row],[Dia de clases Inscrito]]," ","")&amp;"-"&amp;SUBSTITUTE(Tabla1[[#This Row],[Horario Inscrito]]," ","")&amp;"-"&amp;Tabla1[[#This Row],[Fecha Inicio grupo]])</f>
        <v/>
      </c>
      <c r="BF117" s="252" t="str">
        <f>IF(F117="","",Tabla1[[#This Row],[Curso]])</f>
        <v/>
      </c>
      <c r="BG117" s="253" t="str">
        <f>+IF(TRIM(F117)="","",$B$1&amp;"-"&amp;TRIM(Tabla1[[#This Row],[Mes Inscrito]])&amp;"-"&amp;TRIM(Tabla1[[#This Row],[Dia de clases Inscrito]])&amp;"-"&amp;TRIM(Tabla1[[#This Row],[Horario Inscrito]])&amp;"-"&amp;TRIM(Tabla1[[#This Row],[Fecha Inicio grupo]])&amp;"-"&amp;TRIM(Tabla1[[#This Row],[Tipo Incrito]]))</f>
        <v/>
      </c>
      <c r="BH117" s="307"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8"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8"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8" t="str">
        <f>IF(Tabla1[[#This Row],[Fecha Inicio grupo]]="","",IFERROR(VLOOKUP(Tabla1[[#This Row],[Mes de Alta como miembro]],Parámetros!$AM$2:$AN$16,2,0),"01/01/1900"))</f>
        <v/>
      </c>
    </row>
    <row r="118" spans="1:63" ht="14.45">
      <c r="A118" s="68">
        <v>115</v>
      </c>
      <c r="B118" s="28"/>
      <c r="C118" s="34"/>
      <c r="D118" s="42"/>
      <c r="E118" s="64"/>
      <c r="F118" s="45"/>
      <c r="G118" s="45"/>
      <c r="H118" s="164"/>
      <c r="I118" s="42"/>
      <c r="J118" s="28"/>
      <c r="K118" s="69"/>
      <c r="L118" s="68"/>
      <c r="M118" s="46"/>
      <c r="N118" s="239" t="str">
        <f ca="1">IF(Tabla1[[#This Row],[Fecha de nac]]="","",IF(Tabla1[[#This Row],[Fecha Finalización]] &gt;=TODAY(), DATEDIF(Tabla1[[#This Row],[Fecha de nac]],TODAY(),"y"), ROUNDDOWN((Tabla1[[#This Row],[Fecha Finalización]] -Tabla1[[#This Row],[Fecha de nac]])/365,0)))</f>
        <v/>
      </c>
      <c r="O118" s="170"/>
      <c r="P118" s="34"/>
      <c r="Q118" s="67"/>
      <c r="R118" s="67"/>
      <c r="S118" s="67"/>
      <c r="T118" s="67"/>
      <c r="U118" s="244" t="str">
        <f>IF(F118="","",Tabla1[[#This Row],[Fecha Inicio grupo]]+3*7-7)</f>
        <v/>
      </c>
      <c r="V118" s="245" t="str">
        <f>IF(F118="","",EDATE(Tabla1[[#This Row],[Fecha Inicio grupo]],3))</f>
        <v/>
      </c>
      <c r="W118" s="29"/>
      <c r="X118" s="29"/>
      <c r="Y118" s="76"/>
      <c r="Z118" s="76"/>
      <c r="AA118" s="76"/>
      <c r="AB118" s="76"/>
      <c r="AC118" s="76"/>
      <c r="AD118" s="76"/>
      <c r="AE118" s="76"/>
      <c r="AF118" s="76"/>
      <c r="AG118" s="76"/>
      <c r="AH118" s="76"/>
      <c r="AI118" s="76"/>
      <c r="AJ118" s="76"/>
      <c r="AK118" s="76"/>
      <c r="AL118" s="76"/>
      <c r="AM118" s="76"/>
      <c r="AN118" s="76"/>
      <c r="AO118" s="145"/>
      <c r="AP118" s="247" t="str">
        <f>IF(F118="","",IFERROR(VLOOKUP(SUBSTITUTE(SUBSTITUTE(Tabla1[[#This Row],[Uso Sistemas]],"T","P"),"N","F"),Parámetros!$M$2:$N$17,2,0),"Completar hasta 3ra sem. para evaluar a Probacionista"))</f>
        <v/>
      </c>
      <c r="AQ118" s="39"/>
      <c r="AR118" s="39"/>
      <c r="AS118" s="39"/>
      <c r="AT118" s="28"/>
      <c r="AU118" s="55"/>
      <c r="AV118" s="55"/>
      <c r="AW118" s="55"/>
      <c r="AX118" s="249" t="str">
        <f>IF(V118="","",EOMONTH(EDATE(Tabla1[[#This Row],[Fecha Finalización]],2),0))</f>
        <v/>
      </c>
      <c r="AY118" s="39"/>
      <c r="AZ118" s="250" t="str">
        <f>IF(V118="","",EOMONTH(EDATE(Tabla1[[#This Row],[Fecha Finalización]],3),0))</f>
        <v/>
      </c>
      <c r="BA118" s="39"/>
      <c r="BB118" s="39"/>
      <c r="BC118" s="236"/>
      <c r="BD118" s="234" t="str">
        <f>IF(F118="","",Tabla1[[#This Row],[sem 01]]&amp;Tabla1[[#This Row],[sem 02]]&amp;Tabla1[[#This Row],[sem 03]])</f>
        <v/>
      </c>
      <c r="BE118" s="235" t="str">
        <f>IF(TRIM(F118)="","",$B$1&amp;"-"&amp;SUBSTITUTE(Tabla1[[#This Row],[Mes Inscrito]]," ","")&amp;"-"&amp;SUBSTITUTE(Tabla1[[#This Row],[Dia de clases Inscrito]]," ","")&amp;"-"&amp;SUBSTITUTE(Tabla1[[#This Row],[Horario Inscrito]]," ","")&amp;"-"&amp;Tabla1[[#This Row],[Fecha Inicio grupo]])</f>
        <v/>
      </c>
      <c r="BF118" s="252" t="str">
        <f>IF(F118="","",Tabla1[[#This Row],[Curso]])</f>
        <v/>
      </c>
      <c r="BG118" s="253" t="str">
        <f>+IF(TRIM(F118)="","",$B$1&amp;"-"&amp;TRIM(Tabla1[[#This Row],[Mes Inscrito]])&amp;"-"&amp;TRIM(Tabla1[[#This Row],[Dia de clases Inscrito]])&amp;"-"&amp;TRIM(Tabla1[[#This Row],[Horario Inscrito]])&amp;"-"&amp;TRIM(Tabla1[[#This Row],[Fecha Inicio grupo]])&amp;"-"&amp;TRIM(Tabla1[[#This Row],[Tipo Incrito]]))</f>
        <v/>
      </c>
      <c r="BH118" s="307"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8"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8"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8" t="str">
        <f>IF(Tabla1[[#This Row],[Fecha Inicio grupo]]="","",IFERROR(VLOOKUP(Tabla1[[#This Row],[Mes de Alta como miembro]],Parámetros!$AM$2:$AN$16,2,0),"01/01/1900"))</f>
        <v/>
      </c>
    </row>
    <row r="119" spans="1:63" ht="14.45">
      <c r="A119" s="68">
        <v>116</v>
      </c>
      <c r="B119" s="28"/>
      <c r="C119" s="34"/>
      <c r="D119" s="42"/>
      <c r="E119" s="64"/>
      <c r="F119" s="45"/>
      <c r="G119" s="45"/>
      <c r="H119" s="164"/>
      <c r="I119" s="42"/>
      <c r="J119" s="28"/>
      <c r="K119" s="69"/>
      <c r="L119" s="68"/>
      <c r="M119" s="46"/>
      <c r="N119" s="239" t="str">
        <f ca="1">IF(Tabla1[[#This Row],[Fecha de nac]]="","",IF(Tabla1[[#This Row],[Fecha Finalización]] &gt;=TODAY(), DATEDIF(Tabla1[[#This Row],[Fecha de nac]],TODAY(),"y"), ROUNDDOWN((Tabla1[[#This Row],[Fecha Finalización]] -Tabla1[[#This Row],[Fecha de nac]])/365,0)))</f>
        <v/>
      </c>
      <c r="O119" s="170"/>
      <c r="P119" s="34"/>
      <c r="Q119" s="67"/>
      <c r="R119" s="67"/>
      <c r="S119" s="67"/>
      <c r="T119" s="67"/>
      <c r="U119" s="244" t="str">
        <f>IF(F119="","",Tabla1[[#This Row],[Fecha Inicio grupo]]+3*7-7)</f>
        <v/>
      </c>
      <c r="V119" s="245" t="str">
        <f>IF(F119="","",EDATE(Tabla1[[#This Row],[Fecha Inicio grupo]],3))</f>
        <v/>
      </c>
      <c r="W119" s="29"/>
      <c r="X119" s="29"/>
      <c r="Y119" s="76"/>
      <c r="Z119" s="76"/>
      <c r="AA119" s="76"/>
      <c r="AB119" s="76"/>
      <c r="AC119" s="76"/>
      <c r="AD119" s="76"/>
      <c r="AE119" s="76"/>
      <c r="AF119" s="76"/>
      <c r="AG119" s="76"/>
      <c r="AH119" s="76"/>
      <c r="AI119" s="76"/>
      <c r="AJ119" s="76"/>
      <c r="AK119" s="76"/>
      <c r="AL119" s="76"/>
      <c r="AM119" s="76"/>
      <c r="AN119" s="76"/>
      <c r="AO119" s="145"/>
      <c r="AP119" s="247" t="str">
        <f>IF(F119="","",IFERROR(VLOOKUP(SUBSTITUTE(SUBSTITUTE(Tabla1[[#This Row],[Uso Sistemas]],"T","P"),"N","F"),Parámetros!$M$2:$N$17,2,0),"Completar hasta 3ra sem. para evaluar a Probacionista"))</f>
        <v/>
      </c>
      <c r="AQ119" s="39"/>
      <c r="AR119" s="39"/>
      <c r="AS119" s="39"/>
      <c r="AT119" s="28"/>
      <c r="AU119" s="55"/>
      <c r="AV119" s="55"/>
      <c r="AW119" s="55"/>
      <c r="AX119" s="249" t="str">
        <f>IF(V119="","",EOMONTH(EDATE(Tabla1[[#This Row],[Fecha Finalización]],2),0))</f>
        <v/>
      </c>
      <c r="AY119" s="39"/>
      <c r="AZ119" s="250" t="str">
        <f>IF(V119="","",EOMONTH(EDATE(Tabla1[[#This Row],[Fecha Finalización]],3),0))</f>
        <v/>
      </c>
      <c r="BA119" s="39"/>
      <c r="BB119" s="39"/>
      <c r="BC119" s="236"/>
      <c r="BD119" s="234" t="str">
        <f>IF(F119="","",Tabla1[[#This Row],[sem 01]]&amp;Tabla1[[#This Row],[sem 02]]&amp;Tabla1[[#This Row],[sem 03]])</f>
        <v/>
      </c>
      <c r="BE119" s="235" t="str">
        <f>IF(TRIM(F119)="","",$B$1&amp;"-"&amp;SUBSTITUTE(Tabla1[[#This Row],[Mes Inscrito]]," ","")&amp;"-"&amp;SUBSTITUTE(Tabla1[[#This Row],[Dia de clases Inscrito]]," ","")&amp;"-"&amp;SUBSTITUTE(Tabla1[[#This Row],[Horario Inscrito]]," ","")&amp;"-"&amp;Tabla1[[#This Row],[Fecha Inicio grupo]])</f>
        <v/>
      </c>
      <c r="BF119" s="252" t="str">
        <f>IF(F119="","",Tabla1[[#This Row],[Curso]])</f>
        <v/>
      </c>
      <c r="BG119" s="253" t="str">
        <f>+IF(TRIM(F119)="","",$B$1&amp;"-"&amp;TRIM(Tabla1[[#This Row],[Mes Inscrito]])&amp;"-"&amp;TRIM(Tabla1[[#This Row],[Dia de clases Inscrito]])&amp;"-"&amp;TRIM(Tabla1[[#This Row],[Horario Inscrito]])&amp;"-"&amp;TRIM(Tabla1[[#This Row],[Fecha Inicio grupo]])&amp;"-"&amp;TRIM(Tabla1[[#This Row],[Tipo Incrito]]))</f>
        <v/>
      </c>
      <c r="BH119" s="307"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8"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8"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8" t="str">
        <f>IF(Tabla1[[#This Row],[Fecha Inicio grupo]]="","",IFERROR(VLOOKUP(Tabla1[[#This Row],[Mes de Alta como miembro]],Parámetros!$AM$2:$AN$16,2,0),"01/01/1900"))</f>
        <v/>
      </c>
    </row>
    <row r="120" spans="1:63" ht="14.45">
      <c r="A120" s="68">
        <v>117</v>
      </c>
      <c r="B120" s="28"/>
      <c r="C120" s="34"/>
      <c r="D120" s="42"/>
      <c r="E120" s="64"/>
      <c r="F120" s="45"/>
      <c r="G120" s="45"/>
      <c r="H120" s="164"/>
      <c r="I120" s="42"/>
      <c r="J120" s="28"/>
      <c r="K120" s="69"/>
      <c r="L120" s="68"/>
      <c r="M120" s="46"/>
      <c r="N120" s="239" t="str">
        <f ca="1">IF(Tabla1[[#This Row],[Fecha de nac]]="","",IF(Tabla1[[#This Row],[Fecha Finalización]] &gt;=TODAY(), DATEDIF(Tabla1[[#This Row],[Fecha de nac]],TODAY(),"y"), ROUNDDOWN((Tabla1[[#This Row],[Fecha Finalización]] -Tabla1[[#This Row],[Fecha de nac]])/365,0)))</f>
        <v/>
      </c>
      <c r="O120" s="170"/>
      <c r="P120" s="34"/>
      <c r="Q120" s="67"/>
      <c r="R120" s="67"/>
      <c r="S120" s="67"/>
      <c r="T120" s="67"/>
      <c r="U120" s="244" t="str">
        <f>IF(F120="","",Tabla1[[#This Row],[Fecha Inicio grupo]]+3*7-7)</f>
        <v/>
      </c>
      <c r="V120" s="245" t="str">
        <f>IF(F120="","",EDATE(Tabla1[[#This Row],[Fecha Inicio grupo]],3))</f>
        <v/>
      </c>
      <c r="W120" s="29"/>
      <c r="X120" s="29"/>
      <c r="Y120" s="76"/>
      <c r="Z120" s="76"/>
      <c r="AA120" s="76"/>
      <c r="AB120" s="76"/>
      <c r="AC120" s="76"/>
      <c r="AD120" s="76"/>
      <c r="AE120" s="76"/>
      <c r="AF120" s="76"/>
      <c r="AG120" s="76"/>
      <c r="AH120" s="76"/>
      <c r="AI120" s="76"/>
      <c r="AJ120" s="76"/>
      <c r="AK120" s="76"/>
      <c r="AL120" s="76"/>
      <c r="AM120" s="76"/>
      <c r="AN120" s="76"/>
      <c r="AO120" s="145"/>
      <c r="AP120" s="247" t="str">
        <f>IF(F120="","",IFERROR(VLOOKUP(SUBSTITUTE(SUBSTITUTE(Tabla1[[#This Row],[Uso Sistemas]],"T","P"),"N","F"),Parámetros!$M$2:$N$17,2,0),"Completar hasta 3ra sem. para evaluar a Probacionista"))</f>
        <v/>
      </c>
      <c r="AQ120" s="39"/>
      <c r="AR120" s="39"/>
      <c r="AS120" s="39"/>
      <c r="AT120" s="28"/>
      <c r="AU120" s="55"/>
      <c r="AV120" s="55"/>
      <c r="AW120" s="55"/>
      <c r="AX120" s="249" t="str">
        <f>IF(V120="","",EOMONTH(EDATE(Tabla1[[#This Row],[Fecha Finalización]],2),0))</f>
        <v/>
      </c>
      <c r="AY120" s="39"/>
      <c r="AZ120" s="250" t="str">
        <f>IF(V120="","",EOMONTH(EDATE(Tabla1[[#This Row],[Fecha Finalización]],3),0))</f>
        <v/>
      </c>
      <c r="BA120" s="39"/>
      <c r="BB120" s="39"/>
      <c r="BC120" s="236"/>
      <c r="BD120" s="234" t="str">
        <f>IF(F120="","",Tabla1[[#This Row],[sem 01]]&amp;Tabla1[[#This Row],[sem 02]]&amp;Tabla1[[#This Row],[sem 03]])</f>
        <v/>
      </c>
      <c r="BE120" s="235" t="str">
        <f>IF(TRIM(F120)="","",$B$1&amp;"-"&amp;SUBSTITUTE(Tabla1[[#This Row],[Mes Inscrito]]," ","")&amp;"-"&amp;SUBSTITUTE(Tabla1[[#This Row],[Dia de clases Inscrito]]," ","")&amp;"-"&amp;SUBSTITUTE(Tabla1[[#This Row],[Horario Inscrito]]," ","")&amp;"-"&amp;Tabla1[[#This Row],[Fecha Inicio grupo]])</f>
        <v/>
      </c>
      <c r="BF120" s="252" t="str">
        <f>IF(F120="","",Tabla1[[#This Row],[Curso]])</f>
        <v/>
      </c>
      <c r="BG120" s="253" t="str">
        <f>+IF(TRIM(F120)="","",$B$1&amp;"-"&amp;TRIM(Tabla1[[#This Row],[Mes Inscrito]])&amp;"-"&amp;TRIM(Tabla1[[#This Row],[Dia de clases Inscrito]])&amp;"-"&amp;TRIM(Tabla1[[#This Row],[Horario Inscrito]])&amp;"-"&amp;TRIM(Tabla1[[#This Row],[Fecha Inicio grupo]])&amp;"-"&amp;TRIM(Tabla1[[#This Row],[Tipo Incrito]]))</f>
        <v/>
      </c>
      <c r="BH120" s="307"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8"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8"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8" t="str">
        <f>IF(Tabla1[[#This Row],[Fecha Inicio grupo]]="","",IFERROR(VLOOKUP(Tabla1[[#This Row],[Mes de Alta como miembro]],Parámetros!$AM$2:$AN$16,2,0),"01/01/1900"))</f>
        <v/>
      </c>
    </row>
    <row r="121" spans="1:63" ht="14.45">
      <c r="A121" s="68">
        <v>118</v>
      </c>
      <c r="B121" s="28"/>
      <c r="C121" s="34"/>
      <c r="D121" s="42"/>
      <c r="E121" s="64"/>
      <c r="F121" s="45"/>
      <c r="G121" s="45"/>
      <c r="H121" s="164"/>
      <c r="I121" s="42"/>
      <c r="J121" s="28"/>
      <c r="K121" s="69"/>
      <c r="L121" s="68"/>
      <c r="M121" s="46"/>
      <c r="N121" s="239" t="str">
        <f ca="1">IF(Tabla1[[#This Row],[Fecha de nac]]="","",IF(Tabla1[[#This Row],[Fecha Finalización]] &gt;=TODAY(), DATEDIF(Tabla1[[#This Row],[Fecha de nac]],TODAY(),"y"), ROUNDDOWN((Tabla1[[#This Row],[Fecha Finalización]] -Tabla1[[#This Row],[Fecha de nac]])/365,0)))</f>
        <v/>
      </c>
      <c r="O121" s="170"/>
      <c r="P121" s="34"/>
      <c r="Q121" s="67"/>
      <c r="R121" s="67"/>
      <c r="S121" s="67"/>
      <c r="T121" s="67"/>
      <c r="U121" s="244" t="str">
        <f>IF(F121="","",Tabla1[[#This Row],[Fecha Inicio grupo]]+3*7-7)</f>
        <v/>
      </c>
      <c r="V121" s="245" t="str">
        <f>IF(F121="","",EDATE(Tabla1[[#This Row],[Fecha Inicio grupo]],3))</f>
        <v/>
      </c>
      <c r="W121" s="29"/>
      <c r="X121" s="29"/>
      <c r="Y121" s="76"/>
      <c r="Z121" s="76"/>
      <c r="AA121" s="76"/>
      <c r="AB121" s="76"/>
      <c r="AC121" s="76"/>
      <c r="AD121" s="76"/>
      <c r="AE121" s="76"/>
      <c r="AF121" s="76"/>
      <c r="AG121" s="76"/>
      <c r="AH121" s="76"/>
      <c r="AI121" s="76"/>
      <c r="AJ121" s="76"/>
      <c r="AK121" s="76"/>
      <c r="AL121" s="76"/>
      <c r="AM121" s="76"/>
      <c r="AN121" s="76"/>
      <c r="AO121" s="145"/>
      <c r="AP121" s="247" t="str">
        <f>IF(F121="","",IFERROR(VLOOKUP(SUBSTITUTE(SUBSTITUTE(Tabla1[[#This Row],[Uso Sistemas]],"T","P"),"N","F"),Parámetros!$M$2:$N$17,2,0),"Completar hasta 3ra sem. para evaluar a Probacionista"))</f>
        <v/>
      </c>
      <c r="AQ121" s="39"/>
      <c r="AR121" s="39"/>
      <c r="AS121" s="39"/>
      <c r="AT121" s="28"/>
      <c r="AU121" s="55"/>
      <c r="AV121" s="55"/>
      <c r="AW121" s="55"/>
      <c r="AX121" s="249" t="str">
        <f>IF(V121="","",EOMONTH(EDATE(Tabla1[[#This Row],[Fecha Finalización]],2),0))</f>
        <v/>
      </c>
      <c r="AY121" s="39"/>
      <c r="AZ121" s="250" t="str">
        <f>IF(V121="","",EOMONTH(EDATE(Tabla1[[#This Row],[Fecha Finalización]],3),0))</f>
        <v/>
      </c>
      <c r="BA121" s="39"/>
      <c r="BB121" s="39"/>
      <c r="BC121" s="236"/>
      <c r="BD121" s="234" t="str">
        <f>IF(F121="","",Tabla1[[#This Row],[sem 01]]&amp;Tabla1[[#This Row],[sem 02]]&amp;Tabla1[[#This Row],[sem 03]])</f>
        <v/>
      </c>
      <c r="BE121" s="235" t="str">
        <f>IF(TRIM(F121)="","",$B$1&amp;"-"&amp;SUBSTITUTE(Tabla1[[#This Row],[Mes Inscrito]]," ","")&amp;"-"&amp;SUBSTITUTE(Tabla1[[#This Row],[Dia de clases Inscrito]]," ","")&amp;"-"&amp;SUBSTITUTE(Tabla1[[#This Row],[Horario Inscrito]]," ","")&amp;"-"&amp;Tabla1[[#This Row],[Fecha Inicio grupo]])</f>
        <v/>
      </c>
      <c r="BF121" s="252" t="str">
        <f>IF(F121="","",Tabla1[[#This Row],[Curso]])</f>
        <v/>
      </c>
      <c r="BG121" s="253" t="str">
        <f>+IF(TRIM(F121)="","",$B$1&amp;"-"&amp;TRIM(Tabla1[[#This Row],[Mes Inscrito]])&amp;"-"&amp;TRIM(Tabla1[[#This Row],[Dia de clases Inscrito]])&amp;"-"&amp;TRIM(Tabla1[[#This Row],[Horario Inscrito]])&amp;"-"&amp;TRIM(Tabla1[[#This Row],[Fecha Inicio grupo]])&amp;"-"&amp;TRIM(Tabla1[[#This Row],[Tipo Incrito]]))</f>
        <v/>
      </c>
      <c r="BH121" s="307"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8"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8"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8" t="str">
        <f>IF(Tabla1[[#This Row],[Fecha Inicio grupo]]="","",IFERROR(VLOOKUP(Tabla1[[#This Row],[Mes de Alta como miembro]],Parámetros!$AM$2:$AN$16,2,0),"01/01/1900"))</f>
        <v/>
      </c>
    </row>
    <row r="122" spans="1:63" ht="14.45">
      <c r="A122" s="68">
        <v>119</v>
      </c>
      <c r="B122" s="29"/>
      <c r="C122" s="34"/>
      <c r="D122" s="42"/>
      <c r="E122" s="64"/>
      <c r="F122" s="45"/>
      <c r="G122" s="45"/>
      <c r="H122" s="164"/>
      <c r="I122" s="42"/>
      <c r="J122" s="28"/>
      <c r="K122" s="69"/>
      <c r="L122" s="68"/>
      <c r="M122" s="46"/>
      <c r="N122" s="239" t="str">
        <f ca="1">IF(Tabla1[[#This Row],[Fecha de nac]]="","",IF(Tabla1[[#This Row],[Fecha Finalización]] &gt;=TODAY(), DATEDIF(Tabla1[[#This Row],[Fecha de nac]],TODAY(),"y"), ROUNDDOWN((Tabla1[[#This Row],[Fecha Finalización]] -Tabla1[[#This Row],[Fecha de nac]])/365,0)))</f>
        <v/>
      </c>
      <c r="O122" s="170"/>
      <c r="P122" s="34"/>
      <c r="Q122" s="67"/>
      <c r="R122" s="67"/>
      <c r="S122" s="67"/>
      <c r="T122" s="67"/>
      <c r="U122" s="244" t="str">
        <f>IF(F122="","",Tabla1[[#This Row],[Fecha Inicio grupo]]+3*7-7)</f>
        <v/>
      </c>
      <c r="V122" s="245" t="str">
        <f>IF(F122="","",EDATE(Tabla1[[#This Row],[Fecha Inicio grupo]],3))</f>
        <v/>
      </c>
      <c r="W122" s="29"/>
      <c r="X122" s="29"/>
      <c r="Y122" s="76"/>
      <c r="Z122" s="76"/>
      <c r="AA122" s="76"/>
      <c r="AB122" s="76"/>
      <c r="AC122" s="76"/>
      <c r="AD122" s="76"/>
      <c r="AE122" s="76"/>
      <c r="AF122" s="76"/>
      <c r="AG122" s="76"/>
      <c r="AH122" s="76"/>
      <c r="AI122" s="76"/>
      <c r="AJ122" s="76"/>
      <c r="AK122" s="76"/>
      <c r="AL122" s="76"/>
      <c r="AM122" s="76"/>
      <c r="AN122" s="76"/>
      <c r="AO122" s="145"/>
      <c r="AP122" s="247" t="str">
        <f>IF(F122="","",IFERROR(VLOOKUP(SUBSTITUTE(SUBSTITUTE(Tabla1[[#This Row],[Uso Sistemas]],"T","P"),"N","F"),Parámetros!$M$2:$N$17,2,0),"Completar hasta 3ra sem. para evaluar a Probacionista"))</f>
        <v/>
      </c>
      <c r="AQ122" s="39"/>
      <c r="AR122" s="39"/>
      <c r="AS122" s="39"/>
      <c r="AT122" s="28"/>
      <c r="AU122" s="55"/>
      <c r="AV122" s="55"/>
      <c r="AW122" s="55"/>
      <c r="AX122" s="249" t="str">
        <f>IF(V122="","",EOMONTH(EDATE(Tabla1[[#This Row],[Fecha Finalización]],2),0))</f>
        <v/>
      </c>
      <c r="AY122" s="39"/>
      <c r="AZ122" s="250" t="str">
        <f>IF(V122="","",EOMONTH(EDATE(Tabla1[[#This Row],[Fecha Finalización]],3),0))</f>
        <v/>
      </c>
      <c r="BA122" s="39"/>
      <c r="BB122" s="39"/>
      <c r="BC122" s="236"/>
      <c r="BD122" s="234" t="str">
        <f>IF(F122="","",Tabla1[[#This Row],[sem 01]]&amp;Tabla1[[#This Row],[sem 02]]&amp;Tabla1[[#This Row],[sem 03]])</f>
        <v/>
      </c>
      <c r="BE122" s="235" t="str">
        <f>IF(TRIM(F122)="","",$B$1&amp;"-"&amp;SUBSTITUTE(Tabla1[[#This Row],[Mes Inscrito]]," ","")&amp;"-"&amp;SUBSTITUTE(Tabla1[[#This Row],[Dia de clases Inscrito]]," ","")&amp;"-"&amp;SUBSTITUTE(Tabla1[[#This Row],[Horario Inscrito]]," ","")&amp;"-"&amp;Tabla1[[#This Row],[Fecha Inicio grupo]])</f>
        <v/>
      </c>
      <c r="BF122" s="252" t="str">
        <f>IF(F122="","",Tabla1[[#This Row],[Curso]])</f>
        <v/>
      </c>
      <c r="BG122" s="253" t="str">
        <f>+IF(TRIM(F122)="","",$B$1&amp;"-"&amp;TRIM(Tabla1[[#This Row],[Mes Inscrito]])&amp;"-"&amp;TRIM(Tabla1[[#This Row],[Dia de clases Inscrito]])&amp;"-"&amp;TRIM(Tabla1[[#This Row],[Horario Inscrito]])&amp;"-"&amp;TRIM(Tabla1[[#This Row],[Fecha Inicio grupo]])&amp;"-"&amp;TRIM(Tabla1[[#This Row],[Tipo Incrito]]))</f>
        <v/>
      </c>
      <c r="BH122" s="307"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8"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8"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8" t="str">
        <f>IF(Tabla1[[#This Row],[Fecha Inicio grupo]]="","",IFERROR(VLOOKUP(Tabla1[[#This Row],[Mes de Alta como miembro]],Parámetros!$AM$2:$AN$16,2,0),"01/01/1900"))</f>
        <v/>
      </c>
    </row>
    <row r="123" spans="1:63" ht="14.45">
      <c r="A123" s="68">
        <v>120</v>
      </c>
      <c r="B123" s="29"/>
      <c r="C123" s="34"/>
      <c r="D123" s="42"/>
      <c r="E123" s="64"/>
      <c r="F123" s="45"/>
      <c r="G123" s="45"/>
      <c r="H123" s="164"/>
      <c r="I123" s="42"/>
      <c r="J123" s="28"/>
      <c r="K123" s="69"/>
      <c r="L123" s="68"/>
      <c r="M123" s="46"/>
      <c r="N123" s="239" t="str">
        <f ca="1">IF(Tabla1[[#This Row],[Fecha de nac]]="","",IF(Tabla1[[#This Row],[Fecha Finalización]] &gt;=TODAY(), DATEDIF(Tabla1[[#This Row],[Fecha de nac]],TODAY(),"y"), ROUNDDOWN((Tabla1[[#This Row],[Fecha Finalización]] -Tabla1[[#This Row],[Fecha de nac]])/365,0)))</f>
        <v/>
      </c>
      <c r="O123" s="170"/>
      <c r="P123" s="34"/>
      <c r="Q123" s="67"/>
      <c r="R123" s="67"/>
      <c r="S123" s="67"/>
      <c r="T123" s="67"/>
      <c r="U123" s="244" t="str">
        <f>IF(F123="","",Tabla1[[#This Row],[Fecha Inicio grupo]]+3*7-7)</f>
        <v/>
      </c>
      <c r="V123" s="245" t="str">
        <f>IF(F123="","",EDATE(Tabla1[[#This Row],[Fecha Inicio grupo]],3))</f>
        <v/>
      </c>
      <c r="W123" s="29"/>
      <c r="X123" s="29"/>
      <c r="Y123" s="76"/>
      <c r="Z123" s="76"/>
      <c r="AA123" s="76"/>
      <c r="AB123" s="76"/>
      <c r="AC123" s="76"/>
      <c r="AD123" s="76"/>
      <c r="AE123" s="76"/>
      <c r="AF123" s="76"/>
      <c r="AG123" s="76"/>
      <c r="AH123" s="76"/>
      <c r="AI123" s="76"/>
      <c r="AJ123" s="76"/>
      <c r="AK123" s="76"/>
      <c r="AL123" s="76"/>
      <c r="AM123" s="76"/>
      <c r="AN123" s="76"/>
      <c r="AO123" s="145"/>
      <c r="AP123" s="247" t="str">
        <f>IF(F123="","",IFERROR(VLOOKUP(SUBSTITUTE(SUBSTITUTE(Tabla1[[#This Row],[Uso Sistemas]],"T","P"),"N","F"),Parámetros!$M$2:$N$17,2,0),"Completar hasta 3ra sem. para evaluar a Probacionista"))</f>
        <v/>
      </c>
      <c r="AQ123" s="39"/>
      <c r="AR123" s="39"/>
      <c r="AS123" s="39"/>
      <c r="AT123" s="28"/>
      <c r="AU123" s="55"/>
      <c r="AV123" s="55"/>
      <c r="AW123" s="55"/>
      <c r="AX123" s="249" t="str">
        <f>IF(V123="","",EOMONTH(EDATE(Tabla1[[#This Row],[Fecha Finalización]],2),0))</f>
        <v/>
      </c>
      <c r="AY123" s="39"/>
      <c r="AZ123" s="250" t="str">
        <f>IF(V123="","",EOMONTH(EDATE(Tabla1[[#This Row],[Fecha Finalización]],3),0))</f>
        <v/>
      </c>
      <c r="BA123" s="39"/>
      <c r="BB123" s="39"/>
      <c r="BC123" s="236"/>
      <c r="BD123" s="234" t="str">
        <f>IF(F123="","",Tabla1[[#This Row],[sem 01]]&amp;Tabla1[[#This Row],[sem 02]]&amp;Tabla1[[#This Row],[sem 03]])</f>
        <v/>
      </c>
      <c r="BE123" s="235" t="str">
        <f>IF(TRIM(F123)="","",$B$1&amp;"-"&amp;SUBSTITUTE(Tabla1[[#This Row],[Mes Inscrito]]," ","")&amp;"-"&amp;SUBSTITUTE(Tabla1[[#This Row],[Dia de clases Inscrito]]," ","")&amp;"-"&amp;SUBSTITUTE(Tabla1[[#This Row],[Horario Inscrito]]," ","")&amp;"-"&amp;Tabla1[[#This Row],[Fecha Inicio grupo]])</f>
        <v/>
      </c>
      <c r="BF123" s="252" t="str">
        <f>IF(F123="","",Tabla1[[#This Row],[Curso]])</f>
        <v/>
      </c>
      <c r="BG123" s="253" t="str">
        <f>+IF(TRIM(F123)="","",$B$1&amp;"-"&amp;TRIM(Tabla1[[#This Row],[Mes Inscrito]])&amp;"-"&amp;TRIM(Tabla1[[#This Row],[Dia de clases Inscrito]])&amp;"-"&amp;TRIM(Tabla1[[#This Row],[Horario Inscrito]])&amp;"-"&amp;TRIM(Tabla1[[#This Row],[Fecha Inicio grupo]])&amp;"-"&amp;TRIM(Tabla1[[#This Row],[Tipo Incrito]]))</f>
        <v/>
      </c>
      <c r="BH123" s="307"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8"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8"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8" t="str">
        <f>IF(Tabla1[[#This Row],[Fecha Inicio grupo]]="","",IFERROR(VLOOKUP(Tabla1[[#This Row],[Mes de Alta como miembro]],Parámetros!$AM$2:$AN$16,2,0),"01/01/1900"))</f>
        <v/>
      </c>
    </row>
    <row r="124" spans="1:63" ht="14.45">
      <c r="A124" s="68">
        <v>121</v>
      </c>
      <c r="B124" s="29"/>
      <c r="C124" s="34"/>
      <c r="D124" s="42"/>
      <c r="E124" s="64"/>
      <c r="F124" s="45"/>
      <c r="G124" s="45"/>
      <c r="H124" s="164"/>
      <c r="I124" s="42"/>
      <c r="J124" s="28"/>
      <c r="K124" s="69"/>
      <c r="L124" s="68"/>
      <c r="M124" s="46"/>
      <c r="N124" s="239" t="str">
        <f ca="1">IF(Tabla1[[#This Row],[Fecha de nac]]="","",IF(Tabla1[[#This Row],[Fecha Finalización]] &gt;=TODAY(), DATEDIF(Tabla1[[#This Row],[Fecha de nac]],TODAY(),"y"), ROUNDDOWN((Tabla1[[#This Row],[Fecha Finalización]] -Tabla1[[#This Row],[Fecha de nac]])/365,0)))</f>
        <v/>
      </c>
      <c r="O124" s="170"/>
      <c r="P124" s="34"/>
      <c r="Q124" s="67"/>
      <c r="R124" s="67"/>
      <c r="S124" s="67"/>
      <c r="T124" s="67"/>
      <c r="U124" s="244" t="str">
        <f>IF(F124="","",Tabla1[[#This Row],[Fecha Inicio grupo]]+3*7-7)</f>
        <v/>
      </c>
      <c r="V124" s="245" t="str">
        <f>IF(F124="","",EDATE(Tabla1[[#This Row],[Fecha Inicio grupo]],3))</f>
        <v/>
      </c>
      <c r="W124" s="29"/>
      <c r="X124" s="29"/>
      <c r="Y124" s="76"/>
      <c r="Z124" s="76"/>
      <c r="AA124" s="76"/>
      <c r="AB124" s="76"/>
      <c r="AC124" s="76"/>
      <c r="AD124" s="76"/>
      <c r="AE124" s="76"/>
      <c r="AF124" s="76"/>
      <c r="AG124" s="76"/>
      <c r="AH124" s="76"/>
      <c r="AI124" s="76"/>
      <c r="AJ124" s="76"/>
      <c r="AK124" s="76"/>
      <c r="AL124" s="76"/>
      <c r="AM124" s="76"/>
      <c r="AN124" s="76"/>
      <c r="AO124" s="145"/>
      <c r="AP124" s="247" t="str">
        <f>IF(F124="","",IFERROR(VLOOKUP(SUBSTITUTE(SUBSTITUTE(Tabla1[[#This Row],[Uso Sistemas]],"T","P"),"N","F"),Parámetros!$M$2:$N$17,2,0),"Completar hasta 3ra sem. para evaluar a Probacionista"))</f>
        <v/>
      </c>
      <c r="AQ124" s="39"/>
      <c r="AR124" s="39"/>
      <c r="AS124" s="39"/>
      <c r="AT124" s="28"/>
      <c r="AU124" s="55"/>
      <c r="AV124" s="55"/>
      <c r="AW124" s="55"/>
      <c r="AX124" s="249" t="str">
        <f>IF(V124="","",EOMONTH(EDATE(Tabla1[[#This Row],[Fecha Finalización]],2),0))</f>
        <v/>
      </c>
      <c r="AY124" s="39"/>
      <c r="AZ124" s="250" t="str">
        <f>IF(V124="","",EOMONTH(EDATE(Tabla1[[#This Row],[Fecha Finalización]],3),0))</f>
        <v/>
      </c>
      <c r="BA124" s="39"/>
      <c r="BB124" s="39"/>
      <c r="BC124" s="236"/>
      <c r="BD124" s="234" t="str">
        <f>IF(F124="","",Tabla1[[#This Row],[sem 01]]&amp;Tabla1[[#This Row],[sem 02]]&amp;Tabla1[[#This Row],[sem 03]])</f>
        <v/>
      </c>
      <c r="BE124" s="235" t="str">
        <f>IF(TRIM(F124)="","",$B$1&amp;"-"&amp;SUBSTITUTE(Tabla1[[#This Row],[Mes Inscrito]]," ","")&amp;"-"&amp;SUBSTITUTE(Tabla1[[#This Row],[Dia de clases Inscrito]]," ","")&amp;"-"&amp;SUBSTITUTE(Tabla1[[#This Row],[Horario Inscrito]]," ","")&amp;"-"&amp;Tabla1[[#This Row],[Fecha Inicio grupo]])</f>
        <v/>
      </c>
      <c r="BF124" s="252" t="str">
        <f>IF(F124="","",Tabla1[[#This Row],[Curso]])</f>
        <v/>
      </c>
      <c r="BG124" s="253" t="str">
        <f>+IF(TRIM(F124)="","",$B$1&amp;"-"&amp;TRIM(Tabla1[[#This Row],[Mes Inscrito]])&amp;"-"&amp;TRIM(Tabla1[[#This Row],[Dia de clases Inscrito]])&amp;"-"&amp;TRIM(Tabla1[[#This Row],[Horario Inscrito]])&amp;"-"&amp;TRIM(Tabla1[[#This Row],[Fecha Inicio grupo]])&amp;"-"&amp;TRIM(Tabla1[[#This Row],[Tipo Incrito]]))</f>
        <v/>
      </c>
      <c r="BH124" s="307"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8"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8"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8" t="str">
        <f>IF(Tabla1[[#This Row],[Fecha Inicio grupo]]="","",IFERROR(VLOOKUP(Tabla1[[#This Row],[Mes de Alta como miembro]],Parámetros!$AM$2:$AN$16,2,0),"01/01/1900"))</f>
        <v/>
      </c>
    </row>
    <row r="125" spans="1:63" ht="14.45">
      <c r="A125" s="68">
        <v>122</v>
      </c>
      <c r="B125" s="29"/>
      <c r="C125" s="34"/>
      <c r="D125" s="42"/>
      <c r="E125" s="64"/>
      <c r="F125" s="45"/>
      <c r="G125" s="45"/>
      <c r="H125" s="164"/>
      <c r="I125" s="42"/>
      <c r="J125" s="28"/>
      <c r="K125" s="69"/>
      <c r="L125" s="68"/>
      <c r="M125" s="46"/>
      <c r="N125" s="239" t="str">
        <f ca="1">IF(Tabla1[[#This Row],[Fecha de nac]]="","",IF(Tabla1[[#This Row],[Fecha Finalización]] &gt;=TODAY(), DATEDIF(Tabla1[[#This Row],[Fecha de nac]],TODAY(),"y"), ROUNDDOWN((Tabla1[[#This Row],[Fecha Finalización]] -Tabla1[[#This Row],[Fecha de nac]])/365,0)))</f>
        <v/>
      </c>
      <c r="O125" s="170"/>
      <c r="P125" s="34"/>
      <c r="Q125" s="67"/>
      <c r="R125" s="67"/>
      <c r="S125" s="67"/>
      <c r="T125" s="67"/>
      <c r="U125" s="244" t="str">
        <f>IF(F125="","",Tabla1[[#This Row],[Fecha Inicio grupo]]+3*7-7)</f>
        <v/>
      </c>
      <c r="V125" s="245" t="str">
        <f>IF(F125="","",EDATE(Tabla1[[#This Row],[Fecha Inicio grupo]],3))</f>
        <v/>
      </c>
      <c r="W125" s="29"/>
      <c r="X125" s="29"/>
      <c r="Y125" s="76"/>
      <c r="Z125" s="76"/>
      <c r="AA125" s="76"/>
      <c r="AB125" s="76"/>
      <c r="AC125" s="76"/>
      <c r="AD125" s="76"/>
      <c r="AE125" s="76"/>
      <c r="AF125" s="76"/>
      <c r="AG125" s="76"/>
      <c r="AH125" s="76"/>
      <c r="AI125" s="76"/>
      <c r="AJ125" s="76"/>
      <c r="AK125" s="76"/>
      <c r="AL125" s="76"/>
      <c r="AM125" s="76"/>
      <c r="AN125" s="76"/>
      <c r="AO125" s="145"/>
      <c r="AP125" s="247" t="str">
        <f>IF(F125="","",IFERROR(VLOOKUP(SUBSTITUTE(SUBSTITUTE(Tabla1[[#This Row],[Uso Sistemas]],"T","P"),"N","F"),Parámetros!$M$2:$N$17,2,0),"Completar hasta 3ra sem. para evaluar a Probacionista"))</f>
        <v/>
      </c>
      <c r="AQ125" s="39"/>
      <c r="AR125" s="39"/>
      <c r="AS125" s="39"/>
      <c r="AT125" s="28"/>
      <c r="AU125" s="55"/>
      <c r="AV125" s="55"/>
      <c r="AW125" s="55"/>
      <c r="AX125" s="249" t="str">
        <f>IF(V125="","",EOMONTH(EDATE(Tabla1[[#This Row],[Fecha Finalización]],2),0))</f>
        <v/>
      </c>
      <c r="AY125" s="39"/>
      <c r="AZ125" s="250" t="str">
        <f>IF(V125="","",EOMONTH(EDATE(Tabla1[[#This Row],[Fecha Finalización]],3),0))</f>
        <v/>
      </c>
      <c r="BA125" s="39"/>
      <c r="BB125" s="39"/>
      <c r="BC125" s="236"/>
      <c r="BD125" s="234" t="str">
        <f>IF(F125="","",Tabla1[[#This Row],[sem 01]]&amp;Tabla1[[#This Row],[sem 02]]&amp;Tabla1[[#This Row],[sem 03]])</f>
        <v/>
      </c>
      <c r="BE125" s="235" t="str">
        <f>IF(TRIM(F125)="","",$B$1&amp;"-"&amp;SUBSTITUTE(Tabla1[[#This Row],[Mes Inscrito]]," ","")&amp;"-"&amp;SUBSTITUTE(Tabla1[[#This Row],[Dia de clases Inscrito]]," ","")&amp;"-"&amp;SUBSTITUTE(Tabla1[[#This Row],[Horario Inscrito]]," ","")&amp;"-"&amp;Tabla1[[#This Row],[Fecha Inicio grupo]])</f>
        <v/>
      </c>
      <c r="BF125" s="252" t="str">
        <f>IF(F125="","",Tabla1[[#This Row],[Curso]])</f>
        <v/>
      </c>
      <c r="BG125" s="253" t="str">
        <f>+IF(TRIM(F125)="","",$B$1&amp;"-"&amp;TRIM(Tabla1[[#This Row],[Mes Inscrito]])&amp;"-"&amp;TRIM(Tabla1[[#This Row],[Dia de clases Inscrito]])&amp;"-"&amp;TRIM(Tabla1[[#This Row],[Horario Inscrito]])&amp;"-"&amp;TRIM(Tabla1[[#This Row],[Fecha Inicio grupo]])&amp;"-"&amp;TRIM(Tabla1[[#This Row],[Tipo Incrito]]))</f>
        <v/>
      </c>
      <c r="BH125" s="307"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8"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8"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8" t="str">
        <f>IF(Tabla1[[#This Row],[Fecha Inicio grupo]]="","",IFERROR(VLOOKUP(Tabla1[[#This Row],[Mes de Alta como miembro]],Parámetros!$AM$2:$AN$16,2,0),"01/01/1900"))</f>
        <v/>
      </c>
    </row>
    <row r="126" spans="1:63" ht="14.45">
      <c r="A126" s="68">
        <v>123</v>
      </c>
      <c r="B126" s="29"/>
      <c r="C126" s="34"/>
      <c r="D126" s="42"/>
      <c r="E126" s="64"/>
      <c r="F126" s="45"/>
      <c r="G126" s="45"/>
      <c r="H126" s="164"/>
      <c r="I126" s="42"/>
      <c r="J126" s="28"/>
      <c r="K126" s="69"/>
      <c r="L126" s="68"/>
      <c r="M126" s="46"/>
      <c r="N126" s="239" t="str">
        <f ca="1">IF(Tabla1[[#This Row],[Fecha de nac]]="","",IF(Tabla1[[#This Row],[Fecha Finalización]] &gt;=TODAY(), DATEDIF(Tabla1[[#This Row],[Fecha de nac]],TODAY(),"y"), ROUNDDOWN((Tabla1[[#This Row],[Fecha Finalización]] -Tabla1[[#This Row],[Fecha de nac]])/365,0)))</f>
        <v/>
      </c>
      <c r="O126" s="170"/>
      <c r="P126" s="34"/>
      <c r="Q126" s="67"/>
      <c r="R126" s="67"/>
      <c r="S126" s="67"/>
      <c r="T126" s="67"/>
      <c r="U126" s="244" t="str">
        <f>IF(F126="","",Tabla1[[#This Row],[Fecha Inicio grupo]]+3*7-7)</f>
        <v/>
      </c>
      <c r="V126" s="245" t="str">
        <f>IF(F126="","",EDATE(Tabla1[[#This Row],[Fecha Inicio grupo]],3))</f>
        <v/>
      </c>
      <c r="W126" s="29"/>
      <c r="X126" s="29"/>
      <c r="Y126" s="76"/>
      <c r="Z126" s="76"/>
      <c r="AA126" s="76"/>
      <c r="AB126" s="76"/>
      <c r="AC126" s="76"/>
      <c r="AD126" s="76"/>
      <c r="AE126" s="76"/>
      <c r="AF126" s="76"/>
      <c r="AG126" s="76"/>
      <c r="AH126" s="76"/>
      <c r="AI126" s="76"/>
      <c r="AJ126" s="76"/>
      <c r="AK126" s="76"/>
      <c r="AL126" s="76"/>
      <c r="AM126" s="76"/>
      <c r="AN126" s="76"/>
      <c r="AO126" s="145"/>
      <c r="AP126" s="247" t="str">
        <f>IF(F126="","",IFERROR(VLOOKUP(SUBSTITUTE(SUBSTITUTE(Tabla1[[#This Row],[Uso Sistemas]],"T","P"),"N","F"),Parámetros!$M$2:$N$17,2,0),"Completar hasta 3ra sem. para evaluar a Probacionista"))</f>
        <v/>
      </c>
      <c r="AQ126" s="39"/>
      <c r="AR126" s="39"/>
      <c r="AS126" s="39"/>
      <c r="AT126" s="28"/>
      <c r="AU126" s="55"/>
      <c r="AV126" s="55"/>
      <c r="AW126" s="55"/>
      <c r="AX126" s="249" t="str">
        <f>IF(V126="","",EOMONTH(EDATE(Tabla1[[#This Row],[Fecha Finalización]],2),0))</f>
        <v/>
      </c>
      <c r="AY126" s="39"/>
      <c r="AZ126" s="250" t="str">
        <f>IF(V126="","",EOMONTH(EDATE(Tabla1[[#This Row],[Fecha Finalización]],3),0))</f>
        <v/>
      </c>
      <c r="BA126" s="39"/>
      <c r="BB126" s="39"/>
      <c r="BC126" s="236"/>
      <c r="BD126" s="234" t="str">
        <f>IF(F126="","",Tabla1[[#This Row],[sem 01]]&amp;Tabla1[[#This Row],[sem 02]]&amp;Tabla1[[#This Row],[sem 03]])</f>
        <v/>
      </c>
      <c r="BE126" s="235" t="str">
        <f>IF(TRIM(F126)="","",$B$1&amp;"-"&amp;SUBSTITUTE(Tabla1[[#This Row],[Mes Inscrito]]," ","")&amp;"-"&amp;SUBSTITUTE(Tabla1[[#This Row],[Dia de clases Inscrito]]," ","")&amp;"-"&amp;SUBSTITUTE(Tabla1[[#This Row],[Horario Inscrito]]," ","")&amp;"-"&amp;Tabla1[[#This Row],[Fecha Inicio grupo]])</f>
        <v/>
      </c>
      <c r="BF126" s="252" t="str">
        <f>IF(F126="","",Tabla1[[#This Row],[Curso]])</f>
        <v/>
      </c>
      <c r="BG126" s="253" t="str">
        <f>+IF(TRIM(F126)="","",$B$1&amp;"-"&amp;TRIM(Tabla1[[#This Row],[Mes Inscrito]])&amp;"-"&amp;TRIM(Tabla1[[#This Row],[Dia de clases Inscrito]])&amp;"-"&amp;TRIM(Tabla1[[#This Row],[Horario Inscrito]])&amp;"-"&amp;TRIM(Tabla1[[#This Row],[Fecha Inicio grupo]])&amp;"-"&amp;TRIM(Tabla1[[#This Row],[Tipo Incrito]]))</f>
        <v/>
      </c>
      <c r="BH126" s="307"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8"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8"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8" t="str">
        <f>IF(Tabla1[[#This Row],[Fecha Inicio grupo]]="","",IFERROR(VLOOKUP(Tabla1[[#This Row],[Mes de Alta como miembro]],Parámetros!$AM$2:$AN$16,2,0),"01/01/1900"))</f>
        <v/>
      </c>
    </row>
    <row r="127" spans="1:63" ht="14.45">
      <c r="A127" s="68">
        <v>124</v>
      </c>
      <c r="B127" s="29"/>
      <c r="C127" s="34"/>
      <c r="D127" s="42"/>
      <c r="E127" s="64"/>
      <c r="F127" s="45"/>
      <c r="G127" s="45"/>
      <c r="H127" s="164"/>
      <c r="I127" s="42"/>
      <c r="J127" s="28"/>
      <c r="K127" s="69"/>
      <c r="L127" s="68"/>
      <c r="M127" s="46"/>
      <c r="N127" s="239" t="str">
        <f ca="1">IF(Tabla1[[#This Row],[Fecha de nac]]="","",IF(Tabla1[[#This Row],[Fecha Finalización]] &gt;=TODAY(), DATEDIF(Tabla1[[#This Row],[Fecha de nac]],TODAY(),"y"), ROUNDDOWN((Tabla1[[#This Row],[Fecha Finalización]] -Tabla1[[#This Row],[Fecha de nac]])/365,0)))</f>
        <v/>
      </c>
      <c r="O127" s="170"/>
      <c r="P127" s="34"/>
      <c r="Q127" s="67"/>
      <c r="R127" s="67"/>
      <c r="S127" s="67"/>
      <c r="T127" s="67"/>
      <c r="U127" s="244" t="str">
        <f>IF(F127="","",Tabla1[[#This Row],[Fecha Inicio grupo]]+3*7-7)</f>
        <v/>
      </c>
      <c r="V127" s="245" t="str">
        <f>IF(F127="","",EDATE(Tabla1[[#This Row],[Fecha Inicio grupo]],3))</f>
        <v/>
      </c>
      <c r="W127" s="29"/>
      <c r="X127" s="29"/>
      <c r="Y127" s="76"/>
      <c r="Z127" s="76"/>
      <c r="AA127" s="76"/>
      <c r="AB127" s="76"/>
      <c r="AC127" s="76"/>
      <c r="AD127" s="76"/>
      <c r="AE127" s="76"/>
      <c r="AF127" s="76"/>
      <c r="AG127" s="76"/>
      <c r="AH127" s="76"/>
      <c r="AI127" s="76"/>
      <c r="AJ127" s="76"/>
      <c r="AK127" s="76"/>
      <c r="AL127" s="76"/>
      <c r="AM127" s="76"/>
      <c r="AN127" s="76"/>
      <c r="AO127" s="145"/>
      <c r="AP127" s="247" t="str">
        <f>IF(F127="","",IFERROR(VLOOKUP(SUBSTITUTE(SUBSTITUTE(Tabla1[[#This Row],[Uso Sistemas]],"T","P"),"N","F"),Parámetros!$M$2:$N$17,2,0),"Completar hasta 3ra sem. para evaluar a Probacionista"))</f>
        <v/>
      </c>
      <c r="AQ127" s="39"/>
      <c r="AR127" s="39"/>
      <c r="AS127" s="39"/>
      <c r="AT127" s="28"/>
      <c r="AU127" s="55"/>
      <c r="AV127" s="55"/>
      <c r="AW127" s="55"/>
      <c r="AX127" s="249" t="str">
        <f>IF(V127="","",EOMONTH(EDATE(Tabla1[[#This Row],[Fecha Finalización]],2),0))</f>
        <v/>
      </c>
      <c r="AY127" s="39"/>
      <c r="AZ127" s="250" t="str">
        <f>IF(V127="","",EOMONTH(EDATE(Tabla1[[#This Row],[Fecha Finalización]],3),0))</f>
        <v/>
      </c>
      <c r="BA127" s="39"/>
      <c r="BB127" s="39"/>
      <c r="BC127" s="236"/>
      <c r="BD127" s="234" t="str">
        <f>IF(F127="","",Tabla1[[#This Row],[sem 01]]&amp;Tabla1[[#This Row],[sem 02]]&amp;Tabla1[[#This Row],[sem 03]])</f>
        <v/>
      </c>
      <c r="BE127" s="235" t="str">
        <f>IF(TRIM(F127)="","",$B$1&amp;"-"&amp;SUBSTITUTE(Tabla1[[#This Row],[Mes Inscrito]]," ","")&amp;"-"&amp;SUBSTITUTE(Tabla1[[#This Row],[Dia de clases Inscrito]]," ","")&amp;"-"&amp;SUBSTITUTE(Tabla1[[#This Row],[Horario Inscrito]]," ","")&amp;"-"&amp;Tabla1[[#This Row],[Fecha Inicio grupo]])</f>
        <v/>
      </c>
      <c r="BF127" s="252" t="str">
        <f>IF(F127="","",Tabla1[[#This Row],[Curso]])</f>
        <v/>
      </c>
      <c r="BG127" s="253" t="str">
        <f>+IF(TRIM(F127)="","",$B$1&amp;"-"&amp;TRIM(Tabla1[[#This Row],[Mes Inscrito]])&amp;"-"&amp;TRIM(Tabla1[[#This Row],[Dia de clases Inscrito]])&amp;"-"&amp;TRIM(Tabla1[[#This Row],[Horario Inscrito]])&amp;"-"&amp;TRIM(Tabla1[[#This Row],[Fecha Inicio grupo]])&amp;"-"&amp;TRIM(Tabla1[[#This Row],[Tipo Incrito]]))</f>
        <v/>
      </c>
      <c r="BH127" s="307"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8"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8"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8" t="str">
        <f>IF(Tabla1[[#This Row],[Fecha Inicio grupo]]="","",IFERROR(VLOOKUP(Tabla1[[#This Row],[Mes de Alta como miembro]],Parámetros!$AM$2:$AN$16,2,0),"01/01/1900"))</f>
        <v/>
      </c>
    </row>
    <row r="128" spans="1:63" ht="14.45">
      <c r="A128" s="68">
        <v>125</v>
      </c>
      <c r="B128" s="29"/>
      <c r="C128" s="34"/>
      <c r="D128" s="42"/>
      <c r="E128" s="64"/>
      <c r="F128" s="45"/>
      <c r="G128" s="45"/>
      <c r="H128" s="164"/>
      <c r="I128" s="42"/>
      <c r="J128" s="28"/>
      <c r="K128" s="69"/>
      <c r="L128" s="68"/>
      <c r="M128" s="46"/>
      <c r="N128" s="239" t="str">
        <f ca="1">IF(Tabla1[[#This Row],[Fecha de nac]]="","",IF(Tabla1[[#This Row],[Fecha Finalización]] &gt;=TODAY(), DATEDIF(Tabla1[[#This Row],[Fecha de nac]],TODAY(),"y"), ROUNDDOWN((Tabla1[[#This Row],[Fecha Finalización]] -Tabla1[[#This Row],[Fecha de nac]])/365,0)))</f>
        <v/>
      </c>
      <c r="O128" s="170"/>
      <c r="P128" s="34"/>
      <c r="Q128" s="67"/>
      <c r="R128" s="67"/>
      <c r="S128" s="67"/>
      <c r="T128" s="67"/>
      <c r="U128" s="244" t="str">
        <f>IF(F128="","",Tabla1[[#This Row],[Fecha Inicio grupo]]+3*7-7)</f>
        <v/>
      </c>
      <c r="V128" s="245" t="str">
        <f>IF(F128="","",EDATE(Tabla1[[#This Row],[Fecha Inicio grupo]],3))</f>
        <v/>
      </c>
      <c r="W128" s="29"/>
      <c r="X128" s="29"/>
      <c r="Y128" s="76"/>
      <c r="Z128" s="76"/>
      <c r="AA128" s="76"/>
      <c r="AB128" s="76"/>
      <c r="AC128" s="76"/>
      <c r="AD128" s="76"/>
      <c r="AE128" s="76"/>
      <c r="AF128" s="76"/>
      <c r="AG128" s="76"/>
      <c r="AH128" s="76"/>
      <c r="AI128" s="76"/>
      <c r="AJ128" s="76"/>
      <c r="AK128" s="76"/>
      <c r="AL128" s="76"/>
      <c r="AM128" s="76"/>
      <c r="AN128" s="76"/>
      <c r="AO128" s="145"/>
      <c r="AP128" s="247" t="str">
        <f>IF(F128="","",IFERROR(VLOOKUP(SUBSTITUTE(SUBSTITUTE(Tabla1[[#This Row],[Uso Sistemas]],"T","P"),"N","F"),Parámetros!$M$2:$N$17,2,0),"Completar hasta 3ra sem. para evaluar a Probacionista"))</f>
        <v/>
      </c>
      <c r="AQ128" s="39"/>
      <c r="AR128" s="39"/>
      <c r="AS128" s="39"/>
      <c r="AT128" s="28"/>
      <c r="AU128" s="55"/>
      <c r="AV128" s="55"/>
      <c r="AW128" s="55"/>
      <c r="AX128" s="249" t="str">
        <f>IF(V128="","",EOMONTH(EDATE(Tabla1[[#This Row],[Fecha Finalización]],2),0))</f>
        <v/>
      </c>
      <c r="AY128" s="39"/>
      <c r="AZ128" s="250" t="str">
        <f>IF(V128="","",EOMONTH(EDATE(Tabla1[[#This Row],[Fecha Finalización]],3),0))</f>
        <v/>
      </c>
      <c r="BA128" s="39"/>
      <c r="BB128" s="39"/>
      <c r="BC128" s="236"/>
      <c r="BD128" s="234" t="str">
        <f>IF(F128="","",Tabla1[[#This Row],[sem 01]]&amp;Tabla1[[#This Row],[sem 02]]&amp;Tabla1[[#This Row],[sem 03]])</f>
        <v/>
      </c>
      <c r="BE128" s="235" t="str">
        <f>IF(TRIM(F128)="","",$B$1&amp;"-"&amp;SUBSTITUTE(Tabla1[[#This Row],[Mes Inscrito]]," ","")&amp;"-"&amp;SUBSTITUTE(Tabla1[[#This Row],[Dia de clases Inscrito]]," ","")&amp;"-"&amp;SUBSTITUTE(Tabla1[[#This Row],[Horario Inscrito]]," ","")&amp;"-"&amp;Tabla1[[#This Row],[Fecha Inicio grupo]])</f>
        <v/>
      </c>
      <c r="BF128" s="252" t="str">
        <f>IF(F128="","",Tabla1[[#This Row],[Curso]])</f>
        <v/>
      </c>
      <c r="BG128" s="253" t="str">
        <f>+IF(TRIM(F128)="","",$B$1&amp;"-"&amp;TRIM(Tabla1[[#This Row],[Mes Inscrito]])&amp;"-"&amp;TRIM(Tabla1[[#This Row],[Dia de clases Inscrito]])&amp;"-"&amp;TRIM(Tabla1[[#This Row],[Horario Inscrito]])&amp;"-"&amp;TRIM(Tabla1[[#This Row],[Fecha Inicio grupo]])&amp;"-"&amp;TRIM(Tabla1[[#This Row],[Tipo Incrito]]))</f>
        <v/>
      </c>
      <c r="BH128" s="307"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8"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8"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8" t="str">
        <f>IF(Tabla1[[#This Row],[Fecha Inicio grupo]]="","",IFERROR(VLOOKUP(Tabla1[[#This Row],[Mes de Alta como miembro]],Parámetros!$AM$2:$AN$16,2,0),"01/01/1900"))</f>
        <v/>
      </c>
    </row>
    <row r="129" spans="1:63" ht="14.45">
      <c r="A129" s="68">
        <v>126</v>
      </c>
      <c r="B129" s="29"/>
      <c r="C129" s="34"/>
      <c r="D129" s="42"/>
      <c r="E129" s="64"/>
      <c r="F129" s="45"/>
      <c r="G129" s="45"/>
      <c r="H129" s="164"/>
      <c r="I129" s="42"/>
      <c r="J129" s="28"/>
      <c r="K129" s="69"/>
      <c r="L129" s="68"/>
      <c r="M129" s="46"/>
      <c r="N129" s="239" t="str">
        <f ca="1">IF(Tabla1[[#This Row],[Fecha de nac]]="","",IF(Tabla1[[#This Row],[Fecha Finalización]] &gt;=TODAY(), DATEDIF(Tabla1[[#This Row],[Fecha de nac]],TODAY(),"y"), ROUNDDOWN((Tabla1[[#This Row],[Fecha Finalización]] -Tabla1[[#This Row],[Fecha de nac]])/365,0)))</f>
        <v/>
      </c>
      <c r="O129" s="170"/>
      <c r="P129" s="34"/>
      <c r="Q129" s="67"/>
      <c r="R129" s="67"/>
      <c r="S129" s="67"/>
      <c r="T129" s="67"/>
      <c r="U129" s="244" t="str">
        <f>IF(F129="","",Tabla1[[#This Row],[Fecha Inicio grupo]]+3*7-7)</f>
        <v/>
      </c>
      <c r="V129" s="245" t="str">
        <f>IF(F129="","",EDATE(Tabla1[[#This Row],[Fecha Inicio grupo]],3))</f>
        <v/>
      </c>
      <c r="W129" s="29"/>
      <c r="X129" s="29"/>
      <c r="Y129" s="76"/>
      <c r="Z129" s="76"/>
      <c r="AA129" s="76"/>
      <c r="AB129" s="76"/>
      <c r="AC129" s="76"/>
      <c r="AD129" s="76"/>
      <c r="AE129" s="76"/>
      <c r="AF129" s="76"/>
      <c r="AG129" s="76"/>
      <c r="AH129" s="76"/>
      <c r="AI129" s="76"/>
      <c r="AJ129" s="76"/>
      <c r="AK129" s="76"/>
      <c r="AL129" s="76"/>
      <c r="AM129" s="76"/>
      <c r="AN129" s="76"/>
      <c r="AO129" s="145"/>
      <c r="AP129" s="247" t="str">
        <f>IF(F129="","",IFERROR(VLOOKUP(SUBSTITUTE(SUBSTITUTE(Tabla1[[#This Row],[Uso Sistemas]],"T","P"),"N","F"),Parámetros!$M$2:$N$17,2,0),"Completar hasta 3ra sem. para evaluar a Probacionista"))</f>
        <v/>
      </c>
      <c r="AQ129" s="39"/>
      <c r="AR129" s="39"/>
      <c r="AS129" s="39"/>
      <c r="AT129" s="28"/>
      <c r="AU129" s="55"/>
      <c r="AV129" s="55"/>
      <c r="AW129" s="55"/>
      <c r="AX129" s="249" t="str">
        <f>IF(V129="","",EOMONTH(EDATE(Tabla1[[#This Row],[Fecha Finalización]],2),0))</f>
        <v/>
      </c>
      <c r="AY129" s="39"/>
      <c r="AZ129" s="250" t="str">
        <f>IF(V129="","",EOMONTH(EDATE(Tabla1[[#This Row],[Fecha Finalización]],3),0))</f>
        <v/>
      </c>
      <c r="BA129" s="39"/>
      <c r="BB129" s="39"/>
      <c r="BC129" s="236"/>
      <c r="BD129" s="234" t="str">
        <f>IF(F129="","",Tabla1[[#This Row],[sem 01]]&amp;Tabla1[[#This Row],[sem 02]]&amp;Tabla1[[#This Row],[sem 03]])</f>
        <v/>
      </c>
      <c r="BE129" s="235" t="str">
        <f>IF(TRIM(F129)="","",$B$1&amp;"-"&amp;SUBSTITUTE(Tabla1[[#This Row],[Mes Inscrito]]," ","")&amp;"-"&amp;SUBSTITUTE(Tabla1[[#This Row],[Dia de clases Inscrito]]," ","")&amp;"-"&amp;SUBSTITUTE(Tabla1[[#This Row],[Horario Inscrito]]," ","")&amp;"-"&amp;Tabla1[[#This Row],[Fecha Inicio grupo]])</f>
        <v/>
      </c>
      <c r="BF129" s="252" t="str">
        <f>IF(F129="","",Tabla1[[#This Row],[Curso]])</f>
        <v/>
      </c>
      <c r="BG129" s="253" t="str">
        <f>+IF(TRIM(F129)="","",$B$1&amp;"-"&amp;TRIM(Tabla1[[#This Row],[Mes Inscrito]])&amp;"-"&amp;TRIM(Tabla1[[#This Row],[Dia de clases Inscrito]])&amp;"-"&amp;TRIM(Tabla1[[#This Row],[Horario Inscrito]])&amp;"-"&amp;TRIM(Tabla1[[#This Row],[Fecha Inicio grupo]])&amp;"-"&amp;TRIM(Tabla1[[#This Row],[Tipo Incrito]]))</f>
        <v/>
      </c>
      <c r="BH129" s="307"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8"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8"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8" t="str">
        <f>IF(Tabla1[[#This Row],[Fecha Inicio grupo]]="","",IFERROR(VLOOKUP(Tabla1[[#This Row],[Mes de Alta como miembro]],Parámetros!$AM$2:$AN$16,2,0),"01/01/1900"))</f>
        <v/>
      </c>
    </row>
    <row r="130" spans="1:63" ht="14.45">
      <c r="A130" s="68">
        <v>127</v>
      </c>
      <c r="B130" s="29"/>
      <c r="C130" s="34"/>
      <c r="D130" s="42"/>
      <c r="E130" s="64"/>
      <c r="F130" s="45"/>
      <c r="G130" s="45"/>
      <c r="H130" s="164"/>
      <c r="I130" s="42"/>
      <c r="J130" s="28"/>
      <c r="K130" s="69"/>
      <c r="L130" s="68"/>
      <c r="M130" s="46"/>
      <c r="N130" s="239" t="str">
        <f ca="1">IF(Tabla1[[#This Row],[Fecha de nac]]="","",IF(Tabla1[[#This Row],[Fecha Finalización]] &gt;=TODAY(), DATEDIF(Tabla1[[#This Row],[Fecha de nac]],TODAY(),"y"), ROUNDDOWN((Tabla1[[#This Row],[Fecha Finalización]] -Tabla1[[#This Row],[Fecha de nac]])/365,0)))</f>
        <v/>
      </c>
      <c r="O130" s="170"/>
      <c r="P130" s="34"/>
      <c r="Q130" s="67"/>
      <c r="R130" s="67"/>
      <c r="S130" s="67"/>
      <c r="T130" s="67"/>
      <c r="U130" s="244" t="str">
        <f>IF(F130="","",Tabla1[[#This Row],[Fecha Inicio grupo]]+3*7-7)</f>
        <v/>
      </c>
      <c r="V130" s="245" t="str">
        <f>IF(F130="","",EDATE(Tabla1[[#This Row],[Fecha Inicio grupo]],3))</f>
        <v/>
      </c>
      <c r="W130" s="29"/>
      <c r="X130" s="29"/>
      <c r="Y130" s="76"/>
      <c r="Z130" s="76"/>
      <c r="AA130" s="76"/>
      <c r="AB130" s="76"/>
      <c r="AC130" s="76"/>
      <c r="AD130" s="76"/>
      <c r="AE130" s="76"/>
      <c r="AF130" s="76"/>
      <c r="AG130" s="76"/>
      <c r="AH130" s="76"/>
      <c r="AI130" s="76"/>
      <c r="AJ130" s="76"/>
      <c r="AK130" s="76"/>
      <c r="AL130" s="76"/>
      <c r="AM130" s="76"/>
      <c r="AN130" s="76"/>
      <c r="AO130" s="145"/>
      <c r="AP130" s="247" t="str">
        <f>IF(F130="","",IFERROR(VLOOKUP(SUBSTITUTE(SUBSTITUTE(Tabla1[[#This Row],[Uso Sistemas]],"T","P"),"N","F"),Parámetros!$M$2:$N$17,2,0),"Completar hasta 3ra sem. para evaluar a Probacionista"))</f>
        <v/>
      </c>
      <c r="AQ130" s="39"/>
      <c r="AR130" s="39"/>
      <c r="AS130" s="39"/>
      <c r="AT130" s="28"/>
      <c r="AU130" s="55"/>
      <c r="AV130" s="55"/>
      <c r="AW130" s="55"/>
      <c r="AX130" s="249" t="str">
        <f>IF(V130="","",EOMONTH(EDATE(Tabla1[[#This Row],[Fecha Finalización]],2),0))</f>
        <v/>
      </c>
      <c r="AY130" s="39"/>
      <c r="AZ130" s="250" t="str">
        <f>IF(V130="","",EOMONTH(EDATE(Tabla1[[#This Row],[Fecha Finalización]],3),0))</f>
        <v/>
      </c>
      <c r="BA130" s="39"/>
      <c r="BB130" s="39"/>
      <c r="BC130" s="236"/>
      <c r="BD130" s="234" t="str">
        <f>IF(F130="","",Tabla1[[#This Row],[sem 01]]&amp;Tabla1[[#This Row],[sem 02]]&amp;Tabla1[[#This Row],[sem 03]])</f>
        <v/>
      </c>
      <c r="BE130" s="235" t="str">
        <f>IF(TRIM(F130)="","",$B$1&amp;"-"&amp;SUBSTITUTE(Tabla1[[#This Row],[Mes Inscrito]]," ","")&amp;"-"&amp;SUBSTITUTE(Tabla1[[#This Row],[Dia de clases Inscrito]]," ","")&amp;"-"&amp;SUBSTITUTE(Tabla1[[#This Row],[Horario Inscrito]]," ","")&amp;"-"&amp;Tabla1[[#This Row],[Fecha Inicio grupo]])</f>
        <v/>
      </c>
      <c r="BF130" s="252" t="str">
        <f>IF(F130="","",Tabla1[[#This Row],[Curso]])</f>
        <v/>
      </c>
      <c r="BG130" s="253" t="str">
        <f>+IF(TRIM(F130)="","",$B$1&amp;"-"&amp;TRIM(Tabla1[[#This Row],[Mes Inscrito]])&amp;"-"&amp;TRIM(Tabla1[[#This Row],[Dia de clases Inscrito]])&amp;"-"&amp;TRIM(Tabla1[[#This Row],[Horario Inscrito]])&amp;"-"&amp;TRIM(Tabla1[[#This Row],[Fecha Inicio grupo]])&amp;"-"&amp;TRIM(Tabla1[[#This Row],[Tipo Incrito]]))</f>
        <v/>
      </c>
      <c r="BH130" s="307"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8"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8"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8" t="str">
        <f>IF(Tabla1[[#This Row],[Fecha Inicio grupo]]="","",IFERROR(VLOOKUP(Tabla1[[#This Row],[Mes de Alta como miembro]],Parámetros!$AM$2:$AN$16,2,0),"01/01/1900"))</f>
        <v/>
      </c>
    </row>
    <row r="131" spans="1:63" ht="14.45">
      <c r="A131" s="68">
        <v>128</v>
      </c>
      <c r="B131" s="29"/>
      <c r="C131" s="34"/>
      <c r="D131" s="42"/>
      <c r="E131" s="64"/>
      <c r="F131" s="45"/>
      <c r="G131" s="45"/>
      <c r="H131" s="164"/>
      <c r="I131" s="42"/>
      <c r="J131" s="28"/>
      <c r="K131" s="69"/>
      <c r="L131" s="68"/>
      <c r="M131" s="46"/>
      <c r="N131" s="239" t="str">
        <f ca="1">IF(Tabla1[[#This Row],[Fecha de nac]]="","",IF(Tabla1[[#This Row],[Fecha Finalización]] &gt;=TODAY(), DATEDIF(Tabla1[[#This Row],[Fecha de nac]],TODAY(),"y"), ROUNDDOWN((Tabla1[[#This Row],[Fecha Finalización]] -Tabla1[[#This Row],[Fecha de nac]])/365,0)))</f>
        <v/>
      </c>
      <c r="O131" s="170"/>
      <c r="P131" s="34"/>
      <c r="Q131" s="67"/>
      <c r="R131" s="67"/>
      <c r="S131" s="67"/>
      <c r="T131" s="67"/>
      <c r="U131" s="244" t="str">
        <f>IF(F131="","",Tabla1[[#This Row],[Fecha Inicio grupo]]+3*7-7)</f>
        <v/>
      </c>
      <c r="V131" s="245" t="str">
        <f>IF(F131="","",EDATE(Tabla1[[#This Row],[Fecha Inicio grupo]],3))</f>
        <v/>
      </c>
      <c r="W131" s="29"/>
      <c r="X131" s="29"/>
      <c r="Y131" s="76"/>
      <c r="Z131" s="76"/>
      <c r="AA131" s="76"/>
      <c r="AB131" s="76"/>
      <c r="AC131" s="76"/>
      <c r="AD131" s="76"/>
      <c r="AE131" s="76"/>
      <c r="AF131" s="76"/>
      <c r="AG131" s="76"/>
      <c r="AH131" s="76"/>
      <c r="AI131" s="76"/>
      <c r="AJ131" s="76"/>
      <c r="AK131" s="76"/>
      <c r="AL131" s="76"/>
      <c r="AM131" s="76"/>
      <c r="AN131" s="76"/>
      <c r="AO131" s="145"/>
      <c r="AP131" s="247" t="str">
        <f>IF(F131="","",IFERROR(VLOOKUP(SUBSTITUTE(SUBSTITUTE(Tabla1[[#This Row],[Uso Sistemas]],"T","P"),"N","F"),Parámetros!$M$2:$N$17,2,0),"Completar hasta 3ra sem. para evaluar a Probacionista"))</f>
        <v/>
      </c>
      <c r="AQ131" s="39"/>
      <c r="AR131" s="39"/>
      <c r="AS131" s="39"/>
      <c r="AT131" s="28"/>
      <c r="AU131" s="55"/>
      <c r="AV131" s="55"/>
      <c r="AW131" s="55"/>
      <c r="AX131" s="249" t="str">
        <f>IF(V131="","",EOMONTH(EDATE(Tabla1[[#This Row],[Fecha Finalización]],2),0))</f>
        <v/>
      </c>
      <c r="AY131" s="39"/>
      <c r="AZ131" s="250" t="str">
        <f>IF(V131="","",EOMONTH(EDATE(Tabla1[[#This Row],[Fecha Finalización]],3),0))</f>
        <v/>
      </c>
      <c r="BA131" s="39"/>
      <c r="BB131" s="39"/>
      <c r="BC131" s="236"/>
      <c r="BD131" s="234" t="str">
        <f>IF(F131="","",Tabla1[[#This Row],[sem 01]]&amp;Tabla1[[#This Row],[sem 02]]&amp;Tabla1[[#This Row],[sem 03]])</f>
        <v/>
      </c>
      <c r="BE131" s="235" t="str">
        <f>IF(TRIM(F131)="","",$B$1&amp;"-"&amp;SUBSTITUTE(Tabla1[[#This Row],[Mes Inscrito]]," ","")&amp;"-"&amp;SUBSTITUTE(Tabla1[[#This Row],[Dia de clases Inscrito]]," ","")&amp;"-"&amp;SUBSTITUTE(Tabla1[[#This Row],[Horario Inscrito]]," ","")&amp;"-"&amp;Tabla1[[#This Row],[Fecha Inicio grupo]])</f>
        <v/>
      </c>
      <c r="BF131" s="252" t="str">
        <f>IF(F131="","",Tabla1[[#This Row],[Curso]])</f>
        <v/>
      </c>
      <c r="BG131" s="253" t="str">
        <f>+IF(TRIM(F131)="","",$B$1&amp;"-"&amp;TRIM(Tabla1[[#This Row],[Mes Inscrito]])&amp;"-"&amp;TRIM(Tabla1[[#This Row],[Dia de clases Inscrito]])&amp;"-"&amp;TRIM(Tabla1[[#This Row],[Horario Inscrito]])&amp;"-"&amp;TRIM(Tabla1[[#This Row],[Fecha Inicio grupo]])&amp;"-"&amp;TRIM(Tabla1[[#This Row],[Tipo Incrito]]))</f>
        <v/>
      </c>
      <c r="BH131" s="307"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8"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8"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8" t="str">
        <f>IF(Tabla1[[#This Row],[Fecha Inicio grupo]]="","",IFERROR(VLOOKUP(Tabla1[[#This Row],[Mes de Alta como miembro]],Parámetros!$AM$2:$AN$16,2,0),"01/01/1900"))</f>
        <v/>
      </c>
    </row>
    <row r="132" spans="1:63" ht="14.45">
      <c r="A132" s="68">
        <v>129</v>
      </c>
      <c r="B132" s="29"/>
      <c r="C132" s="34"/>
      <c r="D132" s="42"/>
      <c r="E132" s="64"/>
      <c r="F132" s="45"/>
      <c r="G132" s="45"/>
      <c r="H132" s="164"/>
      <c r="I132" s="42"/>
      <c r="J132" s="28"/>
      <c r="K132" s="69"/>
      <c r="L132" s="68"/>
      <c r="M132" s="46"/>
      <c r="N132" s="239" t="str">
        <f ca="1">IF(Tabla1[[#This Row],[Fecha de nac]]="","",IF(Tabla1[[#This Row],[Fecha Finalización]] &gt;=TODAY(), DATEDIF(Tabla1[[#This Row],[Fecha de nac]],TODAY(),"y"), ROUNDDOWN((Tabla1[[#This Row],[Fecha Finalización]] -Tabla1[[#This Row],[Fecha de nac]])/365,0)))</f>
        <v/>
      </c>
      <c r="O132" s="170"/>
      <c r="P132" s="34"/>
      <c r="Q132" s="67"/>
      <c r="R132" s="67"/>
      <c r="S132" s="67"/>
      <c r="T132" s="67"/>
      <c r="U132" s="244" t="str">
        <f>IF(F132="","",Tabla1[[#This Row],[Fecha Inicio grupo]]+3*7-7)</f>
        <v/>
      </c>
      <c r="V132" s="245" t="str">
        <f>IF(F132="","",EDATE(Tabla1[[#This Row],[Fecha Inicio grupo]],3))</f>
        <v/>
      </c>
      <c r="W132" s="29"/>
      <c r="X132" s="29"/>
      <c r="Y132" s="76"/>
      <c r="Z132" s="76"/>
      <c r="AA132" s="76"/>
      <c r="AB132" s="76"/>
      <c r="AC132" s="76"/>
      <c r="AD132" s="76"/>
      <c r="AE132" s="76"/>
      <c r="AF132" s="76"/>
      <c r="AG132" s="76"/>
      <c r="AH132" s="76"/>
      <c r="AI132" s="76"/>
      <c r="AJ132" s="76"/>
      <c r="AK132" s="76"/>
      <c r="AL132" s="76"/>
      <c r="AM132" s="76"/>
      <c r="AN132" s="76"/>
      <c r="AO132" s="145"/>
      <c r="AP132" s="247" t="str">
        <f>IF(F132="","",IFERROR(VLOOKUP(SUBSTITUTE(SUBSTITUTE(Tabla1[[#This Row],[Uso Sistemas]],"T","P"),"N","F"),Parámetros!$M$2:$N$17,2,0),"Completar hasta 3ra sem. para evaluar a Probacionista"))</f>
        <v/>
      </c>
      <c r="AQ132" s="39"/>
      <c r="AR132" s="39"/>
      <c r="AS132" s="39"/>
      <c r="AT132" s="28"/>
      <c r="AU132" s="55"/>
      <c r="AV132" s="55"/>
      <c r="AW132" s="55"/>
      <c r="AX132" s="249" t="str">
        <f>IF(V132="","",EOMONTH(EDATE(Tabla1[[#This Row],[Fecha Finalización]],2),0))</f>
        <v/>
      </c>
      <c r="AY132" s="39"/>
      <c r="AZ132" s="250" t="str">
        <f>IF(V132="","",EOMONTH(EDATE(Tabla1[[#This Row],[Fecha Finalización]],3),0))</f>
        <v/>
      </c>
      <c r="BA132" s="39"/>
      <c r="BB132" s="39"/>
      <c r="BC132" s="236"/>
      <c r="BD132" s="234" t="str">
        <f>IF(F132="","",Tabla1[[#This Row],[sem 01]]&amp;Tabla1[[#This Row],[sem 02]]&amp;Tabla1[[#This Row],[sem 03]])</f>
        <v/>
      </c>
      <c r="BE132" s="235" t="str">
        <f>IF(TRIM(F132)="","",$B$1&amp;"-"&amp;SUBSTITUTE(Tabla1[[#This Row],[Mes Inscrito]]," ","")&amp;"-"&amp;SUBSTITUTE(Tabla1[[#This Row],[Dia de clases Inscrito]]," ","")&amp;"-"&amp;SUBSTITUTE(Tabla1[[#This Row],[Horario Inscrito]]," ","")&amp;"-"&amp;Tabla1[[#This Row],[Fecha Inicio grupo]])</f>
        <v/>
      </c>
      <c r="BF132" s="252" t="str">
        <f>IF(F132="","",Tabla1[[#This Row],[Curso]])</f>
        <v/>
      </c>
      <c r="BG132" s="253" t="str">
        <f>+IF(TRIM(F132)="","",$B$1&amp;"-"&amp;TRIM(Tabla1[[#This Row],[Mes Inscrito]])&amp;"-"&amp;TRIM(Tabla1[[#This Row],[Dia de clases Inscrito]])&amp;"-"&amp;TRIM(Tabla1[[#This Row],[Horario Inscrito]])&amp;"-"&amp;TRIM(Tabla1[[#This Row],[Fecha Inicio grupo]])&amp;"-"&amp;TRIM(Tabla1[[#This Row],[Tipo Incrito]]))</f>
        <v/>
      </c>
      <c r="BH132" s="307"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8"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8"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8" t="str">
        <f>IF(Tabla1[[#This Row],[Fecha Inicio grupo]]="","",IFERROR(VLOOKUP(Tabla1[[#This Row],[Mes de Alta como miembro]],Parámetros!$AM$2:$AN$16,2,0),"01/01/1900"))</f>
        <v/>
      </c>
    </row>
    <row r="133" spans="1:63" ht="14.45">
      <c r="A133" s="68">
        <v>130</v>
      </c>
      <c r="B133" s="29"/>
      <c r="C133" s="34"/>
      <c r="D133" s="42"/>
      <c r="E133" s="64"/>
      <c r="F133" s="45"/>
      <c r="G133" s="45"/>
      <c r="H133" s="164"/>
      <c r="I133" s="42"/>
      <c r="J133" s="28"/>
      <c r="K133" s="69"/>
      <c r="L133" s="68"/>
      <c r="M133" s="46"/>
      <c r="N133" s="239" t="str">
        <f ca="1">IF(Tabla1[[#This Row],[Fecha de nac]]="","",IF(Tabla1[[#This Row],[Fecha Finalización]] &gt;=TODAY(), DATEDIF(Tabla1[[#This Row],[Fecha de nac]],TODAY(),"y"), ROUNDDOWN((Tabla1[[#This Row],[Fecha Finalización]] -Tabla1[[#This Row],[Fecha de nac]])/365,0)))</f>
        <v/>
      </c>
      <c r="O133" s="170"/>
      <c r="P133" s="34"/>
      <c r="Q133" s="67"/>
      <c r="R133" s="67"/>
      <c r="S133" s="67"/>
      <c r="T133" s="67"/>
      <c r="U133" s="244" t="str">
        <f>IF(F133="","",Tabla1[[#This Row],[Fecha Inicio grupo]]+3*7-7)</f>
        <v/>
      </c>
      <c r="V133" s="245" t="str">
        <f>IF(F133="","",EDATE(Tabla1[[#This Row],[Fecha Inicio grupo]],3))</f>
        <v/>
      </c>
      <c r="W133" s="29"/>
      <c r="X133" s="29"/>
      <c r="Y133" s="76"/>
      <c r="Z133" s="76"/>
      <c r="AA133" s="76"/>
      <c r="AB133" s="76"/>
      <c r="AC133" s="76"/>
      <c r="AD133" s="76"/>
      <c r="AE133" s="76"/>
      <c r="AF133" s="76"/>
      <c r="AG133" s="76"/>
      <c r="AH133" s="76"/>
      <c r="AI133" s="76"/>
      <c r="AJ133" s="76"/>
      <c r="AK133" s="76"/>
      <c r="AL133" s="76"/>
      <c r="AM133" s="76"/>
      <c r="AN133" s="76"/>
      <c r="AO133" s="145"/>
      <c r="AP133" s="247" t="str">
        <f>IF(F133="","",IFERROR(VLOOKUP(SUBSTITUTE(SUBSTITUTE(Tabla1[[#This Row],[Uso Sistemas]],"T","P"),"N","F"),Parámetros!$M$2:$N$17,2,0),"Completar hasta 3ra sem. para evaluar a Probacionista"))</f>
        <v/>
      </c>
      <c r="AQ133" s="39"/>
      <c r="AR133" s="39"/>
      <c r="AS133" s="39"/>
      <c r="AT133" s="28"/>
      <c r="AU133" s="55"/>
      <c r="AV133" s="55"/>
      <c r="AW133" s="55"/>
      <c r="AX133" s="249" t="str">
        <f>IF(V133="","",EOMONTH(EDATE(Tabla1[[#This Row],[Fecha Finalización]],2),0))</f>
        <v/>
      </c>
      <c r="AY133" s="39"/>
      <c r="AZ133" s="250" t="str">
        <f>IF(V133="","",EOMONTH(EDATE(Tabla1[[#This Row],[Fecha Finalización]],3),0))</f>
        <v/>
      </c>
      <c r="BA133" s="39"/>
      <c r="BB133" s="39"/>
      <c r="BC133" s="236"/>
      <c r="BD133" s="234" t="str">
        <f>IF(F133="","",Tabla1[[#This Row],[sem 01]]&amp;Tabla1[[#This Row],[sem 02]]&amp;Tabla1[[#This Row],[sem 03]])</f>
        <v/>
      </c>
      <c r="BE133" s="235" t="str">
        <f>IF(TRIM(F133)="","",$B$1&amp;"-"&amp;SUBSTITUTE(Tabla1[[#This Row],[Mes Inscrito]]," ","")&amp;"-"&amp;SUBSTITUTE(Tabla1[[#This Row],[Dia de clases Inscrito]]," ","")&amp;"-"&amp;SUBSTITUTE(Tabla1[[#This Row],[Horario Inscrito]]," ","")&amp;"-"&amp;Tabla1[[#This Row],[Fecha Inicio grupo]])</f>
        <v/>
      </c>
      <c r="BF133" s="252" t="str">
        <f>IF(F133="","",Tabla1[[#This Row],[Curso]])</f>
        <v/>
      </c>
      <c r="BG133" s="253" t="str">
        <f>+IF(TRIM(F133)="","",$B$1&amp;"-"&amp;TRIM(Tabla1[[#This Row],[Mes Inscrito]])&amp;"-"&amp;TRIM(Tabla1[[#This Row],[Dia de clases Inscrito]])&amp;"-"&amp;TRIM(Tabla1[[#This Row],[Horario Inscrito]])&amp;"-"&amp;TRIM(Tabla1[[#This Row],[Fecha Inicio grupo]])&amp;"-"&amp;TRIM(Tabla1[[#This Row],[Tipo Incrito]]))</f>
        <v/>
      </c>
      <c r="BH133" s="307"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8"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8"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8" t="str">
        <f>IF(Tabla1[[#This Row],[Fecha Inicio grupo]]="","",IFERROR(VLOOKUP(Tabla1[[#This Row],[Mes de Alta como miembro]],Parámetros!$AM$2:$AN$16,2,0),"01/01/1900"))</f>
        <v/>
      </c>
    </row>
    <row r="134" spans="1:63" ht="14.45">
      <c r="A134" s="68">
        <v>131</v>
      </c>
      <c r="B134" s="29"/>
      <c r="C134" s="34"/>
      <c r="D134" s="42"/>
      <c r="E134" s="64"/>
      <c r="F134" s="45"/>
      <c r="G134" s="45"/>
      <c r="H134" s="164"/>
      <c r="I134" s="42"/>
      <c r="J134" s="28"/>
      <c r="K134" s="69"/>
      <c r="L134" s="68"/>
      <c r="M134" s="46"/>
      <c r="N134" s="239" t="str">
        <f ca="1">IF(Tabla1[[#This Row],[Fecha de nac]]="","",IF(Tabla1[[#This Row],[Fecha Finalización]] &gt;=TODAY(), DATEDIF(Tabla1[[#This Row],[Fecha de nac]],TODAY(),"y"), ROUNDDOWN((Tabla1[[#This Row],[Fecha Finalización]] -Tabla1[[#This Row],[Fecha de nac]])/365,0)))</f>
        <v/>
      </c>
      <c r="O134" s="170"/>
      <c r="P134" s="34"/>
      <c r="Q134" s="67"/>
      <c r="R134" s="67"/>
      <c r="S134" s="67"/>
      <c r="T134" s="67"/>
      <c r="U134" s="244" t="str">
        <f>IF(F134="","",Tabla1[[#This Row],[Fecha Inicio grupo]]+3*7-7)</f>
        <v/>
      </c>
      <c r="V134" s="245" t="str">
        <f>IF(F134="","",EDATE(Tabla1[[#This Row],[Fecha Inicio grupo]],3))</f>
        <v/>
      </c>
      <c r="W134" s="29"/>
      <c r="X134" s="29"/>
      <c r="Y134" s="76"/>
      <c r="Z134" s="76"/>
      <c r="AA134" s="76"/>
      <c r="AB134" s="76"/>
      <c r="AC134" s="76"/>
      <c r="AD134" s="76"/>
      <c r="AE134" s="76"/>
      <c r="AF134" s="76"/>
      <c r="AG134" s="76"/>
      <c r="AH134" s="76"/>
      <c r="AI134" s="76"/>
      <c r="AJ134" s="76"/>
      <c r="AK134" s="76"/>
      <c r="AL134" s="76"/>
      <c r="AM134" s="76"/>
      <c r="AN134" s="76"/>
      <c r="AO134" s="145"/>
      <c r="AP134" s="247" t="str">
        <f>IF(F134="","",IFERROR(VLOOKUP(SUBSTITUTE(SUBSTITUTE(Tabla1[[#This Row],[Uso Sistemas]],"T","P"),"N","F"),Parámetros!$M$2:$N$17,2,0),"Completar hasta 3ra sem. para evaluar a Probacionista"))</f>
        <v/>
      </c>
      <c r="AQ134" s="39"/>
      <c r="AR134" s="39"/>
      <c r="AS134" s="39"/>
      <c r="AT134" s="28"/>
      <c r="AU134" s="55"/>
      <c r="AV134" s="55"/>
      <c r="AW134" s="55"/>
      <c r="AX134" s="249" t="str">
        <f>IF(V134="","",EOMONTH(EDATE(Tabla1[[#This Row],[Fecha Finalización]],2),0))</f>
        <v/>
      </c>
      <c r="AY134" s="39"/>
      <c r="AZ134" s="250" t="str">
        <f>IF(V134="","",EOMONTH(EDATE(Tabla1[[#This Row],[Fecha Finalización]],3),0))</f>
        <v/>
      </c>
      <c r="BA134" s="39"/>
      <c r="BB134" s="39"/>
      <c r="BC134" s="236"/>
      <c r="BD134" s="234" t="str">
        <f>IF(F134="","",Tabla1[[#This Row],[sem 01]]&amp;Tabla1[[#This Row],[sem 02]]&amp;Tabla1[[#This Row],[sem 03]])</f>
        <v/>
      </c>
      <c r="BE134" s="235" t="str">
        <f>IF(TRIM(F134)="","",$B$1&amp;"-"&amp;SUBSTITUTE(Tabla1[[#This Row],[Mes Inscrito]]," ","")&amp;"-"&amp;SUBSTITUTE(Tabla1[[#This Row],[Dia de clases Inscrito]]," ","")&amp;"-"&amp;SUBSTITUTE(Tabla1[[#This Row],[Horario Inscrito]]," ","")&amp;"-"&amp;Tabla1[[#This Row],[Fecha Inicio grupo]])</f>
        <v/>
      </c>
      <c r="BF134" s="252" t="str">
        <f>IF(F134="","",Tabla1[[#This Row],[Curso]])</f>
        <v/>
      </c>
      <c r="BG134" s="253" t="str">
        <f>+IF(TRIM(F134)="","",$B$1&amp;"-"&amp;TRIM(Tabla1[[#This Row],[Mes Inscrito]])&amp;"-"&amp;TRIM(Tabla1[[#This Row],[Dia de clases Inscrito]])&amp;"-"&amp;TRIM(Tabla1[[#This Row],[Horario Inscrito]])&amp;"-"&amp;TRIM(Tabla1[[#This Row],[Fecha Inicio grupo]])&amp;"-"&amp;TRIM(Tabla1[[#This Row],[Tipo Incrito]]))</f>
        <v/>
      </c>
      <c r="BH134" s="307"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8"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8"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8" t="str">
        <f>IF(Tabla1[[#This Row],[Fecha Inicio grupo]]="","",IFERROR(VLOOKUP(Tabla1[[#This Row],[Mes de Alta como miembro]],Parámetros!$AM$2:$AN$16,2,0),"01/01/1900"))</f>
        <v/>
      </c>
    </row>
    <row r="135" spans="1:63" ht="14.45">
      <c r="A135" s="68">
        <v>132</v>
      </c>
      <c r="B135" s="29"/>
      <c r="C135" s="34"/>
      <c r="D135" s="42"/>
      <c r="E135" s="64"/>
      <c r="F135" s="45"/>
      <c r="G135" s="45"/>
      <c r="H135" s="164"/>
      <c r="I135" s="42"/>
      <c r="J135" s="28"/>
      <c r="K135" s="69"/>
      <c r="L135" s="68"/>
      <c r="M135" s="46"/>
      <c r="N135" s="239" t="str">
        <f ca="1">IF(Tabla1[[#This Row],[Fecha de nac]]="","",IF(Tabla1[[#This Row],[Fecha Finalización]] &gt;=TODAY(), DATEDIF(Tabla1[[#This Row],[Fecha de nac]],TODAY(),"y"), ROUNDDOWN((Tabla1[[#This Row],[Fecha Finalización]] -Tabla1[[#This Row],[Fecha de nac]])/365,0)))</f>
        <v/>
      </c>
      <c r="O135" s="170"/>
      <c r="P135" s="34"/>
      <c r="Q135" s="67"/>
      <c r="R135" s="67"/>
      <c r="S135" s="67"/>
      <c r="T135" s="67"/>
      <c r="U135" s="244" t="str">
        <f>IF(F135="","",Tabla1[[#This Row],[Fecha Inicio grupo]]+3*7-7)</f>
        <v/>
      </c>
      <c r="V135" s="245" t="str">
        <f>IF(F135="","",EDATE(Tabla1[[#This Row],[Fecha Inicio grupo]],3))</f>
        <v/>
      </c>
      <c r="W135" s="29"/>
      <c r="X135" s="29"/>
      <c r="Y135" s="76"/>
      <c r="Z135" s="76"/>
      <c r="AA135" s="76"/>
      <c r="AB135" s="76"/>
      <c r="AC135" s="76"/>
      <c r="AD135" s="76"/>
      <c r="AE135" s="76"/>
      <c r="AF135" s="76"/>
      <c r="AG135" s="76"/>
      <c r="AH135" s="76"/>
      <c r="AI135" s="76"/>
      <c r="AJ135" s="76"/>
      <c r="AK135" s="76"/>
      <c r="AL135" s="76"/>
      <c r="AM135" s="76"/>
      <c r="AN135" s="76"/>
      <c r="AO135" s="145"/>
      <c r="AP135" s="247" t="str">
        <f>IF(F135="","",IFERROR(VLOOKUP(SUBSTITUTE(SUBSTITUTE(Tabla1[[#This Row],[Uso Sistemas]],"T","P"),"N","F"),Parámetros!$M$2:$N$17,2,0),"Completar hasta 3ra sem. para evaluar a Probacionista"))</f>
        <v/>
      </c>
      <c r="AQ135" s="39"/>
      <c r="AR135" s="39"/>
      <c r="AS135" s="39"/>
      <c r="AT135" s="28"/>
      <c r="AU135" s="55"/>
      <c r="AV135" s="55"/>
      <c r="AW135" s="55"/>
      <c r="AX135" s="249" t="str">
        <f>IF(V135="","",EOMONTH(EDATE(Tabla1[[#This Row],[Fecha Finalización]],2),0))</f>
        <v/>
      </c>
      <c r="AY135" s="39"/>
      <c r="AZ135" s="250" t="str">
        <f>IF(V135="","",EOMONTH(EDATE(Tabla1[[#This Row],[Fecha Finalización]],3),0))</f>
        <v/>
      </c>
      <c r="BA135" s="39"/>
      <c r="BB135" s="39"/>
      <c r="BC135" s="236"/>
      <c r="BD135" s="234" t="str">
        <f>IF(F135="","",Tabla1[[#This Row],[sem 01]]&amp;Tabla1[[#This Row],[sem 02]]&amp;Tabla1[[#This Row],[sem 03]])</f>
        <v/>
      </c>
      <c r="BE135" s="235" t="str">
        <f>IF(TRIM(F135)="","",$B$1&amp;"-"&amp;SUBSTITUTE(Tabla1[[#This Row],[Mes Inscrito]]," ","")&amp;"-"&amp;SUBSTITUTE(Tabla1[[#This Row],[Dia de clases Inscrito]]," ","")&amp;"-"&amp;SUBSTITUTE(Tabla1[[#This Row],[Horario Inscrito]]," ","")&amp;"-"&amp;Tabla1[[#This Row],[Fecha Inicio grupo]])</f>
        <v/>
      </c>
      <c r="BF135" s="252" t="str">
        <f>IF(F135="","",Tabla1[[#This Row],[Curso]])</f>
        <v/>
      </c>
      <c r="BG135" s="253" t="str">
        <f>+IF(TRIM(F135)="","",$B$1&amp;"-"&amp;TRIM(Tabla1[[#This Row],[Mes Inscrito]])&amp;"-"&amp;TRIM(Tabla1[[#This Row],[Dia de clases Inscrito]])&amp;"-"&amp;TRIM(Tabla1[[#This Row],[Horario Inscrito]])&amp;"-"&amp;TRIM(Tabla1[[#This Row],[Fecha Inicio grupo]])&amp;"-"&amp;TRIM(Tabla1[[#This Row],[Tipo Incrito]]))</f>
        <v/>
      </c>
      <c r="BH135" s="307"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8"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8"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8" t="str">
        <f>IF(Tabla1[[#This Row],[Fecha Inicio grupo]]="","",IFERROR(VLOOKUP(Tabla1[[#This Row],[Mes de Alta como miembro]],Parámetros!$AM$2:$AN$16,2,0),"01/01/1900"))</f>
        <v/>
      </c>
    </row>
    <row r="136" spans="1:63" ht="14.45">
      <c r="A136" s="68">
        <v>133</v>
      </c>
      <c r="B136" s="29"/>
      <c r="C136" s="34"/>
      <c r="D136" s="42"/>
      <c r="E136" s="64"/>
      <c r="F136" s="45"/>
      <c r="G136" s="45"/>
      <c r="H136" s="164"/>
      <c r="I136" s="42"/>
      <c r="J136" s="28"/>
      <c r="K136" s="69"/>
      <c r="L136" s="68"/>
      <c r="M136" s="46"/>
      <c r="N136" s="239" t="str">
        <f ca="1">IF(Tabla1[[#This Row],[Fecha de nac]]="","",IF(Tabla1[[#This Row],[Fecha Finalización]] &gt;=TODAY(), DATEDIF(Tabla1[[#This Row],[Fecha de nac]],TODAY(),"y"), ROUNDDOWN((Tabla1[[#This Row],[Fecha Finalización]] -Tabla1[[#This Row],[Fecha de nac]])/365,0)))</f>
        <v/>
      </c>
      <c r="O136" s="170"/>
      <c r="P136" s="34"/>
      <c r="Q136" s="67"/>
      <c r="R136" s="67"/>
      <c r="S136" s="67"/>
      <c r="T136" s="67"/>
      <c r="U136" s="244" t="str">
        <f>IF(F136="","",Tabla1[[#This Row],[Fecha Inicio grupo]]+3*7-7)</f>
        <v/>
      </c>
      <c r="V136" s="245" t="str">
        <f>IF(F136="","",EDATE(Tabla1[[#This Row],[Fecha Inicio grupo]],3))</f>
        <v/>
      </c>
      <c r="W136" s="29"/>
      <c r="X136" s="29"/>
      <c r="Y136" s="76"/>
      <c r="Z136" s="76"/>
      <c r="AA136" s="76"/>
      <c r="AB136" s="76"/>
      <c r="AC136" s="76"/>
      <c r="AD136" s="76"/>
      <c r="AE136" s="76"/>
      <c r="AF136" s="76"/>
      <c r="AG136" s="76"/>
      <c r="AH136" s="76"/>
      <c r="AI136" s="76"/>
      <c r="AJ136" s="76"/>
      <c r="AK136" s="76"/>
      <c r="AL136" s="76"/>
      <c r="AM136" s="76"/>
      <c r="AN136" s="76"/>
      <c r="AO136" s="145"/>
      <c r="AP136" s="247" t="str">
        <f>IF(F136="","",IFERROR(VLOOKUP(SUBSTITUTE(SUBSTITUTE(Tabla1[[#This Row],[Uso Sistemas]],"T","P"),"N","F"),Parámetros!$M$2:$N$17,2,0),"Completar hasta 3ra sem. para evaluar a Probacionista"))</f>
        <v/>
      </c>
      <c r="AQ136" s="39"/>
      <c r="AR136" s="39"/>
      <c r="AS136" s="39"/>
      <c r="AT136" s="28"/>
      <c r="AU136" s="55"/>
      <c r="AV136" s="55"/>
      <c r="AW136" s="55"/>
      <c r="AX136" s="249" t="str">
        <f>IF(V136="","",EOMONTH(EDATE(Tabla1[[#This Row],[Fecha Finalización]],2),0))</f>
        <v/>
      </c>
      <c r="AY136" s="39"/>
      <c r="AZ136" s="250" t="str">
        <f>IF(V136="","",EOMONTH(EDATE(Tabla1[[#This Row],[Fecha Finalización]],3),0))</f>
        <v/>
      </c>
      <c r="BA136" s="39"/>
      <c r="BB136" s="39"/>
      <c r="BC136" s="236"/>
      <c r="BD136" s="234" t="str">
        <f>IF(F136="","",Tabla1[[#This Row],[sem 01]]&amp;Tabla1[[#This Row],[sem 02]]&amp;Tabla1[[#This Row],[sem 03]])</f>
        <v/>
      </c>
      <c r="BE136" s="235" t="str">
        <f>IF(TRIM(F136)="","",$B$1&amp;"-"&amp;SUBSTITUTE(Tabla1[[#This Row],[Mes Inscrito]]," ","")&amp;"-"&amp;SUBSTITUTE(Tabla1[[#This Row],[Dia de clases Inscrito]]," ","")&amp;"-"&amp;SUBSTITUTE(Tabla1[[#This Row],[Horario Inscrito]]," ","")&amp;"-"&amp;Tabla1[[#This Row],[Fecha Inicio grupo]])</f>
        <v/>
      </c>
      <c r="BF136" s="252" t="str">
        <f>IF(F136="","",Tabla1[[#This Row],[Curso]])</f>
        <v/>
      </c>
      <c r="BG136" s="253" t="str">
        <f>+IF(TRIM(F136)="","",$B$1&amp;"-"&amp;TRIM(Tabla1[[#This Row],[Mes Inscrito]])&amp;"-"&amp;TRIM(Tabla1[[#This Row],[Dia de clases Inscrito]])&amp;"-"&amp;TRIM(Tabla1[[#This Row],[Horario Inscrito]])&amp;"-"&amp;TRIM(Tabla1[[#This Row],[Fecha Inicio grupo]])&amp;"-"&amp;TRIM(Tabla1[[#This Row],[Tipo Incrito]]))</f>
        <v/>
      </c>
      <c r="BH136" s="307"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8"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8"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8" t="str">
        <f>IF(Tabla1[[#This Row],[Fecha Inicio grupo]]="","",IFERROR(VLOOKUP(Tabla1[[#This Row],[Mes de Alta como miembro]],Parámetros!$AM$2:$AN$16,2,0),"01/01/1900"))</f>
        <v/>
      </c>
    </row>
    <row r="137" spans="1:63" ht="14.45">
      <c r="A137" s="68">
        <v>134</v>
      </c>
      <c r="B137" s="29"/>
      <c r="C137" s="34"/>
      <c r="D137" s="42"/>
      <c r="E137" s="64"/>
      <c r="F137" s="45"/>
      <c r="G137" s="45"/>
      <c r="H137" s="164"/>
      <c r="I137" s="42"/>
      <c r="J137" s="28"/>
      <c r="K137" s="69"/>
      <c r="L137" s="68"/>
      <c r="M137" s="46"/>
      <c r="N137" s="239" t="str">
        <f ca="1">IF(Tabla1[[#This Row],[Fecha de nac]]="","",IF(Tabla1[[#This Row],[Fecha Finalización]] &gt;=TODAY(), DATEDIF(Tabla1[[#This Row],[Fecha de nac]],TODAY(),"y"), ROUNDDOWN((Tabla1[[#This Row],[Fecha Finalización]] -Tabla1[[#This Row],[Fecha de nac]])/365,0)))</f>
        <v/>
      </c>
      <c r="O137" s="170"/>
      <c r="P137" s="34"/>
      <c r="Q137" s="67"/>
      <c r="R137" s="67"/>
      <c r="S137" s="67"/>
      <c r="T137" s="67"/>
      <c r="U137" s="244" t="str">
        <f>IF(F137="","",Tabla1[[#This Row],[Fecha Inicio grupo]]+3*7-7)</f>
        <v/>
      </c>
      <c r="V137" s="245" t="str">
        <f>IF(F137="","",EDATE(Tabla1[[#This Row],[Fecha Inicio grupo]],3))</f>
        <v/>
      </c>
      <c r="W137" s="29"/>
      <c r="X137" s="29"/>
      <c r="Y137" s="76"/>
      <c r="Z137" s="76"/>
      <c r="AA137" s="76"/>
      <c r="AB137" s="76"/>
      <c r="AC137" s="76"/>
      <c r="AD137" s="76"/>
      <c r="AE137" s="76"/>
      <c r="AF137" s="76"/>
      <c r="AG137" s="76"/>
      <c r="AH137" s="76"/>
      <c r="AI137" s="76"/>
      <c r="AJ137" s="76"/>
      <c r="AK137" s="76"/>
      <c r="AL137" s="76"/>
      <c r="AM137" s="76"/>
      <c r="AN137" s="76"/>
      <c r="AO137" s="145"/>
      <c r="AP137" s="247" t="str">
        <f>IF(F137="","",IFERROR(VLOOKUP(SUBSTITUTE(SUBSTITUTE(Tabla1[[#This Row],[Uso Sistemas]],"T","P"),"N","F"),Parámetros!$M$2:$N$17,2,0),"Completar hasta 3ra sem. para evaluar a Probacionista"))</f>
        <v/>
      </c>
      <c r="AQ137" s="39"/>
      <c r="AR137" s="39"/>
      <c r="AS137" s="39"/>
      <c r="AT137" s="28"/>
      <c r="AU137" s="55"/>
      <c r="AV137" s="55"/>
      <c r="AW137" s="55"/>
      <c r="AX137" s="249" t="str">
        <f>IF(V137="","",EOMONTH(EDATE(Tabla1[[#This Row],[Fecha Finalización]],2),0))</f>
        <v/>
      </c>
      <c r="AY137" s="39"/>
      <c r="AZ137" s="250" t="str">
        <f>IF(V137="","",EOMONTH(EDATE(Tabla1[[#This Row],[Fecha Finalización]],3),0))</f>
        <v/>
      </c>
      <c r="BA137" s="39"/>
      <c r="BB137" s="39"/>
      <c r="BC137" s="236"/>
      <c r="BD137" s="234" t="str">
        <f>IF(F137="","",Tabla1[[#This Row],[sem 01]]&amp;Tabla1[[#This Row],[sem 02]]&amp;Tabla1[[#This Row],[sem 03]])</f>
        <v/>
      </c>
      <c r="BE137" s="235" t="str">
        <f>IF(TRIM(F137)="","",$B$1&amp;"-"&amp;SUBSTITUTE(Tabla1[[#This Row],[Mes Inscrito]]," ","")&amp;"-"&amp;SUBSTITUTE(Tabla1[[#This Row],[Dia de clases Inscrito]]," ","")&amp;"-"&amp;SUBSTITUTE(Tabla1[[#This Row],[Horario Inscrito]]," ","")&amp;"-"&amp;Tabla1[[#This Row],[Fecha Inicio grupo]])</f>
        <v/>
      </c>
      <c r="BF137" s="252" t="str">
        <f>IF(F137="","",Tabla1[[#This Row],[Curso]])</f>
        <v/>
      </c>
      <c r="BG137" s="253" t="str">
        <f>+IF(TRIM(F137)="","",$B$1&amp;"-"&amp;TRIM(Tabla1[[#This Row],[Mes Inscrito]])&amp;"-"&amp;TRIM(Tabla1[[#This Row],[Dia de clases Inscrito]])&amp;"-"&amp;TRIM(Tabla1[[#This Row],[Horario Inscrito]])&amp;"-"&amp;TRIM(Tabla1[[#This Row],[Fecha Inicio grupo]])&amp;"-"&amp;TRIM(Tabla1[[#This Row],[Tipo Incrito]]))</f>
        <v/>
      </c>
      <c r="BH137" s="307"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8"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8"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8" t="str">
        <f>IF(Tabla1[[#This Row],[Fecha Inicio grupo]]="","",IFERROR(VLOOKUP(Tabla1[[#This Row],[Mes de Alta como miembro]],Parámetros!$AM$2:$AN$16,2,0),"01/01/1900"))</f>
        <v/>
      </c>
    </row>
    <row r="138" spans="1:63" ht="14.45">
      <c r="A138" s="68">
        <v>135</v>
      </c>
      <c r="B138" s="29"/>
      <c r="C138" s="34"/>
      <c r="D138" s="42"/>
      <c r="E138" s="64"/>
      <c r="F138" s="45"/>
      <c r="G138" s="45"/>
      <c r="H138" s="164"/>
      <c r="I138" s="42"/>
      <c r="J138" s="28"/>
      <c r="K138" s="69"/>
      <c r="L138" s="68"/>
      <c r="M138" s="46"/>
      <c r="N138" s="239" t="str">
        <f ca="1">IF(Tabla1[[#This Row],[Fecha de nac]]="","",IF(Tabla1[[#This Row],[Fecha Finalización]] &gt;=TODAY(), DATEDIF(Tabla1[[#This Row],[Fecha de nac]],TODAY(),"y"), ROUNDDOWN((Tabla1[[#This Row],[Fecha Finalización]] -Tabla1[[#This Row],[Fecha de nac]])/365,0)))</f>
        <v/>
      </c>
      <c r="O138" s="170"/>
      <c r="P138" s="34"/>
      <c r="Q138" s="67"/>
      <c r="R138" s="67"/>
      <c r="S138" s="67"/>
      <c r="T138" s="67"/>
      <c r="U138" s="244" t="str">
        <f>IF(F138="","",Tabla1[[#This Row],[Fecha Inicio grupo]]+3*7-7)</f>
        <v/>
      </c>
      <c r="V138" s="245" t="str">
        <f>IF(F138="","",EDATE(Tabla1[[#This Row],[Fecha Inicio grupo]],3))</f>
        <v/>
      </c>
      <c r="W138" s="29"/>
      <c r="X138" s="29"/>
      <c r="Y138" s="76"/>
      <c r="Z138" s="76"/>
      <c r="AA138" s="76"/>
      <c r="AB138" s="76"/>
      <c r="AC138" s="76"/>
      <c r="AD138" s="76"/>
      <c r="AE138" s="76"/>
      <c r="AF138" s="76"/>
      <c r="AG138" s="76"/>
      <c r="AH138" s="76"/>
      <c r="AI138" s="76"/>
      <c r="AJ138" s="76"/>
      <c r="AK138" s="76"/>
      <c r="AL138" s="76"/>
      <c r="AM138" s="76"/>
      <c r="AN138" s="76"/>
      <c r="AO138" s="145"/>
      <c r="AP138" s="247" t="str">
        <f>IF(F138="","",IFERROR(VLOOKUP(SUBSTITUTE(SUBSTITUTE(Tabla1[[#This Row],[Uso Sistemas]],"T","P"),"N","F"),Parámetros!$M$2:$N$17,2,0),"Completar hasta 3ra sem. para evaluar a Probacionista"))</f>
        <v/>
      </c>
      <c r="AQ138" s="39"/>
      <c r="AR138" s="39"/>
      <c r="AS138" s="39"/>
      <c r="AT138" s="28"/>
      <c r="AU138" s="55"/>
      <c r="AV138" s="55"/>
      <c r="AW138" s="55"/>
      <c r="AX138" s="249" t="str">
        <f>IF(V138="","",EOMONTH(EDATE(Tabla1[[#This Row],[Fecha Finalización]],2),0))</f>
        <v/>
      </c>
      <c r="AY138" s="39"/>
      <c r="AZ138" s="250" t="str">
        <f>IF(V138="","",EOMONTH(EDATE(Tabla1[[#This Row],[Fecha Finalización]],3),0))</f>
        <v/>
      </c>
      <c r="BA138" s="39"/>
      <c r="BB138" s="39"/>
      <c r="BC138" s="236"/>
      <c r="BD138" s="234" t="str">
        <f>IF(F138="","",Tabla1[[#This Row],[sem 01]]&amp;Tabla1[[#This Row],[sem 02]]&amp;Tabla1[[#This Row],[sem 03]])</f>
        <v/>
      </c>
      <c r="BE138" s="235" t="str">
        <f>IF(TRIM(F138)="","",$B$1&amp;"-"&amp;SUBSTITUTE(Tabla1[[#This Row],[Mes Inscrito]]," ","")&amp;"-"&amp;SUBSTITUTE(Tabla1[[#This Row],[Dia de clases Inscrito]]," ","")&amp;"-"&amp;SUBSTITUTE(Tabla1[[#This Row],[Horario Inscrito]]," ","")&amp;"-"&amp;Tabla1[[#This Row],[Fecha Inicio grupo]])</f>
        <v/>
      </c>
      <c r="BF138" s="252" t="str">
        <f>IF(F138="","",Tabla1[[#This Row],[Curso]])</f>
        <v/>
      </c>
      <c r="BG138" s="253" t="str">
        <f>+IF(TRIM(F138)="","",$B$1&amp;"-"&amp;TRIM(Tabla1[[#This Row],[Mes Inscrito]])&amp;"-"&amp;TRIM(Tabla1[[#This Row],[Dia de clases Inscrito]])&amp;"-"&amp;TRIM(Tabla1[[#This Row],[Horario Inscrito]])&amp;"-"&amp;TRIM(Tabla1[[#This Row],[Fecha Inicio grupo]])&amp;"-"&amp;TRIM(Tabla1[[#This Row],[Tipo Incrito]]))</f>
        <v/>
      </c>
      <c r="BH138" s="307"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8"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8"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8" t="str">
        <f>IF(Tabla1[[#This Row],[Fecha Inicio grupo]]="","",IFERROR(VLOOKUP(Tabla1[[#This Row],[Mes de Alta como miembro]],Parámetros!$AM$2:$AN$16,2,0),"01/01/1900"))</f>
        <v/>
      </c>
    </row>
    <row r="139" spans="1:63" ht="14.45">
      <c r="A139" s="68">
        <v>136</v>
      </c>
      <c r="B139" s="29"/>
      <c r="C139" s="34"/>
      <c r="D139" s="42"/>
      <c r="E139" s="64"/>
      <c r="F139" s="45"/>
      <c r="G139" s="45"/>
      <c r="H139" s="164"/>
      <c r="I139" s="42"/>
      <c r="J139" s="28"/>
      <c r="K139" s="69"/>
      <c r="L139" s="68"/>
      <c r="M139" s="46"/>
      <c r="N139" s="239" t="str">
        <f ca="1">IF(Tabla1[[#This Row],[Fecha de nac]]="","",IF(Tabla1[[#This Row],[Fecha Finalización]] &gt;=TODAY(), DATEDIF(Tabla1[[#This Row],[Fecha de nac]],TODAY(),"y"), ROUNDDOWN((Tabla1[[#This Row],[Fecha Finalización]] -Tabla1[[#This Row],[Fecha de nac]])/365,0)))</f>
        <v/>
      </c>
      <c r="O139" s="170"/>
      <c r="P139" s="34"/>
      <c r="Q139" s="67"/>
      <c r="R139" s="67"/>
      <c r="S139" s="67"/>
      <c r="T139" s="67"/>
      <c r="U139" s="244" t="str">
        <f>IF(F139="","",Tabla1[[#This Row],[Fecha Inicio grupo]]+3*7-7)</f>
        <v/>
      </c>
      <c r="V139" s="245" t="str">
        <f>IF(F139="","",EDATE(Tabla1[[#This Row],[Fecha Inicio grupo]],3))</f>
        <v/>
      </c>
      <c r="W139" s="29"/>
      <c r="X139" s="29"/>
      <c r="Y139" s="76"/>
      <c r="Z139" s="76"/>
      <c r="AA139" s="76"/>
      <c r="AB139" s="76"/>
      <c r="AC139" s="76"/>
      <c r="AD139" s="76"/>
      <c r="AE139" s="76"/>
      <c r="AF139" s="76"/>
      <c r="AG139" s="76"/>
      <c r="AH139" s="76"/>
      <c r="AI139" s="76"/>
      <c r="AJ139" s="76"/>
      <c r="AK139" s="76"/>
      <c r="AL139" s="76"/>
      <c r="AM139" s="76"/>
      <c r="AN139" s="76"/>
      <c r="AO139" s="145"/>
      <c r="AP139" s="247" t="str">
        <f>IF(F139="","",IFERROR(VLOOKUP(SUBSTITUTE(SUBSTITUTE(Tabla1[[#This Row],[Uso Sistemas]],"T","P"),"N","F"),Parámetros!$M$2:$N$17,2,0),"Completar hasta 3ra sem. para evaluar a Probacionista"))</f>
        <v/>
      </c>
      <c r="AQ139" s="39"/>
      <c r="AR139" s="39"/>
      <c r="AS139" s="39"/>
      <c r="AT139" s="28"/>
      <c r="AU139" s="55"/>
      <c r="AV139" s="55"/>
      <c r="AW139" s="55"/>
      <c r="AX139" s="249" t="str">
        <f>IF(V139="","",EOMONTH(EDATE(Tabla1[[#This Row],[Fecha Finalización]],2),0))</f>
        <v/>
      </c>
      <c r="AY139" s="39"/>
      <c r="AZ139" s="250" t="str">
        <f>IF(V139="","",EOMONTH(EDATE(Tabla1[[#This Row],[Fecha Finalización]],3),0))</f>
        <v/>
      </c>
      <c r="BA139" s="39"/>
      <c r="BB139" s="39"/>
      <c r="BC139" s="236"/>
      <c r="BD139" s="234" t="str">
        <f>IF(F139="","",Tabla1[[#This Row],[sem 01]]&amp;Tabla1[[#This Row],[sem 02]]&amp;Tabla1[[#This Row],[sem 03]])</f>
        <v/>
      </c>
      <c r="BE139" s="235" t="str">
        <f>IF(TRIM(F139)="","",$B$1&amp;"-"&amp;SUBSTITUTE(Tabla1[[#This Row],[Mes Inscrito]]," ","")&amp;"-"&amp;SUBSTITUTE(Tabla1[[#This Row],[Dia de clases Inscrito]]," ","")&amp;"-"&amp;SUBSTITUTE(Tabla1[[#This Row],[Horario Inscrito]]," ","")&amp;"-"&amp;Tabla1[[#This Row],[Fecha Inicio grupo]])</f>
        <v/>
      </c>
      <c r="BF139" s="252" t="str">
        <f>IF(F139="","",Tabla1[[#This Row],[Curso]])</f>
        <v/>
      </c>
      <c r="BG139" s="253" t="str">
        <f>+IF(TRIM(F139)="","",$B$1&amp;"-"&amp;TRIM(Tabla1[[#This Row],[Mes Inscrito]])&amp;"-"&amp;TRIM(Tabla1[[#This Row],[Dia de clases Inscrito]])&amp;"-"&amp;TRIM(Tabla1[[#This Row],[Horario Inscrito]])&amp;"-"&amp;TRIM(Tabla1[[#This Row],[Fecha Inicio grupo]])&amp;"-"&amp;TRIM(Tabla1[[#This Row],[Tipo Incrito]]))</f>
        <v/>
      </c>
      <c r="BH139" s="307"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8"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8"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8" t="str">
        <f>IF(Tabla1[[#This Row],[Fecha Inicio grupo]]="","",IFERROR(VLOOKUP(Tabla1[[#This Row],[Mes de Alta como miembro]],Parámetros!$AM$2:$AN$16,2,0),"01/01/1900"))</f>
        <v/>
      </c>
    </row>
    <row r="140" spans="1:63" ht="14.45">
      <c r="A140" s="68">
        <v>137</v>
      </c>
      <c r="B140" s="29"/>
      <c r="C140" s="34"/>
      <c r="D140" s="42"/>
      <c r="E140" s="64"/>
      <c r="F140" s="45"/>
      <c r="G140" s="45"/>
      <c r="H140" s="164"/>
      <c r="I140" s="42"/>
      <c r="J140" s="28"/>
      <c r="K140" s="69"/>
      <c r="L140" s="68"/>
      <c r="M140" s="46"/>
      <c r="N140" s="239" t="str">
        <f ca="1">IF(Tabla1[[#This Row],[Fecha de nac]]="","",IF(Tabla1[[#This Row],[Fecha Finalización]] &gt;=TODAY(), DATEDIF(Tabla1[[#This Row],[Fecha de nac]],TODAY(),"y"), ROUNDDOWN((Tabla1[[#This Row],[Fecha Finalización]] -Tabla1[[#This Row],[Fecha de nac]])/365,0)))</f>
        <v/>
      </c>
      <c r="O140" s="170"/>
      <c r="P140" s="34"/>
      <c r="Q140" s="67"/>
      <c r="R140" s="67"/>
      <c r="S140" s="67"/>
      <c r="T140" s="67"/>
      <c r="U140" s="244" t="str">
        <f>IF(F140="","",Tabla1[[#This Row],[Fecha Inicio grupo]]+3*7-7)</f>
        <v/>
      </c>
      <c r="V140" s="245" t="str">
        <f>IF(F140="","",EDATE(Tabla1[[#This Row],[Fecha Inicio grupo]],3))</f>
        <v/>
      </c>
      <c r="W140" s="29"/>
      <c r="X140" s="29"/>
      <c r="Y140" s="76"/>
      <c r="Z140" s="76"/>
      <c r="AA140" s="76"/>
      <c r="AB140" s="76"/>
      <c r="AC140" s="76"/>
      <c r="AD140" s="76"/>
      <c r="AE140" s="76"/>
      <c r="AF140" s="76"/>
      <c r="AG140" s="76"/>
      <c r="AH140" s="76"/>
      <c r="AI140" s="76"/>
      <c r="AJ140" s="76"/>
      <c r="AK140" s="76"/>
      <c r="AL140" s="76"/>
      <c r="AM140" s="76"/>
      <c r="AN140" s="76"/>
      <c r="AO140" s="145"/>
      <c r="AP140" s="247" t="str">
        <f>IF(F140="","",IFERROR(VLOOKUP(SUBSTITUTE(SUBSTITUTE(Tabla1[[#This Row],[Uso Sistemas]],"T","P"),"N","F"),Parámetros!$M$2:$N$17,2,0),"Completar hasta 3ra sem. para evaluar a Probacionista"))</f>
        <v/>
      </c>
      <c r="AQ140" s="39"/>
      <c r="AR140" s="39"/>
      <c r="AS140" s="39"/>
      <c r="AT140" s="28"/>
      <c r="AU140" s="55"/>
      <c r="AV140" s="55"/>
      <c r="AW140" s="55"/>
      <c r="AX140" s="249" t="str">
        <f>IF(V140="","",EOMONTH(EDATE(Tabla1[[#This Row],[Fecha Finalización]],2),0))</f>
        <v/>
      </c>
      <c r="AY140" s="39"/>
      <c r="AZ140" s="250" t="str">
        <f>IF(V140="","",EOMONTH(EDATE(Tabla1[[#This Row],[Fecha Finalización]],3),0))</f>
        <v/>
      </c>
      <c r="BA140" s="39"/>
      <c r="BB140" s="39"/>
      <c r="BC140" s="236"/>
      <c r="BD140" s="234" t="str">
        <f>IF(F140="","",Tabla1[[#This Row],[sem 01]]&amp;Tabla1[[#This Row],[sem 02]]&amp;Tabla1[[#This Row],[sem 03]])</f>
        <v/>
      </c>
      <c r="BE140" s="235" t="str">
        <f>IF(TRIM(F140)="","",$B$1&amp;"-"&amp;SUBSTITUTE(Tabla1[[#This Row],[Mes Inscrito]]," ","")&amp;"-"&amp;SUBSTITUTE(Tabla1[[#This Row],[Dia de clases Inscrito]]," ","")&amp;"-"&amp;SUBSTITUTE(Tabla1[[#This Row],[Horario Inscrito]]," ","")&amp;"-"&amp;Tabla1[[#This Row],[Fecha Inicio grupo]])</f>
        <v/>
      </c>
      <c r="BF140" s="252" t="str">
        <f>IF(F140="","",Tabla1[[#This Row],[Curso]])</f>
        <v/>
      </c>
      <c r="BG140" s="253" t="str">
        <f>+IF(TRIM(F140)="","",$B$1&amp;"-"&amp;TRIM(Tabla1[[#This Row],[Mes Inscrito]])&amp;"-"&amp;TRIM(Tabla1[[#This Row],[Dia de clases Inscrito]])&amp;"-"&amp;TRIM(Tabla1[[#This Row],[Horario Inscrito]])&amp;"-"&amp;TRIM(Tabla1[[#This Row],[Fecha Inicio grupo]])&amp;"-"&amp;TRIM(Tabla1[[#This Row],[Tipo Incrito]]))</f>
        <v/>
      </c>
      <c r="BH140" s="307"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8"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8"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8" t="str">
        <f>IF(Tabla1[[#This Row],[Fecha Inicio grupo]]="","",IFERROR(VLOOKUP(Tabla1[[#This Row],[Mes de Alta como miembro]],Parámetros!$AM$2:$AN$16,2,0),"01/01/1900"))</f>
        <v/>
      </c>
    </row>
    <row r="141" spans="1:63" ht="14.45">
      <c r="A141" s="68">
        <v>138</v>
      </c>
      <c r="B141" s="29"/>
      <c r="C141" s="34"/>
      <c r="D141" s="42"/>
      <c r="E141" s="64"/>
      <c r="F141" s="45"/>
      <c r="G141" s="45"/>
      <c r="H141" s="164"/>
      <c r="I141" s="42"/>
      <c r="J141" s="28"/>
      <c r="K141" s="69"/>
      <c r="L141" s="68"/>
      <c r="M141" s="46"/>
      <c r="N141" s="239" t="str">
        <f ca="1">IF(Tabla1[[#This Row],[Fecha de nac]]="","",IF(Tabla1[[#This Row],[Fecha Finalización]] &gt;=TODAY(), DATEDIF(Tabla1[[#This Row],[Fecha de nac]],TODAY(),"y"), ROUNDDOWN((Tabla1[[#This Row],[Fecha Finalización]] -Tabla1[[#This Row],[Fecha de nac]])/365,0)))</f>
        <v/>
      </c>
      <c r="O141" s="170"/>
      <c r="P141" s="34"/>
      <c r="Q141" s="67"/>
      <c r="R141" s="67"/>
      <c r="S141" s="67"/>
      <c r="T141" s="67"/>
      <c r="U141" s="244" t="str">
        <f>IF(F141="","",Tabla1[[#This Row],[Fecha Inicio grupo]]+3*7-7)</f>
        <v/>
      </c>
      <c r="V141" s="245" t="str">
        <f>IF(F141="","",EDATE(Tabla1[[#This Row],[Fecha Inicio grupo]],3))</f>
        <v/>
      </c>
      <c r="W141" s="29"/>
      <c r="X141" s="29"/>
      <c r="Y141" s="76"/>
      <c r="Z141" s="76"/>
      <c r="AA141" s="76"/>
      <c r="AB141" s="76"/>
      <c r="AC141" s="76"/>
      <c r="AD141" s="76"/>
      <c r="AE141" s="76"/>
      <c r="AF141" s="76"/>
      <c r="AG141" s="76"/>
      <c r="AH141" s="76"/>
      <c r="AI141" s="76"/>
      <c r="AJ141" s="76"/>
      <c r="AK141" s="76"/>
      <c r="AL141" s="76"/>
      <c r="AM141" s="76"/>
      <c r="AN141" s="76"/>
      <c r="AO141" s="145"/>
      <c r="AP141" s="247" t="str">
        <f>IF(F141="","",IFERROR(VLOOKUP(SUBSTITUTE(SUBSTITUTE(Tabla1[[#This Row],[Uso Sistemas]],"T","P"),"N","F"),Parámetros!$M$2:$N$17,2,0),"Completar hasta 3ra sem. para evaluar a Probacionista"))</f>
        <v/>
      </c>
      <c r="AQ141" s="39"/>
      <c r="AR141" s="39"/>
      <c r="AS141" s="39"/>
      <c r="AT141" s="28"/>
      <c r="AU141" s="55"/>
      <c r="AV141" s="55"/>
      <c r="AW141" s="55"/>
      <c r="AX141" s="249" t="str">
        <f>IF(V141="","",EOMONTH(EDATE(Tabla1[[#This Row],[Fecha Finalización]],2),0))</f>
        <v/>
      </c>
      <c r="AY141" s="39"/>
      <c r="AZ141" s="250" t="str">
        <f>IF(V141="","",EOMONTH(EDATE(Tabla1[[#This Row],[Fecha Finalización]],3),0))</f>
        <v/>
      </c>
      <c r="BA141" s="39"/>
      <c r="BB141" s="39"/>
      <c r="BC141" s="236"/>
      <c r="BD141" s="234" t="str">
        <f>IF(F141="","",Tabla1[[#This Row],[sem 01]]&amp;Tabla1[[#This Row],[sem 02]]&amp;Tabla1[[#This Row],[sem 03]])</f>
        <v/>
      </c>
      <c r="BE141" s="235" t="str">
        <f>IF(TRIM(F141)="","",$B$1&amp;"-"&amp;SUBSTITUTE(Tabla1[[#This Row],[Mes Inscrito]]," ","")&amp;"-"&amp;SUBSTITUTE(Tabla1[[#This Row],[Dia de clases Inscrito]]," ","")&amp;"-"&amp;SUBSTITUTE(Tabla1[[#This Row],[Horario Inscrito]]," ","")&amp;"-"&amp;Tabla1[[#This Row],[Fecha Inicio grupo]])</f>
        <v/>
      </c>
      <c r="BF141" s="252" t="str">
        <f>IF(F141="","",Tabla1[[#This Row],[Curso]])</f>
        <v/>
      </c>
      <c r="BG141" s="253" t="str">
        <f>+IF(TRIM(F141)="","",$B$1&amp;"-"&amp;TRIM(Tabla1[[#This Row],[Mes Inscrito]])&amp;"-"&amp;TRIM(Tabla1[[#This Row],[Dia de clases Inscrito]])&amp;"-"&amp;TRIM(Tabla1[[#This Row],[Horario Inscrito]])&amp;"-"&amp;TRIM(Tabla1[[#This Row],[Fecha Inicio grupo]])&amp;"-"&amp;TRIM(Tabla1[[#This Row],[Tipo Incrito]]))</f>
        <v/>
      </c>
      <c r="BH141" s="307"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8"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8"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8" t="str">
        <f>IF(Tabla1[[#This Row],[Fecha Inicio grupo]]="","",IFERROR(VLOOKUP(Tabla1[[#This Row],[Mes de Alta como miembro]],Parámetros!$AM$2:$AN$16,2,0),"01/01/1900"))</f>
        <v/>
      </c>
    </row>
    <row r="142" spans="1:63" ht="14.45">
      <c r="A142" s="68">
        <v>139</v>
      </c>
      <c r="B142" s="29"/>
      <c r="C142" s="34"/>
      <c r="D142" s="42"/>
      <c r="E142" s="64"/>
      <c r="F142" s="45"/>
      <c r="G142" s="45"/>
      <c r="H142" s="164"/>
      <c r="I142" s="42"/>
      <c r="J142" s="28"/>
      <c r="K142" s="69"/>
      <c r="L142" s="68"/>
      <c r="M142" s="46"/>
      <c r="N142" s="239" t="str">
        <f ca="1">IF(Tabla1[[#This Row],[Fecha de nac]]="","",IF(Tabla1[[#This Row],[Fecha Finalización]] &gt;=TODAY(), DATEDIF(Tabla1[[#This Row],[Fecha de nac]],TODAY(),"y"), ROUNDDOWN((Tabla1[[#This Row],[Fecha Finalización]] -Tabla1[[#This Row],[Fecha de nac]])/365,0)))</f>
        <v/>
      </c>
      <c r="O142" s="170"/>
      <c r="P142" s="34"/>
      <c r="Q142" s="67"/>
      <c r="R142" s="67"/>
      <c r="S142" s="67"/>
      <c r="T142" s="67"/>
      <c r="U142" s="244" t="str">
        <f>IF(F142="","",Tabla1[[#This Row],[Fecha Inicio grupo]]+3*7-7)</f>
        <v/>
      </c>
      <c r="V142" s="245" t="str">
        <f>IF(F142="","",EDATE(Tabla1[[#This Row],[Fecha Inicio grupo]],3))</f>
        <v/>
      </c>
      <c r="W142" s="29"/>
      <c r="X142" s="29"/>
      <c r="Y142" s="76"/>
      <c r="Z142" s="76"/>
      <c r="AA142" s="76"/>
      <c r="AB142" s="76"/>
      <c r="AC142" s="76"/>
      <c r="AD142" s="76"/>
      <c r="AE142" s="76"/>
      <c r="AF142" s="76"/>
      <c r="AG142" s="76"/>
      <c r="AH142" s="76"/>
      <c r="AI142" s="76"/>
      <c r="AJ142" s="76"/>
      <c r="AK142" s="76"/>
      <c r="AL142" s="76"/>
      <c r="AM142" s="76"/>
      <c r="AN142" s="76"/>
      <c r="AO142" s="145"/>
      <c r="AP142" s="247" t="str">
        <f>IF(F142="","",IFERROR(VLOOKUP(SUBSTITUTE(SUBSTITUTE(Tabla1[[#This Row],[Uso Sistemas]],"T","P"),"N","F"),Parámetros!$M$2:$N$17,2,0),"Completar hasta 3ra sem. para evaluar a Probacionista"))</f>
        <v/>
      </c>
      <c r="AQ142" s="39"/>
      <c r="AR142" s="39"/>
      <c r="AS142" s="39"/>
      <c r="AT142" s="28"/>
      <c r="AU142" s="55"/>
      <c r="AV142" s="55"/>
      <c r="AW142" s="55"/>
      <c r="AX142" s="249" t="str">
        <f>IF(V142="","",EOMONTH(EDATE(Tabla1[[#This Row],[Fecha Finalización]],2),0))</f>
        <v/>
      </c>
      <c r="AY142" s="39"/>
      <c r="AZ142" s="250" t="str">
        <f>IF(V142="","",EOMONTH(EDATE(Tabla1[[#This Row],[Fecha Finalización]],3),0))</f>
        <v/>
      </c>
      <c r="BA142" s="39"/>
      <c r="BB142" s="39"/>
      <c r="BC142" s="236"/>
      <c r="BD142" s="234" t="str">
        <f>IF(F142="","",Tabla1[[#This Row],[sem 01]]&amp;Tabla1[[#This Row],[sem 02]]&amp;Tabla1[[#This Row],[sem 03]])</f>
        <v/>
      </c>
      <c r="BE142" s="235" t="str">
        <f>IF(TRIM(F142)="","",$B$1&amp;"-"&amp;SUBSTITUTE(Tabla1[[#This Row],[Mes Inscrito]]," ","")&amp;"-"&amp;SUBSTITUTE(Tabla1[[#This Row],[Dia de clases Inscrito]]," ","")&amp;"-"&amp;SUBSTITUTE(Tabla1[[#This Row],[Horario Inscrito]]," ","")&amp;"-"&amp;Tabla1[[#This Row],[Fecha Inicio grupo]])</f>
        <v/>
      </c>
      <c r="BF142" s="252" t="str">
        <f>IF(F142="","",Tabla1[[#This Row],[Curso]])</f>
        <v/>
      </c>
      <c r="BG142" s="253" t="str">
        <f>+IF(TRIM(F142)="","",$B$1&amp;"-"&amp;TRIM(Tabla1[[#This Row],[Mes Inscrito]])&amp;"-"&amp;TRIM(Tabla1[[#This Row],[Dia de clases Inscrito]])&amp;"-"&amp;TRIM(Tabla1[[#This Row],[Horario Inscrito]])&amp;"-"&amp;TRIM(Tabla1[[#This Row],[Fecha Inicio grupo]])&amp;"-"&amp;TRIM(Tabla1[[#This Row],[Tipo Incrito]]))</f>
        <v/>
      </c>
      <c r="BH142" s="307"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8"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8"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8" t="str">
        <f>IF(Tabla1[[#This Row],[Fecha Inicio grupo]]="","",IFERROR(VLOOKUP(Tabla1[[#This Row],[Mes de Alta como miembro]],Parámetros!$AM$2:$AN$16,2,0),"01/01/1900"))</f>
        <v/>
      </c>
    </row>
    <row r="143" spans="1:63" ht="14.45">
      <c r="A143" s="68">
        <v>140</v>
      </c>
      <c r="B143" s="29"/>
      <c r="C143" s="34"/>
      <c r="D143" s="42"/>
      <c r="E143" s="64"/>
      <c r="F143" s="45"/>
      <c r="G143" s="45"/>
      <c r="H143" s="164"/>
      <c r="I143" s="42"/>
      <c r="J143" s="28"/>
      <c r="K143" s="69"/>
      <c r="L143" s="68"/>
      <c r="M143" s="46"/>
      <c r="N143" s="239" t="str">
        <f ca="1">IF(Tabla1[[#This Row],[Fecha de nac]]="","",IF(Tabla1[[#This Row],[Fecha Finalización]] &gt;=TODAY(), DATEDIF(Tabla1[[#This Row],[Fecha de nac]],TODAY(),"y"), ROUNDDOWN((Tabla1[[#This Row],[Fecha Finalización]] -Tabla1[[#This Row],[Fecha de nac]])/365,0)))</f>
        <v/>
      </c>
      <c r="O143" s="170"/>
      <c r="P143" s="34"/>
      <c r="Q143" s="67"/>
      <c r="R143" s="67"/>
      <c r="S143" s="67"/>
      <c r="T143" s="67"/>
      <c r="U143" s="244" t="str">
        <f>IF(F143="","",Tabla1[[#This Row],[Fecha Inicio grupo]]+3*7-7)</f>
        <v/>
      </c>
      <c r="V143" s="245" t="str">
        <f>IF(F143="","",EDATE(Tabla1[[#This Row],[Fecha Inicio grupo]],3))</f>
        <v/>
      </c>
      <c r="W143" s="29"/>
      <c r="X143" s="29"/>
      <c r="Y143" s="76"/>
      <c r="Z143" s="76"/>
      <c r="AA143" s="76"/>
      <c r="AB143" s="76"/>
      <c r="AC143" s="76"/>
      <c r="AD143" s="76"/>
      <c r="AE143" s="76"/>
      <c r="AF143" s="76"/>
      <c r="AG143" s="76"/>
      <c r="AH143" s="76"/>
      <c r="AI143" s="76"/>
      <c r="AJ143" s="76"/>
      <c r="AK143" s="76"/>
      <c r="AL143" s="76"/>
      <c r="AM143" s="76"/>
      <c r="AN143" s="76"/>
      <c r="AO143" s="145"/>
      <c r="AP143" s="247" t="str">
        <f>IF(F143="","",IFERROR(VLOOKUP(SUBSTITUTE(SUBSTITUTE(Tabla1[[#This Row],[Uso Sistemas]],"T","P"),"N","F"),Parámetros!$M$2:$N$17,2,0),"Completar hasta 3ra sem. para evaluar a Probacionista"))</f>
        <v/>
      </c>
      <c r="AQ143" s="39"/>
      <c r="AR143" s="39"/>
      <c r="AS143" s="39"/>
      <c r="AT143" s="28"/>
      <c r="AU143" s="55"/>
      <c r="AV143" s="55"/>
      <c r="AW143" s="55"/>
      <c r="AX143" s="249" t="str">
        <f>IF(V143="","",EOMONTH(EDATE(Tabla1[[#This Row],[Fecha Finalización]],2),0))</f>
        <v/>
      </c>
      <c r="AY143" s="39"/>
      <c r="AZ143" s="250" t="str">
        <f>IF(V143="","",EOMONTH(EDATE(Tabla1[[#This Row],[Fecha Finalización]],3),0))</f>
        <v/>
      </c>
      <c r="BA143" s="39"/>
      <c r="BB143" s="39"/>
      <c r="BC143" s="236"/>
      <c r="BD143" s="234" t="str">
        <f>IF(F143="","",Tabla1[[#This Row],[sem 01]]&amp;Tabla1[[#This Row],[sem 02]]&amp;Tabla1[[#This Row],[sem 03]])</f>
        <v/>
      </c>
      <c r="BE143" s="235" t="str">
        <f>IF(TRIM(F143)="","",$B$1&amp;"-"&amp;SUBSTITUTE(Tabla1[[#This Row],[Mes Inscrito]]," ","")&amp;"-"&amp;SUBSTITUTE(Tabla1[[#This Row],[Dia de clases Inscrito]]," ","")&amp;"-"&amp;SUBSTITUTE(Tabla1[[#This Row],[Horario Inscrito]]," ","")&amp;"-"&amp;Tabla1[[#This Row],[Fecha Inicio grupo]])</f>
        <v/>
      </c>
      <c r="BF143" s="252" t="str">
        <f>IF(F143="","",Tabla1[[#This Row],[Curso]])</f>
        <v/>
      </c>
      <c r="BG143" s="253" t="str">
        <f>+IF(TRIM(F143)="","",$B$1&amp;"-"&amp;TRIM(Tabla1[[#This Row],[Mes Inscrito]])&amp;"-"&amp;TRIM(Tabla1[[#This Row],[Dia de clases Inscrito]])&amp;"-"&amp;TRIM(Tabla1[[#This Row],[Horario Inscrito]])&amp;"-"&amp;TRIM(Tabla1[[#This Row],[Fecha Inicio grupo]])&amp;"-"&amp;TRIM(Tabla1[[#This Row],[Tipo Incrito]]))</f>
        <v/>
      </c>
      <c r="BH143" s="307"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8"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8"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8" t="str">
        <f>IF(Tabla1[[#This Row],[Fecha Inicio grupo]]="","",IFERROR(VLOOKUP(Tabla1[[#This Row],[Mes de Alta como miembro]],Parámetros!$AM$2:$AN$16,2,0),"01/01/1900"))</f>
        <v/>
      </c>
    </row>
    <row r="144" spans="1:63" ht="14.45">
      <c r="A144" s="68">
        <v>141</v>
      </c>
      <c r="B144" s="29"/>
      <c r="C144" s="34"/>
      <c r="D144" s="42"/>
      <c r="E144" s="64"/>
      <c r="F144" s="45"/>
      <c r="G144" s="45"/>
      <c r="H144" s="164"/>
      <c r="I144" s="42"/>
      <c r="J144" s="28"/>
      <c r="K144" s="69"/>
      <c r="L144" s="68"/>
      <c r="M144" s="46"/>
      <c r="N144" s="239" t="str">
        <f ca="1">IF(Tabla1[[#This Row],[Fecha de nac]]="","",IF(Tabla1[[#This Row],[Fecha Finalización]] &gt;=TODAY(), DATEDIF(Tabla1[[#This Row],[Fecha de nac]],TODAY(),"y"), ROUNDDOWN((Tabla1[[#This Row],[Fecha Finalización]] -Tabla1[[#This Row],[Fecha de nac]])/365,0)))</f>
        <v/>
      </c>
      <c r="O144" s="170"/>
      <c r="P144" s="34"/>
      <c r="Q144" s="67"/>
      <c r="R144" s="67"/>
      <c r="S144" s="67"/>
      <c r="T144" s="67"/>
      <c r="U144" s="244" t="str">
        <f>IF(F144="","",Tabla1[[#This Row],[Fecha Inicio grupo]]+3*7-7)</f>
        <v/>
      </c>
      <c r="V144" s="245" t="str">
        <f>IF(F144="","",EDATE(Tabla1[[#This Row],[Fecha Inicio grupo]],3))</f>
        <v/>
      </c>
      <c r="W144" s="29"/>
      <c r="X144" s="29"/>
      <c r="Y144" s="76"/>
      <c r="Z144" s="76"/>
      <c r="AA144" s="76"/>
      <c r="AB144" s="76"/>
      <c r="AC144" s="76"/>
      <c r="AD144" s="76"/>
      <c r="AE144" s="76"/>
      <c r="AF144" s="76"/>
      <c r="AG144" s="76"/>
      <c r="AH144" s="76"/>
      <c r="AI144" s="76"/>
      <c r="AJ144" s="76"/>
      <c r="AK144" s="76"/>
      <c r="AL144" s="76"/>
      <c r="AM144" s="76"/>
      <c r="AN144" s="76"/>
      <c r="AO144" s="145"/>
      <c r="AP144" s="247" t="str">
        <f>IF(F144="","",IFERROR(VLOOKUP(SUBSTITUTE(SUBSTITUTE(Tabla1[[#This Row],[Uso Sistemas]],"T","P"),"N","F"),Parámetros!$M$2:$N$17,2,0),"Completar hasta 3ra sem. para evaluar a Probacionista"))</f>
        <v/>
      </c>
      <c r="AQ144" s="39"/>
      <c r="AR144" s="39"/>
      <c r="AS144" s="39"/>
      <c r="AT144" s="28"/>
      <c r="AU144" s="55"/>
      <c r="AV144" s="55"/>
      <c r="AW144" s="55"/>
      <c r="AX144" s="249" t="str">
        <f>IF(V144="","",EOMONTH(EDATE(Tabla1[[#This Row],[Fecha Finalización]],2),0))</f>
        <v/>
      </c>
      <c r="AY144" s="39"/>
      <c r="AZ144" s="250" t="str">
        <f>IF(V144="","",EOMONTH(EDATE(Tabla1[[#This Row],[Fecha Finalización]],3),0))</f>
        <v/>
      </c>
      <c r="BA144" s="39"/>
      <c r="BB144" s="39"/>
      <c r="BC144" s="236"/>
      <c r="BD144" s="234" t="str">
        <f>IF(F144="","",Tabla1[[#This Row],[sem 01]]&amp;Tabla1[[#This Row],[sem 02]]&amp;Tabla1[[#This Row],[sem 03]])</f>
        <v/>
      </c>
      <c r="BE144" s="235" t="str">
        <f>IF(TRIM(F144)="","",$B$1&amp;"-"&amp;SUBSTITUTE(Tabla1[[#This Row],[Mes Inscrito]]," ","")&amp;"-"&amp;SUBSTITUTE(Tabla1[[#This Row],[Dia de clases Inscrito]]," ","")&amp;"-"&amp;SUBSTITUTE(Tabla1[[#This Row],[Horario Inscrito]]," ","")&amp;"-"&amp;Tabla1[[#This Row],[Fecha Inicio grupo]])</f>
        <v/>
      </c>
      <c r="BF144" s="252" t="str">
        <f>IF(F144="","",Tabla1[[#This Row],[Curso]])</f>
        <v/>
      </c>
      <c r="BG144" s="253" t="str">
        <f>+IF(TRIM(F144)="","",$B$1&amp;"-"&amp;TRIM(Tabla1[[#This Row],[Mes Inscrito]])&amp;"-"&amp;TRIM(Tabla1[[#This Row],[Dia de clases Inscrito]])&amp;"-"&amp;TRIM(Tabla1[[#This Row],[Horario Inscrito]])&amp;"-"&amp;TRIM(Tabla1[[#This Row],[Fecha Inicio grupo]])&amp;"-"&amp;TRIM(Tabla1[[#This Row],[Tipo Incrito]]))</f>
        <v/>
      </c>
      <c r="BH144" s="307"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8"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8"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8" t="str">
        <f>IF(Tabla1[[#This Row],[Fecha Inicio grupo]]="","",IFERROR(VLOOKUP(Tabla1[[#This Row],[Mes de Alta como miembro]],Parámetros!$AM$2:$AN$16,2,0),"01/01/1900"))</f>
        <v/>
      </c>
    </row>
    <row r="145" spans="1:63" ht="14.45">
      <c r="A145" s="68">
        <v>142</v>
      </c>
      <c r="B145" s="29"/>
      <c r="C145" s="34"/>
      <c r="D145" s="42"/>
      <c r="E145" s="64"/>
      <c r="F145" s="45"/>
      <c r="G145" s="45"/>
      <c r="H145" s="164"/>
      <c r="I145" s="42"/>
      <c r="J145" s="28"/>
      <c r="K145" s="69"/>
      <c r="L145" s="68"/>
      <c r="M145" s="46"/>
      <c r="N145" s="239" t="str">
        <f ca="1">IF(Tabla1[[#This Row],[Fecha de nac]]="","",IF(Tabla1[[#This Row],[Fecha Finalización]] &gt;=TODAY(), DATEDIF(Tabla1[[#This Row],[Fecha de nac]],TODAY(),"y"), ROUNDDOWN((Tabla1[[#This Row],[Fecha Finalización]] -Tabla1[[#This Row],[Fecha de nac]])/365,0)))</f>
        <v/>
      </c>
      <c r="O145" s="170"/>
      <c r="P145" s="34"/>
      <c r="Q145" s="67"/>
      <c r="R145" s="67"/>
      <c r="S145" s="67"/>
      <c r="T145" s="67"/>
      <c r="U145" s="244" t="str">
        <f>IF(F145="","",Tabla1[[#This Row],[Fecha Inicio grupo]]+3*7-7)</f>
        <v/>
      </c>
      <c r="V145" s="245" t="str">
        <f>IF(F145="","",EDATE(Tabla1[[#This Row],[Fecha Inicio grupo]],3))</f>
        <v/>
      </c>
      <c r="W145" s="29"/>
      <c r="X145" s="29"/>
      <c r="Y145" s="76"/>
      <c r="Z145" s="76"/>
      <c r="AA145" s="76"/>
      <c r="AB145" s="76"/>
      <c r="AC145" s="76"/>
      <c r="AD145" s="76"/>
      <c r="AE145" s="76"/>
      <c r="AF145" s="76"/>
      <c r="AG145" s="76"/>
      <c r="AH145" s="76"/>
      <c r="AI145" s="76"/>
      <c r="AJ145" s="76"/>
      <c r="AK145" s="76"/>
      <c r="AL145" s="76"/>
      <c r="AM145" s="76"/>
      <c r="AN145" s="76"/>
      <c r="AO145" s="145"/>
      <c r="AP145" s="247" t="str">
        <f>IF(F145="","",IFERROR(VLOOKUP(SUBSTITUTE(SUBSTITUTE(Tabla1[[#This Row],[Uso Sistemas]],"T","P"),"N","F"),Parámetros!$M$2:$N$17,2,0),"Completar hasta 3ra sem. para evaluar a Probacionista"))</f>
        <v/>
      </c>
      <c r="AQ145" s="39"/>
      <c r="AR145" s="39"/>
      <c r="AS145" s="39"/>
      <c r="AT145" s="28"/>
      <c r="AU145" s="55"/>
      <c r="AV145" s="55"/>
      <c r="AW145" s="55"/>
      <c r="AX145" s="249" t="str">
        <f>IF(V145="","",EOMONTH(EDATE(Tabla1[[#This Row],[Fecha Finalización]],2),0))</f>
        <v/>
      </c>
      <c r="AY145" s="39"/>
      <c r="AZ145" s="250" t="str">
        <f>IF(V145="","",EOMONTH(EDATE(Tabla1[[#This Row],[Fecha Finalización]],3),0))</f>
        <v/>
      </c>
      <c r="BA145" s="39"/>
      <c r="BB145" s="39"/>
      <c r="BC145" s="236"/>
      <c r="BD145" s="234" t="str">
        <f>IF(F145="","",Tabla1[[#This Row],[sem 01]]&amp;Tabla1[[#This Row],[sem 02]]&amp;Tabla1[[#This Row],[sem 03]])</f>
        <v/>
      </c>
      <c r="BE145" s="235" t="str">
        <f>IF(TRIM(F145)="","",$B$1&amp;"-"&amp;SUBSTITUTE(Tabla1[[#This Row],[Mes Inscrito]]," ","")&amp;"-"&amp;SUBSTITUTE(Tabla1[[#This Row],[Dia de clases Inscrito]]," ","")&amp;"-"&amp;SUBSTITUTE(Tabla1[[#This Row],[Horario Inscrito]]," ","")&amp;"-"&amp;Tabla1[[#This Row],[Fecha Inicio grupo]])</f>
        <v/>
      </c>
      <c r="BF145" s="252" t="str">
        <f>IF(F145="","",Tabla1[[#This Row],[Curso]])</f>
        <v/>
      </c>
      <c r="BG145" s="253" t="str">
        <f>+IF(TRIM(F145)="","",$B$1&amp;"-"&amp;TRIM(Tabla1[[#This Row],[Mes Inscrito]])&amp;"-"&amp;TRIM(Tabla1[[#This Row],[Dia de clases Inscrito]])&amp;"-"&amp;TRIM(Tabla1[[#This Row],[Horario Inscrito]])&amp;"-"&amp;TRIM(Tabla1[[#This Row],[Fecha Inicio grupo]])&amp;"-"&amp;TRIM(Tabla1[[#This Row],[Tipo Incrito]]))</f>
        <v/>
      </c>
      <c r="BH145" s="307"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8"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8"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8" t="str">
        <f>IF(Tabla1[[#This Row],[Fecha Inicio grupo]]="","",IFERROR(VLOOKUP(Tabla1[[#This Row],[Mes de Alta como miembro]],Parámetros!$AM$2:$AN$16,2,0),"01/01/1900"))</f>
        <v/>
      </c>
    </row>
    <row r="146" spans="1:63" ht="14.45">
      <c r="A146" s="68">
        <v>143</v>
      </c>
      <c r="B146" s="29"/>
      <c r="C146" s="34"/>
      <c r="D146" s="42"/>
      <c r="E146" s="64"/>
      <c r="F146" s="45"/>
      <c r="G146" s="45"/>
      <c r="H146" s="164"/>
      <c r="I146" s="42"/>
      <c r="J146" s="28"/>
      <c r="K146" s="69"/>
      <c r="L146" s="68"/>
      <c r="M146" s="46"/>
      <c r="N146" s="239" t="str">
        <f ca="1">IF(Tabla1[[#This Row],[Fecha de nac]]="","",IF(Tabla1[[#This Row],[Fecha Finalización]] &gt;=TODAY(), DATEDIF(Tabla1[[#This Row],[Fecha de nac]],TODAY(),"y"), ROUNDDOWN((Tabla1[[#This Row],[Fecha Finalización]] -Tabla1[[#This Row],[Fecha de nac]])/365,0)))</f>
        <v/>
      </c>
      <c r="O146" s="170"/>
      <c r="P146" s="34"/>
      <c r="Q146" s="67"/>
      <c r="R146" s="67"/>
      <c r="S146" s="67"/>
      <c r="T146" s="67"/>
      <c r="U146" s="244" t="str">
        <f>IF(F146="","",Tabla1[[#This Row],[Fecha Inicio grupo]]+3*7-7)</f>
        <v/>
      </c>
      <c r="V146" s="245" t="str">
        <f>IF(F146="","",EDATE(Tabla1[[#This Row],[Fecha Inicio grupo]],3))</f>
        <v/>
      </c>
      <c r="W146" s="29"/>
      <c r="X146" s="29"/>
      <c r="Y146" s="76"/>
      <c r="Z146" s="76"/>
      <c r="AA146" s="76"/>
      <c r="AB146" s="76"/>
      <c r="AC146" s="76"/>
      <c r="AD146" s="76"/>
      <c r="AE146" s="76"/>
      <c r="AF146" s="76"/>
      <c r="AG146" s="76"/>
      <c r="AH146" s="76"/>
      <c r="AI146" s="76"/>
      <c r="AJ146" s="76"/>
      <c r="AK146" s="76"/>
      <c r="AL146" s="76"/>
      <c r="AM146" s="76"/>
      <c r="AN146" s="76"/>
      <c r="AO146" s="145"/>
      <c r="AP146" s="247" t="str">
        <f>IF(F146="","",IFERROR(VLOOKUP(SUBSTITUTE(SUBSTITUTE(Tabla1[[#This Row],[Uso Sistemas]],"T","P"),"N","F"),Parámetros!$M$2:$N$17,2,0),"Completar hasta 3ra sem. para evaluar a Probacionista"))</f>
        <v/>
      </c>
      <c r="AQ146" s="39"/>
      <c r="AR146" s="39"/>
      <c r="AS146" s="39"/>
      <c r="AT146" s="28"/>
      <c r="AU146" s="55"/>
      <c r="AV146" s="55"/>
      <c r="AW146" s="55"/>
      <c r="AX146" s="249" t="str">
        <f>IF(V146="","",EOMONTH(EDATE(Tabla1[[#This Row],[Fecha Finalización]],2),0))</f>
        <v/>
      </c>
      <c r="AY146" s="39"/>
      <c r="AZ146" s="250" t="str">
        <f>IF(V146="","",EOMONTH(EDATE(Tabla1[[#This Row],[Fecha Finalización]],3),0))</f>
        <v/>
      </c>
      <c r="BA146" s="39"/>
      <c r="BB146" s="39"/>
      <c r="BC146" s="236"/>
      <c r="BD146" s="234" t="str">
        <f>IF(F146="","",Tabla1[[#This Row],[sem 01]]&amp;Tabla1[[#This Row],[sem 02]]&amp;Tabla1[[#This Row],[sem 03]])</f>
        <v/>
      </c>
      <c r="BE146" s="235" t="str">
        <f>IF(TRIM(F146)="","",$B$1&amp;"-"&amp;SUBSTITUTE(Tabla1[[#This Row],[Mes Inscrito]]," ","")&amp;"-"&amp;SUBSTITUTE(Tabla1[[#This Row],[Dia de clases Inscrito]]," ","")&amp;"-"&amp;SUBSTITUTE(Tabla1[[#This Row],[Horario Inscrito]]," ","")&amp;"-"&amp;Tabla1[[#This Row],[Fecha Inicio grupo]])</f>
        <v/>
      </c>
      <c r="BF146" s="252" t="str">
        <f>IF(F146="","",Tabla1[[#This Row],[Curso]])</f>
        <v/>
      </c>
      <c r="BG146" s="253" t="str">
        <f>+IF(TRIM(F146)="","",$B$1&amp;"-"&amp;TRIM(Tabla1[[#This Row],[Mes Inscrito]])&amp;"-"&amp;TRIM(Tabla1[[#This Row],[Dia de clases Inscrito]])&amp;"-"&amp;TRIM(Tabla1[[#This Row],[Horario Inscrito]])&amp;"-"&amp;TRIM(Tabla1[[#This Row],[Fecha Inicio grupo]])&amp;"-"&amp;TRIM(Tabla1[[#This Row],[Tipo Incrito]]))</f>
        <v/>
      </c>
      <c r="BH146" s="307"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8"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8"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8" t="str">
        <f>IF(Tabla1[[#This Row],[Fecha Inicio grupo]]="","",IFERROR(VLOOKUP(Tabla1[[#This Row],[Mes de Alta como miembro]],Parámetros!$AM$2:$AN$16,2,0),"01/01/1900"))</f>
        <v/>
      </c>
    </row>
    <row r="147" spans="1:63" ht="14.45">
      <c r="A147" s="68">
        <v>144</v>
      </c>
      <c r="B147" s="29"/>
      <c r="C147" s="34"/>
      <c r="D147" s="42"/>
      <c r="E147" s="64"/>
      <c r="F147" s="45"/>
      <c r="G147" s="45"/>
      <c r="H147" s="164"/>
      <c r="I147" s="42"/>
      <c r="J147" s="28"/>
      <c r="K147" s="69"/>
      <c r="L147" s="68"/>
      <c r="M147" s="46"/>
      <c r="N147" s="239" t="str">
        <f ca="1">IF(Tabla1[[#This Row],[Fecha de nac]]="","",IF(Tabla1[[#This Row],[Fecha Finalización]] &gt;=TODAY(), DATEDIF(Tabla1[[#This Row],[Fecha de nac]],TODAY(),"y"), ROUNDDOWN((Tabla1[[#This Row],[Fecha Finalización]] -Tabla1[[#This Row],[Fecha de nac]])/365,0)))</f>
        <v/>
      </c>
      <c r="O147" s="170"/>
      <c r="P147" s="34"/>
      <c r="Q147" s="67"/>
      <c r="R147" s="67"/>
      <c r="S147" s="67"/>
      <c r="T147" s="67"/>
      <c r="U147" s="244" t="str">
        <f>IF(F147="","",Tabla1[[#This Row],[Fecha Inicio grupo]]+3*7-7)</f>
        <v/>
      </c>
      <c r="V147" s="245" t="str">
        <f>IF(F147="","",EDATE(Tabla1[[#This Row],[Fecha Inicio grupo]],3))</f>
        <v/>
      </c>
      <c r="W147" s="29"/>
      <c r="X147" s="29"/>
      <c r="Y147" s="76"/>
      <c r="Z147" s="76"/>
      <c r="AA147" s="76"/>
      <c r="AB147" s="76"/>
      <c r="AC147" s="76"/>
      <c r="AD147" s="76"/>
      <c r="AE147" s="76"/>
      <c r="AF147" s="76"/>
      <c r="AG147" s="76"/>
      <c r="AH147" s="76"/>
      <c r="AI147" s="76"/>
      <c r="AJ147" s="76"/>
      <c r="AK147" s="76"/>
      <c r="AL147" s="76"/>
      <c r="AM147" s="76"/>
      <c r="AN147" s="76"/>
      <c r="AO147" s="145"/>
      <c r="AP147" s="247" t="str">
        <f>IF(F147="","",IFERROR(VLOOKUP(SUBSTITUTE(SUBSTITUTE(Tabla1[[#This Row],[Uso Sistemas]],"T","P"),"N","F"),Parámetros!$M$2:$N$17,2,0),"Completar hasta 3ra sem. para evaluar a Probacionista"))</f>
        <v/>
      </c>
      <c r="AQ147" s="39"/>
      <c r="AR147" s="39"/>
      <c r="AS147" s="39"/>
      <c r="AT147" s="28"/>
      <c r="AU147" s="55"/>
      <c r="AV147" s="55"/>
      <c r="AW147" s="55"/>
      <c r="AX147" s="249" t="str">
        <f>IF(V147="","",EOMONTH(EDATE(Tabla1[[#This Row],[Fecha Finalización]],2),0))</f>
        <v/>
      </c>
      <c r="AY147" s="39"/>
      <c r="AZ147" s="250" t="str">
        <f>IF(V147="","",EOMONTH(EDATE(Tabla1[[#This Row],[Fecha Finalización]],3),0))</f>
        <v/>
      </c>
      <c r="BA147" s="39"/>
      <c r="BB147" s="39"/>
      <c r="BC147" s="236"/>
      <c r="BD147" s="234" t="str">
        <f>IF(F147="","",Tabla1[[#This Row],[sem 01]]&amp;Tabla1[[#This Row],[sem 02]]&amp;Tabla1[[#This Row],[sem 03]])</f>
        <v/>
      </c>
      <c r="BE147" s="235" t="str">
        <f>IF(TRIM(F147)="","",$B$1&amp;"-"&amp;SUBSTITUTE(Tabla1[[#This Row],[Mes Inscrito]]," ","")&amp;"-"&amp;SUBSTITUTE(Tabla1[[#This Row],[Dia de clases Inscrito]]," ","")&amp;"-"&amp;SUBSTITUTE(Tabla1[[#This Row],[Horario Inscrito]]," ","")&amp;"-"&amp;Tabla1[[#This Row],[Fecha Inicio grupo]])</f>
        <v/>
      </c>
      <c r="BF147" s="252" t="str">
        <f>IF(F147="","",Tabla1[[#This Row],[Curso]])</f>
        <v/>
      </c>
      <c r="BG147" s="253" t="str">
        <f>+IF(TRIM(F147)="","",$B$1&amp;"-"&amp;TRIM(Tabla1[[#This Row],[Mes Inscrito]])&amp;"-"&amp;TRIM(Tabla1[[#This Row],[Dia de clases Inscrito]])&amp;"-"&amp;TRIM(Tabla1[[#This Row],[Horario Inscrito]])&amp;"-"&amp;TRIM(Tabla1[[#This Row],[Fecha Inicio grupo]])&amp;"-"&amp;TRIM(Tabla1[[#This Row],[Tipo Incrito]]))</f>
        <v/>
      </c>
      <c r="BH147" s="307"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8"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8"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8" t="str">
        <f>IF(Tabla1[[#This Row],[Fecha Inicio grupo]]="","",IFERROR(VLOOKUP(Tabla1[[#This Row],[Mes de Alta como miembro]],Parámetros!$AM$2:$AN$16,2,0),"01/01/1900"))</f>
        <v/>
      </c>
    </row>
    <row r="148" spans="1:63" ht="14.45">
      <c r="A148" s="68">
        <v>145</v>
      </c>
      <c r="B148" s="29"/>
      <c r="C148" s="34"/>
      <c r="D148" s="42"/>
      <c r="E148" s="64"/>
      <c r="F148" s="45"/>
      <c r="G148" s="45"/>
      <c r="H148" s="164"/>
      <c r="I148" s="42"/>
      <c r="J148" s="28"/>
      <c r="K148" s="69"/>
      <c r="L148" s="68"/>
      <c r="M148" s="46"/>
      <c r="N148" s="239" t="str">
        <f ca="1">IF(Tabla1[[#This Row],[Fecha de nac]]="","",IF(Tabla1[[#This Row],[Fecha Finalización]] &gt;=TODAY(), DATEDIF(Tabla1[[#This Row],[Fecha de nac]],TODAY(),"y"), ROUNDDOWN((Tabla1[[#This Row],[Fecha Finalización]] -Tabla1[[#This Row],[Fecha de nac]])/365,0)))</f>
        <v/>
      </c>
      <c r="O148" s="170"/>
      <c r="P148" s="34"/>
      <c r="Q148" s="67"/>
      <c r="R148" s="67"/>
      <c r="S148" s="67"/>
      <c r="T148" s="67"/>
      <c r="U148" s="244" t="str">
        <f>IF(F148="","",Tabla1[[#This Row],[Fecha Inicio grupo]]+3*7-7)</f>
        <v/>
      </c>
      <c r="V148" s="245" t="str">
        <f>IF(F148="","",EDATE(Tabla1[[#This Row],[Fecha Inicio grupo]],3))</f>
        <v/>
      </c>
      <c r="W148" s="29"/>
      <c r="X148" s="29"/>
      <c r="Y148" s="76"/>
      <c r="Z148" s="76"/>
      <c r="AA148" s="76"/>
      <c r="AB148" s="76"/>
      <c r="AC148" s="76"/>
      <c r="AD148" s="76"/>
      <c r="AE148" s="76"/>
      <c r="AF148" s="76"/>
      <c r="AG148" s="76"/>
      <c r="AH148" s="76"/>
      <c r="AI148" s="76"/>
      <c r="AJ148" s="76"/>
      <c r="AK148" s="76"/>
      <c r="AL148" s="76"/>
      <c r="AM148" s="76"/>
      <c r="AN148" s="76"/>
      <c r="AO148" s="145"/>
      <c r="AP148" s="247" t="str">
        <f>IF(F148="","",IFERROR(VLOOKUP(SUBSTITUTE(SUBSTITUTE(Tabla1[[#This Row],[Uso Sistemas]],"T","P"),"N","F"),Parámetros!$M$2:$N$17,2,0),"Completar hasta 3ra sem. para evaluar a Probacionista"))</f>
        <v/>
      </c>
      <c r="AQ148" s="39"/>
      <c r="AR148" s="39"/>
      <c r="AS148" s="39"/>
      <c r="AT148" s="28"/>
      <c r="AU148" s="55"/>
      <c r="AV148" s="55"/>
      <c r="AW148" s="55"/>
      <c r="AX148" s="249" t="str">
        <f>IF(V148="","",EOMONTH(EDATE(Tabla1[[#This Row],[Fecha Finalización]],2),0))</f>
        <v/>
      </c>
      <c r="AY148" s="39"/>
      <c r="AZ148" s="250" t="str">
        <f>IF(V148="","",EOMONTH(EDATE(Tabla1[[#This Row],[Fecha Finalización]],3),0))</f>
        <v/>
      </c>
      <c r="BA148" s="39"/>
      <c r="BB148" s="39"/>
      <c r="BC148" s="236"/>
      <c r="BD148" s="234" t="str">
        <f>IF(F148="","",Tabla1[[#This Row],[sem 01]]&amp;Tabla1[[#This Row],[sem 02]]&amp;Tabla1[[#This Row],[sem 03]])</f>
        <v/>
      </c>
      <c r="BE148" s="235" t="str">
        <f>IF(TRIM(F148)="","",$B$1&amp;"-"&amp;SUBSTITUTE(Tabla1[[#This Row],[Mes Inscrito]]," ","")&amp;"-"&amp;SUBSTITUTE(Tabla1[[#This Row],[Dia de clases Inscrito]]," ","")&amp;"-"&amp;SUBSTITUTE(Tabla1[[#This Row],[Horario Inscrito]]," ","")&amp;"-"&amp;Tabla1[[#This Row],[Fecha Inicio grupo]])</f>
        <v/>
      </c>
      <c r="BF148" s="252" t="str">
        <f>IF(F148="","",Tabla1[[#This Row],[Curso]])</f>
        <v/>
      </c>
      <c r="BG148" s="253" t="str">
        <f>+IF(TRIM(F148)="","",$B$1&amp;"-"&amp;TRIM(Tabla1[[#This Row],[Mes Inscrito]])&amp;"-"&amp;TRIM(Tabla1[[#This Row],[Dia de clases Inscrito]])&amp;"-"&amp;TRIM(Tabla1[[#This Row],[Horario Inscrito]])&amp;"-"&amp;TRIM(Tabla1[[#This Row],[Fecha Inicio grupo]])&amp;"-"&amp;TRIM(Tabla1[[#This Row],[Tipo Incrito]]))</f>
        <v/>
      </c>
      <c r="BH148" s="307"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8"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8"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8" t="str">
        <f>IF(Tabla1[[#This Row],[Fecha Inicio grupo]]="","",IFERROR(VLOOKUP(Tabla1[[#This Row],[Mes de Alta como miembro]],Parámetros!$AM$2:$AN$16,2,0),"01/01/1900"))</f>
        <v/>
      </c>
    </row>
    <row r="149" spans="1:63" ht="14.45">
      <c r="A149" s="68">
        <v>146</v>
      </c>
      <c r="B149" s="29"/>
      <c r="C149" s="34"/>
      <c r="D149" s="42"/>
      <c r="E149" s="64"/>
      <c r="F149" s="45"/>
      <c r="G149" s="45"/>
      <c r="H149" s="164"/>
      <c r="I149" s="42"/>
      <c r="J149" s="28"/>
      <c r="K149" s="69"/>
      <c r="L149" s="68"/>
      <c r="M149" s="46"/>
      <c r="N149" s="239" t="str">
        <f ca="1">IF(Tabla1[[#This Row],[Fecha de nac]]="","",IF(Tabla1[[#This Row],[Fecha Finalización]] &gt;=TODAY(), DATEDIF(Tabla1[[#This Row],[Fecha de nac]],TODAY(),"y"), ROUNDDOWN((Tabla1[[#This Row],[Fecha Finalización]] -Tabla1[[#This Row],[Fecha de nac]])/365,0)))</f>
        <v/>
      </c>
      <c r="O149" s="170"/>
      <c r="P149" s="34"/>
      <c r="Q149" s="67"/>
      <c r="R149" s="67"/>
      <c r="S149" s="67"/>
      <c r="T149" s="67"/>
      <c r="U149" s="244" t="str">
        <f>IF(F149="","",Tabla1[[#This Row],[Fecha Inicio grupo]]+3*7-7)</f>
        <v/>
      </c>
      <c r="V149" s="245" t="str">
        <f>IF(F149="","",EDATE(Tabla1[[#This Row],[Fecha Inicio grupo]],3))</f>
        <v/>
      </c>
      <c r="W149" s="29"/>
      <c r="X149" s="29"/>
      <c r="Y149" s="76"/>
      <c r="Z149" s="76"/>
      <c r="AA149" s="76"/>
      <c r="AB149" s="76"/>
      <c r="AC149" s="76"/>
      <c r="AD149" s="76"/>
      <c r="AE149" s="76"/>
      <c r="AF149" s="76"/>
      <c r="AG149" s="76"/>
      <c r="AH149" s="76"/>
      <c r="AI149" s="76"/>
      <c r="AJ149" s="76"/>
      <c r="AK149" s="76"/>
      <c r="AL149" s="76"/>
      <c r="AM149" s="76"/>
      <c r="AN149" s="76"/>
      <c r="AO149" s="145"/>
      <c r="AP149" s="247" t="str">
        <f>IF(F149="","",IFERROR(VLOOKUP(SUBSTITUTE(SUBSTITUTE(Tabla1[[#This Row],[Uso Sistemas]],"T","P"),"N","F"),Parámetros!$M$2:$N$17,2,0),"Completar hasta 3ra sem. para evaluar a Probacionista"))</f>
        <v/>
      </c>
      <c r="AQ149" s="39"/>
      <c r="AR149" s="39"/>
      <c r="AS149" s="39"/>
      <c r="AT149" s="28"/>
      <c r="AU149" s="55"/>
      <c r="AV149" s="55"/>
      <c r="AW149" s="55"/>
      <c r="AX149" s="249" t="str">
        <f>IF(V149="","",EOMONTH(EDATE(Tabla1[[#This Row],[Fecha Finalización]],2),0))</f>
        <v/>
      </c>
      <c r="AY149" s="39"/>
      <c r="AZ149" s="250" t="str">
        <f>IF(V149="","",EOMONTH(EDATE(Tabla1[[#This Row],[Fecha Finalización]],3),0))</f>
        <v/>
      </c>
      <c r="BA149" s="39"/>
      <c r="BB149" s="39"/>
      <c r="BC149" s="236"/>
      <c r="BD149" s="234" t="str">
        <f>IF(F149="","",Tabla1[[#This Row],[sem 01]]&amp;Tabla1[[#This Row],[sem 02]]&amp;Tabla1[[#This Row],[sem 03]])</f>
        <v/>
      </c>
      <c r="BE149" s="235" t="str">
        <f>IF(TRIM(F149)="","",$B$1&amp;"-"&amp;SUBSTITUTE(Tabla1[[#This Row],[Mes Inscrito]]," ","")&amp;"-"&amp;SUBSTITUTE(Tabla1[[#This Row],[Dia de clases Inscrito]]," ","")&amp;"-"&amp;SUBSTITUTE(Tabla1[[#This Row],[Horario Inscrito]]," ","")&amp;"-"&amp;Tabla1[[#This Row],[Fecha Inicio grupo]])</f>
        <v/>
      </c>
      <c r="BF149" s="252" t="str">
        <f>IF(F149="","",Tabla1[[#This Row],[Curso]])</f>
        <v/>
      </c>
      <c r="BG149" s="253" t="str">
        <f>+IF(TRIM(F149)="","",$B$1&amp;"-"&amp;TRIM(Tabla1[[#This Row],[Mes Inscrito]])&amp;"-"&amp;TRIM(Tabla1[[#This Row],[Dia de clases Inscrito]])&amp;"-"&amp;TRIM(Tabla1[[#This Row],[Horario Inscrito]])&amp;"-"&amp;TRIM(Tabla1[[#This Row],[Fecha Inicio grupo]])&amp;"-"&amp;TRIM(Tabla1[[#This Row],[Tipo Incrito]]))</f>
        <v/>
      </c>
      <c r="BH149" s="307"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8"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8"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8" t="str">
        <f>IF(Tabla1[[#This Row],[Fecha Inicio grupo]]="","",IFERROR(VLOOKUP(Tabla1[[#This Row],[Mes de Alta como miembro]],Parámetros!$AM$2:$AN$16,2,0),"01/01/1900"))</f>
        <v/>
      </c>
    </row>
    <row r="150" spans="1:63" ht="14.45">
      <c r="A150" s="68">
        <v>147</v>
      </c>
      <c r="B150" s="29"/>
      <c r="C150" s="34"/>
      <c r="D150" s="42"/>
      <c r="E150" s="64"/>
      <c r="F150" s="45"/>
      <c r="G150" s="45"/>
      <c r="H150" s="164"/>
      <c r="I150" s="42"/>
      <c r="J150" s="28"/>
      <c r="K150" s="69"/>
      <c r="L150" s="68"/>
      <c r="M150" s="46"/>
      <c r="N150" s="239" t="str">
        <f ca="1">IF(Tabla1[[#This Row],[Fecha de nac]]="","",IF(Tabla1[[#This Row],[Fecha Finalización]] &gt;=TODAY(), DATEDIF(Tabla1[[#This Row],[Fecha de nac]],TODAY(),"y"), ROUNDDOWN((Tabla1[[#This Row],[Fecha Finalización]] -Tabla1[[#This Row],[Fecha de nac]])/365,0)))</f>
        <v/>
      </c>
      <c r="O150" s="170"/>
      <c r="P150" s="34"/>
      <c r="Q150" s="67"/>
      <c r="R150" s="67"/>
      <c r="S150" s="67"/>
      <c r="T150" s="67"/>
      <c r="U150" s="244" t="str">
        <f>IF(F150="","",Tabla1[[#This Row],[Fecha Inicio grupo]]+3*7-7)</f>
        <v/>
      </c>
      <c r="V150" s="245" t="str">
        <f>IF(F150="","",EDATE(Tabla1[[#This Row],[Fecha Inicio grupo]],3))</f>
        <v/>
      </c>
      <c r="W150" s="29"/>
      <c r="X150" s="29"/>
      <c r="Y150" s="76"/>
      <c r="Z150" s="76"/>
      <c r="AA150" s="76"/>
      <c r="AB150" s="76"/>
      <c r="AC150" s="76"/>
      <c r="AD150" s="76"/>
      <c r="AE150" s="76"/>
      <c r="AF150" s="76"/>
      <c r="AG150" s="76"/>
      <c r="AH150" s="76"/>
      <c r="AI150" s="76"/>
      <c r="AJ150" s="76"/>
      <c r="AK150" s="76"/>
      <c r="AL150" s="76"/>
      <c r="AM150" s="76"/>
      <c r="AN150" s="76"/>
      <c r="AO150" s="145"/>
      <c r="AP150" s="247" t="str">
        <f>IF(F150="","",IFERROR(VLOOKUP(SUBSTITUTE(SUBSTITUTE(Tabla1[[#This Row],[Uso Sistemas]],"T","P"),"N","F"),Parámetros!$M$2:$N$17,2,0),"Completar hasta 3ra sem. para evaluar a Probacionista"))</f>
        <v/>
      </c>
      <c r="AQ150" s="39"/>
      <c r="AR150" s="39"/>
      <c r="AS150" s="39"/>
      <c r="AT150" s="28"/>
      <c r="AU150" s="55"/>
      <c r="AV150" s="55"/>
      <c r="AW150" s="55"/>
      <c r="AX150" s="249" t="str">
        <f>IF(V150="","",EOMONTH(EDATE(Tabla1[[#This Row],[Fecha Finalización]],2),0))</f>
        <v/>
      </c>
      <c r="AY150" s="39"/>
      <c r="AZ150" s="250" t="str">
        <f>IF(V150="","",EOMONTH(EDATE(Tabla1[[#This Row],[Fecha Finalización]],3),0))</f>
        <v/>
      </c>
      <c r="BA150" s="39"/>
      <c r="BB150" s="39"/>
      <c r="BC150" s="236"/>
      <c r="BD150" s="234" t="str">
        <f>IF(F150="","",Tabla1[[#This Row],[sem 01]]&amp;Tabla1[[#This Row],[sem 02]]&amp;Tabla1[[#This Row],[sem 03]])</f>
        <v/>
      </c>
      <c r="BE150" s="235" t="str">
        <f>IF(TRIM(F150)="","",$B$1&amp;"-"&amp;SUBSTITUTE(Tabla1[[#This Row],[Mes Inscrito]]," ","")&amp;"-"&amp;SUBSTITUTE(Tabla1[[#This Row],[Dia de clases Inscrito]]," ","")&amp;"-"&amp;SUBSTITUTE(Tabla1[[#This Row],[Horario Inscrito]]," ","")&amp;"-"&amp;Tabla1[[#This Row],[Fecha Inicio grupo]])</f>
        <v/>
      </c>
      <c r="BF150" s="252" t="str">
        <f>IF(F150="","",Tabla1[[#This Row],[Curso]])</f>
        <v/>
      </c>
      <c r="BG150" s="253" t="str">
        <f>+IF(TRIM(F150)="","",$B$1&amp;"-"&amp;TRIM(Tabla1[[#This Row],[Mes Inscrito]])&amp;"-"&amp;TRIM(Tabla1[[#This Row],[Dia de clases Inscrito]])&amp;"-"&amp;TRIM(Tabla1[[#This Row],[Horario Inscrito]])&amp;"-"&amp;TRIM(Tabla1[[#This Row],[Fecha Inicio grupo]])&amp;"-"&amp;TRIM(Tabla1[[#This Row],[Tipo Incrito]]))</f>
        <v/>
      </c>
      <c r="BH150" s="307"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8"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8"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8" t="str">
        <f>IF(Tabla1[[#This Row],[Fecha Inicio grupo]]="","",IFERROR(VLOOKUP(Tabla1[[#This Row],[Mes de Alta como miembro]],Parámetros!$AM$2:$AN$16,2,0),"01/01/1900"))</f>
        <v/>
      </c>
    </row>
    <row r="151" spans="1:63" ht="14.45">
      <c r="A151" s="68">
        <v>148</v>
      </c>
      <c r="B151" s="29"/>
      <c r="C151" s="34"/>
      <c r="D151" s="42"/>
      <c r="E151" s="64"/>
      <c r="F151" s="45"/>
      <c r="G151" s="45"/>
      <c r="H151" s="164"/>
      <c r="I151" s="42"/>
      <c r="J151" s="28"/>
      <c r="K151" s="69"/>
      <c r="L151" s="68"/>
      <c r="M151" s="46"/>
      <c r="N151" s="239" t="str">
        <f ca="1">IF(Tabla1[[#This Row],[Fecha de nac]]="","",IF(Tabla1[[#This Row],[Fecha Finalización]] &gt;=TODAY(), DATEDIF(Tabla1[[#This Row],[Fecha de nac]],TODAY(),"y"), ROUNDDOWN((Tabla1[[#This Row],[Fecha Finalización]] -Tabla1[[#This Row],[Fecha de nac]])/365,0)))</f>
        <v/>
      </c>
      <c r="O151" s="170"/>
      <c r="P151" s="34"/>
      <c r="Q151" s="67"/>
      <c r="R151" s="67"/>
      <c r="S151" s="67"/>
      <c r="T151" s="67"/>
      <c r="U151" s="244" t="str">
        <f>IF(F151="","",Tabla1[[#This Row],[Fecha Inicio grupo]]+3*7-7)</f>
        <v/>
      </c>
      <c r="V151" s="245" t="str">
        <f>IF(F151="","",EDATE(Tabla1[[#This Row],[Fecha Inicio grupo]],3))</f>
        <v/>
      </c>
      <c r="W151" s="29"/>
      <c r="X151" s="29"/>
      <c r="Y151" s="76"/>
      <c r="Z151" s="76"/>
      <c r="AA151" s="76"/>
      <c r="AB151" s="76"/>
      <c r="AC151" s="76"/>
      <c r="AD151" s="76"/>
      <c r="AE151" s="76"/>
      <c r="AF151" s="76"/>
      <c r="AG151" s="76"/>
      <c r="AH151" s="76"/>
      <c r="AI151" s="76"/>
      <c r="AJ151" s="76"/>
      <c r="AK151" s="76"/>
      <c r="AL151" s="76"/>
      <c r="AM151" s="76"/>
      <c r="AN151" s="76"/>
      <c r="AO151" s="145"/>
      <c r="AP151" s="247" t="str">
        <f>IF(F151="","",IFERROR(VLOOKUP(SUBSTITUTE(SUBSTITUTE(Tabla1[[#This Row],[Uso Sistemas]],"T","P"),"N","F"),Parámetros!$M$2:$N$17,2,0),"Completar hasta 3ra sem. para evaluar a Probacionista"))</f>
        <v/>
      </c>
      <c r="AQ151" s="39"/>
      <c r="AR151" s="39"/>
      <c r="AS151" s="39"/>
      <c r="AT151" s="28"/>
      <c r="AU151" s="55"/>
      <c r="AV151" s="55"/>
      <c r="AW151" s="55"/>
      <c r="AX151" s="249" t="str">
        <f>IF(V151="","",EOMONTH(EDATE(Tabla1[[#This Row],[Fecha Finalización]],2),0))</f>
        <v/>
      </c>
      <c r="AY151" s="39"/>
      <c r="AZ151" s="250" t="str">
        <f>IF(V151="","",EOMONTH(EDATE(Tabla1[[#This Row],[Fecha Finalización]],3),0))</f>
        <v/>
      </c>
      <c r="BA151" s="39"/>
      <c r="BB151" s="39"/>
      <c r="BC151" s="236"/>
      <c r="BD151" s="234" t="str">
        <f>IF(F151="","",Tabla1[[#This Row],[sem 01]]&amp;Tabla1[[#This Row],[sem 02]]&amp;Tabla1[[#This Row],[sem 03]])</f>
        <v/>
      </c>
      <c r="BE151" s="235" t="str">
        <f>IF(TRIM(F151)="","",$B$1&amp;"-"&amp;SUBSTITUTE(Tabla1[[#This Row],[Mes Inscrito]]," ","")&amp;"-"&amp;SUBSTITUTE(Tabla1[[#This Row],[Dia de clases Inscrito]]," ","")&amp;"-"&amp;SUBSTITUTE(Tabla1[[#This Row],[Horario Inscrito]]," ","")&amp;"-"&amp;Tabla1[[#This Row],[Fecha Inicio grupo]])</f>
        <v/>
      </c>
      <c r="BF151" s="252" t="str">
        <f>IF(F151="","",Tabla1[[#This Row],[Curso]])</f>
        <v/>
      </c>
      <c r="BG151" s="253" t="str">
        <f>+IF(TRIM(F151)="","",$B$1&amp;"-"&amp;TRIM(Tabla1[[#This Row],[Mes Inscrito]])&amp;"-"&amp;TRIM(Tabla1[[#This Row],[Dia de clases Inscrito]])&amp;"-"&amp;TRIM(Tabla1[[#This Row],[Horario Inscrito]])&amp;"-"&amp;TRIM(Tabla1[[#This Row],[Fecha Inicio grupo]])&amp;"-"&amp;TRIM(Tabla1[[#This Row],[Tipo Incrito]]))</f>
        <v/>
      </c>
      <c r="BH151" s="307"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8"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8"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8" t="str">
        <f>IF(Tabla1[[#This Row],[Fecha Inicio grupo]]="","",IFERROR(VLOOKUP(Tabla1[[#This Row],[Mes de Alta como miembro]],Parámetros!$AM$2:$AN$16,2,0),"01/01/1900"))</f>
        <v/>
      </c>
    </row>
    <row r="152" spans="1:63" ht="14.45">
      <c r="A152" s="68">
        <v>149</v>
      </c>
      <c r="B152" s="29"/>
      <c r="C152" s="34"/>
      <c r="D152" s="42"/>
      <c r="E152" s="64"/>
      <c r="F152" s="45"/>
      <c r="G152" s="45"/>
      <c r="H152" s="164"/>
      <c r="I152" s="42"/>
      <c r="J152" s="28"/>
      <c r="K152" s="69"/>
      <c r="L152" s="68"/>
      <c r="M152" s="46"/>
      <c r="N152" s="239" t="str">
        <f ca="1">IF(Tabla1[[#This Row],[Fecha de nac]]="","",IF(Tabla1[[#This Row],[Fecha Finalización]] &gt;=TODAY(), DATEDIF(Tabla1[[#This Row],[Fecha de nac]],TODAY(),"y"), ROUNDDOWN((Tabla1[[#This Row],[Fecha Finalización]] -Tabla1[[#This Row],[Fecha de nac]])/365,0)))</f>
        <v/>
      </c>
      <c r="O152" s="170"/>
      <c r="P152" s="34"/>
      <c r="Q152" s="67"/>
      <c r="R152" s="67"/>
      <c r="S152" s="67"/>
      <c r="T152" s="67"/>
      <c r="U152" s="244" t="str">
        <f>IF(F152="","",Tabla1[[#This Row],[Fecha Inicio grupo]]+3*7-7)</f>
        <v/>
      </c>
      <c r="V152" s="245" t="str">
        <f>IF(F152="","",EDATE(Tabla1[[#This Row],[Fecha Inicio grupo]],3))</f>
        <v/>
      </c>
      <c r="W152" s="29"/>
      <c r="X152" s="29"/>
      <c r="Y152" s="76"/>
      <c r="Z152" s="76"/>
      <c r="AA152" s="76"/>
      <c r="AB152" s="76"/>
      <c r="AC152" s="76"/>
      <c r="AD152" s="76"/>
      <c r="AE152" s="76"/>
      <c r="AF152" s="76"/>
      <c r="AG152" s="76"/>
      <c r="AH152" s="76"/>
      <c r="AI152" s="76"/>
      <c r="AJ152" s="76"/>
      <c r="AK152" s="76"/>
      <c r="AL152" s="76"/>
      <c r="AM152" s="76"/>
      <c r="AN152" s="76"/>
      <c r="AO152" s="145"/>
      <c r="AP152" s="247" t="str">
        <f>IF(F152="","",IFERROR(VLOOKUP(SUBSTITUTE(SUBSTITUTE(Tabla1[[#This Row],[Uso Sistemas]],"T","P"),"N","F"),Parámetros!$M$2:$N$17,2,0),"Completar hasta 3ra sem. para evaluar a Probacionista"))</f>
        <v/>
      </c>
      <c r="AQ152" s="39"/>
      <c r="AR152" s="39"/>
      <c r="AS152" s="39"/>
      <c r="AT152" s="28"/>
      <c r="AU152" s="55"/>
      <c r="AV152" s="55"/>
      <c r="AW152" s="55"/>
      <c r="AX152" s="249" t="str">
        <f>IF(V152="","",EOMONTH(EDATE(Tabla1[[#This Row],[Fecha Finalización]],2),0))</f>
        <v/>
      </c>
      <c r="AY152" s="39"/>
      <c r="AZ152" s="250" t="str">
        <f>IF(V152="","",EOMONTH(EDATE(Tabla1[[#This Row],[Fecha Finalización]],3),0))</f>
        <v/>
      </c>
      <c r="BA152" s="39"/>
      <c r="BB152" s="39"/>
      <c r="BC152" s="236"/>
      <c r="BD152" s="234" t="str">
        <f>IF(F152="","",Tabla1[[#This Row],[sem 01]]&amp;Tabla1[[#This Row],[sem 02]]&amp;Tabla1[[#This Row],[sem 03]])</f>
        <v/>
      </c>
      <c r="BE152" s="235" t="str">
        <f>IF(TRIM(F152)="","",$B$1&amp;"-"&amp;SUBSTITUTE(Tabla1[[#This Row],[Mes Inscrito]]," ","")&amp;"-"&amp;SUBSTITUTE(Tabla1[[#This Row],[Dia de clases Inscrito]]," ","")&amp;"-"&amp;SUBSTITUTE(Tabla1[[#This Row],[Horario Inscrito]]," ","")&amp;"-"&amp;Tabla1[[#This Row],[Fecha Inicio grupo]])</f>
        <v/>
      </c>
      <c r="BF152" s="252" t="str">
        <f>IF(F152="","",Tabla1[[#This Row],[Curso]])</f>
        <v/>
      </c>
      <c r="BG152" s="253" t="str">
        <f>+IF(TRIM(F152)="","",$B$1&amp;"-"&amp;TRIM(Tabla1[[#This Row],[Mes Inscrito]])&amp;"-"&amp;TRIM(Tabla1[[#This Row],[Dia de clases Inscrito]])&amp;"-"&amp;TRIM(Tabla1[[#This Row],[Horario Inscrito]])&amp;"-"&amp;TRIM(Tabla1[[#This Row],[Fecha Inicio grupo]])&amp;"-"&amp;TRIM(Tabla1[[#This Row],[Tipo Incrito]]))</f>
        <v/>
      </c>
      <c r="BH152" s="307"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8"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8"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8" t="str">
        <f>IF(Tabla1[[#This Row],[Fecha Inicio grupo]]="","",IFERROR(VLOOKUP(Tabla1[[#This Row],[Mes de Alta como miembro]],Parámetros!$AM$2:$AN$16,2,0),"01/01/1900"))</f>
        <v/>
      </c>
    </row>
    <row r="153" spans="1:63" ht="14.45">
      <c r="A153" s="68">
        <v>150</v>
      </c>
      <c r="B153" s="29"/>
      <c r="C153" s="34"/>
      <c r="D153" s="42"/>
      <c r="E153" s="64"/>
      <c r="F153" s="45"/>
      <c r="G153" s="45"/>
      <c r="H153" s="164"/>
      <c r="I153" s="42"/>
      <c r="J153" s="28"/>
      <c r="K153" s="69"/>
      <c r="L153" s="68"/>
      <c r="M153" s="46"/>
      <c r="N153" s="239" t="str">
        <f ca="1">IF(Tabla1[[#This Row],[Fecha de nac]]="","",IF(Tabla1[[#This Row],[Fecha Finalización]] &gt;=TODAY(), DATEDIF(Tabla1[[#This Row],[Fecha de nac]],TODAY(),"y"), ROUNDDOWN((Tabla1[[#This Row],[Fecha Finalización]] -Tabla1[[#This Row],[Fecha de nac]])/365,0)))</f>
        <v/>
      </c>
      <c r="O153" s="170"/>
      <c r="P153" s="34"/>
      <c r="Q153" s="67"/>
      <c r="R153" s="67"/>
      <c r="S153" s="67"/>
      <c r="T153" s="67"/>
      <c r="U153" s="244" t="str">
        <f>IF(F153="","",Tabla1[[#This Row],[Fecha Inicio grupo]]+3*7-7)</f>
        <v/>
      </c>
      <c r="V153" s="245" t="str">
        <f>IF(F153="","",EDATE(Tabla1[[#This Row],[Fecha Inicio grupo]],3))</f>
        <v/>
      </c>
      <c r="W153" s="29"/>
      <c r="X153" s="29"/>
      <c r="Y153" s="76"/>
      <c r="Z153" s="76"/>
      <c r="AA153" s="76"/>
      <c r="AB153" s="76"/>
      <c r="AC153" s="76"/>
      <c r="AD153" s="76"/>
      <c r="AE153" s="76"/>
      <c r="AF153" s="76"/>
      <c r="AG153" s="76"/>
      <c r="AH153" s="76"/>
      <c r="AI153" s="76"/>
      <c r="AJ153" s="76"/>
      <c r="AK153" s="76"/>
      <c r="AL153" s="76"/>
      <c r="AM153" s="76"/>
      <c r="AN153" s="76"/>
      <c r="AO153" s="145"/>
      <c r="AP153" s="247" t="str">
        <f>IF(F153="","",IFERROR(VLOOKUP(SUBSTITUTE(SUBSTITUTE(Tabla1[[#This Row],[Uso Sistemas]],"T","P"),"N","F"),Parámetros!$M$2:$N$17,2,0),"Completar hasta 3ra sem. para evaluar a Probacionista"))</f>
        <v/>
      </c>
      <c r="AQ153" s="39"/>
      <c r="AR153" s="39"/>
      <c r="AS153" s="39"/>
      <c r="AT153" s="28"/>
      <c r="AU153" s="55"/>
      <c r="AV153" s="55"/>
      <c r="AW153" s="55"/>
      <c r="AX153" s="249" t="str">
        <f>IF(V153="","",EOMONTH(EDATE(Tabla1[[#This Row],[Fecha Finalización]],2),0))</f>
        <v/>
      </c>
      <c r="AY153" s="39"/>
      <c r="AZ153" s="250" t="str">
        <f>IF(V153="","",EOMONTH(EDATE(Tabla1[[#This Row],[Fecha Finalización]],3),0))</f>
        <v/>
      </c>
      <c r="BA153" s="39"/>
      <c r="BB153" s="39"/>
      <c r="BC153" s="236"/>
      <c r="BD153" s="234" t="str">
        <f>IF(F153="","",Tabla1[[#This Row],[sem 01]]&amp;Tabla1[[#This Row],[sem 02]]&amp;Tabla1[[#This Row],[sem 03]])</f>
        <v/>
      </c>
      <c r="BE153" s="235" t="str">
        <f>IF(TRIM(F153)="","",$B$1&amp;"-"&amp;SUBSTITUTE(Tabla1[[#This Row],[Mes Inscrito]]," ","")&amp;"-"&amp;SUBSTITUTE(Tabla1[[#This Row],[Dia de clases Inscrito]]," ","")&amp;"-"&amp;SUBSTITUTE(Tabla1[[#This Row],[Horario Inscrito]]," ","")&amp;"-"&amp;Tabla1[[#This Row],[Fecha Inicio grupo]])</f>
        <v/>
      </c>
      <c r="BF153" s="252" t="str">
        <f>IF(F153="","",Tabla1[[#This Row],[Curso]])</f>
        <v/>
      </c>
      <c r="BG153" s="253" t="str">
        <f>+IF(TRIM(F153)="","",$B$1&amp;"-"&amp;TRIM(Tabla1[[#This Row],[Mes Inscrito]])&amp;"-"&amp;TRIM(Tabla1[[#This Row],[Dia de clases Inscrito]])&amp;"-"&amp;TRIM(Tabla1[[#This Row],[Horario Inscrito]])&amp;"-"&amp;TRIM(Tabla1[[#This Row],[Fecha Inicio grupo]])&amp;"-"&amp;TRIM(Tabla1[[#This Row],[Tipo Incrito]]))</f>
        <v/>
      </c>
      <c r="BH153" s="307"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8"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8"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8" t="str">
        <f>IF(Tabla1[[#This Row],[Fecha Inicio grupo]]="","",IFERROR(VLOOKUP(Tabla1[[#This Row],[Mes de Alta como miembro]],Parámetros!$AM$2:$AN$16,2,0),"01/01/1900"))</f>
        <v/>
      </c>
    </row>
    <row r="154" spans="1:63" ht="14.45">
      <c r="A154" s="68">
        <v>151</v>
      </c>
      <c r="B154" s="29"/>
      <c r="C154" s="34"/>
      <c r="D154" s="42"/>
      <c r="E154" s="64"/>
      <c r="F154" s="45"/>
      <c r="G154" s="45"/>
      <c r="H154" s="164"/>
      <c r="I154" s="42"/>
      <c r="J154" s="28"/>
      <c r="K154" s="69"/>
      <c r="L154" s="68"/>
      <c r="M154" s="46"/>
      <c r="N154" s="239" t="str">
        <f ca="1">IF(Tabla1[[#This Row],[Fecha de nac]]="","",IF(Tabla1[[#This Row],[Fecha Finalización]] &gt;=TODAY(), DATEDIF(Tabla1[[#This Row],[Fecha de nac]],TODAY(),"y"), ROUNDDOWN((Tabla1[[#This Row],[Fecha Finalización]] -Tabla1[[#This Row],[Fecha de nac]])/365,0)))</f>
        <v/>
      </c>
      <c r="O154" s="170"/>
      <c r="P154" s="34"/>
      <c r="Q154" s="67"/>
      <c r="R154" s="67"/>
      <c r="S154" s="67"/>
      <c r="T154" s="67"/>
      <c r="U154" s="244" t="str">
        <f>IF(F154="","",Tabla1[[#This Row],[Fecha Inicio grupo]]+3*7-7)</f>
        <v/>
      </c>
      <c r="V154" s="245" t="str">
        <f>IF(F154="","",EDATE(Tabla1[[#This Row],[Fecha Inicio grupo]],3))</f>
        <v/>
      </c>
      <c r="W154" s="29"/>
      <c r="X154" s="29"/>
      <c r="Y154" s="76"/>
      <c r="Z154" s="76"/>
      <c r="AA154" s="76"/>
      <c r="AB154" s="76"/>
      <c r="AC154" s="76"/>
      <c r="AD154" s="76"/>
      <c r="AE154" s="76"/>
      <c r="AF154" s="76"/>
      <c r="AG154" s="76"/>
      <c r="AH154" s="76"/>
      <c r="AI154" s="76"/>
      <c r="AJ154" s="76"/>
      <c r="AK154" s="76"/>
      <c r="AL154" s="76"/>
      <c r="AM154" s="76"/>
      <c r="AN154" s="76"/>
      <c r="AO154" s="145"/>
      <c r="AP154" s="247" t="str">
        <f>IF(F154="","",IFERROR(VLOOKUP(SUBSTITUTE(SUBSTITUTE(Tabla1[[#This Row],[Uso Sistemas]],"T","P"),"N","F"),Parámetros!$M$2:$N$17,2,0),"Completar hasta 3ra sem. para evaluar a Probacionista"))</f>
        <v/>
      </c>
      <c r="AQ154" s="39"/>
      <c r="AR154" s="39"/>
      <c r="AS154" s="39"/>
      <c r="AT154" s="28"/>
      <c r="AU154" s="55"/>
      <c r="AV154" s="55"/>
      <c r="AW154" s="55"/>
      <c r="AX154" s="249" t="str">
        <f>IF(V154="","",EOMONTH(EDATE(Tabla1[[#This Row],[Fecha Finalización]],2),0))</f>
        <v/>
      </c>
      <c r="AY154" s="39"/>
      <c r="AZ154" s="250" t="str">
        <f>IF(V154="","",EOMONTH(EDATE(Tabla1[[#This Row],[Fecha Finalización]],3),0))</f>
        <v/>
      </c>
      <c r="BA154" s="39"/>
      <c r="BB154" s="39"/>
      <c r="BC154" s="236"/>
      <c r="BD154" s="234" t="str">
        <f>IF(F154="","",Tabla1[[#This Row],[sem 01]]&amp;Tabla1[[#This Row],[sem 02]]&amp;Tabla1[[#This Row],[sem 03]])</f>
        <v/>
      </c>
      <c r="BE154" s="235" t="str">
        <f>IF(TRIM(F154)="","",$B$1&amp;"-"&amp;SUBSTITUTE(Tabla1[[#This Row],[Mes Inscrito]]," ","")&amp;"-"&amp;SUBSTITUTE(Tabla1[[#This Row],[Dia de clases Inscrito]]," ","")&amp;"-"&amp;SUBSTITUTE(Tabla1[[#This Row],[Horario Inscrito]]," ","")&amp;"-"&amp;Tabla1[[#This Row],[Fecha Inicio grupo]])</f>
        <v/>
      </c>
      <c r="BF154" s="252" t="str">
        <f>IF(F154="","",Tabla1[[#This Row],[Curso]])</f>
        <v/>
      </c>
      <c r="BG154" s="253" t="str">
        <f>+IF(TRIM(F154)="","",$B$1&amp;"-"&amp;TRIM(Tabla1[[#This Row],[Mes Inscrito]])&amp;"-"&amp;TRIM(Tabla1[[#This Row],[Dia de clases Inscrito]])&amp;"-"&amp;TRIM(Tabla1[[#This Row],[Horario Inscrito]])&amp;"-"&amp;TRIM(Tabla1[[#This Row],[Fecha Inicio grupo]])&amp;"-"&amp;TRIM(Tabla1[[#This Row],[Tipo Incrito]]))</f>
        <v/>
      </c>
      <c r="BH154" s="307"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8"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8"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8" t="str">
        <f>IF(Tabla1[[#This Row],[Fecha Inicio grupo]]="","",IFERROR(VLOOKUP(Tabla1[[#This Row],[Mes de Alta como miembro]],Parámetros!$AM$2:$AN$16,2,0),"01/01/1900"))</f>
        <v/>
      </c>
    </row>
    <row r="155" spans="1:63" ht="14.45">
      <c r="A155" s="68">
        <v>152</v>
      </c>
      <c r="B155" s="29"/>
      <c r="C155" s="34"/>
      <c r="D155" s="42"/>
      <c r="E155" s="64"/>
      <c r="F155" s="45"/>
      <c r="G155" s="45"/>
      <c r="H155" s="164"/>
      <c r="I155" s="42"/>
      <c r="J155" s="28"/>
      <c r="K155" s="69"/>
      <c r="L155" s="68"/>
      <c r="M155" s="46"/>
      <c r="N155" s="239" t="str">
        <f ca="1">IF(Tabla1[[#This Row],[Fecha de nac]]="","",IF(Tabla1[[#This Row],[Fecha Finalización]] &gt;=TODAY(), DATEDIF(Tabla1[[#This Row],[Fecha de nac]],TODAY(),"y"), ROUNDDOWN((Tabla1[[#This Row],[Fecha Finalización]] -Tabla1[[#This Row],[Fecha de nac]])/365,0)))</f>
        <v/>
      </c>
      <c r="O155" s="170"/>
      <c r="P155" s="34"/>
      <c r="Q155" s="67"/>
      <c r="R155" s="67"/>
      <c r="S155" s="67"/>
      <c r="T155" s="67"/>
      <c r="U155" s="244" t="str">
        <f>IF(F155="","",Tabla1[[#This Row],[Fecha Inicio grupo]]+3*7-7)</f>
        <v/>
      </c>
      <c r="V155" s="245" t="str">
        <f>IF(F155="","",EDATE(Tabla1[[#This Row],[Fecha Inicio grupo]],3))</f>
        <v/>
      </c>
      <c r="W155" s="29"/>
      <c r="X155" s="29"/>
      <c r="Y155" s="76"/>
      <c r="Z155" s="76"/>
      <c r="AA155" s="76"/>
      <c r="AB155" s="76"/>
      <c r="AC155" s="76"/>
      <c r="AD155" s="76"/>
      <c r="AE155" s="76"/>
      <c r="AF155" s="76"/>
      <c r="AG155" s="76"/>
      <c r="AH155" s="76"/>
      <c r="AI155" s="76"/>
      <c r="AJ155" s="76"/>
      <c r="AK155" s="76"/>
      <c r="AL155" s="76"/>
      <c r="AM155" s="76"/>
      <c r="AN155" s="76"/>
      <c r="AO155" s="145"/>
      <c r="AP155" s="247" t="str">
        <f>IF(F155="","",IFERROR(VLOOKUP(SUBSTITUTE(SUBSTITUTE(Tabla1[[#This Row],[Uso Sistemas]],"T","P"),"N","F"),Parámetros!$M$2:$N$17,2,0),"Completar hasta 3ra sem. para evaluar a Probacionista"))</f>
        <v/>
      </c>
      <c r="AQ155" s="39"/>
      <c r="AR155" s="39"/>
      <c r="AS155" s="39"/>
      <c r="AT155" s="28"/>
      <c r="AU155" s="55"/>
      <c r="AV155" s="55"/>
      <c r="AW155" s="55"/>
      <c r="AX155" s="249" t="str">
        <f>IF(V155="","",EOMONTH(EDATE(Tabla1[[#This Row],[Fecha Finalización]],2),0))</f>
        <v/>
      </c>
      <c r="AY155" s="39"/>
      <c r="AZ155" s="250" t="str">
        <f>IF(V155="","",EOMONTH(EDATE(Tabla1[[#This Row],[Fecha Finalización]],3),0))</f>
        <v/>
      </c>
      <c r="BA155" s="39"/>
      <c r="BB155" s="39"/>
      <c r="BC155" s="236"/>
      <c r="BD155" s="234" t="str">
        <f>IF(F155="","",Tabla1[[#This Row],[sem 01]]&amp;Tabla1[[#This Row],[sem 02]]&amp;Tabla1[[#This Row],[sem 03]])</f>
        <v/>
      </c>
      <c r="BE155" s="235" t="str">
        <f>IF(TRIM(F155)="","",$B$1&amp;"-"&amp;SUBSTITUTE(Tabla1[[#This Row],[Mes Inscrito]]," ","")&amp;"-"&amp;SUBSTITUTE(Tabla1[[#This Row],[Dia de clases Inscrito]]," ","")&amp;"-"&amp;SUBSTITUTE(Tabla1[[#This Row],[Horario Inscrito]]," ","")&amp;"-"&amp;Tabla1[[#This Row],[Fecha Inicio grupo]])</f>
        <v/>
      </c>
      <c r="BF155" s="252" t="str">
        <f>IF(F155="","",Tabla1[[#This Row],[Curso]])</f>
        <v/>
      </c>
      <c r="BG155" s="253" t="str">
        <f>+IF(TRIM(F155)="","",$B$1&amp;"-"&amp;TRIM(Tabla1[[#This Row],[Mes Inscrito]])&amp;"-"&amp;TRIM(Tabla1[[#This Row],[Dia de clases Inscrito]])&amp;"-"&amp;TRIM(Tabla1[[#This Row],[Horario Inscrito]])&amp;"-"&amp;TRIM(Tabla1[[#This Row],[Fecha Inicio grupo]])&amp;"-"&amp;TRIM(Tabla1[[#This Row],[Tipo Incrito]]))</f>
        <v/>
      </c>
      <c r="BH155" s="307"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8"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8"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8" t="str">
        <f>IF(Tabla1[[#This Row],[Fecha Inicio grupo]]="","",IFERROR(VLOOKUP(Tabla1[[#This Row],[Mes de Alta como miembro]],Parámetros!$AM$2:$AN$16,2,0),"01/01/1900"))</f>
        <v/>
      </c>
    </row>
    <row r="156" spans="1:63" ht="14.45">
      <c r="A156" s="68">
        <v>153</v>
      </c>
      <c r="B156" s="29"/>
      <c r="C156" s="34"/>
      <c r="D156" s="42"/>
      <c r="E156" s="64"/>
      <c r="F156" s="45"/>
      <c r="G156" s="45"/>
      <c r="H156" s="164"/>
      <c r="I156" s="42"/>
      <c r="J156" s="28"/>
      <c r="K156" s="69"/>
      <c r="L156" s="68"/>
      <c r="M156" s="46"/>
      <c r="N156" s="239" t="str">
        <f ca="1">IF(Tabla1[[#This Row],[Fecha de nac]]="","",IF(Tabla1[[#This Row],[Fecha Finalización]] &gt;=TODAY(), DATEDIF(Tabla1[[#This Row],[Fecha de nac]],TODAY(),"y"), ROUNDDOWN((Tabla1[[#This Row],[Fecha Finalización]] -Tabla1[[#This Row],[Fecha de nac]])/365,0)))</f>
        <v/>
      </c>
      <c r="O156" s="170"/>
      <c r="P156" s="34"/>
      <c r="Q156" s="67"/>
      <c r="R156" s="67"/>
      <c r="S156" s="67"/>
      <c r="T156" s="67"/>
      <c r="U156" s="244" t="str">
        <f>IF(F156="","",Tabla1[[#This Row],[Fecha Inicio grupo]]+3*7-7)</f>
        <v/>
      </c>
      <c r="V156" s="245" t="str">
        <f>IF(F156="","",EDATE(Tabla1[[#This Row],[Fecha Inicio grupo]],3))</f>
        <v/>
      </c>
      <c r="W156" s="29"/>
      <c r="X156" s="29"/>
      <c r="Y156" s="76"/>
      <c r="Z156" s="76"/>
      <c r="AA156" s="76"/>
      <c r="AB156" s="76"/>
      <c r="AC156" s="76"/>
      <c r="AD156" s="76"/>
      <c r="AE156" s="76"/>
      <c r="AF156" s="76"/>
      <c r="AG156" s="76"/>
      <c r="AH156" s="76"/>
      <c r="AI156" s="76"/>
      <c r="AJ156" s="76"/>
      <c r="AK156" s="76"/>
      <c r="AL156" s="76"/>
      <c r="AM156" s="76"/>
      <c r="AN156" s="76"/>
      <c r="AO156" s="145"/>
      <c r="AP156" s="247" t="str">
        <f>IF(F156="","",IFERROR(VLOOKUP(SUBSTITUTE(SUBSTITUTE(Tabla1[[#This Row],[Uso Sistemas]],"T","P"),"N","F"),Parámetros!$M$2:$N$17,2,0),"Completar hasta 3ra sem. para evaluar a Probacionista"))</f>
        <v/>
      </c>
      <c r="AQ156" s="39"/>
      <c r="AR156" s="39"/>
      <c r="AS156" s="39"/>
      <c r="AT156" s="28"/>
      <c r="AU156" s="55"/>
      <c r="AV156" s="55"/>
      <c r="AW156" s="55"/>
      <c r="AX156" s="249" t="str">
        <f>IF(V156="","",EOMONTH(EDATE(Tabla1[[#This Row],[Fecha Finalización]],2),0))</f>
        <v/>
      </c>
      <c r="AY156" s="39"/>
      <c r="AZ156" s="250" t="str">
        <f>IF(V156="","",EOMONTH(EDATE(Tabla1[[#This Row],[Fecha Finalización]],3),0))</f>
        <v/>
      </c>
      <c r="BA156" s="39"/>
      <c r="BB156" s="39"/>
      <c r="BC156" s="236"/>
      <c r="BD156" s="234" t="str">
        <f>IF(F156="","",Tabla1[[#This Row],[sem 01]]&amp;Tabla1[[#This Row],[sem 02]]&amp;Tabla1[[#This Row],[sem 03]])</f>
        <v/>
      </c>
      <c r="BE156" s="235" t="str">
        <f>IF(TRIM(F156)="","",$B$1&amp;"-"&amp;SUBSTITUTE(Tabla1[[#This Row],[Mes Inscrito]]," ","")&amp;"-"&amp;SUBSTITUTE(Tabla1[[#This Row],[Dia de clases Inscrito]]," ","")&amp;"-"&amp;SUBSTITUTE(Tabla1[[#This Row],[Horario Inscrito]]," ","")&amp;"-"&amp;Tabla1[[#This Row],[Fecha Inicio grupo]])</f>
        <v/>
      </c>
      <c r="BF156" s="252" t="str">
        <f>IF(F156="","",Tabla1[[#This Row],[Curso]])</f>
        <v/>
      </c>
      <c r="BG156" s="253" t="str">
        <f>+IF(TRIM(F156)="","",$B$1&amp;"-"&amp;TRIM(Tabla1[[#This Row],[Mes Inscrito]])&amp;"-"&amp;TRIM(Tabla1[[#This Row],[Dia de clases Inscrito]])&amp;"-"&amp;TRIM(Tabla1[[#This Row],[Horario Inscrito]])&amp;"-"&amp;TRIM(Tabla1[[#This Row],[Fecha Inicio grupo]])&amp;"-"&amp;TRIM(Tabla1[[#This Row],[Tipo Incrito]]))</f>
        <v/>
      </c>
      <c r="BH156" s="307"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8"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8"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8" t="str">
        <f>IF(Tabla1[[#This Row],[Fecha Inicio grupo]]="","",IFERROR(VLOOKUP(Tabla1[[#This Row],[Mes de Alta como miembro]],Parámetros!$AM$2:$AN$16,2,0),"01/01/1900"))</f>
        <v/>
      </c>
    </row>
    <row r="157" spans="1:63" ht="14.45">
      <c r="A157" s="68">
        <v>154</v>
      </c>
      <c r="B157" s="29"/>
      <c r="C157" s="34"/>
      <c r="D157" s="42"/>
      <c r="E157" s="64"/>
      <c r="F157" s="45"/>
      <c r="G157" s="45"/>
      <c r="H157" s="164"/>
      <c r="I157" s="42"/>
      <c r="J157" s="28"/>
      <c r="K157" s="69"/>
      <c r="L157" s="68"/>
      <c r="M157" s="46"/>
      <c r="N157" s="239" t="str">
        <f ca="1">IF(Tabla1[[#This Row],[Fecha de nac]]="","",IF(Tabla1[[#This Row],[Fecha Finalización]] &gt;=TODAY(), DATEDIF(Tabla1[[#This Row],[Fecha de nac]],TODAY(),"y"), ROUNDDOWN((Tabla1[[#This Row],[Fecha Finalización]] -Tabla1[[#This Row],[Fecha de nac]])/365,0)))</f>
        <v/>
      </c>
      <c r="O157" s="170"/>
      <c r="P157" s="34"/>
      <c r="Q157" s="67"/>
      <c r="R157" s="67"/>
      <c r="S157" s="67"/>
      <c r="T157" s="67"/>
      <c r="U157" s="244" t="str">
        <f>IF(F157="","",Tabla1[[#This Row],[Fecha Inicio grupo]]+3*7-7)</f>
        <v/>
      </c>
      <c r="V157" s="245" t="str">
        <f>IF(F157="","",EDATE(Tabla1[[#This Row],[Fecha Inicio grupo]],3))</f>
        <v/>
      </c>
      <c r="W157" s="29"/>
      <c r="X157" s="29"/>
      <c r="Y157" s="76"/>
      <c r="Z157" s="76"/>
      <c r="AA157" s="76"/>
      <c r="AB157" s="76"/>
      <c r="AC157" s="76"/>
      <c r="AD157" s="76"/>
      <c r="AE157" s="76"/>
      <c r="AF157" s="76"/>
      <c r="AG157" s="76"/>
      <c r="AH157" s="76"/>
      <c r="AI157" s="76"/>
      <c r="AJ157" s="76"/>
      <c r="AK157" s="76"/>
      <c r="AL157" s="76"/>
      <c r="AM157" s="76"/>
      <c r="AN157" s="76"/>
      <c r="AO157" s="145"/>
      <c r="AP157" s="247" t="str">
        <f>IF(F157="","",IFERROR(VLOOKUP(SUBSTITUTE(SUBSTITUTE(Tabla1[[#This Row],[Uso Sistemas]],"T","P"),"N","F"),Parámetros!$M$2:$N$17,2,0),"Completar hasta 3ra sem. para evaluar a Probacionista"))</f>
        <v/>
      </c>
      <c r="AQ157" s="39"/>
      <c r="AR157" s="39"/>
      <c r="AS157" s="39"/>
      <c r="AT157" s="28"/>
      <c r="AU157" s="55"/>
      <c r="AV157" s="55"/>
      <c r="AW157" s="55"/>
      <c r="AX157" s="249" t="str">
        <f>IF(V157="","",EOMONTH(EDATE(Tabla1[[#This Row],[Fecha Finalización]],2),0))</f>
        <v/>
      </c>
      <c r="AY157" s="39"/>
      <c r="AZ157" s="250" t="str">
        <f>IF(V157="","",EOMONTH(EDATE(Tabla1[[#This Row],[Fecha Finalización]],3),0))</f>
        <v/>
      </c>
      <c r="BA157" s="39"/>
      <c r="BB157" s="39"/>
      <c r="BC157" s="236"/>
      <c r="BD157" s="234" t="str">
        <f>IF(F157="","",Tabla1[[#This Row],[sem 01]]&amp;Tabla1[[#This Row],[sem 02]]&amp;Tabla1[[#This Row],[sem 03]])</f>
        <v/>
      </c>
      <c r="BE157" s="235" t="str">
        <f>IF(TRIM(F157)="","",$B$1&amp;"-"&amp;SUBSTITUTE(Tabla1[[#This Row],[Mes Inscrito]]," ","")&amp;"-"&amp;SUBSTITUTE(Tabla1[[#This Row],[Dia de clases Inscrito]]," ","")&amp;"-"&amp;SUBSTITUTE(Tabla1[[#This Row],[Horario Inscrito]]," ","")&amp;"-"&amp;Tabla1[[#This Row],[Fecha Inicio grupo]])</f>
        <v/>
      </c>
      <c r="BF157" s="252" t="str">
        <f>IF(F157="","",Tabla1[[#This Row],[Curso]])</f>
        <v/>
      </c>
      <c r="BG157" s="253" t="str">
        <f>+IF(TRIM(F157)="","",$B$1&amp;"-"&amp;TRIM(Tabla1[[#This Row],[Mes Inscrito]])&amp;"-"&amp;TRIM(Tabla1[[#This Row],[Dia de clases Inscrito]])&amp;"-"&amp;TRIM(Tabla1[[#This Row],[Horario Inscrito]])&amp;"-"&amp;TRIM(Tabla1[[#This Row],[Fecha Inicio grupo]])&amp;"-"&amp;TRIM(Tabla1[[#This Row],[Tipo Incrito]]))</f>
        <v/>
      </c>
      <c r="BH157" s="307"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8"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8"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8" t="str">
        <f>IF(Tabla1[[#This Row],[Fecha Inicio grupo]]="","",IFERROR(VLOOKUP(Tabla1[[#This Row],[Mes de Alta como miembro]],Parámetros!$AM$2:$AN$16,2,0),"01/01/1900"))</f>
        <v/>
      </c>
    </row>
    <row r="158" spans="1:63" ht="14.45">
      <c r="A158" s="68">
        <v>155</v>
      </c>
      <c r="B158" s="29"/>
      <c r="C158" s="34"/>
      <c r="D158" s="42"/>
      <c r="E158" s="64"/>
      <c r="F158" s="45"/>
      <c r="G158" s="45"/>
      <c r="H158" s="164"/>
      <c r="I158" s="42"/>
      <c r="J158" s="28"/>
      <c r="K158" s="69"/>
      <c r="L158" s="68"/>
      <c r="M158" s="46"/>
      <c r="N158" s="239" t="str">
        <f ca="1">IF(Tabla1[[#This Row],[Fecha de nac]]="","",IF(Tabla1[[#This Row],[Fecha Finalización]] &gt;=TODAY(), DATEDIF(Tabla1[[#This Row],[Fecha de nac]],TODAY(),"y"), ROUNDDOWN((Tabla1[[#This Row],[Fecha Finalización]] -Tabla1[[#This Row],[Fecha de nac]])/365,0)))</f>
        <v/>
      </c>
      <c r="O158" s="170"/>
      <c r="P158" s="34"/>
      <c r="Q158" s="67"/>
      <c r="R158" s="67"/>
      <c r="S158" s="67"/>
      <c r="T158" s="67"/>
      <c r="U158" s="244" t="str">
        <f>IF(F158="","",Tabla1[[#This Row],[Fecha Inicio grupo]]+3*7-7)</f>
        <v/>
      </c>
      <c r="V158" s="245" t="str">
        <f>IF(F158="","",EDATE(Tabla1[[#This Row],[Fecha Inicio grupo]],3))</f>
        <v/>
      </c>
      <c r="W158" s="29"/>
      <c r="X158" s="29"/>
      <c r="Y158" s="76"/>
      <c r="Z158" s="76"/>
      <c r="AA158" s="76"/>
      <c r="AB158" s="76"/>
      <c r="AC158" s="76"/>
      <c r="AD158" s="76"/>
      <c r="AE158" s="76"/>
      <c r="AF158" s="76"/>
      <c r="AG158" s="76"/>
      <c r="AH158" s="76"/>
      <c r="AI158" s="76"/>
      <c r="AJ158" s="76"/>
      <c r="AK158" s="76"/>
      <c r="AL158" s="76"/>
      <c r="AM158" s="76"/>
      <c r="AN158" s="76"/>
      <c r="AO158" s="145"/>
      <c r="AP158" s="247" t="str">
        <f>IF(F158="","",IFERROR(VLOOKUP(SUBSTITUTE(SUBSTITUTE(Tabla1[[#This Row],[Uso Sistemas]],"T","P"),"N","F"),Parámetros!$M$2:$N$17,2,0),"Completar hasta 3ra sem. para evaluar a Probacionista"))</f>
        <v/>
      </c>
      <c r="AQ158" s="39"/>
      <c r="AR158" s="39"/>
      <c r="AS158" s="39"/>
      <c r="AT158" s="28"/>
      <c r="AU158" s="55"/>
      <c r="AV158" s="55"/>
      <c r="AW158" s="55"/>
      <c r="AX158" s="249" t="str">
        <f>IF(V158="","",EOMONTH(EDATE(Tabla1[[#This Row],[Fecha Finalización]],2),0))</f>
        <v/>
      </c>
      <c r="AY158" s="39"/>
      <c r="AZ158" s="250" t="str">
        <f>IF(V158="","",EOMONTH(EDATE(Tabla1[[#This Row],[Fecha Finalización]],3),0))</f>
        <v/>
      </c>
      <c r="BA158" s="39"/>
      <c r="BB158" s="39"/>
      <c r="BC158" s="236"/>
      <c r="BD158" s="234" t="str">
        <f>IF(F158="","",Tabla1[[#This Row],[sem 01]]&amp;Tabla1[[#This Row],[sem 02]]&amp;Tabla1[[#This Row],[sem 03]])</f>
        <v/>
      </c>
      <c r="BE158" s="235" t="str">
        <f>IF(TRIM(F158)="","",$B$1&amp;"-"&amp;SUBSTITUTE(Tabla1[[#This Row],[Mes Inscrito]]," ","")&amp;"-"&amp;SUBSTITUTE(Tabla1[[#This Row],[Dia de clases Inscrito]]," ","")&amp;"-"&amp;SUBSTITUTE(Tabla1[[#This Row],[Horario Inscrito]]," ","")&amp;"-"&amp;Tabla1[[#This Row],[Fecha Inicio grupo]])</f>
        <v/>
      </c>
      <c r="BF158" s="252" t="str">
        <f>IF(F158="","",Tabla1[[#This Row],[Curso]])</f>
        <v/>
      </c>
      <c r="BG158" s="253" t="str">
        <f>+IF(TRIM(F158)="","",$B$1&amp;"-"&amp;TRIM(Tabla1[[#This Row],[Mes Inscrito]])&amp;"-"&amp;TRIM(Tabla1[[#This Row],[Dia de clases Inscrito]])&amp;"-"&amp;TRIM(Tabla1[[#This Row],[Horario Inscrito]])&amp;"-"&amp;TRIM(Tabla1[[#This Row],[Fecha Inicio grupo]])&amp;"-"&amp;TRIM(Tabla1[[#This Row],[Tipo Incrito]]))</f>
        <v/>
      </c>
      <c r="BH158" s="307"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8"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8"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8" t="str">
        <f>IF(Tabla1[[#This Row],[Fecha Inicio grupo]]="","",IFERROR(VLOOKUP(Tabla1[[#This Row],[Mes de Alta como miembro]],Parámetros!$AM$2:$AN$16,2,0),"01/01/1900"))</f>
        <v/>
      </c>
    </row>
    <row r="159" spans="1:63" ht="14.45">
      <c r="A159" s="68">
        <v>156</v>
      </c>
      <c r="B159" s="29"/>
      <c r="C159" s="34"/>
      <c r="D159" s="42"/>
      <c r="E159" s="64"/>
      <c r="F159" s="45"/>
      <c r="G159" s="45"/>
      <c r="H159" s="164"/>
      <c r="I159" s="42"/>
      <c r="J159" s="28"/>
      <c r="K159" s="69"/>
      <c r="L159" s="68"/>
      <c r="M159" s="46"/>
      <c r="N159" s="239" t="str">
        <f ca="1">IF(Tabla1[[#This Row],[Fecha de nac]]="","",IF(Tabla1[[#This Row],[Fecha Finalización]] &gt;=TODAY(), DATEDIF(Tabla1[[#This Row],[Fecha de nac]],TODAY(),"y"), ROUNDDOWN((Tabla1[[#This Row],[Fecha Finalización]] -Tabla1[[#This Row],[Fecha de nac]])/365,0)))</f>
        <v/>
      </c>
      <c r="O159" s="170"/>
      <c r="P159" s="34"/>
      <c r="Q159" s="67"/>
      <c r="R159" s="67"/>
      <c r="S159" s="67"/>
      <c r="T159" s="67"/>
      <c r="U159" s="244" t="str">
        <f>IF(F159="","",Tabla1[[#This Row],[Fecha Inicio grupo]]+3*7-7)</f>
        <v/>
      </c>
      <c r="V159" s="245" t="str">
        <f>IF(F159="","",EDATE(Tabla1[[#This Row],[Fecha Inicio grupo]],3))</f>
        <v/>
      </c>
      <c r="W159" s="29"/>
      <c r="X159" s="29"/>
      <c r="Y159" s="76"/>
      <c r="Z159" s="76"/>
      <c r="AA159" s="76"/>
      <c r="AB159" s="76"/>
      <c r="AC159" s="76"/>
      <c r="AD159" s="76"/>
      <c r="AE159" s="76"/>
      <c r="AF159" s="76"/>
      <c r="AG159" s="76"/>
      <c r="AH159" s="76"/>
      <c r="AI159" s="76"/>
      <c r="AJ159" s="76"/>
      <c r="AK159" s="76"/>
      <c r="AL159" s="76"/>
      <c r="AM159" s="76"/>
      <c r="AN159" s="76"/>
      <c r="AO159" s="145"/>
      <c r="AP159" s="247" t="str">
        <f>IF(F159="","",IFERROR(VLOOKUP(SUBSTITUTE(SUBSTITUTE(Tabla1[[#This Row],[Uso Sistemas]],"T","P"),"N","F"),Parámetros!$M$2:$N$17,2,0),"Completar hasta 3ra sem. para evaluar a Probacionista"))</f>
        <v/>
      </c>
      <c r="AQ159" s="39"/>
      <c r="AR159" s="39"/>
      <c r="AS159" s="39"/>
      <c r="AT159" s="28"/>
      <c r="AU159" s="55"/>
      <c r="AV159" s="55"/>
      <c r="AW159" s="55"/>
      <c r="AX159" s="249" t="str">
        <f>IF(V159="","",EOMONTH(EDATE(Tabla1[[#This Row],[Fecha Finalización]],2),0))</f>
        <v/>
      </c>
      <c r="AY159" s="39"/>
      <c r="AZ159" s="250" t="str">
        <f>IF(V159="","",EOMONTH(EDATE(Tabla1[[#This Row],[Fecha Finalización]],3),0))</f>
        <v/>
      </c>
      <c r="BA159" s="39"/>
      <c r="BB159" s="39"/>
      <c r="BC159" s="236"/>
      <c r="BD159" s="234" t="str">
        <f>IF(F159="","",Tabla1[[#This Row],[sem 01]]&amp;Tabla1[[#This Row],[sem 02]]&amp;Tabla1[[#This Row],[sem 03]])</f>
        <v/>
      </c>
      <c r="BE159" s="235" t="str">
        <f>IF(TRIM(F159)="","",$B$1&amp;"-"&amp;SUBSTITUTE(Tabla1[[#This Row],[Mes Inscrito]]," ","")&amp;"-"&amp;SUBSTITUTE(Tabla1[[#This Row],[Dia de clases Inscrito]]," ","")&amp;"-"&amp;SUBSTITUTE(Tabla1[[#This Row],[Horario Inscrito]]," ","")&amp;"-"&amp;Tabla1[[#This Row],[Fecha Inicio grupo]])</f>
        <v/>
      </c>
      <c r="BF159" s="252" t="str">
        <f>IF(F159="","",Tabla1[[#This Row],[Curso]])</f>
        <v/>
      </c>
      <c r="BG159" s="253" t="str">
        <f>+IF(TRIM(F159)="","",$B$1&amp;"-"&amp;TRIM(Tabla1[[#This Row],[Mes Inscrito]])&amp;"-"&amp;TRIM(Tabla1[[#This Row],[Dia de clases Inscrito]])&amp;"-"&amp;TRIM(Tabla1[[#This Row],[Horario Inscrito]])&amp;"-"&amp;TRIM(Tabla1[[#This Row],[Fecha Inicio grupo]])&amp;"-"&amp;TRIM(Tabla1[[#This Row],[Tipo Incrito]]))</f>
        <v/>
      </c>
      <c r="BH159" s="307"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8"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8"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8" t="str">
        <f>IF(Tabla1[[#This Row],[Fecha Inicio grupo]]="","",IFERROR(VLOOKUP(Tabla1[[#This Row],[Mes de Alta como miembro]],Parámetros!$AM$2:$AN$16,2,0),"01/01/1900"))</f>
        <v/>
      </c>
    </row>
    <row r="160" spans="1:63" ht="14.45">
      <c r="A160" s="68">
        <v>157</v>
      </c>
      <c r="B160" s="29"/>
      <c r="C160" s="34"/>
      <c r="D160" s="42"/>
      <c r="E160" s="64"/>
      <c r="F160" s="45"/>
      <c r="G160" s="45"/>
      <c r="H160" s="164"/>
      <c r="I160" s="42"/>
      <c r="J160" s="28"/>
      <c r="K160" s="69"/>
      <c r="L160" s="68"/>
      <c r="M160" s="46"/>
      <c r="N160" s="239" t="str">
        <f ca="1">IF(Tabla1[[#This Row],[Fecha de nac]]="","",IF(Tabla1[[#This Row],[Fecha Finalización]] &gt;=TODAY(), DATEDIF(Tabla1[[#This Row],[Fecha de nac]],TODAY(),"y"), ROUNDDOWN((Tabla1[[#This Row],[Fecha Finalización]] -Tabla1[[#This Row],[Fecha de nac]])/365,0)))</f>
        <v/>
      </c>
      <c r="O160" s="170"/>
      <c r="P160" s="34"/>
      <c r="Q160" s="67"/>
      <c r="R160" s="67"/>
      <c r="S160" s="67"/>
      <c r="T160" s="67"/>
      <c r="U160" s="244" t="str">
        <f>IF(F160="","",Tabla1[[#This Row],[Fecha Inicio grupo]]+3*7-7)</f>
        <v/>
      </c>
      <c r="V160" s="245" t="str">
        <f>IF(F160="","",EDATE(Tabla1[[#This Row],[Fecha Inicio grupo]],3))</f>
        <v/>
      </c>
      <c r="W160" s="29"/>
      <c r="X160" s="29"/>
      <c r="Y160" s="76"/>
      <c r="Z160" s="76"/>
      <c r="AA160" s="76"/>
      <c r="AB160" s="76"/>
      <c r="AC160" s="76"/>
      <c r="AD160" s="76"/>
      <c r="AE160" s="76"/>
      <c r="AF160" s="76"/>
      <c r="AG160" s="76"/>
      <c r="AH160" s="76"/>
      <c r="AI160" s="76"/>
      <c r="AJ160" s="76"/>
      <c r="AK160" s="76"/>
      <c r="AL160" s="76"/>
      <c r="AM160" s="76"/>
      <c r="AN160" s="76"/>
      <c r="AO160" s="145"/>
      <c r="AP160" s="247" t="str">
        <f>IF(F160="","",IFERROR(VLOOKUP(SUBSTITUTE(SUBSTITUTE(Tabla1[[#This Row],[Uso Sistemas]],"T","P"),"N","F"),Parámetros!$M$2:$N$17,2,0),"Completar hasta 3ra sem. para evaluar a Probacionista"))</f>
        <v/>
      </c>
      <c r="AQ160" s="39"/>
      <c r="AR160" s="39"/>
      <c r="AS160" s="39"/>
      <c r="AT160" s="28"/>
      <c r="AU160" s="55"/>
      <c r="AV160" s="55"/>
      <c r="AW160" s="55"/>
      <c r="AX160" s="249" t="str">
        <f>IF(V160="","",EOMONTH(EDATE(Tabla1[[#This Row],[Fecha Finalización]],2),0))</f>
        <v/>
      </c>
      <c r="AY160" s="39"/>
      <c r="AZ160" s="250" t="str">
        <f>IF(V160="","",EOMONTH(EDATE(Tabla1[[#This Row],[Fecha Finalización]],3),0))</f>
        <v/>
      </c>
      <c r="BA160" s="39"/>
      <c r="BB160" s="39"/>
      <c r="BC160" s="236"/>
      <c r="BD160" s="234" t="str">
        <f>IF(F160="","",Tabla1[[#This Row],[sem 01]]&amp;Tabla1[[#This Row],[sem 02]]&amp;Tabla1[[#This Row],[sem 03]])</f>
        <v/>
      </c>
      <c r="BE160" s="235" t="str">
        <f>IF(TRIM(F160)="","",$B$1&amp;"-"&amp;SUBSTITUTE(Tabla1[[#This Row],[Mes Inscrito]]," ","")&amp;"-"&amp;SUBSTITUTE(Tabla1[[#This Row],[Dia de clases Inscrito]]," ","")&amp;"-"&amp;SUBSTITUTE(Tabla1[[#This Row],[Horario Inscrito]]," ","")&amp;"-"&amp;Tabla1[[#This Row],[Fecha Inicio grupo]])</f>
        <v/>
      </c>
      <c r="BF160" s="252" t="str">
        <f>IF(F160="","",Tabla1[[#This Row],[Curso]])</f>
        <v/>
      </c>
      <c r="BG160" s="253" t="str">
        <f>+IF(TRIM(F160)="","",$B$1&amp;"-"&amp;TRIM(Tabla1[[#This Row],[Mes Inscrito]])&amp;"-"&amp;TRIM(Tabla1[[#This Row],[Dia de clases Inscrito]])&amp;"-"&amp;TRIM(Tabla1[[#This Row],[Horario Inscrito]])&amp;"-"&amp;TRIM(Tabla1[[#This Row],[Fecha Inicio grupo]])&amp;"-"&amp;TRIM(Tabla1[[#This Row],[Tipo Incrito]]))</f>
        <v/>
      </c>
      <c r="BH160" s="307"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8"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8"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8" t="str">
        <f>IF(Tabla1[[#This Row],[Fecha Inicio grupo]]="","",IFERROR(VLOOKUP(Tabla1[[#This Row],[Mes de Alta como miembro]],Parámetros!$AM$2:$AN$16,2,0),"01/01/1900"))</f>
        <v/>
      </c>
    </row>
    <row r="161" spans="1:63" ht="14.45">
      <c r="A161" s="68">
        <v>158</v>
      </c>
      <c r="B161" s="29"/>
      <c r="C161" s="34"/>
      <c r="D161" s="42"/>
      <c r="E161" s="64"/>
      <c r="F161" s="45"/>
      <c r="G161" s="45"/>
      <c r="H161" s="164"/>
      <c r="I161" s="42"/>
      <c r="J161" s="28"/>
      <c r="K161" s="69"/>
      <c r="L161" s="68"/>
      <c r="M161" s="46"/>
      <c r="N161" s="239" t="str">
        <f ca="1">IF(Tabla1[[#This Row],[Fecha de nac]]="","",IF(Tabla1[[#This Row],[Fecha Finalización]] &gt;=TODAY(), DATEDIF(Tabla1[[#This Row],[Fecha de nac]],TODAY(),"y"), ROUNDDOWN((Tabla1[[#This Row],[Fecha Finalización]] -Tabla1[[#This Row],[Fecha de nac]])/365,0)))</f>
        <v/>
      </c>
      <c r="O161" s="170"/>
      <c r="P161" s="34"/>
      <c r="Q161" s="67"/>
      <c r="R161" s="67"/>
      <c r="S161" s="67"/>
      <c r="T161" s="67"/>
      <c r="U161" s="244" t="str">
        <f>IF(F161="","",Tabla1[[#This Row],[Fecha Inicio grupo]]+3*7-7)</f>
        <v/>
      </c>
      <c r="V161" s="245" t="str">
        <f>IF(F161="","",EDATE(Tabla1[[#This Row],[Fecha Inicio grupo]],3))</f>
        <v/>
      </c>
      <c r="W161" s="29"/>
      <c r="X161" s="29"/>
      <c r="Y161" s="76"/>
      <c r="Z161" s="76"/>
      <c r="AA161" s="76"/>
      <c r="AB161" s="76"/>
      <c r="AC161" s="76"/>
      <c r="AD161" s="76"/>
      <c r="AE161" s="76"/>
      <c r="AF161" s="76"/>
      <c r="AG161" s="76"/>
      <c r="AH161" s="76"/>
      <c r="AI161" s="76"/>
      <c r="AJ161" s="76"/>
      <c r="AK161" s="76"/>
      <c r="AL161" s="76"/>
      <c r="AM161" s="76"/>
      <c r="AN161" s="76"/>
      <c r="AO161" s="145"/>
      <c r="AP161" s="247" t="str">
        <f>IF(F161="","",IFERROR(VLOOKUP(SUBSTITUTE(SUBSTITUTE(Tabla1[[#This Row],[Uso Sistemas]],"T","P"),"N","F"),Parámetros!$M$2:$N$17,2,0),"Completar hasta 3ra sem. para evaluar a Probacionista"))</f>
        <v/>
      </c>
      <c r="AQ161" s="39"/>
      <c r="AR161" s="39"/>
      <c r="AS161" s="39"/>
      <c r="AT161" s="28"/>
      <c r="AU161" s="55"/>
      <c r="AV161" s="55"/>
      <c r="AW161" s="55"/>
      <c r="AX161" s="249" t="str">
        <f>IF(V161="","",EOMONTH(EDATE(Tabla1[[#This Row],[Fecha Finalización]],2),0))</f>
        <v/>
      </c>
      <c r="AY161" s="39"/>
      <c r="AZ161" s="250" t="str">
        <f>IF(V161="","",EOMONTH(EDATE(Tabla1[[#This Row],[Fecha Finalización]],3),0))</f>
        <v/>
      </c>
      <c r="BA161" s="39"/>
      <c r="BB161" s="39"/>
      <c r="BC161" s="236"/>
      <c r="BD161" s="234" t="str">
        <f>IF(F161="","",Tabla1[[#This Row],[sem 01]]&amp;Tabla1[[#This Row],[sem 02]]&amp;Tabla1[[#This Row],[sem 03]])</f>
        <v/>
      </c>
      <c r="BE161" s="235" t="str">
        <f>IF(TRIM(F161)="","",$B$1&amp;"-"&amp;SUBSTITUTE(Tabla1[[#This Row],[Mes Inscrito]]," ","")&amp;"-"&amp;SUBSTITUTE(Tabla1[[#This Row],[Dia de clases Inscrito]]," ","")&amp;"-"&amp;SUBSTITUTE(Tabla1[[#This Row],[Horario Inscrito]]," ","")&amp;"-"&amp;Tabla1[[#This Row],[Fecha Inicio grupo]])</f>
        <v/>
      </c>
      <c r="BF161" s="252" t="str">
        <f>IF(F161="","",Tabla1[[#This Row],[Curso]])</f>
        <v/>
      </c>
      <c r="BG161" s="253" t="str">
        <f>+IF(TRIM(F161)="","",$B$1&amp;"-"&amp;TRIM(Tabla1[[#This Row],[Mes Inscrito]])&amp;"-"&amp;TRIM(Tabla1[[#This Row],[Dia de clases Inscrito]])&amp;"-"&amp;TRIM(Tabla1[[#This Row],[Horario Inscrito]])&amp;"-"&amp;TRIM(Tabla1[[#This Row],[Fecha Inicio grupo]])&amp;"-"&amp;TRIM(Tabla1[[#This Row],[Tipo Incrito]]))</f>
        <v/>
      </c>
      <c r="BH161" s="307"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8"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8"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8" t="str">
        <f>IF(Tabla1[[#This Row],[Fecha Inicio grupo]]="","",IFERROR(VLOOKUP(Tabla1[[#This Row],[Mes de Alta como miembro]],Parámetros!$AM$2:$AN$16,2,0),"01/01/1900"))</f>
        <v/>
      </c>
    </row>
    <row r="162" spans="1:63" ht="14.45">
      <c r="A162" s="68">
        <v>159</v>
      </c>
      <c r="B162" s="29"/>
      <c r="C162" s="34"/>
      <c r="D162" s="42"/>
      <c r="E162" s="64"/>
      <c r="F162" s="45"/>
      <c r="G162" s="45"/>
      <c r="H162" s="164"/>
      <c r="I162" s="42"/>
      <c r="J162" s="28"/>
      <c r="K162" s="69"/>
      <c r="L162" s="68"/>
      <c r="M162" s="46"/>
      <c r="N162" s="239" t="str">
        <f ca="1">IF(Tabla1[[#This Row],[Fecha de nac]]="","",IF(Tabla1[[#This Row],[Fecha Finalización]] &gt;=TODAY(), DATEDIF(Tabla1[[#This Row],[Fecha de nac]],TODAY(),"y"), ROUNDDOWN((Tabla1[[#This Row],[Fecha Finalización]] -Tabla1[[#This Row],[Fecha de nac]])/365,0)))</f>
        <v/>
      </c>
      <c r="O162" s="170"/>
      <c r="P162" s="34"/>
      <c r="Q162" s="67"/>
      <c r="R162" s="67"/>
      <c r="S162" s="67"/>
      <c r="T162" s="67"/>
      <c r="U162" s="244" t="str">
        <f>IF(F162="","",Tabla1[[#This Row],[Fecha Inicio grupo]]+3*7-7)</f>
        <v/>
      </c>
      <c r="V162" s="245" t="str">
        <f>IF(F162="","",EDATE(Tabla1[[#This Row],[Fecha Inicio grupo]],3))</f>
        <v/>
      </c>
      <c r="W162" s="29"/>
      <c r="X162" s="29"/>
      <c r="Y162" s="76"/>
      <c r="Z162" s="76"/>
      <c r="AA162" s="76"/>
      <c r="AB162" s="76"/>
      <c r="AC162" s="76"/>
      <c r="AD162" s="76"/>
      <c r="AE162" s="76"/>
      <c r="AF162" s="76"/>
      <c r="AG162" s="76"/>
      <c r="AH162" s="76"/>
      <c r="AI162" s="76"/>
      <c r="AJ162" s="76"/>
      <c r="AK162" s="76"/>
      <c r="AL162" s="76"/>
      <c r="AM162" s="76"/>
      <c r="AN162" s="76"/>
      <c r="AO162" s="145"/>
      <c r="AP162" s="247" t="str">
        <f>IF(F162="","",IFERROR(VLOOKUP(SUBSTITUTE(SUBSTITUTE(Tabla1[[#This Row],[Uso Sistemas]],"T","P"),"N","F"),Parámetros!$M$2:$N$17,2,0),"Completar hasta 3ra sem. para evaluar a Probacionista"))</f>
        <v/>
      </c>
      <c r="AQ162" s="39"/>
      <c r="AR162" s="39"/>
      <c r="AS162" s="39"/>
      <c r="AT162" s="28"/>
      <c r="AU162" s="55"/>
      <c r="AV162" s="55"/>
      <c r="AW162" s="55"/>
      <c r="AX162" s="249" t="str">
        <f>IF(V162="","",EOMONTH(EDATE(Tabla1[[#This Row],[Fecha Finalización]],2),0))</f>
        <v/>
      </c>
      <c r="AY162" s="39"/>
      <c r="AZ162" s="250" t="str">
        <f>IF(V162="","",EOMONTH(EDATE(Tabla1[[#This Row],[Fecha Finalización]],3),0))</f>
        <v/>
      </c>
      <c r="BA162" s="39"/>
      <c r="BB162" s="39"/>
      <c r="BC162" s="236"/>
      <c r="BD162" s="234" t="str">
        <f>IF(F162="","",Tabla1[[#This Row],[sem 01]]&amp;Tabla1[[#This Row],[sem 02]]&amp;Tabla1[[#This Row],[sem 03]])</f>
        <v/>
      </c>
      <c r="BE162" s="235" t="str">
        <f>IF(TRIM(F162)="","",$B$1&amp;"-"&amp;SUBSTITUTE(Tabla1[[#This Row],[Mes Inscrito]]," ","")&amp;"-"&amp;SUBSTITUTE(Tabla1[[#This Row],[Dia de clases Inscrito]]," ","")&amp;"-"&amp;SUBSTITUTE(Tabla1[[#This Row],[Horario Inscrito]]," ","")&amp;"-"&amp;Tabla1[[#This Row],[Fecha Inicio grupo]])</f>
        <v/>
      </c>
      <c r="BF162" s="252" t="str">
        <f>IF(F162="","",Tabla1[[#This Row],[Curso]])</f>
        <v/>
      </c>
      <c r="BG162" s="253" t="str">
        <f>+IF(TRIM(F162)="","",$B$1&amp;"-"&amp;TRIM(Tabla1[[#This Row],[Mes Inscrito]])&amp;"-"&amp;TRIM(Tabla1[[#This Row],[Dia de clases Inscrito]])&amp;"-"&amp;TRIM(Tabla1[[#This Row],[Horario Inscrito]])&amp;"-"&amp;TRIM(Tabla1[[#This Row],[Fecha Inicio grupo]])&amp;"-"&amp;TRIM(Tabla1[[#This Row],[Tipo Incrito]]))</f>
        <v/>
      </c>
      <c r="BH162" s="307"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8"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8"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8" t="str">
        <f>IF(Tabla1[[#This Row],[Fecha Inicio grupo]]="","",IFERROR(VLOOKUP(Tabla1[[#This Row],[Mes de Alta como miembro]],Parámetros!$AM$2:$AN$16,2,0),"01/01/1900"))</f>
        <v/>
      </c>
    </row>
    <row r="163" spans="1:63" ht="14.45">
      <c r="A163" s="68">
        <v>160</v>
      </c>
      <c r="B163" s="29"/>
      <c r="C163" s="34"/>
      <c r="D163" s="42"/>
      <c r="E163" s="64"/>
      <c r="F163" s="45"/>
      <c r="G163" s="45"/>
      <c r="H163" s="164"/>
      <c r="I163" s="42"/>
      <c r="J163" s="28"/>
      <c r="K163" s="69"/>
      <c r="L163" s="68"/>
      <c r="M163" s="46"/>
      <c r="N163" s="239" t="str">
        <f ca="1">IF(Tabla1[[#This Row],[Fecha de nac]]="","",IF(Tabla1[[#This Row],[Fecha Finalización]] &gt;=TODAY(), DATEDIF(Tabla1[[#This Row],[Fecha de nac]],TODAY(),"y"), ROUNDDOWN((Tabla1[[#This Row],[Fecha Finalización]] -Tabla1[[#This Row],[Fecha de nac]])/365,0)))</f>
        <v/>
      </c>
      <c r="O163" s="170"/>
      <c r="P163" s="34"/>
      <c r="Q163" s="67"/>
      <c r="R163" s="67"/>
      <c r="S163" s="67"/>
      <c r="T163" s="67"/>
      <c r="U163" s="244" t="str">
        <f>IF(F163="","",Tabla1[[#This Row],[Fecha Inicio grupo]]+3*7-7)</f>
        <v/>
      </c>
      <c r="V163" s="245" t="str">
        <f>IF(F163="","",EDATE(Tabla1[[#This Row],[Fecha Inicio grupo]],3))</f>
        <v/>
      </c>
      <c r="W163" s="29"/>
      <c r="X163" s="29"/>
      <c r="Y163" s="76"/>
      <c r="Z163" s="76"/>
      <c r="AA163" s="76"/>
      <c r="AB163" s="76"/>
      <c r="AC163" s="76"/>
      <c r="AD163" s="76"/>
      <c r="AE163" s="76"/>
      <c r="AF163" s="76"/>
      <c r="AG163" s="76"/>
      <c r="AH163" s="76"/>
      <c r="AI163" s="76"/>
      <c r="AJ163" s="76"/>
      <c r="AK163" s="76"/>
      <c r="AL163" s="76"/>
      <c r="AM163" s="76"/>
      <c r="AN163" s="76"/>
      <c r="AO163" s="145"/>
      <c r="AP163" s="247" t="str">
        <f>IF(F163="","",IFERROR(VLOOKUP(SUBSTITUTE(SUBSTITUTE(Tabla1[[#This Row],[Uso Sistemas]],"T","P"),"N","F"),Parámetros!$M$2:$N$17,2,0),"Completar hasta 3ra sem. para evaluar a Probacionista"))</f>
        <v/>
      </c>
      <c r="AQ163" s="39"/>
      <c r="AR163" s="39"/>
      <c r="AS163" s="39"/>
      <c r="AT163" s="28"/>
      <c r="AU163" s="55"/>
      <c r="AV163" s="55"/>
      <c r="AW163" s="55"/>
      <c r="AX163" s="249" t="str">
        <f>IF(V163="","",EOMONTH(EDATE(Tabla1[[#This Row],[Fecha Finalización]],2),0))</f>
        <v/>
      </c>
      <c r="AY163" s="39"/>
      <c r="AZ163" s="250" t="str">
        <f>IF(V163="","",EOMONTH(EDATE(Tabla1[[#This Row],[Fecha Finalización]],3),0))</f>
        <v/>
      </c>
      <c r="BA163" s="39"/>
      <c r="BB163" s="39"/>
      <c r="BC163" s="236"/>
      <c r="BD163" s="234" t="str">
        <f>IF(F163="","",Tabla1[[#This Row],[sem 01]]&amp;Tabla1[[#This Row],[sem 02]]&amp;Tabla1[[#This Row],[sem 03]])</f>
        <v/>
      </c>
      <c r="BE163" s="235" t="str">
        <f>IF(TRIM(F163)="","",$B$1&amp;"-"&amp;SUBSTITUTE(Tabla1[[#This Row],[Mes Inscrito]]," ","")&amp;"-"&amp;SUBSTITUTE(Tabla1[[#This Row],[Dia de clases Inscrito]]," ","")&amp;"-"&amp;SUBSTITUTE(Tabla1[[#This Row],[Horario Inscrito]]," ","")&amp;"-"&amp;Tabla1[[#This Row],[Fecha Inicio grupo]])</f>
        <v/>
      </c>
      <c r="BF163" s="252" t="str">
        <f>IF(F163="","",Tabla1[[#This Row],[Curso]])</f>
        <v/>
      </c>
      <c r="BG163" s="253" t="str">
        <f>+IF(TRIM(F163)="","",$B$1&amp;"-"&amp;TRIM(Tabla1[[#This Row],[Mes Inscrito]])&amp;"-"&amp;TRIM(Tabla1[[#This Row],[Dia de clases Inscrito]])&amp;"-"&amp;TRIM(Tabla1[[#This Row],[Horario Inscrito]])&amp;"-"&amp;TRIM(Tabla1[[#This Row],[Fecha Inicio grupo]])&amp;"-"&amp;TRIM(Tabla1[[#This Row],[Tipo Incrito]]))</f>
        <v/>
      </c>
      <c r="BH163" s="307"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8"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8"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8" t="str">
        <f>IF(Tabla1[[#This Row],[Fecha Inicio grupo]]="","",IFERROR(VLOOKUP(Tabla1[[#This Row],[Mes de Alta como miembro]],Parámetros!$AM$2:$AN$16,2,0),"01/01/1900"))</f>
        <v/>
      </c>
    </row>
    <row r="164" spans="1:63" ht="14.45">
      <c r="A164" s="68">
        <v>161</v>
      </c>
      <c r="B164" s="29"/>
      <c r="C164" s="34"/>
      <c r="D164" s="42"/>
      <c r="E164" s="64"/>
      <c r="F164" s="45"/>
      <c r="G164" s="45"/>
      <c r="H164" s="164"/>
      <c r="I164" s="42"/>
      <c r="J164" s="28"/>
      <c r="K164" s="69"/>
      <c r="L164" s="68"/>
      <c r="M164" s="46"/>
      <c r="N164" s="239" t="str">
        <f ca="1">IF(Tabla1[[#This Row],[Fecha de nac]]="","",IF(Tabla1[[#This Row],[Fecha Finalización]] &gt;=TODAY(), DATEDIF(Tabla1[[#This Row],[Fecha de nac]],TODAY(),"y"), ROUNDDOWN((Tabla1[[#This Row],[Fecha Finalización]] -Tabla1[[#This Row],[Fecha de nac]])/365,0)))</f>
        <v/>
      </c>
      <c r="O164" s="170"/>
      <c r="P164" s="34"/>
      <c r="Q164" s="67"/>
      <c r="R164" s="67"/>
      <c r="S164" s="67"/>
      <c r="T164" s="67"/>
      <c r="U164" s="244" t="str">
        <f>IF(F164="","",Tabla1[[#This Row],[Fecha Inicio grupo]]+3*7-7)</f>
        <v/>
      </c>
      <c r="V164" s="245" t="str">
        <f>IF(F164="","",EDATE(Tabla1[[#This Row],[Fecha Inicio grupo]],3))</f>
        <v/>
      </c>
      <c r="W164" s="29"/>
      <c r="X164" s="29"/>
      <c r="Y164" s="76"/>
      <c r="Z164" s="76"/>
      <c r="AA164" s="76"/>
      <c r="AB164" s="76"/>
      <c r="AC164" s="76"/>
      <c r="AD164" s="76"/>
      <c r="AE164" s="76"/>
      <c r="AF164" s="76"/>
      <c r="AG164" s="76"/>
      <c r="AH164" s="76"/>
      <c r="AI164" s="76"/>
      <c r="AJ164" s="76"/>
      <c r="AK164" s="76"/>
      <c r="AL164" s="76"/>
      <c r="AM164" s="76"/>
      <c r="AN164" s="76"/>
      <c r="AO164" s="145"/>
      <c r="AP164" s="247" t="str">
        <f>IF(F164="","",IFERROR(VLOOKUP(SUBSTITUTE(SUBSTITUTE(Tabla1[[#This Row],[Uso Sistemas]],"T","P"),"N","F"),Parámetros!$M$2:$N$17,2,0),"Completar hasta 3ra sem. para evaluar a Probacionista"))</f>
        <v/>
      </c>
      <c r="AQ164" s="39"/>
      <c r="AR164" s="39"/>
      <c r="AS164" s="39"/>
      <c r="AT164" s="28"/>
      <c r="AU164" s="55"/>
      <c r="AV164" s="55"/>
      <c r="AW164" s="55"/>
      <c r="AX164" s="249" t="str">
        <f>IF(V164="","",EOMONTH(EDATE(Tabla1[[#This Row],[Fecha Finalización]],2),0))</f>
        <v/>
      </c>
      <c r="AY164" s="39"/>
      <c r="AZ164" s="250" t="str">
        <f>IF(V164="","",EOMONTH(EDATE(Tabla1[[#This Row],[Fecha Finalización]],3),0))</f>
        <v/>
      </c>
      <c r="BA164" s="39"/>
      <c r="BB164" s="39"/>
      <c r="BC164" s="236"/>
      <c r="BD164" s="234" t="str">
        <f>IF(F164="","",Tabla1[[#This Row],[sem 01]]&amp;Tabla1[[#This Row],[sem 02]]&amp;Tabla1[[#This Row],[sem 03]])</f>
        <v/>
      </c>
      <c r="BE164" s="235" t="str">
        <f>IF(TRIM(F164)="","",$B$1&amp;"-"&amp;SUBSTITUTE(Tabla1[[#This Row],[Mes Inscrito]]," ","")&amp;"-"&amp;SUBSTITUTE(Tabla1[[#This Row],[Dia de clases Inscrito]]," ","")&amp;"-"&amp;SUBSTITUTE(Tabla1[[#This Row],[Horario Inscrito]]," ","")&amp;"-"&amp;Tabla1[[#This Row],[Fecha Inicio grupo]])</f>
        <v/>
      </c>
      <c r="BF164" s="252" t="str">
        <f>IF(F164="","",Tabla1[[#This Row],[Curso]])</f>
        <v/>
      </c>
      <c r="BG164" s="253" t="str">
        <f>+IF(TRIM(F164)="","",$B$1&amp;"-"&amp;TRIM(Tabla1[[#This Row],[Mes Inscrito]])&amp;"-"&amp;TRIM(Tabla1[[#This Row],[Dia de clases Inscrito]])&amp;"-"&amp;TRIM(Tabla1[[#This Row],[Horario Inscrito]])&amp;"-"&amp;TRIM(Tabla1[[#This Row],[Fecha Inicio grupo]])&amp;"-"&amp;TRIM(Tabla1[[#This Row],[Tipo Incrito]]))</f>
        <v/>
      </c>
      <c r="BH164" s="307"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8"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8"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8" t="str">
        <f>IF(Tabla1[[#This Row],[Fecha Inicio grupo]]="","",IFERROR(VLOOKUP(Tabla1[[#This Row],[Mes de Alta como miembro]],Parámetros!$AM$2:$AN$16,2,0),"01/01/1900"))</f>
        <v/>
      </c>
    </row>
    <row r="165" spans="1:63" ht="14.45">
      <c r="A165" s="68">
        <v>162</v>
      </c>
      <c r="B165" s="29"/>
      <c r="C165" s="34"/>
      <c r="D165" s="42"/>
      <c r="E165" s="64"/>
      <c r="F165" s="45"/>
      <c r="G165" s="45"/>
      <c r="H165" s="164"/>
      <c r="I165" s="42"/>
      <c r="J165" s="28"/>
      <c r="K165" s="69"/>
      <c r="L165" s="68"/>
      <c r="M165" s="46"/>
      <c r="N165" s="239" t="str">
        <f ca="1">IF(Tabla1[[#This Row],[Fecha de nac]]="","",IF(Tabla1[[#This Row],[Fecha Finalización]] &gt;=TODAY(), DATEDIF(Tabla1[[#This Row],[Fecha de nac]],TODAY(),"y"), ROUNDDOWN((Tabla1[[#This Row],[Fecha Finalización]] -Tabla1[[#This Row],[Fecha de nac]])/365,0)))</f>
        <v/>
      </c>
      <c r="O165" s="170"/>
      <c r="P165" s="34"/>
      <c r="Q165" s="67"/>
      <c r="R165" s="67"/>
      <c r="S165" s="67"/>
      <c r="T165" s="67"/>
      <c r="U165" s="244" t="str">
        <f>IF(F165="","",Tabla1[[#This Row],[Fecha Inicio grupo]]+3*7-7)</f>
        <v/>
      </c>
      <c r="V165" s="245" t="str">
        <f>IF(F165="","",EDATE(Tabla1[[#This Row],[Fecha Inicio grupo]],3))</f>
        <v/>
      </c>
      <c r="W165" s="29"/>
      <c r="X165" s="29"/>
      <c r="Y165" s="76"/>
      <c r="Z165" s="76"/>
      <c r="AA165" s="76"/>
      <c r="AB165" s="76"/>
      <c r="AC165" s="76"/>
      <c r="AD165" s="76"/>
      <c r="AE165" s="76"/>
      <c r="AF165" s="76"/>
      <c r="AG165" s="76"/>
      <c r="AH165" s="76"/>
      <c r="AI165" s="76"/>
      <c r="AJ165" s="76"/>
      <c r="AK165" s="76"/>
      <c r="AL165" s="76"/>
      <c r="AM165" s="76"/>
      <c r="AN165" s="76"/>
      <c r="AO165" s="145"/>
      <c r="AP165" s="247" t="str">
        <f>IF(F165="","",IFERROR(VLOOKUP(SUBSTITUTE(SUBSTITUTE(Tabla1[[#This Row],[Uso Sistemas]],"T","P"),"N","F"),Parámetros!$M$2:$N$17,2,0),"Completar hasta 3ra sem. para evaluar a Probacionista"))</f>
        <v/>
      </c>
      <c r="AQ165" s="39"/>
      <c r="AR165" s="39"/>
      <c r="AS165" s="39"/>
      <c r="AT165" s="28"/>
      <c r="AU165" s="55"/>
      <c r="AV165" s="55"/>
      <c r="AW165" s="55"/>
      <c r="AX165" s="249" t="str">
        <f>IF(V165="","",EOMONTH(EDATE(Tabla1[[#This Row],[Fecha Finalización]],2),0))</f>
        <v/>
      </c>
      <c r="AY165" s="39"/>
      <c r="AZ165" s="250" t="str">
        <f>IF(V165="","",EOMONTH(EDATE(Tabla1[[#This Row],[Fecha Finalización]],3),0))</f>
        <v/>
      </c>
      <c r="BA165" s="39"/>
      <c r="BB165" s="39"/>
      <c r="BC165" s="236"/>
      <c r="BD165" s="234" t="str">
        <f>IF(F165="","",Tabla1[[#This Row],[sem 01]]&amp;Tabla1[[#This Row],[sem 02]]&amp;Tabla1[[#This Row],[sem 03]])</f>
        <v/>
      </c>
      <c r="BE165" s="235" t="str">
        <f>IF(TRIM(F165)="","",$B$1&amp;"-"&amp;SUBSTITUTE(Tabla1[[#This Row],[Mes Inscrito]]," ","")&amp;"-"&amp;SUBSTITUTE(Tabla1[[#This Row],[Dia de clases Inscrito]]," ","")&amp;"-"&amp;SUBSTITUTE(Tabla1[[#This Row],[Horario Inscrito]]," ","")&amp;"-"&amp;Tabla1[[#This Row],[Fecha Inicio grupo]])</f>
        <v/>
      </c>
      <c r="BF165" s="252" t="str">
        <f>IF(F165="","",Tabla1[[#This Row],[Curso]])</f>
        <v/>
      </c>
      <c r="BG165" s="253" t="str">
        <f>+IF(TRIM(F165)="","",$B$1&amp;"-"&amp;TRIM(Tabla1[[#This Row],[Mes Inscrito]])&amp;"-"&amp;TRIM(Tabla1[[#This Row],[Dia de clases Inscrito]])&amp;"-"&amp;TRIM(Tabla1[[#This Row],[Horario Inscrito]])&amp;"-"&amp;TRIM(Tabla1[[#This Row],[Fecha Inicio grupo]])&amp;"-"&amp;TRIM(Tabla1[[#This Row],[Tipo Incrito]]))</f>
        <v/>
      </c>
      <c r="BH165" s="307"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8"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8"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8" t="str">
        <f>IF(Tabla1[[#This Row],[Fecha Inicio grupo]]="","",IFERROR(VLOOKUP(Tabla1[[#This Row],[Mes de Alta como miembro]],Parámetros!$AM$2:$AN$16,2,0),"01/01/1900"))</f>
        <v/>
      </c>
    </row>
    <row r="166" spans="1:63" ht="14.45">
      <c r="A166" s="68">
        <v>163</v>
      </c>
      <c r="B166" s="29"/>
      <c r="C166" s="34"/>
      <c r="D166" s="42"/>
      <c r="E166" s="64"/>
      <c r="F166" s="45"/>
      <c r="G166" s="45"/>
      <c r="H166" s="164"/>
      <c r="I166" s="42"/>
      <c r="J166" s="28"/>
      <c r="K166" s="69"/>
      <c r="L166" s="68"/>
      <c r="M166" s="46"/>
      <c r="N166" s="239" t="str">
        <f ca="1">IF(Tabla1[[#This Row],[Fecha de nac]]="","",IF(Tabla1[[#This Row],[Fecha Finalización]] &gt;=TODAY(), DATEDIF(Tabla1[[#This Row],[Fecha de nac]],TODAY(),"y"), ROUNDDOWN((Tabla1[[#This Row],[Fecha Finalización]] -Tabla1[[#This Row],[Fecha de nac]])/365,0)))</f>
        <v/>
      </c>
      <c r="O166" s="170"/>
      <c r="P166" s="34"/>
      <c r="Q166" s="67"/>
      <c r="R166" s="67"/>
      <c r="S166" s="67"/>
      <c r="T166" s="67"/>
      <c r="U166" s="244" t="str">
        <f>IF(F166="","",Tabla1[[#This Row],[Fecha Inicio grupo]]+3*7-7)</f>
        <v/>
      </c>
      <c r="V166" s="245" t="str">
        <f>IF(F166="","",EDATE(Tabla1[[#This Row],[Fecha Inicio grupo]],3))</f>
        <v/>
      </c>
      <c r="W166" s="29"/>
      <c r="X166" s="29"/>
      <c r="Y166" s="76"/>
      <c r="Z166" s="76"/>
      <c r="AA166" s="76"/>
      <c r="AB166" s="76"/>
      <c r="AC166" s="76"/>
      <c r="AD166" s="76"/>
      <c r="AE166" s="76"/>
      <c r="AF166" s="76"/>
      <c r="AG166" s="76"/>
      <c r="AH166" s="76"/>
      <c r="AI166" s="76"/>
      <c r="AJ166" s="76"/>
      <c r="AK166" s="76"/>
      <c r="AL166" s="76"/>
      <c r="AM166" s="76"/>
      <c r="AN166" s="76"/>
      <c r="AO166" s="145"/>
      <c r="AP166" s="247" t="str">
        <f>IF(F166="","",IFERROR(VLOOKUP(SUBSTITUTE(SUBSTITUTE(Tabla1[[#This Row],[Uso Sistemas]],"T","P"),"N","F"),Parámetros!$M$2:$N$17,2,0),"Completar hasta 3ra sem. para evaluar a Probacionista"))</f>
        <v/>
      </c>
      <c r="AQ166" s="39"/>
      <c r="AR166" s="39"/>
      <c r="AS166" s="39"/>
      <c r="AT166" s="28"/>
      <c r="AU166" s="55"/>
      <c r="AV166" s="55"/>
      <c r="AW166" s="55"/>
      <c r="AX166" s="249" t="str">
        <f>IF(V166="","",EOMONTH(EDATE(Tabla1[[#This Row],[Fecha Finalización]],2),0))</f>
        <v/>
      </c>
      <c r="AY166" s="39"/>
      <c r="AZ166" s="250" t="str">
        <f>IF(V166="","",EOMONTH(EDATE(Tabla1[[#This Row],[Fecha Finalización]],3),0))</f>
        <v/>
      </c>
      <c r="BA166" s="39"/>
      <c r="BB166" s="39"/>
      <c r="BC166" s="236"/>
      <c r="BD166" s="234" t="str">
        <f>IF(F166="","",Tabla1[[#This Row],[sem 01]]&amp;Tabla1[[#This Row],[sem 02]]&amp;Tabla1[[#This Row],[sem 03]])</f>
        <v/>
      </c>
      <c r="BE166" s="235" t="str">
        <f>IF(TRIM(F166)="","",$B$1&amp;"-"&amp;SUBSTITUTE(Tabla1[[#This Row],[Mes Inscrito]]," ","")&amp;"-"&amp;SUBSTITUTE(Tabla1[[#This Row],[Dia de clases Inscrito]]," ","")&amp;"-"&amp;SUBSTITUTE(Tabla1[[#This Row],[Horario Inscrito]]," ","")&amp;"-"&amp;Tabla1[[#This Row],[Fecha Inicio grupo]])</f>
        <v/>
      </c>
      <c r="BF166" s="252" t="str">
        <f>IF(F166="","",Tabla1[[#This Row],[Curso]])</f>
        <v/>
      </c>
      <c r="BG166" s="253" t="str">
        <f>+IF(TRIM(F166)="","",$B$1&amp;"-"&amp;TRIM(Tabla1[[#This Row],[Mes Inscrito]])&amp;"-"&amp;TRIM(Tabla1[[#This Row],[Dia de clases Inscrito]])&amp;"-"&amp;TRIM(Tabla1[[#This Row],[Horario Inscrito]])&amp;"-"&amp;TRIM(Tabla1[[#This Row],[Fecha Inicio grupo]])&amp;"-"&amp;TRIM(Tabla1[[#This Row],[Tipo Incrito]]))</f>
        <v/>
      </c>
      <c r="BH166" s="307"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8"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8"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8" t="str">
        <f>IF(Tabla1[[#This Row],[Fecha Inicio grupo]]="","",IFERROR(VLOOKUP(Tabla1[[#This Row],[Mes de Alta como miembro]],Parámetros!$AM$2:$AN$16,2,0),"01/01/1900"))</f>
        <v/>
      </c>
    </row>
    <row r="167" spans="1:63" ht="14.45">
      <c r="A167" s="68">
        <v>164</v>
      </c>
      <c r="B167" s="29"/>
      <c r="C167" s="34"/>
      <c r="D167" s="42"/>
      <c r="E167" s="64"/>
      <c r="F167" s="45"/>
      <c r="G167" s="45"/>
      <c r="H167" s="164"/>
      <c r="I167" s="42"/>
      <c r="J167" s="28"/>
      <c r="K167" s="69"/>
      <c r="L167" s="68"/>
      <c r="M167" s="46"/>
      <c r="N167" s="239" t="str">
        <f ca="1">IF(Tabla1[[#This Row],[Fecha de nac]]="","",IF(Tabla1[[#This Row],[Fecha Finalización]] &gt;=TODAY(), DATEDIF(Tabla1[[#This Row],[Fecha de nac]],TODAY(),"y"), ROUNDDOWN((Tabla1[[#This Row],[Fecha Finalización]] -Tabla1[[#This Row],[Fecha de nac]])/365,0)))</f>
        <v/>
      </c>
      <c r="O167" s="170"/>
      <c r="P167" s="34"/>
      <c r="Q167" s="67"/>
      <c r="R167" s="67"/>
      <c r="S167" s="67"/>
      <c r="T167" s="67"/>
      <c r="U167" s="244" t="str">
        <f>IF(F167="","",Tabla1[[#This Row],[Fecha Inicio grupo]]+3*7-7)</f>
        <v/>
      </c>
      <c r="V167" s="245" t="str">
        <f>IF(F167="","",EDATE(Tabla1[[#This Row],[Fecha Inicio grupo]],3))</f>
        <v/>
      </c>
      <c r="W167" s="29"/>
      <c r="X167" s="29"/>
      <c r="Y167" s="76"/>
      <c r="Z167" s="76"/>
      <c r="AA167" s="76"/>
      <c r="AB167" s="76"/>
      <c r="AC167" s="76"/>
      <c r="AD167" s="76"/>
      <c r="AE167" s="76"/>
      <c r="AF167" s="76"/>
      <c r="AG167" s="76"/>
      <c r="AH167" s="76"/>
      <c r="AI167" s="76"/>
      <c r="AJ167" s="76"/>
      <c r="AK167" s="76"/>
      <c r="AL167" s="76"/>
      <c r="AM167" s="76"/>
      <c r="AN167" s="76"/>
      <c r="AO167" s="145"/>
      <c r="AP167" s="247" t="str">
        <f>IF(F167="","",IFERROR(VLOOKUP(SUBSTITUTE(SUBSTITUTE(Tabla1[[#This Row],[Uso Sistemas]],"T","P"),"N","F"),Parámetros!$M$2:$N$17,2,0),"Completar hasta 3ra sem. para evaluar a Probacionista"))</f>
        <v/>
      </c>
      <c r="AQ167" s="39"/>
      <c r="AR167" s="39"/>
      <c r="AS167" s="39"/>
      <c r="AT167" s="28"/>
      <c r="AU167" s="55"/>
      <c r="AV167" s="55"/>
      <c r="AW167" s="55"/>
      <c r="AX167" s="249" t="str">
        <f>IF(V167="","",EOMONTH(EDATE(Tabla1[[#This Row],[Fecha Finalización]],2),0))</f>
        <v/>
      </c>
      <c r="AY167" s="39"/>
      <c r="AZ167" s="250" t="str">
        <f>IF(V167="","",EOMONTH(EDATE(Tabla1[[#This Row],[Fecha Finalización]],3),0))</f>
        <v/>
      </c>
      <c r="BA167" s="39"/>
      <c r="BB167" s="39"/>
      <c r="BC167" s="236"/>
      <c r="BD167" s="234" t="str">
        <f>IF(F167="","",Tabla1[[#This Row],[sem 01]]&amp;Tabla1[[#This Row],[sem 02]]&amp;Tabla1[[#This Row],[sem 03]])</f>
        <v/>
      </c>
      <c r="BE167" s="235" t="str">
        <f>IF(TRIM(F167)="","",$B$1&amp;"-"&amp;SUBSTITUTE(Tabla1[[#This Row],[Mes Inscrito]]," ","")&amp;"-"&amp;SUBSTITUTE(Tabla1[[#This Row],[Dia de clases Inscrito]]," ","")&amp;"-"&amp;SUBSTITUTE(Tabla1[[#This Row],[Horario Inscrito]]," ","")&amp;"-"&amp;Tabla1[[#This Row],[Fecha Inicio grupo]])</f>
        <v/>
      </c>
      <c r="BF167" s="252" t="str">
        <f>IF(F167="","",Tabla1[[#This Row],[Curso]])</f>
        <v/>
      </c>
      <c r="BG167" s="253" t="str">
        <f>+IF(TRIM(F167)="","",$B$1&amp;"-"&amp;TRIM(Tabla1[[#This Row],[Mes Inscrito]])&amp;"-"&amp;TRIM(Tabla1[[#This Row],[Dia de clases Inscrito]])&amp;"-"&amp;TRIM(Tabla1[[#This Row],[Horario Inscrito]])&amp;"-"&amp;TRIM(Tabla1[[#This Row],[Fecha Inicio grupo]])&amp;"-"&amp;TRIM(Tabla1[[#This Row],[Tipo Incrito]]))</f>
        <v/>
      </c>
      <c r="BH167" s="307"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8"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8"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8" t="str">
        <f>IF(Tabla1[[#This Row],[Fecha Inicio grupo]]="","",IFERROR(VLOOKUP(Tabla1[[#This Row],[Mes de Alta como miembro]],Parámetros!$AM$2:$AN$16,2,0),"01/01/1900"))</f>
        <v/>
      </c>
    </row>
    <row r="168" spans="1:63" ht="14.45">
      <c r="A168" s="68">
        <v>165</v>
      </c>
      <c r="B168" s="29"/>
      <c r="C168" s="34"/>
      <c r="D168" s="42"/>
      <c r="E168" s="64"/>
      <c r="F168" s="45"/>
      <c r="G168" s="45"/>
      <c r="H168" s="164"/>
      <c r="I168" s="42"/>
      <c r="J168" s="28"/>
      <c r="K168" s="69"/>
      <c r="L168" s="68"/>
      <c r="M168" s="46"/>
      <c r="N168" s="239" t="str">
        <f ca="1">IF(Tabla1[[#This Row],[Fecha de nac]]="","",IF(Tabla1[[#This Row],[Fecha Finalización]] &gt;=TODAY(), DATEDIF(Tabla1[[#This Row],[Fecha de nac]],TODAY(),"y"), ROUNDDOWN((Tabla1[[#This Row],[Fecha Finalización]] -Tabla1[[#This Row],[Fecha de nac]])/365,0)))</f>
        <v/>
      </c>
      <c r="O168" s="170"/>
      <c r="P168" s="34"/>
      <c r="Q168" s="67"/>
      <c r="R168" s="67"/>
      <c r="S168" s="67"/>
      <c r="T168" s="67"/>
      <c r="U168" s="244" t="str">
        <f>IF(F168="","",Tabla1[[#This Row],[Fecha Inicio grupo]]+3*7-7)</f>
        <v/>
      </c>
      <c r="V168" s="245" t="str">
        <f>IF(F168="","",EDATE(Tabla1[[#This Row],[Fecha Inicio grupo]],3))</f>
        <v/>
      </c>
      <c r="W168" s="29"/>
      <c r="X168" s="29"/>
      <c r="Y168" s="76"/>
      <c r="Z168" s="76"/>
      <c r="AA168" s="76"/>
      <c r="AB168" s="76"/>
      <c r="AC168" s="76"/>
      <c r="AD168" s="76"/>
      <c r="AE168" s="76"/>
      <c r="AF168" s="76"/>
      <c r="AG168" s="76"/>
      <c r="AH168" s="76"/>
      <c r="AI168" s="76"/>
      <c r="AJ168" s="76"/>
      <c r="AK168" s="76"/>
      <c r="AL168" s="76"/>
      <c r="AM168" s="76"/>
      <c r="AN168" s="76"/>
      <c r="AO168" s="145"/>
      <c r="AP168" s="247" t="str">
        <f>IF(F168="","",IFERROR(VLOOKUP(SUBSTITUTE(SUBSTITUTE(Tabla1[[#This Row],[Uso Sistemas]],"T","P"),"N","F"),Parámetros!$M$2:$N$17,2,0),"Completar hasta 3ra sem. para evaluar a Probacionista"))</f>
        <v/>
      </c>
      <c r="AQ168" s="39"/>
      <c r="AR168" s="39"/>
      <c r="AS168" s="39"/>
      <c r="AT168" s="28"/>
      <c r="AU168" s="55"/>
      <c r="AV168" s="55"/>
      <c r="AW168" s="55"/>
      <c r="AX168" s="249" t="str">
        <f>IF(V168="","",EOMONTH(EDATE(Tabla1[[#This Row],[Fecha Finalización]],2),0))</f>
        <v/>
      </c>
      <c r="AY168" s="39"/>
      <c r="AZ168" s="250" t="str">
        <f>IF(V168="","",EOMONTH(EDATE(Tabla1[[#This Row],[Fecha Finalización]],3),0))</f>
        <v/>
      </c>
      <c r="BA168" s="39"/>
      <c r="BB168" s="39"/>
      <c r="BC168" s="236"/>
      <c r="BD168" s="234" t="str">
        <f>IF(F168="","",Tabla1[[#This Row],[sem 01]]&amp;Tabla1[[#This Row],[sem 02]]&amp;Tabla1[[#This Row],[sem 03]])</f>
        <v/>
      </c>
      <c r="BE168" s="235" t="str">
        <f>IF(TRIM(F168)="","",$B$1&amp;"-"&amp;SUBSTITUTE(Tabla1[[#This Row],[Mes Inscrito]]," ","")&amp;"-"&amp;SUBSTITUTE(Tabla1[[#This Row],[Dia de clases Inscrito]]," ","")&amp;"-"&amp;SUBSTITUTE(Tabla1[[#This Row],[Horario Inscrito]]," ","")&amp;"-"&amp;Tabla1[[#This Row],[Fecha Inicio grupo]])</f>
        <v/>
      </c>
      <c r="BF168" s="252" t="str">
        <f>IF(F168="","",Tabla1[[#This Row],[Curso]])</f>
        <v/>
      </c>
      <c r="BG168" s="253" t="str">
        <f>+IF(TRIM(F168)="","",$B$1&amp;"-"&amp;TRIM(Tabla1[[#This Row],[Mes Inscrito]])&amp;"-"&amp;TRIM(Tabla1[[#This Row],[Dia de clases Inscrito]])&amp;"-"&amp;TRIM(Tabla1[[#This Row],[Horario Inscrito]])&amp;"-"&amp;TRIM(Tabla1[[#This Row],[Fecha Inicio grupo]])&amp;"-"&amp;TRIM(Tabla1[[#This Row],[Tipo Incrito]]))</f>
        <v/>
      </c>
      <c r="BH168" s="307"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8"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8"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8" t="str">
        <f>IF(Tabla1[[#This Row],[Fecha Inicio grupo]]="","",IFERROR(VLOOKUP(Tabla1[[#This Row],[Mes de Alta como miembro]],Parámetros!$AM$2:$AN$16,2,0),"01/01/1900"))</f>
        <v/>
      </c>
    </row>
    <row r="169" spans="1:63" ht="14.45">
      <c r="A169" s="68">
        <v>166</v>
      </c>
      <c r="B169" s="29"/>
      <c r="C169" s="34"/>
      <c r="D169" s="42"/>
      <c r="E169" s="64"/>
      <c r="F169" s="45"/>
      <c r="G169" s="45"/>
      <c r="H169" s="164"/>
      <c r="I169" s="42"/>
      <c r="J169" s="28"/>
      <c r="K169" s="69"/>
      <c r="L169" s="68"/>
      <c r="M169" s="46"/>
      <c r="N169" s="239" t="str">
        <f ca="1">IF(Tabla1[[#This Row],[Fecha de nac]]="","",IF(Tabla1[[#This Row],[Fecha Finalización]] &gt;=TODAY(), DATEDIF(Tabla1[[#This Row],[Fecha de nac]],TODAY(),"y"), ROUNDDOWN((Tabla1[[#This Row],[Fecha Finalización]] -Tabla1[[#This Row],[Fecha de nac]])/365,0)))</f>
        <v/>
      </c>
      <c r="O169" s="170"/>
      <c r="P169" s="34"/>
      <c r="Q169" s="67"/>
      <c r="R169" s="67"/>
      <c r="S169" s="67"/>
      <c r="T169" s="67"/>
      <c r="U169" s="244" t="str">
        <f>IF(F169="","",Tabla1[[#This Row],[Fecha Inicio grupo]]+3*7-7)</f>
        <v/>
      </c>
      <c r="V169" s="245" t="str">
        <f>IF(F169="","",EDATE(Tabla1[[#This Row],[Fecha Inicio grupo]],3))</f>
        <v/>
      </c>
      <c r="W169" s="29"/>
      <c r="X169" s="29"/>
      <c r="Y169" s="76"/>
      <c r="Z169" s="76"/>
      <c r="AA169" s="76"/>
      <c r="AB169" s="76"/>
      <c r="AC169" s="76"/>
      <c r="AD169" s="76"/>
      <c r="AE169" s="76"/>
      <c r="AF169" s="76"/>
      <c r="AG169" s="76"/>
      <c r="AH169" s="76"/>
      <c r="AI169" s="76"/>
      <c r="AJ169" s="76"/>
      <c r="AK169" s="76"/>
      <c r="AL169" s="76"/>
      <c r="AM169" s="76"/>
      <c r="AN169" s="76"/>
      <c r="AO169" s="145"/>
      <c r="AP169" s="247" t="str">
        <f>IF(F169="","",IFERROR(VLOOKUP(SUBSTITUTE(SUBSTITUTE(Tabla1[[#This Row],[Uso Sistemas]],"T","P"),"N","F"),Parámetros!$M$2:$N$17,2,0),"Completar hasta 3ra sem. para evaluar a Probacionista"))</f>
        <v/>
      </c>
      <c r="AQ169" s="39"/>
      <c r="AR169" s="39"/>
      <c r="AS169" s="39"/>
      <c r="AT169" s="28"/>
      <c r="AU169" s="55"/>
      <c r="AV169" s="55"/>
      <c r="AW169" s="55"/>
      <c r="AX169" s="249" t="str">
        <f>IF(V169="","",EOMONTH(EDATE(Tabla1[[#This Row],[Fecha Finalización]],2),0))</f>
        <v/>
      </c>
      <c r="AY169" s="39"/>
      <c r="AZ169" s="250" t="str">
        <f>IF(V169="","",EOMONTH(EDATE(Tabla1[[#This Row],[Fecha Finalización]],3),0))</f>
        <v/>
      </c>
      <c r="BA169" s="39"/>
      <c r="BB169" s="39"/>
      <c r="BC169" s="236"/>
      <c r="BD169" s="234" t="str">
        <f>IF(F169="","",Tabla1[[#This Row],[sem 01]]&amp;Tabla1[[#This Row],[sem 02]]&amp;Tabla1[[#This Row],[sem 03]])</f>
        <v/>
      </c>
      <c r="BE169" s="235" t="str">
        <f>IF(TRIM(F169)="","",$B$1&amp;"-"&amp;SUBSTITUTE(Tabla1[[#This Row],[Mes Inscrito]]," ","")&amp;"-"&amp;SUBSTITUTE(Tabla1[[#This Row],[Dia de clases Inscrito]]," ","")&amp;"-"&amp;SUBSTITUTE(Tabla1[[#This Row],[Horario Inscrito]]," ","")&amp;"-"&amp;Tabla1[[#This Row],[Fecha Inicio grupo]])</f>
        <v/>
      </c>
      <c r="BF169" s="252" t="str">
        <f>IF(F169="","",Tabla1[[#This Row],[Curso]])</f>
        <v/>
      </c>
      <c r="BG169" s="253" t="str">
        <f>+IF(TRIM(F169)="","",$B$1&amp;"-"&amp;TRIM(Tabla1[[#This Row],[Mes Inscrito]])&amp;"-"&amp;TRIM(Tabla1[[#This Row],[Dia de clases Inscrito]])&amp;"-"&amp;TRIM(Tabla1[[#This Row],[Horario Inscrito]])&amp;"-"&amp;TRIM(Tabla1[[#This Row],[Fecha Inicio grupo]])&amp;"-"&amp;TRIM(Tabla1[[#This Row],[Tipo Incrito]]))</f>
        <v/>
      </c>
      <c r="BH169" s="307"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8"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8"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8" t="str">
        <f>IF(Tabla1[[#This Row],[Fecha Inicio grupo]]="","",IFERROR(VLOOKUP(Tabla1[[#This Row],[Mes de Alta como miembro]],Parámetros!$AM$2:$AN$16,2,0),"01/01/1900"))</f>
        <v/>
      </c>
    </row>
    <row r="170" spans="1:63" ht="14.45">
      <c r="A170" s="68">
        <v>167</v>
      </c>
      <c r="B170" s="29"/>
      <c r="C170" s="34"/>
      <c r="D170" s="42"/>
      <c r="E170" s="64"/>
      <c r="F170" s="45"/>
      <c r="G170" s="45"/>
      <c r="H170" s="164"/>
      <c r="I170" s="42"/>
      <c r="J170" s="28"/>
      <c r="K170" s="69"/>
      <c r="L170" s="68"/>
      <c r="M170" s="46"/>
      <c r="N170" s="239" t="str">
        <f ca="1">IF(Tabla1[[#This Row],[Fecha de nac]]="","",IF(Tabla1[[#This Row],[Fecha Finalización]] &gt;=TODAY(), DATEDIF(Tabla1[[#This Row],[Fecha de nac]],TODAY(),"y"), ROUNDDOWN((Tabla1[[#This Row],[Fecha Finalización]] -Tabla1[[#This Row],[Fecha de nac]])/365,0)))</f>
        <v/>
      </c>
      <c r="O170" s="170"/>
      <c r="P170" s="34"/>
      <c r="Q170" s="67"/>
      <c r="R170" s="67"/>
      <c r="S170" s="67"/>
      <c r="T170" s="67"/>
      <c r="U170" s="244" t="str">
        <f>IF(F170="","",Tabla1[[#This Row],[Fecha Inicio grupo]]+3*7-7)</f>
        <v/>
      </c>
      <c r="V170" s="245" t="str">
        <f>IF(F170="","",EDATE(Tabla1[[#This Row],[Fecha Inicio grupo]],3))</f>
        <v/>
      </c>
      <c r="W170" s="29"/>
      <c r="X170" s="29"/>
      <c r="Y170" s="76"/>
      <c r="Z170" s="76"/>
      <c r="AA170" s="76"/>
      <c r="AB170" s="76"/>
      <c r="AC170" s="76"/>
      <c r="AD170" s="76"/>
      <c r="AE170" s="76"/>
      <c r="AF170" s="76"/>
      <c r="AG170" s="76"/>
      <c r="AH170" s="76"/>
      <c r="AI170" s="76"/>
      <c r="AJ170" s="76"/>
      <c r="AK170" s="76"/>
      <c r="AL170" s="76"/>
      <c r="AM170" s="76"/>
      <c r="AN170" s="76"/>
      <c r="AO170" s="145"/>
      <c r="AP170" s="247" t="str">
        <f>IF(F170="","",IFERROR(VLOOKUP(SUBSTITUTE(SUBSTITUTE(Tabla1[[#This Row],[Uso Sistemas]],"T","P"),"N","F"),Parámetros!$M$2:$N$17,2,0),"Completar hasta 3ra sem. para evaluar a Probacionista"))</f>
        <v/>
      </c>
      <c r="AQ170" s="39"/>
      <c r="AR170" s="39"/>
      <c r="AS170" s="39"/>
      <c r="AT170" s="28"/>
      <c r="AU170" s="55"/>
      <c r="AV170" s="55"/>
      <c r="AW170" s="55"/>
      <c r="AX170" s="249" t="str">
        <f>IF(V170="","",EOMONTH(EDATE(Tabla1[[#This Row],[Fecha Finalización]],2),0))</f>
        <v/>
      </c>
      <c r="AY170" s="39"/>
      <c r="AZ170" s="250" t="str">
        <f>IF(V170="","",EOMONTH(EDATE(Tabla1[[#This Row],[Fecha Finalización]],3),0))</f>
        <v/>
      </c>
      <c r="BA170" s="39"/>
      <c r="BB170" s="39"/>
      <c r="BC170" s="236"/>
      <c r="BD170" s="234" t="str">
        <f>IF(F170="","",Tabla1[[#This Row],[sem 01]]&amp;Tabla1[[#This Row],[sem 02]]&amp;Tabla1[[#This Row],[sem 03]])</f>
        <v/>
      </c>
      <c r="BE170" s="235" t="str">
        <f>IF(TRIM(F170)="","",$B$1&amp;"-"&amp;SUBSTITUTE(Tabla1[[#This Row],[Mes Inscrito]]," ","")&amp;"-"&amp;SUBSTITUTE(Tabla1[[#This Row],[Dia de clases Inscrito]]," ","")&amp;"-"&amp;SUBSTITUTE(Tabla1[[#This Row],[Horario Inscrito]]," ","")&amp;"-"&amp;Tabla1[[#This Row],[Fecha Inicio grupo]])</f>
        <v/>
      </c>
      <c r="BF170" s="252" t="str">
        <f>IF(F170="","",Tabla1[[#This Row],[Curso]])</f>
        <v/>
      </c>
      <c r="BG170" s="253" t="str">
        <f>+IF(TRIM(F170)="","",$B$1&amp;"-"&amp;TRIM(Tabla1[[#This Row],[Mes Inscrito]])&amp;"-"&amp;TRIM(Tabla1[[#This Row],[Dia de clases Inscrito]])&amp;"-"&amp;TRIM(Tabla1[[#This Row],[Horario Inscrito]])&amp;"-"&amp;TRIM(Tabla1[[#This Row],[Fecha Inicio grupo]])&amp;"-"&amp;TRIM(Tabla1[[#This Row],[Tipo Incrito]]))</f>
        <v/>
      </c>
      <c r="BH170" s="307"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8"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8"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8" t="str">
        <f>IF(Tabla1[[#This Row],[Fecha Inicio grupo]]="","",IFERROR(VLOOKUP(Tabla1[[#This Row],[Mes de Alta como miembro]],Parámetros!$AM$2:$AN$16,2,0),"01/01/1900"))</f>
        <v/>
      </c>
    </row>
    <row r="171" spans="1:63" ht="14.45">
      <c r="A171" s="68">
        <v>168</v>
      </c>
      <c r="B171" s="29"/>
      <c r="C171" s="34"/>
      <c r="D171" s="42"/>
      <c r="E171" s="64"/>
      <c r="F171" s="45"/>
      <c r="G171" s="45"/>
      <c r="H171" s="164"/>
      <c r="I171" s="42"/>
      <c r="J171" s="28"/>
      <c r="K171" s="69"/>
      <c r="L171" s="68"/>
      <c r="M171" s="46"/>
      <c r="N171" s="239" t="str">
        <f ca="1">IF(Tabla1[[#This Row],[Fecha de nac]]="","",IF(Tabla1[[#This Row],[Fecha Finalización]] &gt;=TODAY(), DATEDIF(Tabla1[[#This Row],[Fecha de nac]],TODAY(),"y"), ROUNDDOWN((Tabla1[[#This Row],[Fecha Finalización]] -Tabla1[[#This Row],[Fecha de nac]])/365,0)))</f>
        <v/>
      </c>
      <c r="O171" s="170"/>
      <c r="P171" s="34"/>
      <c r="Q171" s="67"/>
      <c r="R171" s="67"/>
      <c r="S171" s="67"/>
      <c r="T171" s="67"/>
      <c r="U171" s="244" t="str">
        <f>IF(F171="","",Tabla1[[#This Row],[Fecha Inicio grupo]]+3*7-7)</f>
        <v/>
      </c>
      <c r="V171" s="245" t="str">
        <f>IF(F171="","",EDATE(Tabla1[[#This Row],[Fecha Inicio grupo]],3))</f>
        <v/>
      </c>
      <c r="W171" s="29"/>
      <c r="X171" s="29"/>
      <c r="Y171" s="76"/>
      <c r="Z171" s="76"/>
      <c r="AA171" s="76"/>
      <c r="AB171" s="76"/>
      <c r="AC171" s="76"/>
      <c r="AD171" s="76"/>
      <c r="AE171" s="76"/>
      <c r="AF171" s="76"/>
      <c r="AG171" s="76"/>
      <c r="AH171" s="76"/>
      <c r="AI171" s="76"/>
      <c r="AJ171" s="76"/>
      <c r="AK171" s="76"/>
      <c r="AL171" s="76"/>
      <c r="AM171" s="76"/>
      <c r="AN171" s="76"/>
      <c r="AO171" s="145"/>
      <c r="AP171" s="247" t="str">
        <f>IF(F171="","",IFERROR(VLOOKUP(SUBSTITUTE(SUBSTITUTE(Tabla1[[#This Row],[Uso Sistemas]],"T","P"),"N","F"),Parámetros!$M$2:$N$17,2,0),"Completar hasta 3ra sem. para evaluar a Probacionista"))</f>
        <v/>
      </c>
      <c r="AQ171" s="39"/>
      <c r="AR171" s="39"/>
      <c r="AS171" s="39"/>
      <c r="AT171" s="28"/>
      <c r="AU171" s="55"/>
      <c r="AV171" s="55"/>
      <c r="AW171" s="55"/>
      <c r="AX171" s="249" t="str">
        <f>IF(V171="","",EOMONTH(EDATE(Tabla1[[#This Row],[Fecha Finalización]],2),0))</f>
        <v/>
      </c>
      <c r="AY171" s="39"/>
      <c r="AZ171" s="250" t="str">
        <f>IF(V171="","",EOMONTH(EDATE(Tabla1[[#This Row],[Fecha Finalización]],3),0))</f>
        <v/>
      </c>
      <c r="BA171" s="39"/>
      <c r="BB171" s="39"/>
      <c r="BC171" s="236"/>
      <c r="BD171" s="234" t="str">
        <f>IF(F171="","",Tabla1[[#This Row],[sem 01]]&amp;Tabla1[[#This Row],[sem 02]]&amp;Tabla1[[#This Row],[sem 03]])</f>
        <v/>
      </c>
      <c r="BE171" s="235" t="str">
        <f>IF(TRIM(F171)="","",$B$1&amp;"-"&amp;SUBSTITUTE(Tabla1[[#This Row],[Mes Inscrito]]," ","")&amp;"-"&amp;SUBSTITUTE(Tabla1[[#This Row],[Dia de clases Inscrito]]," ","")&amp;"-"&amp;SUBSTITUTE(Tabla1[[#This Row],[Horario Inscrito]]," ","")&amp;"-"&amp;Tabla1[[#This Row],[Fecha Inicio grupo]])</f>
        <v/>
      </c>
      <c r="BF171" s="252" t="str">
        <f>IF(F171="","",Tabla1[[#This Row],[Curso]])</f>
        <v/>
      </c>
      <c r="BG171" s="253" t="str">
        <f>+IF(TRIM(F171)="","",$B$1&amp;"-"&amp;TRIM(Tabla1[[#This Row],[Mes Inscrito]])&amp;"-"&amp;TRIM(Tabla1[[#This Row],[Dia de clases Inscrito]])&amp;"-"&amp;TRIM(Tabla1[[#This Row],[Horario Inscrito]])&amp;"-"&amp;TRIM(Tabla1[[#This Row],[Fecha Inicio grupo]])&amp;"-"&amp;TRIM(Tabla1[[#This Row],[Tipo Incrito]]))</f>
        <v/>
      </c>
      <c r="BH171" s="307"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8"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8"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8" t="str">
        <f>IF(Tabla1[[#This Row],[Fecha Inicio grupo]]="","",IFERROR(VLOOKUP(Tabla1[[#This Row],[Mes de Alta como miembro]],Parámetros!$AM$2:$AN$16,2,0),"01/01/1900"))</f>
        <v/>
      </c>
    </row>
    <row r="172" spans="1:63" ht="14.45">
      <c r="A172" s="68">
        <v>169</v>
      </c>
      <c r="B172" s="29"/>
      <c r="C172" s="34"/>
      <c r="D172" s="42"/>
      <c r="E172" s="64"/>
      <c r="F172" s="45"/>
      <c r="G172" s="45"/>
      <c r="H172" s="164"/>
      <c r="I172" s="42"/>
      <c r="J172" s="28"/>
      <c r="K172" s="69"/>
      <c r="L172" s="68"/>
      <c r="M172" s="46"/>
      <c r="N172" s="239" t="str">
        <f ca="1">IF(Tabla1[[#This Row],[Fecha de nac]]="","",IF(Tabla1[[#This Row],[Fecha Finalización]] &gt;=TODAY(), DATEDIF(Tabla1[[#This Row],[Fecha de nac]],TODAY(),"y"), ROUNDDOWN((Tabla1[[#This Row],[Fecha Finalización]] -Tabla1[[#This Row],[Fecha de nac]])/365,0)))</f>
        <v/>
      </c>
      <c r="O172" s="170"/>
      <c r="P172" s="34"/>
      <c r="Q172" s="67"/>
      <c r="R172" s="67"/>
      <c r="S172" s="67"/>
      <c r="T172" s="67"/>
      <c r="U172" s="244" t="str">
        <f>IF(F172="","",Tabla1[[#This Row],[Fecha Inicio grupo]]+3*7-7)</f>
        <v/>
      </c>
      <c r="V172" s="245" t="str">
        <f>IF(F172="","",EDATE(Tabla1[[#This Row],[Fecha Inicio grupo]],3))</f>
        <v/>
      </c>
      <c r="W172" s="29"/>
      <c r="X172" s="29"/>
      <c r="Y172" s="76"/>
      <c r="Z172" s="76"/>
      <c r="AA172" s="76"/>
      <c r="AB172" s="76"/>
      <c r="AC172" s="76"/>
      <c r="AD172" s="76"/>
      <c r="AE172" s="76"/>
      <c r="AF172" s="76"/>
      <c r="AG172" s="76"/>
      <c r="AH172" s="76"/>
      <c r="AI172" s="76"/>
      <c r="AJ172" s="76"/>
      <c r="AK172" s="76"/>
      <c r="AL172" s="76"/>
      <c r="AM172" s="76"/>
      <c r="AN172" s="76"/>
      <c r="AO172" s="145"/>
      <c r="AP172" s="247" t="str">
        <f>IF(F172="","",IFERROR(VLOOKUP(SUBSTITUTE(SUBSTITUTE(Tabla1[[#This Row],[Uso Sistemas]],"T","P"),"N","F"),Parámetros!$M$2:$N$17,2,0),"Completar hasta 3ra sem. para evaluar a Probacionista"))</f>
        <v/>
      </c>
      <c r="AQ172" s="39"/>
      <c r="AR172" s="39"/>
      <c r="AS172" s="39"/>
      <c r="AT172" s="28"/>
      <c r="AU172" s="55"/>
      <c r="AV172" s="55"/>
      <c r="AW172" s="55"/>
      <c r="AX172" s="249" t="str">
        <f>IF(V172="","",EOMONTH(EDATE(Tabla1[[#This Row],[Fecha Finalización]],2),0))</f>
        <v/>
      </c>
      <c r="AY172" s="39"/>
      <c r="AZ172" s="250" t="str">
        <f>IF(V172="","",EOMONTH(EDATE(Tabla1[[#This Row],[Fecha Finalización]],3),0))</f>
        <v/>
      </c>
      <c r="BA172" s="39"/>
      <c r="BB172" s="39"/>
      <c r="BC172" s="236"/>
      <c r="BD172" s="234" t="str">
        <f>IF(F172="","",Tabla1[[#This Row],[sem 01]]&amp;Tabla1[[#This Row],[sem 02]]&amp;Tabla1[[#This Row],[sem 03]])</f>
        <v/>
      </c>
      <c r="BE172" s="235" t="str">
        <f>IF(TRIM(F172)="","",$B$1&amp;"-"&amp;SUBSTITUTE(Tabla1[[#This Row],[Mes Inscrito]]," ","")&amp;"-"&amp;SUBSTITUTE(Tabla1[[#This Row],[Dia de clases Inscrito]]," ","")&amp;"-"&amp;SUBSTITUTE(Tabla1[[#This Row],[Horario Inscrito]]," ","")&amp;"-"&amp;Tabla1[[#This Row],[Fecha Inicio grupo]])</f>
        <v/>
      </c>
      <c r="BF172" s="252" t="str">
        <f>IF(F172="","",Tabla1[[#This Row],[Curso]])</f>
        <v/>
      </c>
      <c r="BG172" s="253" t="str">
        <f>+IF(TRIM(F172)="","",$B$1&amp;"-"&amp;TRIM(Tabla1[[#This Row],[Mes Inscrito]])&amp;"-"&amp;TRIM(Tabla1[[#This Row],[Dia de clases Inscrito]])&amp;"-"&amp;TRIM(Tabla1[[#This Row],[Horario Inscrito]])&amp;"-"&amp;TRIM(Tabla1[[#This Row],[Fecha Inicio grupo]])&amp;"-"&amp;TRIM(Tabla1[[#This Row],[Tipo Incrito]]))</f>
        <v/>
      </c>
      <c r="BH172" s="307"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8"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8"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8" t="str">
        <f>IF(Tabla1[[#This Row],[Fecha Inicio grupo]]="","",IFERROR(VLOOKUP(Tabla1[[#This Row],[Mes de Alta como miembro]],Parámetros!$AM$2:$AN$16,2,0),"01/01/1900"))</f>
        <v/>
      </c>
    </row>
    <row r="173" spans="1:63" ht="14.45">
      <c r="A173" s="68">
        <v>170</v>
      </c>
      <c r="B173" s="29"/>
      <c r="C173" s="34"/>
      <c r="D173" s="42"/>
      <c r="E173" s="64"/>
      <c r="F173" s="45"/>
      <c r="G173" s="45"/>
      <c r="H173" s="164"/>
      <c r="I173" s="42"/>
      <c r="J173" s="28"/>
      <c r="K173" s="69"/>
      <c r="L173" s="68"/>
      <c r="M173" s="46"/>
      <c r="N173" s="239" t="str">
        <f ca="1">IF(Tabla1[[#This Row],[Fecha de nac]]="","",IF(Tabla1[[#This Row],[Fecha Finalización]] &gt;=TODAY(), DATEDIF(Tabla1[[#This Row],[Fecha de nac]],TODAY(),"y"), ROUNDDOWN((Tabla1[[#This Row],[Fecha Finalización]] -Tabla1[[#This Row],[Fecha de nac]])/365,0)))</f>
        <v/>
      </c>
      <c r="O173" s="170"/>
      <c r="P173" s="34"/>
      <c r="Q173" s="67"/>
      <c r="R173" s="67"/>
      <c r="S173" s="67"/>
      <c r="T173" s="67"/>
      <c r="U173" s="244" t="str">
        <f>IF(F173="","",Tabla1[[#This Row],[Fecha Inicio grupo]]+3*7-7)</f>
        <v/>
      </c>
      <c r="V173" s="245" t="str">
        <f>IF(F173="","",EDATE(Tabla1[[#This Row],[Fecha Inicio grupo]],3))</f>
        <v/>
      </c>
      <c r="W173" s="29"/>
      <c r="X173" s="29"/>
      <c r="Y173" s="76"/>
      <c r="Z173" s="76"/>
      <c r="AA173" s="76"/>
      <c r="AB173" s="76"/>
      <c r="AC173" s="76"/>
      <c r="AD173" s="76"/>
      <c r="AE173" s="76"/>
      <c r="AF173" s="76"/>
      <c r="AG173" s="76"/>
      <c r="AH173" s="76"/>
      <c r="AI173" s="76"/>
      <c r="AJ173" s="76"/>
      <c r="AK173" s="76"/>
      <c r="AL173" s="76"/>
      <c r="AM173" s="76"/>
      <c r="AN173" s="76"/>
      <c r="AO173" s="145"/>
      <c r="AP173" s="247" t="str">
        <f>IF(F173="","",IFERROR(VLOOKUP(SUBSTITUTE(SUBSTITUTE(Tabla1[[#This Row],[Uso Sistemas]],"T","P"),"N","F"),Parámetros!$M$2:$N$17,2,0),"Completar hasta 3ra sem. para evaluar a Probacionista"))</f>
        <v/>
      </c>
      <c r="AQ173" s="39"/>
      <c r="AR173" s="39"/>
      <c r="AS173" s="39"/>
      <c r="AT173" s="28"/>
      <c r="AU173" s="55"/>
      <c r="AV173" s="55"/>
      <c r="AW173" s="55"/>
      <c r="AX173" s="249" t="str">
        <f>IF(V173="","",EOMONTH(EDATE(Tabla1[[#This Row],[Fecha Finalización]],2),0))</f>
        <v/>
      </c>
      <c r="AY173" s="39"/>
      <c r="AZ173" s="250" t="str">
        <f>IF(V173="","",EOMONTH(EDATE(Tabla1[[#This Row],[Fecha Finalización]],3),0))</f>
        <v/>
      </c>
      <c r="BA173" s="39"/>
      <c r="BB173" s="39"/>
      <c r="BC173" s="236"/>
      <c r="BD173" s="234" t="str">
        <f>IF(F173="","",Tabla1[[#This Row],[sem 01]]&amp;Tabla1[[#This Row],[sem 02]]&amp;Tabla1[[#This Row],[sem 03]])</f>
        <v/>
      </c>
      <c r="BE173" s="235" t="str">
        <f>IF(TRIM(F173)="","",$B$1&amp;"-"&amp;SUBSTITUTE(Tabla1[[#This Row],[Mes Inscrito]]," ","")&amp;"-"&amp;SUBSTITUTE(Tabla1[[#This Row],[Dia de clases Inscrito]]," ","")&amp;"-"&amp;SUBSTITUTE(Tabla1[[#This Row],[Horario Inscrito]]," ","")&amp;"-"&amp;Tabla1[[#This Row],[Fecha Inicio grupo]])</f>
        <v/>
      </c>
      <c r="BF173" s="252" t="str">
        <f>IF(F173="","",Tabla1[[#This Row],[Curso]])</f>
        <v/>
      </c>
      <c r="BG173" s="253" t="str">
        <f>+IF(TRIM(F173)="","",$B$1&amp;"-"&amp;TRIM(Tabla1[[#This Row],[Mes Inscrito]])&amp;"-"&amp;TRIM(Tabla1[[#This Row],[Dia de clases Inscrito]])&amp;"-"&amp;TRIM(Tabla1[[#This Row],[Horario Inscrito]])&amp;"-"&amp;TRIM(Tabla1[[#This Row],[Fecha Inicio grupo]])&amp;"-"&amp;TRIM(Tabla1[[#This Row],[Tipo Incrito]]))</f>
        <v/>
      </c>
      <c r="BH173" s="307"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8"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8"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8" t="str">
        <f>IF(Tabla1[[#This Row],[Fecha Inicio grupo]]="","",IFERROR(VLOOKUP(Tabla1[[#This Row],[Mes de Alta como miembro]],Parámetros!$AM$2:$AN$16,2,0),"01/01/1900"))</f>
        <v/>
      </c>
    </row>
    <row r="174" spans="1:63" ht="14.45">
      <c r="A174" s="68">
        <v>171</v>
      </c>
      <c r="B174" s="29"/>
      <c r="C174" s="34"/>
      <c r="D174" s="42"/>
      <c r="E174" s="64"/>
      <c r="F174" s="45"/>
      <c r="G174" s="45"/>
      <c r="H174" s="164"/>
      <c r="I174" s="42"/>
      <c r="J174" s="28"/>
      <c r="K174" s="69"/>
      <c r="L174" s="68"/>
      <c r="M174" s="46"/>
      <c r="N174" s="239" t="str">
        <f ca="1">IF(Tabla1[[#This Row],[Fecha de nac]]="","",IF(Tabla1[[#This Row],[Fecha Finalización]] &gt;=TODAY(), DATEDIF(Tabla1[[#This Row],[Fecha de nac]],TODAY(),"y"), ROUNDDOWN((Tabla1[[#This Row],[Fecha Finalización]] -Tabla1[[#This Row],[Fecha de nac]])/365,0)))</f>
        <v/>
      </c>
      <c r="O174" s="170"/>
      <c r="P174" s="34"/>
      <c r="Q174" s="67"/>
      <c r="R174" s="67"/>
      <c r="S174" s="67"/>
      <c r="T174" s="67"/>
      <c r="U174" s="244" t="str">
        <f>IF(F174="","",Tabla1[[#This Row],[Fecha Inicio grupo]]+3*7-7)</f>
        <v/>
      </c>
      <c r="V174" s="245" t="str">
        <f>IF(F174="","",EDATE(Tabla1[[#This Row],[Fecha Inicio grupo]],3))</f>
        <v/>
      </c>
      <c r="W174" s="29"/>
      <c r="X174" s="29"/>
      <c r="Y174" s="76"/>
      <c r="Z174" s="76"/>
      <c r="AA174" s="76"/>
      <c r="AB174" s="76"/>
      <c r="AC174" s="76"/>
      <c r="AD174" s="76"/>
      <c r="AE174" s="76"/>
      <c r="AF174" s="76"/>
      <c r="AG174" s="76"/>
      <c r="AH174" s="76"/>
      <c r="AI174" s="76"/>
      <c r="AJ174" s="76"/>
      <c r="AK174" s="76"/>
      <c r="AL174" s="76"/>
      <c r="AM174" s="76"/>
      <c r="AN174" s="76"/>
      <c r="AO174" s="145"/>
      <c r="AP174" s="247" t="str">
        <f>IF(F174="","",IFERROR(VLOOKUP(SUBSTITUTE(SUBSTITUTE(Tabla1[[#This Row],[Uso Sistemas]],"T","P"),"N","F"),Parámetros!$M$2:$N$17,2,0),"Completar hasta 3ra sem. para evaluar a Probacionista"))</f>
        <v/>
      </c>
      <c r="AQ174" s="39"/>
      <c r="AR174" s="39"/>
      <c r="AS174" s="39"/>
      <c r="AT174" s="28"/>
      <c r="AU174" s="55"/>
      <c r="AV174" s="55"/>
      <c r="AW174" s="55"/>
      <c r="AX174" s="249" t="str">
        <f>IF(V174="","",EOMONTH(EDATE(Tabla1[[#This Row],[Fecha Finalización]],2),0))</f>
        <v/>
      </c>
      <c r="AY174" s="39"/>
      <c r="AZ174" s="250" t="str">
        <f>IF(V174="","",EOMONTH(EDATE(Tabla1[[#This Row],[Fecha Finalización]],3),0))</f>
        <v/>
      </c>
      <c r="BA174" s="39"/>
      <c r="BB174" s="39"/>
      <c r="BC174" s="236"/>
      <c r="BD174" s="234" t="str">
        <f>IF(F174="","",Tabla1[[#This Row],[sem 01]]&amp;Tabla1[[#This Row],[sem 02]]&amp;Tabla1[[#This Row],[sem 03]])</f>
        <v/>
      </c>
      <c r="BE174" s="235" t="str">
        <f>IF(TRIM(F174)="","",$B$1&amp;"-"&amp;SUBSTITUTE(Tabla1[[#This Row],[Mes Inscrito]]," ","")&amp;"-"&amp;SUBSTITUTE(Tabla1[[#This Row],[Dia de clases Inscrito]]," ","")&amp;"-"&amp;SUBSTITUTE(Tabla1[[#This Row],[Horario Inscrito]]," ","")&amp;"-"&amp;Tabla1[[#This Row],[Fecha Inicio grupo]])</f>
        <v/>
      </c>
      <c r="BF174" s="252" t="str">
        <f>IF(F174="","",Tabla1[[#This Row],[Curso]])</f>
        <v/>
      </c>
      <c r="BG174" s="253" t="str">
        <f>+IF(TRIM(F174)="","",$B$1&amp;"-"&amp;TRIM(Tabla1[[#This Row],[Mes Inscrito]])&amp;"-"&amp;TRIM(Tabla1[[#This Row],[Dia de clases Inscrito]])&amp;"-"&amp;TRIM(Tabla1[[#This Row],[Horario Inscrito]])&amp;"-"&amp;TRIM(Tabla1[[#This Row],[Fecha Inicio grupo]])&amp;"-"&amp;TRIM(Tabla1[[#This Row],[Tipo Incrito]]))</f>
        <v/>
      </c>
      <c r="BH174" s="307"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8"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8"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8" t="str">
        <f>IF(Tabla1[[#This Row],[Fecha Inicio grupo]]="","",IFERROR(VLOOKUP(Tabla1[[#This Row],[Mes de Alta como miembro]],Parámetros!$AM$2:$AN$16,2,0),"01/01/1900"))</f>
        <v/>
      </c>
    </row>
    <row r="175" spans="1:63" ht="14.45">
      <c r="A175" s="68">
        <v>172</v>
      </c>
      <c r="B175" s="29"/>
      <c r="C175" s="34"/>
      <c r="D175" s="42"/>
      <c r="E175" s="64"/>
      <c r="F175" s="45"/>
      <c r="G175" s="45"/>
      <c r="H175" s="164"/>
      <c r="I175" s="42"/>
      <c r="J175" s="28"/>
      <c r="K175" s="69"/>
      <c r="L175" s="68"/>
      <c r="M175" s="46"/>
      <c r="N175" s="239" t="str">
        <f ca="1">IF(Tabla1[[#This Row],[Fecha de nac]]="","",IF(Tabla1[[#This Row],[Fecha Finalización]] &gt;=TODAY(), DATEDIF(Tabla1[[#This Row],[Fecha de nac]],TODAY(),"y"), ROUNDDOWN((Tabla1[[#This Row],[Fecha Finalización]] -Tabla1[[#This Row],[Fecha de nac]])/365,0)))</f>
        <v/>
      </c>
      <c r="O175" s="170"/>
      <c r="P175" s="34"/>
      <c r="Q175" s="67"/>
      <c r="R175" s="67"/>
      <c r="S175" s="67"/>
      <c r="T175" s="67"/>
      <c r="U175" s="244" t="str">
        <f>IF(F175="","",Tabla1[[#This Row],[Fecha Inicio grupo]]+3*7-7)</f>
        <v/>
      </c>
      <c r="V175" s="245" t="str">
        <f>IF(F175="","",EDATE(Tabla1[[#This Row],[Fecha Inicio grupo]],3))</f>
        <v/>
      </c>
      <c r="W175" s="29"/>
      <c r="X175" s="29"/>
      <c r="Y175" s="76"/>
      <c r="Z175" s="76"/>
      <c r="AA175" s="76"/>
      <c r="AB175" s="76"/>
      <c r="AC175" s="76"/>
      <c r="AD175" s="76"/>
      <c r="AE175" s="76"/>
      <c r="AF175" s="76"/>
      <c r="AG175" s="76"/>
      <c r="AH175" s="76"/>
      <c r="AI175" s="76"/>
      <c r="AJ175" s="76"/>
      <c r="AK175" s="76"/>
      <c r="AL175" s="76"/>
      <c r="AM175" s="76"/>
      <c r="AN175" s="76"/>
      <c r="AO175" s="145"/>
      <c r="AP175" s="247" t="str">
        <f>IF(F175="","",IFERROR(VLOOKUP(SUBSTITUTE(SUBSTITUTE(Tabla1[[#This Row],[Uso Sistemas]],"T","P"),"N","F"),Parámetros!$M$2:$N$17,2,0),"Completar hasta 3ra sem. para evaluar a Probacionista"))</f>
        <v/>
      </c>
      <c r="AQ175" s="39"/>
      <c r="AR175" s="39"/>
      <c r="AS175" s="39"/>
      <c r="AT175" s="28"/>
      <c r="AU175" s="55"/>
      <c r="AV175" s="55"/>
      <c r="AW175" s="55"/>
      <c r="AX175" s="249" t="str">
        <f>IF(V175="","",EOMONTH(EDATE(Tabla1[[#This Row],[Fecha Finalización]],2),0))</f>
        <v/>
      </c>
      <c r="AY175" s="39"/>
      <c r="AZ175" s="250" t="str">
        <f>IF(V175="","",EOMONTH(EDATE(Tabla1[[#This Row],[Fecha Finalización]],3),0))</f>
        <v/>
      </c>
      <c r="BA175" s="39"/>
      <c r="BB175" s="39"/>
      <c r="BC175" s="236"/>
      <c r="BD175" s="234" t="str">
        <f>IF(F175="","",Tabla1[[#This Row],[sem 01]]&amp;Tabla1[[#This Row],[sem 02]]&amp;Tabla1[[#This Row],[sem 03]])</f>
        <v/>
      </c>
      <c r="BE175" s="235" t="str">
        <f>IF(TRIM(F175)="","",$B$1&amp;"-"&amp;SUBSTITUTE(Tabla1[[#This Row],[Mes Inscrito]]," ","")&amp;"-"&amp;SUBSTITUTE(Tabla1[[#This Row],[Dia de clases Inscrito]]," ","")&amp;"-"&amp;SUBSTITUTE(Tabla1[[#This Row],[Horario Inscrito]]," ","")&amp;"-"&amp;Tabla1[[#This Row],[Fecha Inicio grupo]])</f>
        <v/>
      </c>
      <c r="BF175" s="252" t="str">
        <f>IF(F175="","",Tabla1[[#This Row],[Curso]])</f>
        <v/>
      </c>
      <c r="BG175" s="253" t="str">
        <f>+IF(TRIM(F175)="","",$B$1&amp;"-"&amp;TRIM(Tabla1[[#This Row],[Mes Inscrito]])&amp;"-"&amp;TRIM(Tabla1[[#This Row],[Dia de clases Inscrito]])&amp;"-"&amp;TRIM(Tabla1[[#This Row],[Horario Inscrito]])&amp;"-"&amp;TRIM(Tabla1[[#This Row],[Fecha Inicio grupo]])&amp;"-"&amp;TRIM(Tabla1[[#This Row],[Tipo Incrito]]))</f>
        <v/>
      </c>
      <c r="BH175" s="307"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8"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8"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8" t="str">
        <f>IF(Tabla1[[#This Row],[Fecha Inicio grupo]]="","",IFERROR(VLOOKUP(Tabla1[[#This Row],[Mes de Alta como miembro]],Parámetros!$AM$2:$AN$16,2,0),"01/01/1900"))</f>
        <v/>
      </c>
    </row>
    <row r="176" spans="1:63" ht="14.45">
      <c r="A176" s="68">
        <v>173</v>
      </c>
      <c r="B176" s="29"/>
      <c r="C176" s="34"/>
      <c r="D176" s="42"/>
      <c r="E176" s="64"/>
      <c r="F176" s="45"/>
      <c r="G176" s="45"/>
      <c r="H176" s="164"/>
      <c r="I176" s="42"/>
      <c r="J176" s="28"/>
      <c r="K176" s="69"/>
      <c r="L176" s="68"/>
      <c r="M176" s="46"/>
      <c r="N176" s="239" t="str">
        <f ca="1">IF(Tabla1[[#This Row],[Fecha de nac]]="","",IF(Tabla1[[#This Row],[Fecha Finalización]] &gt;=TODAY(), DATEDIF(Tabla1[[#This Row],[Fecha de nac]],TODAY(),"y"), ROUNDDOWN((Tabla1[[#This Row],[Fecha Finalización]] -Tabla1[[#This Row],[Fecha de nac]])/365,0)))</f>
        <v/>
      </c>
      <c r="O176" s="170"/>
      <c r="P176" s="34"/>
      <c r="Q176" s="67"/>
      <c r="R176" s="67"/>
      <c r="S176" s="67"/>
      <c r="T176" s="67"/>
      <c r="U176" s="244" t="str">
        <f>IF(F176="","",Tabla1[[#This Row],[Fecha Inicio grupo]]+3*7-7)</f>
        <v/>
      </c>
      <c r="V176" s="245" t="str">
        <f>IF(F176="","",EDATE(Tabla1[[#This Row],[Fecha Inicio grupo]],3))</f>
        <v/>
      </c>
      <c r="W176" s="29"/>
      <c r="X176" s="29"/>
      <c r="Y176" s="76"/>
      <c r="Z176" s="76"/>
      <c r="AA176" s="76"/>
      <c r="AB176" s="76"/>
      <c r="AC176" s="76"/>
      <c r="AD176" s="76"/>
      <c r="AE176" s="76"/>
      <c r="AF176" s="76"/>
      <c r="AG176" s="76"/>
      <c r="AH176" s="76"/>
      <c r="AI176" s="76"/>
      <c r="AJ176" s="76"/>
      <c r="AK176" s="76"/>
      <c r="AL176" s="76"/>
      <c r="AM176" s="76"/>
      <c r="AN176" s="76"/>
      <c r="AO176" s="145"/>
      <c r="AP176" s="247" t="str">
        <f>IF(F176="","",IFERROR(VLOOKUP(SUBSTITUTE(SUBSTITUTE(Tabla1[[#This Row],[Uso Sistemas]],"T","P"),"N","F"),Parámetros!$M$2:$N$17,2,0),"Completar hasta 3ra sem. para evaluar a Probacionista"))</f>
        <v/>
      </c>
      <c r="AQ176" s="39"/>
      <c r="AR176" s="39"/>
      <c r="AS176" s="39"/>
      <c r="AT176" s="28"/>
      <c r="AU176" s="55"/>
      <c r="AV176" s="55"/>
      <c r="AW176" s="55"/>
      <c r="AX176" s="249" t="str">
        <f>IF(V176="","",EOMONTH(EDATE(Tabla1[[#This Row],[Fecha Finalización]],2),0))</f>
        <v/>
      </c>
      <c r="AY176" s="39"/>
      <c r="AZ176" s="250" t="str">
        <f>IF(V176="","",EOMONTH(EDATE(Tabla1[[#This Row],[Fecha Finalización]],3),0))</f>
        <v/>
      </c>
      <c r="BA176" s="39"/>
      <c r="BB176" s="39"/>
      <c r="BC176" s="236"/>
      <c r="BD176" s="234" t="str">
        <f>IF(F176="","",Tabla1[[#This Row],[sem 01]]&amp;Tabla1[[#This Row],[sem 02]]&amp;Tabla1[[#This Row],[sem 03]])</f>
        <v/>
      </c>
      <c r="BE176" s="235" t="str">
        <f>IF(TRIM(F176)="","",$B$1&amp;"-"&amp;SUBSTITUTE(Tabla1[[#This Row],[Mes Inscrito]]," ","")&amp;"-"&amp;SUBSTITUTE(Tabla1[[#This Row],[Dia de clases Inscrito]]," ","")&amp;"-"&amp;SUBSTITUTE(Tabla1[[#This Row],[Horario Inscrito]]," ","")&amp;"-"&amp;Tabla1[[#This Row],[Fecha Inicio grupo]])</f>
        <v/>
      </c>
      <c r="BF176" s="252" t="str">
        <f>IF(F176="","",Tabla1[[#This Row],[Curso]])</f>
        <v/>
      </c>
      <c r="BG176" s="253" t="str">
        <f>+IF(TRIM(F176)="","",$B$1&amp;"-"&amp;TRIM(Tabla1[[#This Row],[Mes Inscrito]])&amp;"-"&amp;TRIM(Tabla1[[#This Row],[Dia de clases Inscrito]])&amp;"-"&amp;TRIM(Tabla1[[#This Row],[Horario Inscrito]])&amp;"-"&amp;TRIM(Tabla1[[#This Row],[Fecha Inicio grupo]])&amp;"-"&amp;TRIM(Tabla1[[#This Row],[Tipo Incrito]]))</f>
        <v/>
      </c>
      <c r="BH176" s="307"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8"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8"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8" t="str">
        <f>IF(Tabla1[[#This Row],[Fecha Inicio grupo]]="","",IFERROR(VLOOKUP(Tabla1[[#This Row],[Mes de Alta como miembro]],Parámetros!$AM$2:$AN$16,2,0),"01/01/1900"))</f>
        <v/>
      </c>
    </row>
    <row r="177" spans="1:63" ht="14.45">
      <c r="A177" s="68">
        <v>174</v>
      </c>
      <c r="B177" s="29"/>
      <c r="C177" s="34"/>
      <c r="D177" s="42"/>
      <c r="E177" s="64"/>
      <c r="F177" s="45"/>
      <c r="G177" s="45"/>
      <c r="H177" s="164"/>
      <c r="I177" s="42"/>
      <c r="J177" s="28"/>
      <c r="K177" s="69"/>
      <c r="L177" s="68"/>
      <c r="M177" s="46"/>
      <c r="N177" s="239" t="str">
        <f ca="1">IF(Tabla1[[#This Row],[Fecha de nac]]="","",IF(Tabla1[[#This Row],[Fecha Finalización]] &gt;=TODAY(), DATEDIF(Tabla1[[#This Row],[Fecha de nac]],TODAY(),"y"), ROUNDDOWN((Tabla1[[#This Row],[Fecha Finalización]] -Tabla1[[#This Row],[Fecha de nac]])/365,0)))</f>
        <v/>
      </c>
      <c r="O177" s="170"/>
      <c r="P177" s="34"/>
      <c r="Q177" s="67"/>
      <c r="R177" s="67"/>
      <c r="S177" s="67"/>
      <c r="T177" s="67"/>
      <c r="U177" s="244" t="str">
        <f>IF(F177="","",Tabla1[[#This Row],[Fecha Inicio grupo]]+3*7-7)</f>
        <v/>
      </c>
      <c r="V177" s="245" t="str">
        <f>IF(F177="","",EDATE(Tabla1[[#This Row],[Fecha Inicio grupo]],3))</f>
        <v/>
      </c>
      <c r="W177" s="29"/>
      <c r="X177" s="29"/>
      <c r="Y177" s="76"/>
      <c r="Z177" s="76"/>
      <c r="AA177" s="76"/>
      <c r="AB177" s="76"/>
      <c r="AC177" s="76"/>
      <c r="AD177" s="76"/>
      <c r="AE177" s="76"/>
      <c r="AF177" s="76"/>
      <c r="AG177" s="76"/>
      <c r="AH177" s="76"/>
      <c r="AI177" s="76"/>
      <c r="AJ177" s="76"/>
      <c r="AK177" s="76"/>
      <c r="AL177" s="76"/>
      <c r="AM177" s="76"/>
      <c r="AN177" s="76"/>
      <c r="AO177" s="145"/>
      <c r="AP177" s="247" t="str">
        <f>IF(F177="","",IFERROR(VLOOKUP(SUBSTITUTE(SUBSTITUTE(Tabla1[[#This Row],[Uso Sistemas]],"T","P"),"N","F"),Parámetros!$M$2:$N$17,2,0),"Completar hasta 3ra sem. para evaluar a Probacionista"))</f>
        <v/>
      </c>
      <c r="AQ177" s="39"/>
      <c r="AR177" s="39"/>
      <c r="AS177" s="39"/>
      <c r="AT177" s="28"/>
      <c r="AU177" s="55"/>
      <c r="AV177" s="55"/>
      <c r="AW177" s="55"/>
      <c r="AX177" s="249" t="str">
        <f>IF(V177="","",EOMONTH(EDATE(Tabla1[[#This Row],[Fecha Finalización]],2),0))</f>
        <v/>
      </c>
      <c r="AY177" s="39"/>
      <c r="AZ177" s="250" t="str">
        <f>IF(V177="","",EOMONTH(EDATE(Tabla1[[#This Row],[Fecha Finalización]],3),0))</f>
        <v/>
      </c>
      <c r="BA177" s="39"/>
      <c r="BB177" s="39"/>
      <c r="BC177" s="236"/>
      <c r="BD177" s="234" t="str">
        <f>IF(F177="","",Tabla1[[#This Row],[sem 01]]&amp;Tabla1[[#This Row],[sem 02]]&amp;Tabla1[[#This Row],[sem 03]])</f>
        <v/>
      </c>
      <c r="BE177" s="235" t="str">
        <f>IF(TRIM(F177)="","",$B$1&amp;"-"&amp;SUBSTITUTE(Tabla1[[#This Row],[Mes Inscrito]]," ","")&amp;"-"&amp;SUBSTITUTE(Tabla1[[#This Row],[Dia de clases Inscrito]]," ","")&amp;"-"&amp;SUBSTITUTE(Tabla1[[#This Row],[Horario Inscrito]]," ","")&amp;"-"&amp;Tabla1[[#This Row],[Fecha Inicio grupo]])</f>
        <v/>
      </c>
      <c r="BF177" s="252" t="str">
        <f>IF(F177="","",Tabla1[[#This Row],[Curso]])</f>
        <v/>
      </c>
      <c r="BG177" s="253" t="str">
        <f>+IF(TRIM(F177)="","",$B$1&amp;"-"&amp;TRIM(Tabla1[[#This Row],[Mes Inscrito]])&amp;"-"&amp;TRIM(Tabla1[[#This Row],[Dia de clases Inscrito]])&amp;"-"&amp;TRIM(Tabla1[[#This Row],[Horario Inscrito]])&amp;"-"&amp;TRIM(Tabla1[[#This Row],[Fecha Inicio grupo]])&amp;"-"&amp;TRIM(Tabla1[[#This Row],[Tipo Incrito]]))</f>
        <v/>
      </c>
      <c r="BH177" s="307"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8"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8"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8" t="str">
        <f>IF(Tabla1[[#This Row],[Fecha Inicio grupo]]="","",IFERROR(VLOOKUP(Tabla1[[#This Row],[Mes de Alta como miembro]],Parámetros!$AM$2:$AN$16,2,0),"01/01/1900"))</f>
        <v/>
      </c>
    </row>
    <row r="178" spans="1:63" ht="14.45">
      <c r="A178" s="68">
        <v>175</v>
      </c>
      <c r="B178" s="29"/>
      <c r="C178" s="34"/>
      <c r="D178" s="42"/>
      <c r="E178" s="64"/>
      <c r="F178" s="45"/>
      <c r="G178" s="45"/>
      <c r="H178" s="164"/>
      <c r="I178" s="42"/>
      <c r="J178" s="28"/>
      <c r="K178" s="69"/>
      <c r="L178" s="68"/>
      <c r="M178" s="46"/>
      <c r="N178" s="239" t="str">
        <f ca="1">IF(Tabla1[[#This Row],[Fecha de nac]]="","",IF(Tabla1[[#This Row],[Fecha Finalización]] &gt;=TODAY(), DATEDIF(Tabla1[[#This Row],[Fecha de nac]],TODAY(),"y"), ROUNDDOWN((Tabla1[[#This Row],[Fecha Finalización]] -Tabla1[[#This Row],[Fecha de nac]])/365,0)))</f>
        <v/>
      </c>
      <c r="O178" s="170"/>
      <c r="P178" s="34"/>
      <c r="Q178" s="67"/>
      <c r="R178" s="67"/>
      <c r="S178" s="67"/>
      <c r="T178" s="67"/>
      <c r="U178" s="244" t="str">
        <f>IF(F178="","",Tabla1[[#This Row],[Fecha Inicio grupo]]+3*7-7)</f>
        <v/>
      </c>
      <c r="V178" s="245" t="str">
        <f>IF(F178="","",EDATE(Tabla1[[#This Row],[Fecha Inicio grupo]],3))</f>
        <v/>
      </c>
      <c r="W178" s="29"/>
      <c r="X178" s="29"/>
      <c r="Y178" s="76"/>
      <c r="Z178" s="76"/>
      <c r="AA178" s="76"/>
      <c r="AB178" s="76"/>
      <c r="AC178" s="76"/>
      <c r="AD178" s="76"/>
      <c r="AE178" s="76"/>
      <c r="AF178" s="76"/>
      <c r="AG178" s="76"/>
      <c r="AH178" s="76"/>
      <c r="AI178" s="76"/>
      <c r="AJ178" s="76"/>
      <c r="AK178" s="76"/>
      <c r="AL178" s="76"/>
      <c r="AM178" s="76"/>
      <c r="AN178" s="76"/>
      <c r="AO178" s="145"/>
      <c r="AP178" s="247" t="str">
        <f>IF(F178="","",IFERROR(VLOOKUP(SUBSTITUTE(SUBSTITUTE(Tabla1[[#This Row],[Uso Sistemas]],"T","P"),"N","F"),Parámetros!$M$2:$N$17,2,0),"Completar hasta 3ra sem. para evaluar a Probacionista"))</f>
        <v/>
      </c>
      <c r="AQ178" s="39"/>
      <c r="AR178" s="39"/>
      <c r="AS178" s="39"/>
      <c r="AT178" s="28"/>
      <c r="AU178" s="55"/>
      <c r="AV178" s="55"/>
      <c r="AW178" s="55"/>
      <c r="AX178" s="249" t="str">
        <f>IF(V178="","",EOMONTH(EDATE(Tabla1[[#This Row],[Fecha Finalización]],2),0))</f>
        <v/>
      </c>
      <c r="AY178" s="39"/>
      <c r="AZ178" s="250" t="str">
        <f>IF(V178="","",EOMONTH(EDATE(Tabla1[[#This Row],[Fecha Finalización]],3),0))</f>
        <v/>
      </c>
      <c r="BA178" s="39"/>
      <c r="BB178" s="39"/>
      <c r="BC178" s="236"/>
      <c r="BD178" s="234" t="str">
        <f>IF(F178="","",Tabla1[[#This Row],[sem 01]]&amp;Tabla1[[#This Row],[sem 02]]&amp;Tabla1[[#This Row],[sem 03]])</f>
        <v/>
      </c>
      <c r="BE178" s="235" t="str">
        <f>IF(TRIM(F178)="","",$B$1&amp;"-"&amp;SUBSTITUTE(Tabla1[[#This Row],[Mes Inscrito]]," ","")&amp;"-"&amp;SUBSTITUTE(Tabla1[[#This Row],[Dia de clases Inscrito]]," ","")&amp;"-"&amp;SUBSTITUTE(Tabla1[[#This Row],[Horario Inscrito]]," ","")&amp;"-"&amp;Tabla1[[#This Row],[Fecha Inicio grupo]])</f>
        <v/>
      </c>
      <c r="BF178" s="252" t="str">
        <f>IF(F178="","",Tabla1[[#This Row],[Curso]])</f>
        <v/>
      </c>
      <c r="BG178" s="253" t="str">
        <f>+IF(TRIM(F178)="","",$B$1&amp;"-"&amp;TRIM(Tabla1[[#This Row],[Mes Inscrito]])&amp;"-"&amp;TRIM(Tabla1[[#This Row],[Dia de clases Inscrito]])&amp;"-"&amp;TRIM(Tabla1[[#This Row],[Horario Inscrito]])&amp;"-"&amp;TRIM(Tabla1[[#This Row],[Fecha Inicio grupo]])&amp;"-"&amp;TRIM(Tabla1[[#This Row],[Tipo Incrito]]))</f>
        <v/>
      </c>
      <c r="BH178" s="307"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8"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8"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8" t="str">
        <f>IF(Tabla1[[#This Row],[Fecha Inicio grupo]]="","",IFERROR(VLOOKUP(Tabla1[[#This Row],[Mes de Alta como miembro]],Parámetros!$AM$2:$AN$16,2,0),"01/01/1900"))</f>
        <v/>
      </c>
    </row>
    <row r="179" spans="1:63" ht="14.45">
      <c r="A179" s="68">
        <v>176</v>
      </c>
      <c r="B179" s="29"/>
      <c r="C179" s="34"/>
      <c r="D179" s="42"/>
      <c r="E179" s="64"/>
      <c r="F179" s="45"/>
      <c r="G179" s="45"/>
      <c r="H179" s="164"/>
      <c r="I179" s="42"/>
      <c r="J179" s="28"/>
      <c r="K179" s="69"/>
      <c r="L179" s="68"/>
      <c r="M179" s="46"/>
      <c r="N179" s="239" t="str">
        <f ca="1">IF(Tabla1[[#This Row],[Fecha de nac]]="","",IF(Tabla1[[#This Row],[Fecha Finalización]] &gt;=TODAY(), DATEDIF(Tabla1[[#This Row],[Fecha de nac]],TODAY(),"y"), ROUNDDOWN((Tabla1[[#This Row],[Fecha Finalización]] -Tabla1[[#This Row],[Fecha de nac]])/365,0)))</f>
        <v/>
      </c>
      <c r="O179" s="170"/>
      <c r="P179" s="34"/>
      <c r="Q179" s="67"/>
      <c r="R179" s="67"/>
      <c r="S179" s="67"/>
      <c r="T179" s="67"/>
      <c r="U179" s="244" t="str">
        <f>IF(F179="","",Tabla1[[#This Row],[Fecha Inicio grupo]]+3*7-7)</f>
        <v/>
      </c>
      <c r="V179" s="245" t="str">
        <f>IF(F179="","",EDATE(Tabla1[[#This Row],[Fecha Inicio grupo]],3))</f>
        <v/>
      </c>
      <c r="W179" s="29"/>
      <c r="X179" s="29"/>
      <c r="Y179" s="76"/>
      <c r="Z179" s="76"/>
      <c r="AA179" s="76"/>
      <c r="AB179" s="76"/>
      <c r="AC179" s="76"/>
      <c r="AD179" s="76"/>
      <c r="AE179" s="76"/>
      <c r="AF179" s="76"/>
      <c r="AG179" s="76"/>
      <c r="AH179" s="76"/>
      <c r="AI179" s="76"/>
      <c r="AJ179" s="76"/>
      <c r="AK179" s="76"/>
      <c r="AL179" s="76"/>
      <c r="AM179" s="76"/>
      <c r="AN179" s="76"/>
      <c r="AO179" s="145"/>
      <c r="AP179" s="247" t="str">
        <f>IF(F179="","",IFERROR(VLOOKUP(SUBSTITUTE(SUBSTITUTE(Tabla1[[#This Row],[Uso Sistemas]],"T","P"),"N","F"),Parámetros!$M$2:$N$17,2,0),"Completar hasta 3ra sem. para evaluar a Probacionista"))</f>
        <v/>
      </c>
      <c r="AQ179" s="39"/>
      <c r="AR179" s="39"/>
      <c r="AS179" s="39"/>
      <c r="AT179" s="28"/>
      <c r="AU179" s="55"/>
      <c r="AV179" s="55"/>
      <c r="AW179" s="55"/>
      <c r="AX179" s="249" t="str">
        <f>IF(V179="","",EOMONTH(EDATE(Tabla1[[#This Row],[Fecha Finalización]],2),0))</f>
        <v/>
      </c>
      <c r="AY179" s="39"/>
      <c r="AZ179" s="250" t="str">
        <f>IF(V179="","",EOMONTH(EDATE(Tabla1[[#This Row],[Fecha Finalización]],3),0))</f>
        <v/>
      </c>
      <c r="BA179" s="39"/>
      <c r="BB179" s="39"/>
      <c r="BC179" s="236"/>
      <c r="BD179" s="234" t="str">
        <f>IF(F179="","",Tabla1[[#This Row],[sem 01]]&amp;Tabla1[[#This Row],[sem 02]]&amp;Tabla1[[#This Row],[sem 03]])</f>
        <v/>
      </c>
      <c r="BE179" s="235" t="str">
        <f>IF(TRIM(F179)="","",$B$1&amp;"-"&amp;SUBSTITUTE(Tabla1[[#This Row],[Mes Inscrito]]," ","")&amp;"-"&amp;SUBSTITUTE(Tabla1[[#This Row],[Dia de clases Inscrito]]," ","")&amp;"-"&amp;SUBSTITUTE(Tabla1[[#This Row],[Horario Inscrito]]," ","")&amp;"-"&amp;Tabla1[[#This Row],[Fecha Inicio grupo]])</f>
        <v/>
      </c>
      <c r="BF179" s="252" t="str">
        <f>IF(F179="","",Tabla1[[#This Row],[Curso]])</f>
        <v/>
      </c>
      <c r="BG179" s="253" t="str">
        <f>+IF(TRIM(F179)="","",$B$1&amp;"-"&amp;TRIM(Tabla1[[#This Row],[Mes Inscrito]])&amp;"-"&amp;TRIM(Tabla1[[#This Row],[Dia de clases Inscrito]])&amp;"-"&amp;TRIM(Tabla1[[#This Row],[Horario Inscrito]])&amp;"-"&amp;TRIM(Tabla1[[#This Row],[Fecha Inicio grupo]])&amp;"-"&amp;TRIM(Tabla1[[#This Row],[Tipo Incrito]]))</f>
        <v/>
      </c>
      <c r="BH179" s="307"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8"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8"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8" t="str">
        <f>IF(Tabla1[[#This Row],[Fecha Inicio grupo]]="","",IFERROR(VLOOKUP(Tabla1[[#This Row],[Mes de Alta como miembro]],Parámetros!$AM$2:$AN$16,2,0),"01/01/1900"))</f>
        <v/>
      </c>
    </row>
    <row r="180" spans="1:63" ht="14.45">
      <c r="A180" s="68">
        <v>177</v>
      </c>
      <c r="B180" s="29"/>
      <c r="C180" s="34"/>
      <c r="D180" s="42"/>
      <c r="E180" s="64"/>
      <c r="F180" s="45"/>
      <c r="G180" s="45"/>
      <c r="H180" s="164"/>
      <c r="I180" s="42"/>
      <c r="J180" s="28"/>
      <c r="K180" s="69"/>
      <c r="L180" s="68"/>
      <c r="M180" s="46"/>
      <c r="N180" s="239" t="str">
        <f ca="1">IF(Tabla1[[#This Row],[Fecha de nac]]="","",IF(Tabla1[[#This Row],[Fecha Finalización]] &gt;=TODAY(), DATEDIF(Tabla1[[#This Row],[Fecha de nac]],TODAY(),"y"), ROUNDDOWN((Tabla1[[#This Row],[Fecha Finalización]] -Tabla1[[#This Row],[Fecha de nac]])/365,0)))</f>
        <v/>
      </c>
      <c r="O180" s="170"/>
      <c r="P180" s="34"/>
      <c r="Q180" s="67"/>
      <c r="R180" s="67"/>
      <c r="S180" s="67"/>
      <c r="T180" s="67"/>
      <c r="U180" s="244" t="str">
        <f>IF(F180="","",Tabla1[[#This Row],[Fecha Inicio grupo]]+3*7-7)</f>
        <v/>
      </c>
      <c r="V180" s="245" t="str">
        <f>IF(F180="","",EDATE(Tabla1[[#This Row],[Fecha Inicio grupo]],3))</f>
        <v/>
      </c>
      <c r="W180" s="29"/>
      <c r="X180" s="29"/>
      <c r="Y180" s="76"/>
      <c r="Z180" s="76"/>
      <c r="AA180" s="76"/>
      <c r="AB180" s="76"/>
      <c r="AC180" s="76"/>
      <c r="AD180" s="76"/>
      <c r="AE180" s="76"/>
      <c r="AF180" s="76"/>
      <c r="AG180" s="76"/>
      <c r="AH180" s="76"/>
      <c r="AI180" s="76"/>
      <c r="AJ180" s="76"/>
      <c r="AK180" s="76"/>
      <c r="AL180" s="76"/>
      <c r="AM180" s="76"/>
      <c r="AN180" s="76"/>
      <c r="AO180" s="145"/>
      <c r="AP180" s="247" t="str">
        <f>IF(F180="","",IFERROR(VLOOKUP(SUBSTITUTE(SUBSTITUTE(Tabla1[[#This Row],[Uso Sistemas]],"T","P"),"N","F"),Parámetros!$M$2:$N$17,2,0),"Completar hasta 3ra sem. para evaluar a Probacionista"))</f>
        <v/>
      </c>
      <c r="AQ180" s="39"/>
      <c r="AR180" s="39"/>
      <c r="AS180" s="39"/>
      <c r="AT180" s="28"/>
      <c r="AU180" s="55"/>
      <c r="AV180" s="55"/>
      <c r="AW180" s="55"/>
      <c r="AX180" s="249" t="str">
        <f>IF(V180="","",EOMONTH(EDATE(Tabla1[[#This Row],[Fecha Finalización]],2),0))</f>
        <v/>
      </c>
      <c r="AY180" s="39"/>
      <c r="AZ180" s="250" t="str">
        <f>IF(V180="","",EOMONTH(EDATE(Tabla1[[#This Row],[Fecha Finalización]],3),0))</f>
        <v/>
      </c>
      <c r="BA180" s="39"/>
      <c r="BB180" s="39"/>
      <c r="BC180" s="236"/>
      <c r="BD180" s="234" t="str">
        <f>IF(F180="","",Tabla1[[#This Row],[sem 01]]&amp;Tabla1[[#This Row],[sem 02]]&amp;Tabla1[[#This Row],[sem 03]])</f>
        <v/>
      </c>
      <c r="BE180" s="235" t="str">
        <f>IF(TRIM(F180)="","",$B$1&amp;"-"&amp;SUBSTITUTE(Tabla1[[#This Row],[Mes Inscrito]]," ","")&amp;"-"&amp;SUBSTITUTE(Tabla1[[#This Row],[Dia de clases Inscrito]]," ","")&amp;"-"&amp;SUBSTITUTE(Tabla1[[#This Row],[Horario Inscrito]]," ","")&amp;"-"&amp;Tabla1[[#This Row],[Fecha Inicio grupo]])</f>
        <v/>
      </c>
      <c r="BF180" s="252" t="str">
        <f>IF(F180="","",Tabla1[[#This Row],[Curso]])</f>
        <v/>
      </c>
      <c r="BG180" s="253" t="str">
        <f>+IF(TRIM(F180)="","",$B$1&amp;"-"&amp;TRIM(Tabla1[[#This Row],[Mes Inscrito]])&amp;"-"&amp;TRIM(Tabla1[[#This Row],[Dia de clases Inscrito]])&amp;"-"&amp;TRIM(Tabla1[[#This Row],[Horario Inscrito]])&amp;"-"&amp;TRIM(Tabla1[[#This Row],[Fecha Inicio grupo]])&amp;"-"&amp;TRIM(Tabla1[[#This Row],[Tipo Incrito]]))</f>
        <v/>
      </c>
      <c r="BH180" s="307"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8"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8"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8" t="str">
        <f>IF(Tabla1[[#This Row],[Fecha Inicio grupo]]="","",IFERROR(VLOOKUP(Tabla1[[#This Row],[Mes de Alta como miembro]],Parámetros!$AM$2:$AN$16,2,0),"01/01/1900"))</f>
        <v/>
      </c>
    </row>
    <row r="181" spans="1:63" ht="14.45">
      <c r="A181" s="68">
        <v>178</v>
      </c>
      <c r="B181" s="29"/>
      <c r="C181" s="34"/>
      <c r="D181" s="42"/>
      <c r="E181" s="64"/>
      <c r="F181" s="45"/>
      <c r="G181" s="45"/>
      <c r="H181" s="164"/>
      <c r="I181" s="42"/>
      <c r="J181" s="28"/>
      <c r="K181" s="69"/>
      <c r="L181" s="68"/>
      <c r="M181" s="46"/>
      <c r="N181" s="239" t="str">
        <f ca="1">IF(Tabla1[[#This Row],[Fecha de nac]]="","",IF(Tabla1[[#This Row],[Fecha Finalización]] &gt;=TODAY(), DATEDIF(Tabla1[[#This Row],[Fecha de nac]],TODAY(),"y"), ROUNDDOWN((Tabla1[[#This Row],[Fecha Finalización]] -Tabla1[[#This Row],[Fecha de nac]])/365,0)))</f>
        <v/>
      </c>
      <c r="O181" s="170"/>
      <c r="P181" s="34"/>
      <c r="Q181" s="67"/>
      <c r="R181" s="67"/>
      <c r="S181" s="67"/>
      <c r="T181" s="67"/>
      <c r="U181" s="244" t="str">
        <f>IF(F181="","",Tabla1[[#This Row],[Fecha Inicio grupo]]+3*7-7)</f>
        <v/>
      </c>
      <c r="V181" s="245" t="str">
        <f>IF(F181="","",EDATE(Tabla1[[#This Row],[Fecha Inicio grupo]],3))</f>
        <v/>
      </c>
      <c r="W181" s="29"/>
      <c r="X181" s="29"/>
      <c r="Y181" s="76"/>
      <c r="Z181" s="76"/>
      <c r="AA181" s="76"/>
      <c r="AB181" s="76"/>
      <c r="AC181" s="76"/>
      <c r="AD181" s="76"/>
      <c r="AE181" s="76"/>
      <c r="AF181" s="76"/>
      <c r="AG181" s="76"/>
      <c r="AH181" s="76"/>
      <c r="AI181" s="76"/>
      <c r="AJ181" s="76"/>
      <c r="AK181" s="76"/>
      <c r="AL181" s="76"/>
      <c r="AM181" s="76"/>
      <c r="AN181" s="76"/>
      <c r="AO181" s="145"/>
      <c r="AP181" s="247" t="str">
        <f>IF(F181="","",IFERROR(VLOOKUP(SUBSTITUTE(SUBSTITUTE(Tabla1[[#This Row],[Uso Sistemas]],"T","P"),"N","F"),Parámetros!$M$2:$N$17,2,0),"Completar hasta 3ra sem. para evaluar a Probacionista"))</f>
        <v/>
      </c>
      <c r="AQ181" s="39"/>
      <c r="AR181" s="39"/>
      <c r="AS181" s="39"/>
      <c r="AT181" s="28"/>
      <c r="AU181" s="55"/>
      <c r="AV181" s="55"/>
      <c r="AW181" s="55"/>
      <c r="AX181" s="249" t="str">
        <f>IF(V181="","",EOMONTH(EDATE(Tabla1[[#This Row],[Fecha Finalización]],2),0))</f>
        <v/>
      </c>
      <c r="AY181" s="39"/>
      <c r="AZ181" s="250" t="str">
        <f>IF(V181="","",EOMONTH(EDATE(Tabla1[[#This Row],[Fecha Finalización]],3),0))</f>
        <v/>
      </c>
      <c r="BA181" s="39"/>
      <c r="BB181" s="39"/>
      <c r="BC181" s="236"/>
      <c r="BD181" s="234" t="str">
        <f>IF(F181="","",Tabla1[[#This Row],[sem 01]]&amp;Tabla1[[#This Row],[sem 02]]&amp;Tabla1[[#This Row],[sem 03]])</f>
        <v/>
      </c>
      <c r="BE181" s="235" t="str">
        <f>IF(TRIM(F181)="","",$B$1&amp;"-"&amp;SUBSTITUTE(Tabla1[[#This Row],[Mes Inscrito]]," ","")&amp;"-"&amp;SUBSTITUTE(Tabla1[[#This Row],[Dia de clases Inscrito]]," ","")&amp;"-"&amp;SUBSTITUTE(Tabla1[[#This Row],[Horario Inscrito]]," ","")&amp;"-"&amp;Tabla1[[#This Row],[Fecha Inicio grupo]])</f>
        <v/>
      </c>
      <c r="BF181" s="252" t="str">
        <f>IF(F181="","",Tabla1[[#This Row],[Curso]])</f>
        <v/>
      </c>
      <c r="BG181" s="253" t="str">
        <f>+IF(TRIM(F181)="","",$B$1&amp;"-"&amp;TRIM(Tabla1[[#This Row],[Mes Inscrito]])&amp;"-"&amp;TRIM(Tabla1[[#This Row],[Dia de clases Inscrito]])&amp;"-"&amp;TRIM(Tabla1[[#This Row],[Horario Inscrito]])&amp;"-"&amp;TRIM(Tabla1[[#This Row],[Fecha Inicio grupo]])&amp;"-"&amp;TRIM(Tabla1[[#This Row],[Tipo Incrito]]))</f>
        <v/>
      </c>
      <c r="BH181" s="307"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8"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8"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8" t="str">
        <f>IF(Tabla1[[#This Row],[Fecha Inicio grupo]]="","",IFERROR(VLOOKUP(Tabla1[[#This Row],[Mes de Alta como miembro]],Parámetros!$AM$2:$AN$16,2,0),"01/01/1900"))</f>
        <v/>
      </c>
    </row>
    <row r="182" spans="1:63" ht="14.45">
      <c r="A182" s="68">
        <v>179</v>
      </c>
      <c r="B182" s="29"/>
      <c r="C182" s="34"/>
      <c r="D182" s="42"/>
      <c r="E182" s="64"/>
      <c r="F182" s="45"/>
      <c r="G182" s="45"/>
      <c r="H182" s="164"/>
      <c r="I182" s="42"/>
      <c r="J182" s="28"/>
      <c r="K182" s="69"/>
      <c r="L182" s="68"/>
      <c r="M182" s="46"/>
      <c r="N182" s="239" t="str">
        <f ca="1">IF(Tabla1[[#This Row],[Fecha de nac]]="","",IF(Tabla1[[#This Row],[Fecha Finalización]] &gt;=TODAY(), DATEDIF(Tabla1[[#This Row],[Fecha de nac]],TODAY(),"y"), ROUNDDOWN((Tabla1[[#This Row],[Fecha Finalización]] -Tabla1[[#This Row],[Fecha de nac]])/365,0)))</f>
        <v/>
      </c>
      <c r="O182" s="170"/>
      <c r="P182" s="34"/>
      <c r="Q182" s="67"/>
      <c r="R182" s="67"/>
      <c r="S182" s="67"/>
      <c r="T182" s="67"/>
      <c r="U182" s="244" t="str">
        <f>IF(F182="","",Tabla1[[#This Row],[Fecha Inicio grupo]]+3*7-7)</f>
        <v/>
      </c>
      <c r="V182" s="245" t="str">
        <f>IF(F182="","",EDATE(Tabla1[[#This Row],[Fecha Inicio grupo]],3))</f>
        <v/>
      </c>
      <c r="W182" s="29"/>
      <c r="X182" s="29"/>
      <c r="Y182" s="76"/>
      <c r="Z182" s="76"/>
      <c r="AA182" s="76"/>
      <c r="AB182" s="76"/>
      <c r="AC182" s="76"/>
      <c r="AD182" s="76"/>
      <c r="AE182" s="76"/>
      <c r="AF182" s="76"/>
      <c r="AG182" s="76"/>
      <c r="AH182" s="76"/>
      <c r="AI182" s="76"/>
      <c r="AJ182" s="76"/>
      <c r="AK182" s="76"/>
      <c r="AL182" s="76"/>
      <c r="AM182" s="76"/>
      <c r="AN182" s="76"/>
      <c r="AO182" s="145"/>
      <c r="AP182" s="247" t="str">
        <f>IF(F182="","",IFERROR(VLOOKUP(SUBSTITUTE(SUBSTITUTE(Tabla1[[#This Row],[Uso Sistemas]],"T","P"),"N","F"),Parámetros!$M$2:$N$17,2,0),"Completar hasta 3ra sem. para evaluar a Probacionista"))</f>
        <v/>
      </c>
      <c r="AQ182" s="39"/>
      <c r="AR182" s="39"/>
      <c r="AS182" s="39"/>
      <c r="AT182" s="28"/>
      <c r="AU182" s="55"/>
      <c r="AV182" s="55"/>
      <c r="AW182" s="55"/>
      <c r="AX182" s="249" t="str">
        <f>IF(V182="","",EOMONTH(EDATE(Tabla1[[#This Row],[Fecha Finalización]],2),0))</f>
        <v/>
      </c>
      <c r="AY182" s="39"/>
      <c r="AZ182" s="250" t="str">
        <f>IF(V182="","",EOMONTH(EDATE(Tabla1[[#This Row],[Fecha Finalización]],3),0))</f>
        <v/>
      </c>
      <c r="BA182" s="39"/>
      <c r="BB182" s="39"/>
      <c r="BC182" s="236"/>
      <c r="BD182" s="234" t="str">
        <f>IF(F182="","",Tabla1[[#This Row],[sem 01]]&amp;Tabla1[[#This Row],[sem 02]]&amp;Tabla1[[#This Row],[sem 03]])</f>
        <v/>
      </c>
      <c r="BE182" s="235" t="str">
        <f>IF(TRIM(F182)="","",$B$1&amp;"-"&amp;SUBSTITUTE(Tabla1[[#This Row],[Mes Inscrito]]," ","")&amp;"-"&amp;SUBSTITUTE(Tabla1[[#This Row],[Dia de clases Inscrito]]," ","")&amp;"-"&amp;SUBSTITUTE(Tabla1[[#This Row],[Horario Inscrito]]," ","")&amp;"-"&amp;Tabla1[[#This Row],[Fecha Inicio grupo]])</f>
        <v/>
      </c>
      <c r="BF182" s="252" t="str">
        <f>IF(F182="","",Tabla1[[#This Row],[Curso]])</f>
        <v/>
      </c>
      <c r="BG182" s="253" t="str">
        <f>+IF(TRIM(F182)="","",$B$1&amp;"-"&amp;TRIM(Tabla1[[#This Row],[Mes Inscrito]])&amp;"-"&amp;TRIM(Tabla1[[#This Row],[Dia de clases Inscrito]])&amp;"-"&amp;TRIM(Tabla1[[#This Row],[Horario Inscrito]])&amp;"-"&amp;TRIM(Tabla1[[#This Row],[Fecha Inicio grupo]])&amp;"-"&amp;TRIM(Tabla1[[#This Row],[Tipo Incrito]]))</f>
        <v/>
      </c>
      <c r="BH182" s="307"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8"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8"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8" t="str">
        <f>IF(Tabla1[[#This Row],[Fecha Inicio grupo]]="","",IFERROR(VLOOKUP(Tabla1[[#This Row],[Mes de Alta como miembro]],Parámetros!$AM$2:$AN$16,2,0),"01/01/1900"))</f>
        <v/>
      </c>
    </row>
    <row r="183" spans="1:63" ht="14.45">
      <c r="A183" s="68">
        <v>180</v>
      </c>
      <c r="B183" s="29"/>
      <c r="C183" s="34"/>
      <c r="D183" s="42"/>
      <c r="E183" s="64"/>
      <c r="F183" s="45"/>
      <c r="G183" s="45"/>
      <c r="H183" s="164"/>
      <c r="I183" s="42"/>
      <c r="J183" s="28"/>
      <c r="K183" s="69"/>
      <c r="L183" s="68"/>
      <c r="M183" s="46"/>
      <c r="N183" s="239" t="str">
        <f ca="1">IF(Tabla1[[#This Row],[Fecha de nac]]="","",IF(Tabla1[[#This Row],[Fecha Finalización]] &gt;=TODAY(), DATEDIF(Tabla1[[#This Row],[Fecha de nac]],TODAY(),"y"), ROUNDDOWN((Tabla1[[#This Row],[Fecha Finalización]] -Tabla1[[#This Row],[Fecha de nac]])/365,0)))</f>
        <v/>
      </c>
      <c r="O183" s="170"/>
      <c r="P183" s="34"/>
      <c r="Q183" s="67"/>
      <c r="R183" s="67"/>
      <c r="S183" s="67"/>
      <c r="T183" s="67"/>
      <c r="U183" s="244" t="str">
        <f>IF(F183="","",Tabla1[[#This Row],[Fecha Inicio grupo]]+3*7-7)</f>
        <v/>
      </c>
      <c r="V183" s="245" t="str">
        <f>IF(F183="","",EDATE(Tabla1[[#This Row],[Fecha Inicio grupo]],3))</f>
        <v/>
      </c>
      <c r="W183" s="29"/>
      <c r="X183" s="29"/>
      <c r="Y183" s="76"/>
      <c r="Z183" s="76"/>
      <c r="AA183" s="76"/>
      <c r="AB183" s="76"/>
      <c r="AC183" s="76"/>
      <c r="AD183" s="76"/>
      <c r="AE183" s="76"/>
      <c r="AF183" s="76"/>
      <c r="AG183" s="76"/>
      <c r="AH183" s="76"/>
      <c r="AI183" s="76"/>
      <c r="AJ183" s="76"/>
      <c r="AK183" s="76"/>
      <c r="AL183" s="76"/>
      <c r="AM183" s="76"/>
      <c r="AN183" s="76"/>
      <c r="AO183" s="145"/>
      <c r="AP183" s="247" t="str">
        <f>IF(F183="","",IFERROR(VLOOKUP(SUBSTITUTE(SUBSTITUTE(Tabla1[[#This Row],[Uso Sistemas]],"T","P"),"N","F"),Parámetros!$M$2:$N$17,2,0),"Completar hasta 3ra sem. para evaluar a Probacionista"))</f>
        <v/>
      </c>
      <c r="AQ183" s="39"/>
      <c r="AR183" s="39"/>
      <c r="AS183" s="39"/>
      <c r="AT183" s="28"/>
      <c r="AU183" s="55"/>
      <c r="AV183" s="55"/>
      <c r="AW183" s="55"/>
      <c r="AX183" s="249" t="str">
        <f>IF(V183="","",EOMONTH(EDATE(Tabla1[[#This Row],[Fecha Finalización]],2),0))</f>
        <v/>
      </c>
      <c r="AY183" s="39"/>
      <c r="AZ183" s="250" t="str">
        <f>IF(V183="","",EOMONTH(EDATE(Tabla1[[#This Row],[Fecha Finalización]],3),0))</f>
        <v/>
      </c>
      <c r="BA183" s="39"/>
      <c r="BB183" s="39"/>
      <c r="BC183" s="236"/>
      <c r="BD183" s="234" t="str">
        <f>IF(F183="","",Tabla1[[#This Row],[sem 01]]&amp;Tabla1[[#This Row],[sem 02]]&amp;Tabla1[[#This Row],[sem 03]])</f>
        <v/>
      </c>
      <c r="BE183" s="235" t="str">
        <f>IF(TRIM(F183)="","",$B$1&amp;"-"&amp;SUBSTITUTE(Tabla1[[#This Row],[Mes Inscrito]]," ","")&amp;"-"&amp;SUBSTITUTE(Tabla1[[#This Row],[Dia de clases Inscrito]]," ","")&amp;"-"&amp;SUBSTITUTE(Tabla1[[#This Row],[Horario Inscrito]]," ","")&amp;"-"&amp;Tabla1[[#This Row],[Fecha Inicio grupo]])</f>
        <v/>
      </c>
      <c r="BF183" s="252" t="str">
        <f>IF(F183="","",Tabla1[[#This Row],[Curso]])</f>
        <v/>
      </c>
      <c r="BG183" s="253" t="str">
        <f>+IF(TRIM(F183)="","",$B$1&amp;"-"&amp;TRIM(Tabla1[[#This Row],[Mes Inscrito]])&amp;"-"&amp;TRIM(Tabla1[[#This Row],[Dia de clases Inscrito]])&amp;"-"&amp;TRIM(Tabla1[[#This Row],[Horario Inscrito]])&amp;"-"&amp;TRIM(Tabla1[[#This Row],[Fecha Inicio grupo]])&amp;"-"&amp;TRIM(Tabla1[[#This Row],[Tipo Incrito]]))</f>
        <v/>
      </c>
      <c r="BH183" s="307"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8"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8"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8" t="str">
        <f>IF(Tabla1[[#This Row],[Fecha Inicio grupo]]="","",IFERROR(VLOOKUP(Tabla1[[#This Row],[Mes de Alta como miembro]],Parámetros!$AM$2:$AN$16,2,0),"01/01/1900"))</f>
        <v/>
      </c>
    </row>
    <row r="184" spans="1:63" ht="14.45">
      <c r="A184" s="68">
        <v>181</v>
      </c>
      <c r="B184" s="29"/>
      <c r="C184" s="34"/>
      <c r="D184" s="42"/>
      <c r="E184" s="64"/>
      <c r="F184" s="45"/>
      <c r="G184" s="45"/>
      <c r="H184" s="164"/>
      <c r="I184" s="42"/>
      <c r="J184" s="28"/>
      <c r="K184" s="69"/>
      <c r="L184" s="68"/>
      <c r="M184" s="46"/>
      <c r="N184" s="239" t="str">
        <f ca="1">IF(Tabla1[[#This Row],[Fecha de nac]]="","",IF(Tabla1[[#This Row],[Fecha Finalización]] &gt;=TODAY(), DATEDIF(Tabla1[[#This Row],[Fecha de nac]],TODAY(),"y"), ROUNDDOWN((Tabla1[[#This Row],[Fecha Finalización]] -Tabla1[[#This Row],[Fecha de nac]])/365,0)))</f>
        <v/>
      </c>
      <c r="O184" s="170"/>
      <c r="P184" s="34"/>
      <c r="Q184" s="67"/>
      <c r="R184" s="67"/>
      <c r="S184" s="67"/>
      <c r="T184" s="67"/>
      <c r="U184" s="244" t="str">
        <f>IF(F184="","",Tabla1[[#This Row],[Fecha Inicio grupo]]+3*7-7)</f>
        <v/>
      </c>
      <c r="V184" s="245" t="str">
        <f>IF(F184="","",EDATE(Tabla1[[#This Row],[Fecha Inicio grupo]],3))</f>
        <v/>
      </c>
      <c r="W184" s="29"/>
      <c r="X184" s="29"/>
      <c r="Y184" s="76"/>
      <c r="Z184" s="76"/>
      <c r="AA184" s="76"/>
      <c r="AB184" s="76"/>
      <c r="AC184" s="76"/>
      <c r="AD184" s="76"/>
      <c r="AE184" s="76"/>
      <c r="AF184" s="76"/>
      <c r="AG184" s="76"/>
      <c r="AH184" s="76"/>
      <c r="AI184" s="76"/>
      <c r="AJ184" s="76"/>
      <c r="AK184" s="76"/>
      <c r="AL184" s="76"/>
      <c r="AM184" s="76"/>
      <c r="AN184" s="76"/>
      <c r="AO184" s="145"/>
      <c r="AP184" s="247" t="str">
        <f>IF(F184="","",IFERROR(VLOOKUP(SUBSTITUTE(SUBSTITUTE(Tabla1[[#This Row],[Uso Sistemas]],"T","P"),"N","F"),Parámetros!$M$2:$N$17,2,0),"Completar hasta 3ra sem. para evaluar a Probacionista"))</f>
        <v/>
      </c>
      <c r="AQ184" s="39"/>
      <c r="AR184" s="39"/>
      <c r="AS184" s="39"/>
      <c r="AT184" s="28"/>
      <c r="AU184" s="55"/>
      <c r="AV184" s="55"/>
      <c r="AW184" s="55"/>
      <c r="AX184" s="249" t="str">
        <f>IF(V184="","",EOMONTH(EDATE(Tabla1[[#This Row],[Fecha Finalización]],2),0))</f>
        <v/>
      </c>
      <c r="AY184" s="39"/>
      <c r="AZ184" s="250" t="str">
        <f>IF(V184="","",EOMONTH(EDATE(Tabla1[[#This Row],[Fecha Finalización]],3),0))</f>
        <v/>
      </c>
      <c r="BA184" s="39"/>
      <c r="BB184" s="39"/>
      <c r="BC184" s="236"/>
      <c r="BD184" s="234" t="str">
        <f>IF(F184="","",Tabla1[[#This Row],[sem 01]]&amp;Tabla1[[#This Row],[sem 02]]&amp;Tabla1[[#This Row],[sem 03]])</f>
        <v/>
      </c>
      <c r="BE184" s="235" t="str">
        <f>IF(TRIM(F184)="","",$B$1&amp;"-"&amp;SUBSTITUTE(Tabla1[[#This Row],[Mes Inscrito]]," ","")&amp;"-"&amp;SUBSTITUTE(Tabla1[[#This Row],[Dia de clases Inscrito]]," ","")&amp;"-"&amp;SUBSTITUTE(Tabla1[[#This Row],[Horario Inscrito]]," ","")&amp;"-"&amp;Tabla1[[#This Row],[Fecha Inicio grupo]])</f>
        <v/>
      </c>
      <c r="BF184" s="252" t="str">
        <f>IF(F184="","",Tabla1[[#This Row],[Curso]])</f>
        <v/>
      </c>
      <c r="BG184" s="253" t="str">
        <f>+IF(TRIM(F184)="","",$B$1&amp;"-"&amp;TRIM(Tabla1[[#This Row],[Mes Inscrito]])&amp;"-"&amp;TRIM(Tabla1[[#This Row],[Dia de clases Inscrito]])&amp;"-"&amp;TRIM(Tabla1[[#This Row],[Horario Inscrito]])&amp;"-"&amp;TRIM(Tabla1[[#This Row],[Fecha Inicio grupo]])&amp;"-"&amp;TRIM(Tabla1[[#This Row],[Tipo Incrito]]))</f>
        <v/>
      </c>
      <c r="BH184" s="307"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8"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8"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8" t="str">
        <f>IF(Tabla1[[#This Row],[Fecha Inicio grupo]]="","",IFERROR(VLOOKUP(Tabla1[[#This Row],[Mes de Alta como miembro]],Parámetros!$AM$2:$AN$16,2,0),"01/01/1900"))</f>
        <v/>
      </c>
    </row>
    <row r="185" spans="1:63" ht="14.45">
      <c r="A185" s="68">
        <v>182</v>
      </c>
      <c r="B185" s="29"/>
      <c r="C185" s="34"/>
      <c r="D185" s="42"/>
      <c r="E185" s="64"/>
      <c r="F185" s="45"/>
      <c r="G185" s="45"/>
      <c r="H185" s="164"/>
      <c r="I185" s="42"/>
      <c r="J185" s="28"/>
      <c r="K185" s="69"/>
      <c r="L185" s="68"/>
      <c r="M185" s="46"/>
      <c r="N185" s="239" t="str">
        <f ca="1">IF(Tabla1[[#This Row],[Fecha de nac]]="","",IF(Tabla1[[#This Row],[Fecha Finalización]] &gt;=TODAY(), DATEDIF(Tabla1[[#This Row],[Fecha de nac]],TODAY(),"y"), ROUNDDOWN((Tabla1[[#This Row],[Fecha Finalización]] -Tabla1[[#This Row],[Fecha de nac]])/365,0)))</f>
        <v/>
      </c>
      <c r="O185" s="170"/>
      <c r="P185" s="34"/>
      <c r="Q185" s="67"/>
      <c r="R185" s="67"/>
      <c r="S185" s="67"/>
      <c r="T185" s="67"/>
      <c r="U185" s="244" t="str">
        <f>IF(F185="","",Tabla1[[#This Row],[Fecha Inicio grupo]]+3*7-7)</f>
        <v/>
      </c>
      <c r="V185" s="245" t="str">
        <f>IF(F185="","",EDATE(Tabla1[[#This Row],[Fecha Inicio grupo]],3))</f>
        <v/>
      </c>
      <c r="W185" s="29"/>
      <c r="X185" s="29"/>
      <c r="Y185" s="76"/>
      <c r="Z185" s="76"/>
      <c r="AA185" s="76"/>
      <c r="AB185" s="76"/>
      <c r="AC185" s="76"/>
      <c r="AD185" s="76"/>
      <c r="AE185" s="76"/>
      <c r="AF185" s="76"/>
      <c r="AG185" s="76"/>
      <c r="AH185" s="76"/>
      <c r="AI185" s="76"/>
      <c r="AJ185" s="76"/>
      <c r="AK185" s="76"/>
      <c r="AL185" s="76"/>
      <c r="AM185" s="76"/>
      <c r="AN185" s="76"/>
      <c r="AO185" s="145"/>
      <c r="AP185" s="247" t="str">
        <f>IF(F185="","",IFERROR(VLOOKUP(SUBSTITUTE(SUBSTITUTE(Tabla1[[#This Row],[Uso Sistemas]],"T","P"),"N","F"),Parámetros!$M$2:$N$17,2,0),"Completar hasta 3ra sem. para evaluar a Probacionista"))</f>
        <v/>
      </c>
      <c r="AQ185" s="39"/>
      <c r="AR185" s="39"/>
      <c r="AS185" s="39"/>
      <c r="AT185" s="28"/>
      <c r="AU185" s="55"/>
      <c r="AV185" s="55"/>
      <c r="AW185" s="55"/>
      <c r="AX185" s="249" t="str">
        <f>IF(V185="","",EOMONTH(EDATE(Tabla1[[#This Row],[Fecha Finalización]],2),0))</f>
        <v/>
      </c>
      <c r="AY185" s="39"/>
      <c r="AZ185" s="250" t="str">
        <f>IF(V185="","",EOMONTH(EDATE(Tabla1[[#This Row],[Fecha Finalización]],3),0))</f>
        <v/>
      </c>
      <c r="BA185" s="39"/>
      <c r="BB185" s="39"/>
      <c r="BC185" s="236"/>
      <c r="BD185" s="234" t="str">
        <f>IF(F185="","",Tabla1[[#This Row],[sem 01]]&amp;Tabla1[[#This Row],[sem 02]]&amp;Tabla1[[#This Row],[sem 03]])</f>
        <v/>
      </c>
      <c r="BE185" s="235" t="str">
        <f>IF(TRIM(F185)="","",$B$1&amp;"-"&amp;SUBSTITUTE(Tabla1[[#This Row],[Mes Inscrito]]," ","")&amp;"-"&amp;SUBSTITUTE(Tabla1[[#This Row],[Dia de clases Inscrito]]," ","")&amp;"-"&amp;SUBSTITUTE(Tabla1[[#This Row],[Horario Inscrito]]," ","")&amp;"-"&amp;Tabla1[[#This Row],[Fecha Inicio grupo]])</f>
        <v/>
      </c>
      <c r="BF185" s="252" t="str">
        <f>IF(F185="","",Tabla1[[#This Row],[Curso]])</f>
        <v/>
      </c>
      <c r="BG185" s="253" t="str">
        <f>+IF(TRIM(F185)="","",$B$1&amp;"-"&amp;TRIM(Tabla1[[#This Row],[Mes Inscrito]])&amp;"-"&amp;TRIM(Tabla1[[#This Row],[Dia de clases Inscrito]])&amp;"-"&amp;TRIM(Tabla1[[#This Row],[Horario Inscrito]])&amp;"-"&amp;TRIM(Tabla1[[#This Row],[Fecha Inicio grupo]])&amp;"-"&amp;TRIM(Tabla1[[#This Row],[Tipo Incrito]]))</f>
        <v/>
      </c>
      <c r="BH185" s="307"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8"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8"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8" t="str">
        <f>IF(Tabla1[[#This Row],[Fecha Inicio grupo]]="","",IFERROR(VLOOKUP(Tabla1[[#This Row],[Mes de Alta como miembro]],Parámetros!$AM$2:$AN$16,2,0),"01/01/1900"))</f>
        <v/>
      </c>
    </row>
    <row r="186" spans="1:63" ht="14.45">
      <c r="A186" s="68">
        <v>183</v>
      </c>
      <c r="B186" s="29"/>
      <c r="C186" s="34"/>
      <c r="D186" s="42"/>
      <c r="E186" s="64"/>
      <c r="F186" s="45"/>
      <c r="G186" s="45"/>
      <c r="H186" s="164"/>
      <c r="I186" s="42"/>
      <c r="J186" s="28"/>
      <c r="K186" s="69"/>
      <c r="L186" s="68"/>
      <c r="M186" s="46"/>
      <c r="N186" s="239" t="str">
        <f ca="1">IF(Tabla1[[#This Row],[Fecha de nac]]="","",IF(Tabla1[[#This Row],[Fecha Finalización]] &gt;=TODAY(), DATEDIF(Tabla1[[#This Row],[Fecha de nac]],TODAY(),"y"), ROUNDDOWN((Tabla1[[#This Row],[Fecha Finalización]] -Tabla1[[#This Row],[Fecha de nac]])/365,0)))</f>
        <v/>
      </c>
      <c r="O186" s="170"/>
      <c r="P186" s="34"/>
      <c r="Q186" s="67"/>
      <c r="R186" s="67"/>
      <c r="S186" s="67"/>
      <c r="T186" s="67"/>
      <c r="U186" s="244" t="str">
        <f>IF(F186="","",Tabla1[[#This Row],[Fecha Inicio grupo]]+3*7-7)</f>
        <v/>
      </c>
      <c r="V186" s="245" t="str">
        <f>IF(F186="","",EDATE(Tabla1[[#This Row],[Fecha Inicio grupo]],3))</f>
        <v/>
      </c>
      <c r="W186" s="29"/>
      <c r="X186" s="29"/>
      <c r="Y186" s="76"/>
      <c r="Z186" s="76"/>
      <c r="AA186" s="76"/>
      <c r="AB186" s="76"/>
      <c r="AC186" s="76"/>
      <c r="AD186" s="76"/>
      <c r="AE186" s="76"/>
      <c r="AF186" s="76"/>
      <c r="AG186" s="76"/>
      <c r="AH186" s="76"/>
      <c r="AI186" s="76"/>
      <c r="AJ186" s="76"/>
      <c r="AK186" s="76"/>
      <c r="AL186" s="76"/>
      <c r="AM186" s="76"/>
      <c r="AN186" s="76"/>
      <c r="AO186" s="145"/>
      <c r="AP186" s="247" t="str">
        <f>IF(F186="","",IFERROR(VLOOKUP(SUBSTITUTE(SUBSTITUTE(Tabla1[[#This Row],[Uso Sistemas]],"T","P"),"N","F"),Parámetros!$M$2:$N$17,2,0),"Completar hasta 3ra sem. para evaluar a Probacionista"))</f>
        <v/>
      </c>
      <c r="AQ186" s="39"/>
      <c r="AR186" s="39"/>
      <c r="AS186" s="39"/>
      <c r="AT186" s="28"/>
      <c r="AU186" s="55"/>
      <c r="AV186" s="55"/>
      <c r="AW186" s="55"/>
      <c r="AX186" s="249" t="str">
        <f>IF(V186="","",EOMONTH(EDATE(Tabla1[[#This Row],[Fecha Finalización]],2),0))</f>
        <v/>
      </c>
      <c r="AY186" s="39"/>
      <c r="AZ186" s="250" t="str">
        <f>IF(V186="","",EOMONTH(EDATE(Tabla1[[#This Row],[Fecha Finalización]],3),0))</f>
        <v/>
      </c>
      <c r="BA186" s="39"/>
      <c r="BB186" s="39"/>
      <c r="BC186" s="236"/>
      <c r="BD186" s="234" t="str">
        <f>IF(F186="","",Tabla1[[#This Row],[sem 01]]&amp;Tabla1[[#This Row],[sem 02]]&amp;Tabla1[[#This Row],[sem 03]])</f>
        <v/>
      </c>
      <c r="BE186" s="235" t="str">
        <f>IF(TRIM(F186)="","",$B$1&amp;"-"&amp;SUBSTITUTE(Tabla1[[#This Row],[Mes Inscrito]]," ","")&amp;"-"&amp;SUBSTITUTE(Tabla1[[#This Row],[Dia de clases Inscrito]]," ","")&amp;"-"&amp;SUBSTITUTE(Tabla1[[#This Row],[Horario Inscrito]]," ","")&amp;"-"&amp;Tabla1[[#This Row],[Fecha Inicio grupo]])</f>
        <v/>
      </c>
      <c r="BF186" s="252" t="str">
        <f>IF(F186="","",Tabla1[[#This Row],[Curso]])</f>
        <v/>
      </c>
      <c r="BG186" s="253" t="str">
        <f>+IF(TRIM(F186)="","",$B$1&amp;"-"&amp;TRIM(Tabla1[[#This Row],[Mes Inscrito]])&amp;"-"&amp;TRIM(Tabla1[[#This Row],[Dia de clases Inscrito]])&amp;"-"&amp;TRIM(Tabla1[[#This Row],[Horario Inscrito]])&amp;"-"&amp;TRIM(Tabla1[[#This Row],[Fecha Inicio grupo]])&amp;"-"&amp;TRIM(Tabla1[[#This Row],[Tipo Incrito]]))</f>
        <v/>
      </c>
      <c r="BH186" s="307"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8"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8"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8" t="str">
        <f>IF(Tabla1[[#This Row],[Fecha Inicio grupo]]="","",IFERROR(VLOOKUP(Tabla1[[#This Row],[Mes de Alta como miembro]],Parámetros!$AM$2:$AN$16,2,0),"01/01/1900"))</f>
        <v/>
      </c>
    </row>
    <row r="187" spans="1:63" ht="14.45">
      <c r="A187" s="68">
        <v>184</v>
      </c>
      <c r="B187" s="29"/>
      <c r="C187" s="34"/>
      <c r="D187" s="42"/>
      <c r="E187" s="64"/>
      <c r="F187" s="45"/>
      <c r="G187" s="45"/>
      <c r="H187" s="164"/>
      <c r="I187" s="42"/>
      <c r="J187" s="28"/>
      <c r="K187" s="69"/>
      <c r="L187" s="68"/>
      <c r="M187" s="46"/>
      <c r="N187" s="239" t="str">
        <f ca="1">IF(Tabla1[[#This Row],[Fecha de nac]]="","",IF(Tabla1[[#This Row],[Fecha Finalización]] &gt;=TODAY(), DATEDIF(Tabla1[[#This Row],[Fecha de nac]],TODAY(),"y"), ROUNDDOWN((Tabla1[[#This Row],[Fecha Finalización]] -Tabla1[[#This Row],[Fecha de nac]])/365,0)))</f>
        <v/>
      </c>
      <c r="O187" s="170"/>
      <c r="P187" s="34"/>
      <c r="Q187" s="67"/>
      <c r="R187" s="67"/>
      <c r="S187" s="67"/>
      <c r="T187" s="67"/>
      <c r="U187" s="244" t="str">
        <f>IF(F187="","",Tabla1[[#This Row],[Fecha Inicio grupo]]+3*7-7)</f>
        <v/>
      </c>
      <c r="V187" s="245" t="str">
        <f>IF(F187="","",EDATE(Tabla1[[#This Row],[Fecha Inicio grupo]],3))</f>
        <v/>
      </c>
      <c r="W187" s="29"/>
      <c r="X187" s="29"/>
      <c r="Y187" s="76"/>
      <c r="Z187" s="76"/>
      <c r="AA187" s="76"/>
      <c r="AB187" s="76"/>
      <c r="AC187" s="76"/>
      <c r="AD187" s="76"/>
      <c r="AE187" s="76"/>
      <c r="AF187" s="76"/>
      <c r="AG187" s="76"/>
      <c r="AH187" s="76"/>
      <c r="AI187" s="76"/>
      <c r="AJ187" s="76"/>
      <c r="AK187" s="76"/>
      <c r="AL187" s="76"/>
      <c r="AM187" s="76"/>
      <c r="AN187" s="76"/>
      <c r="AO187" s="145"/>
      <c r="AP187" s="247" t="str">
        <f>IF(F187="","",IFERROR(VLOOKUP(SUBSTITUTE(SUBSTITUTE(Tabla1[[#This Row],[Uso Sistemas]],"T","P"),"N","F"),Parámetros!$M$2:$N$17,2,0),"Completar hasta 3ra sem. para evaluar a Probacionista"))</f>
        <v/>
      </c>
      <c r="AQ187" s="39"/>
      <c r="AR187" s="39"/>
      <c r="AS187" s="39"/>
      <c r="AT187" s="28"/>
      <c r="AU187" s="55"/>
      <c r="AV187" s="55"/>
      <c r="AW187" s="55"/>
      <c r="AX187" s="249" t="str">
        <f>IF(V187="","",EOMONTH(EDATE(Tabla1[[#This Row],[Fecha Finalización]],2),0))</f>
        <v/>
      </c>
      <c r="AY187" s="39"/>
      <c r="AZ187" s="250" t="str">
        <f>IF(V187="","",EOMONTH(EDATE(Tabla1[[#This Row],[Fecha Finalización]],3),0))</f>
        <v/>
      </c>
      <c r="BA187" s="39"/>
      <c r="BB187" s="39"/>
      <c r="BC187" s="236"/>
      <c r="BD187" s="234" t="str">
        <f>IF(F187="","",Tabla1[[#This Row],[sem 01]]&amp;Tabla1[[#This Row],[sem 02]]&amp;Tabla1[[#This Row],[sem 03]])</f>
        <v/>
      </c>
      <c r="BE187" s="235" t="str">
        <f>IF(TRIM(F187)="","",$B$1&amp;"-"&amp;SUBSTITUTE(Tabla1[[#This Row],[Mes Inscrito]]," ","")&amp;"-"&amp;SUBSTITUTE(Tabla1[[#This Row],[Dia de clases Inscrito]]," ","")&amp;"-"&amp;SUBSTITUTE(Tabla1[[#This Row],[Horario Inscrito]]," ","")&amp;"-"&amp;Tabla1[[#This Row],[Fecha Inicio grupo]])</f>
        <v/>
      </c>
      <c r="BF187" s="252" t="str">
        <f>IF(F187="","",Tabla1[[#This Row],[Curso]])</f>
        <v/>
      </c>
      <c r="BG187" s="253" t="str">
        <f>+IF(TRIM(F187)="","",$B$1&amp;"-"&amp;TRIM(Tabla1[[#This Row],[Mes Inscrito]])&amp;"-"&amp;TRIM(Tabla1[[#This Row],[Dia de clases Inscrito]])&amp;"-"&amp;TRIM(Tabla1[[#This Row],[Horario Inscrito]])&amp;"-"&amp;TRIM(Tabla1[[#This Row],[Fecha Inicio grupo]])&amp;"-"&amp;TRIM(Tabla1[[#This Row],[Tipo Incrito]]))</f>
        <v/>
      </c>
      <c r="BH187" s="307"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8"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8"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8" t="str">
        <f>IF(Tabla1[[#This Row],[Fecha Inicio grupo]]="","",IFERROR(VLOOKUP(Tabla1[[#This Row],[Mes de Alta como miembro]],Parámetros!$AM$2:$AN$16,2,0),"01/01/1900"))</f>
        <v/>
      </c>
    </row>
    <row r="188" spans="1:63" ht="14.45">
      <c r="A188" s="68">
        <v>185</v>
      </c>
      <c r="B188" s="29"/>
      <c r="C188" s="34"/>
      <c r="D188" s="42"/>
      <c r="E188" s="64"/>
      <c r="F188" s="45"/>
      <c r="G188" s="45"/>
      <c r="H188" s="164"/>
      <c r="I188" s="42"/>
      <c r="J188" s="28"/>
      <c r="K188" s="69"/>
      <c r="L188" s="68"/>
      <c r="M188" s="46"/>
      <c r="N188" s="239" t="str">
        <f ca="1">IF(Tabla1[[#This Row],[Fecha de nac]]="","",IF(Tabla1[[#This Row],[Fecha Finalización]] &gt;=TODAY(), DATEDIF(Tabla1[[#This Row],[Fecha de nac]],TODAY(),"y"), ROUNDDOWN((Tabla1[[#This Row],[Fecha Finalización]] -Tabla1[[#This Row],[Fecha de nac]])/365,0)))</f>
        <v/>
      </c>
      <c r="O188" s="170"/>
      <c r="P188" s="34"/>
      <c r="Q188" s="67"/>
      <c r="R188" s="67"/>
      <c r="S188" s="67"/>
      <c r="T188" s="67"/>
      <c r="U188" s="244" t="str">
        <f>IF(F188="","",Tabla1[[#This Row],[Fecha Inicio grupo]]+3*7-7)</f>
        <v/>
      </c>
      <c r="V188" s="245" t="str">
        <f>IF(F188="","",EDATE(Tabla1[[#This Row],[Fecha Inicio grupo]],3))</f>
        <v/>
      </c>
      <c r="W188" s="29"/>
      <c r="X188" s="29"/>
      <c r="Y188" s="76"/>
      <c r="Z188" s="76"/>
      <c r="AA188" s="76"/>
      <c r="AB188" s="76"/>
      <c r="AC188" s="76"/>
      <c r="AD188" s="76"/>
      <c r="AE188" s="76"/>
      <c r="AF188" s="76"/>
      <c r="AG188" s="76"/>
      <c r="AH188" s="76"/>
      <c r="AI188" s="76"/>
      <c r="AJ188" s="76"/>
      <c r="AK188" s="76"/>
      <c r="AL188" s="76"/>
      <c r="AM188" s="76"/>
      <c r="AN188" s="76"/>
      <c r="AO188" s="145"/>
      <c r="AP188" s="247" t="str">
        <f>IF(F188="","",IFERROR(VLOOKUP(SUBSTITUTE(SUBSTITUTE(Tabla1[[#This Row],[Uso Sistemas]],"T","P"),"N","F"),Parámetros!$M$2:$N$17,2,0),"Completar hasta 3ra sem. para evaluar a Probacionista"))</f>
        <v/>
      </c>
      <c r="AQ188" s="39"/>
      <c r="AR188" s="39"/>
      <c r="AS188" s="39"/>
      <c r="AT188" s="28"/>
      <c r="AU188" s="55"/>
      <c r="AV188" s="55"/>
      <c r="AW188" s="55"/>
      <c r="AX188" s="249" t="str">
        <f>IF(V188="","",EOMONTH(EDATE(Tabla1[[#This Row],[Fecha Finalización]],2),0))</f>
        <v/>
      </c>
      <c r="AY188" s="39"/>
      <c r="AZ188" s="250" t="str">
        <f>IF(V188="","",EOMONTH(EDATE(Tabla1[[#This Row],[Fecha Finalización]],3),0))</f>
        <v/>
      </c>
      <c r="BA188" s="39"/>
      <c r="BB188" s="39"/>
      <c r="BC188" s="236"/>
      <c r="BD188" s="234" t="str">
        <f>IF(F188="","",Tabla1[[#This Row],[sem 01]]&amp;Tabla1[[#This Row],[sem 02]]&amp;Tabla1[[#This Row],[sem 03]])</f>
        <v/>
      </c>
      <c r="BE188" s="235" t="str">
        <f>IF(TRIM(F188)="","",$B$1&amp;"-"&amp;SUBSTITUTE(Tabla1[[#This Row],[Mes Inscrito]]," ","")&amp;"-"&amp;SUBSTITUTE(Tabla1[[#This Row],[Dia de clases Inscrito]]," ","")&amp;"-"&amp;SUBSTITUTE(Tabla1[[#This Row],[Horario Inscrito]]," ","")&amp;"-"&amp;Tabla1[[#This Row],[Fecha Inicio grupo]])</f>
        <v/>
      </c>
      <c r="BF188" s="252" t="str">
        <f>IF(F188="","",Tabla1[[#This Row],[Curso]])</f>
        <v/>
      </c>
      <c r="BG188" s="253" t="str">
        <f>+IF(TRIM(F188)="","",$B$1&amp;"-"&amp;TRIM(Tabla1[[#This Row],[Mes Inscrito]])&amp;"-"&amp;TRIM(Tabla1[[#This Row],[Dia de clases Inscrito]])&amp;"-"&amp;TRIM(Tabla1[[#This Row],[Horario Inscrito]])&amp;"-"&amp;TRIM(Tabla1[[#This Row],[Fecha Inicio grupo]])&amp;"-"&amp;TRIM(Tabla1[[#This Row],[Tipo Incrito]]))</f>
        <v/>
      </c>
      <c r="BH188" s="307"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8"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8"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8" t="str">
        <f>IF(Tabla1[[#This Row],[Fecha Inicio grupo]]="","",IFERROR(VLOOKUP(Tabla1[[#This Row],[Mes de Alta como miembro]],Parámetros!$AM$2:$AN$16,2,0),"01/01/1900"))</f>
        <v/>
      </c>
    </row>
    <row r="189" spans="1:63" ht="14.45">
      <c r="A189" s="68">
        <v>186</v>
      </c>
      <c r="B189" s="29"/>
      <c r="C189" s="34"/>
      <c r="D189" s="42"/>
      <c r="E189" s="64"/>
      <c r="F189" s="45"/>
      <c r="G189" s="45"/>
      <c r="H189" s="164"/>
      <c r="I189" s="42"/>
      <c r="J189" s="28"/>
      <c r="K189" s="69"/>
      <c r="L189" s="68"/>
      <c r="M189" s="46"/>
      <c r="N189" s="239" t="str">
        <f ca="1">IF(Tabla1[[#This Row],[Fecha de nac]]="","",IF(Tabla1[[#This Row],[Fecha Finalización]] &gt;=TODAY(), DATEDIF(Tabla1[[#This Row],[Fecha de nac]],TODAY(),"y"), ROUNDDOWN((Tabla1[[#This Row],[Fecha Finalización]] -Tabla1[[#This Row],[Fecha de nac]])/365,0)))</f>
        <v/>
      </c>
      <c r="O189" s="170"/>
      <c r="P189" s="34"/>
      <c r="Q189" s="67"/>
      <c r="R189" s="67"/>
      <c r="S189" s="67"/>
      <c r="T189" s="67"/>
      <c r="U189" s="244" t="str">
        <f>IF(F189="","",Tabla1[[#This Row],[Fecha Inicio grupo]]+3*7-7)</f>
        <v/>
      </c>
      <c r="V189" s="245" t="str">
        <f>IF(F189="","",EDATE(Tabla1[[#This Row],[Fecha Inicio grupo]],3))</f>
        <v/>
      </c>
      <c r="W189" s="29"/>
      <c r="X189" s="29"/>
      <c r="Y189" s="76"/>
      <c r="Z189" s="76"/>
      <c r="AA189" s="76"/>
      <c r="AB189" s="76"/>
      <c r="AC189" s="76"/>
      <c r="AD189" s="76"/>
      <c r="AE189" s="76"/>
      <c r="AF189" s="76"/>
      <c r="AG189" s="76"/>
      <c r="AH189" s="76"/>
      <c r="AI189" s="76"/>
      <c r="AJ189" s="76"/>
      <c r="AK189" s="76"/>
      <c r="AL189" s="76"/>
      <c r="AM189" s="76"/>
      <c r="AN189" s="76"/>
      <c r="AO189" s="145"/>
      <c r="AP189" s="247" t="str">
        <f>IF(F189="","",IFERROR(VLOOKUP(SUBSTITUTE(SUBSTITUTE(Tabla1[[#This Row],[Uso Sistemas]],"T","P"),"N","F"),Parámetros!$M$2:$N$17,2,0),"Completar hasta 3ra sem. para evaluar a Probacionista"))</f>
        <v/>
      </c>
      <c r="AQ189" s="39"/>
      <c r="AR189" s="39"/>
      <c r="AS189" s="39"/>
      <c r="AT189" s="28"/>
      <c r="AU189" s="55"/>
      <c r="AV189" s="55"/>
      <c r="AW189" s="55"/>
      <c r="AX189" s="249" t="str">
        <f>IF(V189="","",EOMONTH(EDATE(Tabla1[[#This Row],[Fecha Finalización]],2),0))</f>
        <v/>
      </c>
      <c r="AY189" s="39"/>
      <c r="AZ189" s="250" t="str">
        <f>IF(V189="","",EOMONTH(EDATE(Tabla1[[#This Row],[Fecha Finalización]],3),0))</f>
        <v/>
      </c>
      <c r="BA189" s="39"/>
      <c r="BB189" s="39"/>
      <c r="BC189" s="236"/>
      <c r="BD189" s="234" t="str">
        <f>IF(F189="","",Tabla1[[#This Row],[sem 01]]&amp;Tabla1[[#This Row],[sem 02]]&amp;Tabla1[[#This Row],[sem 03]])</f>
        <v/>
      </c>
      <c r="BE189" s="235" t="str">
        <f>IF(TRIM(F189)="","",$B$1&amp;"-"&amp;SUBSTITUTE(Tabla1[[#This Row],[Mes Inscrito]]," ","")&amp;"-"&amp;SUBSTITUTE(Tabla1[[#This Row],[Dia de clases Inscrito]]," ","")&amp;"-"&amp;SUBSTITUTE(Tabla1[[#This Row],[Horario Inscrito]]," ","")&amp;"-"&amp;Tabla1[[#This Row],[Fecha Inicio grupo]])</f>
        <v/>
      </c>
      <c r="BF189" s="252" t="str">
        <f>IF(F189="","",Tabla1[[#This Row],[Curso]])</f>
        <v/>
      </c>
      <c r="BG189" s="253" t="str">
        <f>+IF(TRIM(F189)="","",$B$1&amp;"-"&amp;TRIM(Tabla1[[#This Row],[Mes Inscrito]])&amp;"-"&amp;TRIM(Tabla1[[#This Row],[Dia de clases Inscrito]])&amp;"-"&amp;TRIM(Tabla1[[#This Row],[Horario Inscrito]])&amp;"-"&amp;TRIM(Tabla1[[#This Row],[Fecha Inicio grupo]])&amp;"-"&amp;TRIM(Tabla1[[#This Row],[Tipo Incrito]]))</f>
        <v/>
      </c>
      <c r="BH189" s="307"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8"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8"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8" t="str">
        <f>IF(Tabla1[[#This Row],[Fecha Inicio grupo]]="","",IFERROR(VLOOKUP(Tabla1[[#This Row],[Mes de Alta como miembro]],Parámetros!$AM$2:$AN$16,2,0),"01/01/1900"))</f>
        <v/>
      </c>
    </row>
    <row r="190" spans="1:63" ht="14.45">
      <c r="A190" s="68">
        <v>187</v>
      </c>
      <c r="B190" s="29"/>
      <c r="C190" s="34"/>
      <c r="D190" s="42"/>
      <c r="E190" s="64"/>
      <c r="F190" s="45"/>
      <c r="G190" s="45"/>
      <c r="H190" s="164"/>
      <c r="I190" s="42"/>
      <c r="J190" s="28"/>
      <c r="K190" s="69"/>
      <c r="L190" s="68"/>
      <c r="M190" s="46"/>
      <c r="N190" s="239" t="str">
        <f ca="1">IF(Tabla1[[#This Row],[Fecha de nac]]="","",IF(Tabla1[[#This Row],[Fecha Finalización]] &gt;=TODAY(), DATEDIF(Tabla1[[#This Row],[Fecha de nac]],TODAY(),"y"), ROUNDDOWN((Tabla1[[#This Row],[Fecha Finalización]] -Tabla1[[#This Row],[Fecha de nac]])/365,0)))</f>
        <v/>
      </c>
      <c r="O190" s="170"/>
      <c r="P190" s="34"/>
      <c r="Q190" s="67"/>
      <c r="R190" s="67"/>
      <c r="S190" s="67"/>
      <c r="T190" s="67"/>
      <c r="U190" s="244" t="str">
        <f>IF(F190="","",Tabla1[[#This Row],[Fecha Inicio grupo]]+3*7-7)</f>
        <v/>
      </c>
      <c r="V190" s="245" t="str">
        <f>IF(F190="","",EDATE(Tabla1[[#This Row],[Fecha Inicio grupo]],3))</f>
        <v/>
      </c>
      <c r="W190" s="29"/>
      <c r="X190" s="29"/>
      <c r="Y190" s="76"/>
      <c r="Z190" s="76"/>
      <c r="AA190" s="76"/>
      <c r="AB190" s="76"/>
      <c r="AC190" s="76"/>
      <c r="AD190" s="76"/>
      <c r="AE190" s="76"/>
      <c r="AF190" s="76"/>
      <c r="AG190" s="76"/>
      <c r="AH190" s="76"/>
      <c r="AI190" s="76"/>
      <c r="AJ190" s="76"/>
      <c r="AK190" s="76"/>
      <c r="AL190" s="76"/>
      <c r="AM190" s="76"/>
      <c r="AN190" s="76"/>
      <c r="AO190" s="145"/>
      <c r="AP190" s="247" t="str">
        <f>IF(F190="","",IFERROR(VLOOKUP(SUBSTITUTE(SUBSTITUTE(Tabla1[[#This Row],[Uso Sistemas]],"T","P"),"N","F"),Parámetros!$M$2:$N$17,2,0),"Completar hasta 3ra sem. para evaluar a Probacionista"))</f>
        <v/>
      </c>
      <c r="AQ190" s="39"/>
      <c r="AR190" s="39"/>
      <c r="AS190" s="39"/>
      <c r="AT190" s="28"/>
      <c r="AU190" s="55"/>
      <c r="AV190" s="55"/>
      <c r="AW190" s="55"/>
      <c r="AX190" s="249" t="str">
        <f>IF(V190="","",EOMONTH(EDATE(Tabla1[[#This Row],[Fecha Finalización]],2),0))</f>
        <v/>
      </c>
      <c r="AY190" s="39"/>
      <c r="AZ190" s="250" t="str">
        <f>IF(V190="","",EOMONTH(EDATE(Tabla1[[#This Row],[Fecha Finalización]],3),0))</f>
        <v/>
      </c>
      <c r="BA190" s="39"/>
      <c r="BB190" s="39"/>
      <c r="BC190" s="236"/>
      <c r="BD190" s="234" t="str">
        <f>IF(F190="","",Tabla1[[#This Row],[sem 01]]&amp;Tabla1[[#This Row],[sem 02]]&amp;Tabla1[[#This Row],[sem 03]])</f>
        <v/>
      </c>
      <c r="BE190" s="235" t="str">
        <f>IF(TRIM(F190)="","",$B$1&amp;"-"&amp;SUBSTITUTE(Tabla1[[#This Row],[Mes Inscrito]]," ","")&amp;"-"&amp;SUBSTITUTE(Tabla1[[#This Row],[Dia de clases Inscrito]]," ","")&amp;"-"&amp;SUBSTITUTE(Tabla1[[#This Row],[Horario Inscrito]]," ","")&amp;"-"&amp;Tabla1[[#This Row],[Fecha Inicio grupo]])</f>
        <v/>
      </c>
      <c r="BF190" s="252" t="str">
        <f>IF(F190="","",Tabla1[[#This Row],[Curso]])</f>
        <v/>
      </c>
      <c r="BG190" s="253" t="str">
        <f>+IF(TRIM(F190)="","",$B$1&amp;"-"&amp;TRIM(Tabla1[[#This Row],[Mes Inscrito]])&amp;"-"&amp;TRIM(Tabla1[[#This Row],[Dia de clases Inscrito]])&amp;"-"&amp;TRIM(Tabla1[[#This Row],[Horario Inscrito]])&amp;"-"&amp;TRIM(Tabla1[[#This Row],[Fecha Inicio grupo]])&amp;"-"&amp;TRIM(Tabla1[[#This Row],[Tipo Incrito]]))</f>
        <v/>
      </c>
      <c r="BH190" s="307"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8"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8"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8" t="str">
        <f>IF(Tabla1[[#This Row],[Fecha Inicio grupo]]="","",IFERROR(VLOOKUP(Tabla1[[#This Row],[Mes de Alta como miembro]],Parámetros!$AM$2:$AN$16,2,0),"01/01/1900"))</f>
        <v/>
      </c>
    </row>
    <row r="191" spans="1:63" ht="14.45">
      <c r="A191" s="68">
        <v>188</v>
      </c>
      <c r="B191" s="29"/>
      <c r="C191" s="34"/>
      <c r="D191" s="42"/>
      <c r="E191" s="64"/>
      <c r="F191" s="45"/>
      <c r="G191" s="45"/>
      <c r="H191" s="164"/>
      <c r="I191" s="42"/>
      <c r="J191" s="28"/>
      <c r="K191" s="69"/>
      <c r="L191" s="68"/>
      <c r="M191" s="46"/>
      <c r="N191" s="239" t="str">
        <f ca="1">IF(Tabla1[[#This Row],[Fecha de nac]]="","",IF(Tabla1[[#This Row],[Fecha Finalización]] &gt;=TODAY(), DATEDIF(Tabla1[[#This Row],[Fecha de nac]],TODAY(),"y"), ROUNDDOWN((Tabla1[[#This Row],[Fecha Finalización]] -Tabla1[[#This Row],[Fecha de nac]])/365,0)))</f>
        <v/>
      </c>
      <c r="O191" s="170"/>
      <c r="P191" s="34"/>
      <c r="Q191" s="67"/>
      <c r="R191" s="67"/>
      <c r="S191" s="67"/>
      <c r="T191" s="67"/>
      <c r="U191" s="244" t="str">
        <f>IF(F191="","",Tabla1[[#This Row],[Fecha Inicio grupo]]+3*7-7)</f>
        <v/>
      </c>
      <c r="V191" s="245" t="str">
        <f>IF(F191="","",EDATE(Tabla1[[#This Row],[Fecha Inicio grupo]],3))</f>
        <v/>
      </c>
      <c r="W191" s="29"/>
      <c r="X191" s="29"/>
      <c r="Y191" s="76"/>
      <c r="Z191" s="76"/>
      <c r="AA191" s="76"/>
      <c r="AB191" s="76"/>
      <c r="AC191" s="76"/>
      <c r="AD191" s="76"/>
      <c r="AE191" s="76"/>
      <c r="AF191" s="76"/>
      <c r="AG191" s="76"/>
      <c r="AH191" s="76"/>
      <c r="AI191" s="76"/>
      <c r="AJ191" s="76"/>
      <c r="AK191" s="76"/>
      <c r="AL191" s="76"/>
      <c r="AM191" s="76"/>
      <c r="AN191" s="76"/>
      <c r="AO191" s="145"/>
      <c r="AP191" s="247" t="str">
        <f>IF(F191="","",IFERROR(VLOOKUP(SUBSTITUTE(SUBSTITUTE(Tabla1[[#This Row],[Uso Sistemas]],"T","P"),"N","F"),Parámetros!$M$2:$N$17,2,0),"Completar hasta 3ra sem. para evaluar a Probacionista"))</f>
        <v/>
      </c>
      <c r="AQ191" s="39"/>
      <c r="AR191" s="39"/>
      <c r="AS191" s="39"/>
      <c r="AT191" s="28"/>
      <c r="AU191" s="55"/>
      <c r="AV191" s="55"/>
      <c r="AW191" s="55"/>
      <c r="AX191" s="249" t="str">
        <f>IF(V191="","",EOMONTH(EDATE(Tabla1[[#This Row],[Fecha Finalización]],2),0))</f>
        <v/>
      </c>
      <c r="AY191" s="39"/>
      <c r="AZ191" s="250" t="str">
        <f>IF(V191="","",EOMONTH(EDATE(Tabla1[[#This Row],[Fecha Finalización]],3),0))</f>
        <v/>
      </c>
      <c r="BA191" s="39"/>
      <c r="BB191" s="39"/>
      <c r="BC191" s="236"/>
      <c r="BD191" s="234" t="str">
        <f>IF(F191="","",Tabla1[[#This Row],[sem 01]]&amp;Tabla1[[#This Row],[sem 02]]&amp;Tabla1[[#This Row],[sem 03]])</f>
        <v/>
      </c>
      <c r="BE191" s="235" t="str">
        <f>IF(TRIM(F191)="","",$B$1&amp;"-"&amp;SUBSTITUTE(Tabla1[[#This Row],[Mes Inscrito]]," ","")&amp;"-"&amp;SUBSTITUTE(Tabla1[[#This Row],[Dia de clases Inscrito]]," ","")&amp;"-"&amp;SUBSTITUTE(Tabla1[[#This Row],[Horario Inscrito]]," ","")&amp;"-"&amp;Tabla1[[#This Row],[Fecha Inicio grupo]])</f>
        <v/>
      </c>
      <c r="BF191" s="252" t="str">
        <f>IF(F191="","",Tabla1[[#This Row],[Curso]])</f>
        <v/>
      </c>
      <c r="BG191" s="253" t="str">
        <f>+IF(TRIM(F191)="","",$B$1&amp;"-"&amp;TRIM(Tabla1[[#This Row],[Mes Inscrito]])&amp;"-"&amp;TRIM(Tabla1[[#This Row],[Dia de clases Inscrito]])&amp;"-"&amp;TRIM(Tabla1[[#This Row],[Horario Inscrito]])&amp;"-"&amp;TRIM(Tabla1[[#This Row],[Fecha Inicio grupo]])&amp;"-"&amp;TRIM(Tabla1[[#This Row],[Tipo Incrito]]))</f>
        <v/>
      </c>
      <c r="BH191" s="307"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8"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8"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8" t="str">
        <f>IF(Tabla1[[#This Row],[Fecha Inicio grupo]]="","",IFERROR(VLOOKUP(Tabla1[[#This Row],[Mes de Alta como miembro]],Parámetros!$AM$2:$AN$16,2,0),"01/01/1900"))</f>
        <v/>
      </c>
    </row>
    <row r="192" spans="1:63" ht="14.45">
      <c r="A192" s="68">
        <v>189</v>
      </c>
      <c r="B192" s="29"/>
      <c r="C192" s="34"/>
      <c r="D192" s="42"/>
      <c r="E192" s="64"/>
      <c r="F192" s="45"/>
      <c r="G192" s="45"/>
      <c r="H192" s="164"/>
      <c r="I192" s="42"/>
      <c r="J192" s="28"/>
      <c r="K192" s="69"/>
      <c r="L192" s="68"/>
      <c r="M192" s="46"/>
      <c r="N192" s="239" t="str">
        <f ca="1">IF(Tabla1[[#This Row],[Fecha de nac]]="","",IF(Tabla1[[#This Row],[Fecha Finalización]] &gt;=TODAY(), DATEDIF(Tabla1[[#This Row],[Fecha de nac]],TODAY(),"y"), ROUNDDOWN((Tabla1[[#This Row],[Fecha Finalización]] -Tabla1[[#This Row],[Fecha de nac]])/365,0)))</f>
        <v/>
      </c>
      <c r="O192" s="170"/>
      <c r="P192" s="34"/>
      <c r="Q192" s="67"/>
      <c r="R192" s="67"/>
      <c r="S192" s="67"/>
      <c r="T192" s="67"/>
      <c r="U192" s="244" t="str">
        <f>IF(F192="","",Tabla1[[#This Row],[Fecha Inicio grupo]]+3*7-7)</f>
        <v/>
      </c>
      <c r="V192" s="245" t="str">
        <f>IF(F192="","",EDATE(Tabla1[[#This Row],[Fecha Inicio grupo]],3))</f>
        <v/>
      </c>
      <c r="W192" s="29"/>
      <c r="X192" s="29"/>
      <c r="Y192" s="76"/>
      <c r="Z192" s="76"/>
      <c r="AA192" s="76"/>
      <c r="AB192" s="76"/>
      <c r="AC192" s="76"/>
      <c r="AD192" s="76"/>
      <c r="AE192" s="76"/>
      <c r="AF192" s="76"/>
      <c r="AG192" s="76"/>
      <c r="AH192" s="76"/>
      <c r="AI192" s="76"/>
      <c r="AJ192" s="76"/>
      <c r="AK192" s="76"/>
      <c r="AL192" s="76"/>
      <c r="AM192" s="76"/>
      <c r="AN192" s="76"/>
      <c r="AO192" s="145"/>
      <c r="AP192" s="247" t="str">
        <f>IF(F192="","",IFERROR(VLOOKUP(SUBSTITUTE(SUBSTITUTE(Tabla1[[#This Row],[Uso Sistemas]],"T","P"),"N","F"),Parámetros!$M$2:$N$17,2,0),"Completar hasta 3ra sem. para evaluar a Probacionista"))</f>
        <v/>
      </c>
      <c r="AQ192" s="39"/>
      <c r="AR192" s="39"/>
      <c r="AS192" s="39"/>
      <c r="AT192" s="28"/>
      <c r="AU192" s="55"/>
      <c r="AV192" s="55"/>
      <c r="AW192" s="55"/>
      <c r="AX192" s="249" t="str">
        <f>IF(V192="","",EOMONTH(EDATE(Tabla1[[#This Row],[Fecha Finalización]],2),0))</f>
        <v/>
      </c>
      <c r="AY192" s="39"/>
      <c r="AZ192" s="250" t="str">
        <f>IF(V192="","",EOMONTH(EDATE(Tabla1[[#This Row],[Fecha Finalización]],3),0))</f>
        <v/>
      </c>
      <c r="BA192" s="39"/>
      <c r="BB192" s="39"/>
      <c r="BC192" s="236"/>
      <c r="BD192" s="234" t="str">
        <f>IF(F192="","",Tabla1[[#This Row],[sem 01]]&amp;Tabla1[[#This Row],[sem 02]]&amp;Tabla1[[#This Row],[sem 03]])</f>
        <v/>
      </c>
      <c r="BE192" s="235" t="str">
        <f>IF(TRIM(F192)="","",$B$1&amp;"-"&amp;SUBSTITUTE(Tabla1[[#This Row],[Mes Inscrito]]," ","")&amp;"-"&amp;SUBSTITUTE(Tabla1[[#This Row],[Dia de clases Inscrito]]," ","")&amp;"-"&amp;SUBSTITUTE(Tabla1[[#This Row],[Horario Inscrito]]," ","")&amp;"-"&amp;Tabla1[[#This Row],[Fecha Inicio grupo]])</f>
        <v/>
      </c>
      <c r="BF192" s="252" t="str">
        <f>IF(F192="","",Tabla1[[#This Row],[Curso]])</f>
        <v/>
      </c>
      <c r="BG192" s="253" t="str">
        <f>+IF(TRIM(F192)="","",$B$1&amp;"-"&amp;TRIM(Tabla1[[#This Row],[Mes Inscrito]])&amp;"-"&amp;TRIM(Tabla1[[#This Row],[Dia de clases Inscrito]])&amp;"-"&amp;TRIM(Tabla1[[#This Row],[Horario Inscrito]])&amp;"-"&amp;TRIM(Tabla1[[#This Row],[Fecha Inicio grupo]])&amp;"-"&amp;TRIM(Tabla1[[#This Row],[Tipo Incrito]]))</f>
        <v/>
      </c>
      <c r="BH192" s="307"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8"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8"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8" t="str">
        <f>IF(Tabla1[[#This Row],[Fecha Inicio grupo]]="","",IFERROR(VLOOKUP(Tabla1[[#This Row],[Mes de Alta como miembro]],Parámetros!$AM$2:$AN$16,2,0),"01/01/1900"))</f>
        <v/>
      </c>
    </row>
    <row r="193" spans="1:63" ht="14.45">
      <c r="A193" s="68">
        <v>190</v>
      </c>
      <c r="B193" s="29"/>
      <c r="C193" s="34"/>
      <c r="D193" s="42"/>
      <c r="E193" s="64"/>
      <c r="F193" s="45"/>
      <c r="G193" s="45"/>
      <c r="H193" s="164"/>
      <c r="I193" s="42"/>
      <c r="J193" s="28"/>
      <c r="K193" s="69"/>
      <c r="L193" s="68"/>
      <c r="M193" s="46"/>
      <c r="N193" s="239" t="str">
        <f ca="1">IF(Tabla1[[#This Row],[Fecha de nac]]="","",IF(Tabla1[[#This Row],[Fecha Finalización]] &gt;=TODAY(), DATEDIF(Tabla1[[#This Row],[Fecha de nac]],TODAY(),"y"), ROUNDDOWN((Tabla1[[#This Row],[Fecha Finalización]] -Tabla1[[#This Row],[Fecha de nac]])/365,0)))</f>
        <v/>
      </c>
      <c r="O193" s="170"/>
      <c r="P193" s="34"/>
      <c r="Q193" s="67"/>
      <c r="R193" s="67"/>
      <c r="S193" s="67"/>
      <c r="T193" s="67"/>
      <c r="U193" s="244" t="str">
        <f>IF(F193="","",Tabla1[[#This Row],[Fecha Inicio grupo]]+3*7-7)</f>
        <v/>
      </c>
      <c r="V193" s="245" t="str">
        <f>IF(F193="","",EDATE(Tabla1[[#This Row],[Fecha Inicio grupo]],3))</f>
        <v/>
      </c>
      <c r="W193" s="29"/>
      <c r="X193" s="29"/>
      <c r="Y193" s="76"/>
      <c r="Z193" s="76"/>
      <c r="AA193" s="76"/>
      <c r="AB193" s="76"/>
      <c r="AC193" s="76"/>
      <c r="AD193" s="76"/>
      <c r="AE193" s="76"/>
      <c r="AF193" s="76"/>
      <c r="AG193" s="76"/>
      <c r="AH193" s="76"/>
      <c r="AI193" s="76"/>
      <c r="AJ193" s="76"/>
      <c r="AK193" s="76"/>
      <c r="AL193" s="76"/>
      <c r="AM193" s="76"/>
      <c r="AN193" s="76"/>
      <c r="AO193" s="145"/>
      <c r="AP193" s="247" t="str">
        <f>IF(F193="","",IFERROR(VLOOKUP(SUBSTITUTE(SUBSTITUTE(Tabla1[[#This Row],[Uso Sistemas]],"T","P"),"N","F"),Parámetros!$M$2:$N$17,2,0),"Completar hasta 3ra sem. para evaluar a Probacionista"))</f>
        <v/>
      </c>
      <c r="AQ193" s="39"/>
      <c r="AR193" s="39"/>
      <c r="AS193" s="39"/>
      <c r="AT193" s="28"/>
      <c r="AU193" s="55"/>
      <c r="AV193" s="55"/>
      <c r="AW193" s="55"/>
      <c r="AX193" s="249" t="str">
        <f>IF(V193="","",EOMONTH(EDATE(Tabla1[[#This Row],[Fecha Finalización]],2),0))</f>
        <v/>
      </c>
      <c r="AY193" s="39"/>
      <c r="AZ193" s="250" t="str">
        <f>IF(V193="","",EOMONTH(EDATE(Tabla1[[#This Row],[Fecha Finalización]],3),0))</f>
        <v/>
      </c>
      <c r="BA193" s="39"/>
      <c r="BB193" s="39"/>
      <c r="BC193" s="236"/>
      <c r="BD193" s="234" t="str">
        <f>IF(F193="","",Tabla1[[#This Row],[sem 01]]&amp;Tabla1[[#This Row],[sem 02]]&amp;Tabla1[[#This Row],[sem 03]])</f>
        <v/>
      </c>
      <c r="BE193" s="235" t="str">
        <f>IF(TRIM(F193)="","",$B$1&amp;"-"&amp;SUBSTITUTE(Tabla1[[#This Row],[Mes Inscrito]]," ","")&amp;"-"&amp;SUBSTITUTE(Tabla1[[#This Row],[Dia de clases Inscrito]]," ","")&amp;"-"&amp;SUBSTITUTE(Tabla1[[#This Row],[Horario Inscrito]]," ","")&amp;"-"&amp;Tabla1[[#This Row],[Fecha Inicio grupo]])</f>
        <v/>
      </c>
      <c r="BF193" s="252" t="str">
        <f>IF(F193="","",Tabla1[[#This Row],[Curso]])</f>
        <v/>
      </c>
      <c r="BG193" s="253" t="str">
        <f>+IF(TRIM(F193)="","",$B$1&amp;"-"&amp;TRIM(Tabla1[[#This Row],[Mes Inscrito]])&amp;"-"&amp;TRIM(Tabla1[[#This Row],[Dia de clases Inscrito]])&amp;"-"&amp;TRIM(Tabla1[[#This Row],[Horario Inscrito]])&amp;"-"&amp;TRIM(Tabla1[[#This Row],[Fecha Inicio grupo]])&amp;"-"&amp;TRIM(Tabla1[[#This Row],[Tipo Incrito]]))</f>
        <v/>
      </c>
      <c r="BH193" s="307"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8"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8"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8" t="str">
        <f>IF(Tabla1[[#This Row],[Fecha Inicio grupo]]="","",IFERROR(VLOOKUP(Tabla1[[#This Row],[Mes de Alta como miembro]],Parámetros!$AM$2:$AN$16,2,0),"01/01/1900"))</f>
        <v/>
      </c>
    </row>
    <row r="194" spans="1:63" ht="14.45">
      <c r="A194" s="68">
        <v>191</v>
      </c>
      <c r="B194" s="29"/>
      <c r="C194" s="34"/>
      <c r="D194" s="42"/>
      <c r="E194" s="64"/>
      <c r="F194" s="45"/>
      <c r="G194" s="45"/>
      <c r="H194" s="164"/>
      <c r="I194" s="42"/>
      <c r="J194" s="28"/>
      <c r="K194" s="69"/>
      <c r="L194" s="68"/>
      <c r="M194" s="46"/>
      <c r="N194" s="239" t="str">
        <f ca="1">IF(Tabla1[[#This Row],[Fecha de nac]]="","",IF(Tabla1[[#This Row],[Fecha Finalización]] &gt;=TODAY(), DATEDIF(Tabla1[[#This Row],[Fecha de nac]],TODAY(),"y"), ROUNDDOWN((Tabla1[[#This Row],[Fecha Finalización]] -Tabla1[[#This Row],[Fecha de nac]])/365,0)))</f>
        <v/>
      </c>
      <c r="O194" s="170"/>
      <c r="P194" s="34"/>
      <c r="Q194" s="67"/>
      <c r="R194" s="67"/>
      <c r="S194" s="67"/>
      <c r="T194" s="67"/>
      <c r="U194" s="244" t="str">
        <f>IF(F194="","",Tabla1[[#This Row],[Fecha Inicio grupo]]+3*7-7)</f>
        <v/>
      </c>
      <c r="V194" s="245" t="str">
        <f>IF(F194="","",EDATE(Tabla1[[#This Row],[Fecha Inicio grupo]],3))</f>
        <v/>
      </c>
      <c r="W194" s="29"/>
      <c r="X194" s="29"/>
      <c r="Y194" s="76"/>
      <c r="Z194" s="76"/>
      <c r="AA194" s="76"/>
      <c r="AB194" s="76"/>
      <c r="AC194" s="76"/>
      <c r="AD194" s="76"/>
      <c r="AE194" s="76"/>
      <c r="AF194" s="76"/>
      <c r="AG194" s="76"/>
      <c r="AH194" s="76"/>
      <c r="AI194" s="76"/>
      <c r="AJ194" s="76"/>
      <c r="AK194" s="76"/>
      <c r="AL194" s="76"/>
      <c r="AM194" s="76"/>
      <c r="AN194" s="76"/>
      <c r="AO194" s="145"/>
      <c r="AP194" s="247" t="str">
        <f>IF(F194="","",IFERROR(VLOOKUP(SUBSTITUTE(SUBSTITUTE(Tabla1[[#This Row],[Uso Sistemas]],"T","P"),"N","F"),Parámetros!$M$2:$N$17,2,0),"Completar hasta 3ra sem. para evaluar a Probacionista"))</f>
        <v/>
      </c>
      <c r="AQ194" s="39"/>
      <c r="AR194" s="39"/>
      <c r="AS194" s="39"/>
      <c r="AT194" s="28"/>
      <c r="AU194" s="55"/>
      <c r="AV194" s="55"/>
      <c r="AW194" s="55"/>
      <c r="AX194" s="249" t="str">
        <f>IF(V194="","",EOMONTH(EDATE(Tabla1[[#This Row],[Fecha Finalización]],2),0))</f>
        <v/>
      </c>
      <c r="AY194" s="39"/>
      <c r="AZ194" s="250" t="str">
        <f>IF(V194="","",EOMONTH(EDATE(Tabla1[[#This Row],[Fecha Finalización]],3),0))</f>
        <v/>
      </c>
      <c r="BA194" s="39"/>
      <c r="BB194" s="39"/>
      <c r="BC194" s="236"/>
      <c r="BD194" s="234" t="str">
        <f>IF(F194="","",Tabla1[[#This Row],[sem 01]]&amp;Tabla1[[#This Row],[sem 02]]&amp;Tabla1[[#This Row],[sem 03]])</f>
        <v/>
      </c>
      <c r="BE194" s="235" t="str">
        <f>IF(TRIM(F194)="","",$B$1&amp;"-"&amp;SUBSTITUTE(Tabla1[[#This Row],[Mes Inscrito]]," ","")&amp;"-"&amp;SUBSTITUTE(Tabla1[[#This Row],[Dia de clases Inscrito]]," ","")&amp;"-"&amp;SUBSTITUTE(Tabla1[[#This Row],[Horario Inscrito]]," ","")&amp;"-"&amp;Tabla1[[#This Row],[Fecha Inicio grupo]])</f>
        <v/>
      </c>
      <c r="BF194" s="252" t="str">
        <f>IF(F194="","",Tabla1[[#This Row],[Curso]])</f>
        <v/>
      </c>
      <c r="BG194" s="253" t="str">
        <f>+IF(TRIM(F194)="","",$B$1&amp;"-"&amp;TRIM(Tabla1[[#This Row],[Mes Inscrito]])&amp;"-"&amp;TRIM(Tabla1[[#This Row],[Dia de clases Inscrito]])&amp;"-"&amp;TRIM(Tabla1[[#This Row],[Horario Inscrito]])&amp;"-"&amp;TRIM(Tabla1[[#This Row],[Fecha Inicio grupo]])&amp;"-"&amp;TRIM(Tabla1[[#This Row],[Tipo Incrito]]))</f>
        <v/>
      </c>
      <c r="BH194" s="307"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8"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8"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8" t="str">
        <f>IF(Tabla1[[#This Row],[Fecha Inicio grupo]]="","",IFERROR(VLOOKUP(Tabla1[[#This Row],[Mes de Alta como miembro]],Parámetros!$AM$2:$AN$16,2,0),"01/01/1900"))</f>
        <v/>
      </c>
    </row>
    <row r="195" spans="1:63" ht="14.45">
      <c r="A195" s="68">
        <v>192</v>
      </c>
      <c r="B195" s="29"/>
      <c r="C195" s="34"/>
      <c r="D195" s="42"/>
      <c r="E195" s="64"/>
      <c r="F195" s="45"/>
      <c r="G195" s="45"/>
      <c r="H195" s="164"/>
      <c r="I195" s="42"/>
      <c r="J195" s="28"/>
      <c r="K195" s="69"/>
      <c r="L195" s="68"/>
      <c r="M195" s="46"/>
      <c r="N195" s="239" t="str">
        <f ca="1">IF(Tabla1[[#This Row],[Fecha de nac]]="","",IF(Tabla1[[#This Row],[Fecha Finalización]] &gt;=TODAY(), DATEDIF(Tabla1[[#This Row],[Fecha de nac]],TODAY(),"y"), ROUNDDOWN((Tabla1[[#This Row],[Fecha Finalización]] -Tabla1[[#This Row],[Fecha de nac]])/365,0)))</f>
        <v/>
      </c>
      <c r="O195" s="170"/>
      <c r="P195" s="34"/>
      <c r="Q195" s="67"/>
      <c r="R195" s="67"/>
      <c r="S195" s="67"/>
      <c r="T195" s="67"/>
      <c r="U195" s="244" t="str">
        <f>IF(F195="","",Tabla1[[#This Row],[Fecha Inicio grupo]]+3*7-7)</f>
        <v/>
      </c>
      <c r="V195" s="245" t="str">
        <f>IF(F195="","",EDATE(Tabla1[[#This Row],[Fecha Inicio grupo]],3))</f>
        <v/>
      </c>
      <c r="W195" s="29"/>
      <c r="X195" s="29"/>
      <c r="Y195" s="76"/>
      <c r="Z195" s="76"/>
      <c r="AA195" s="76"/>
      <c r="AB195" s="76"/>
      <c r="AC195" s="76"/>
      <c r="AD195" s="76"/>
      <c r="AE195" s="76"/>
      <c r="AF195" s="76"/>
      <c r="AG195" s="76"/>
      <c r="AH195" s="76"/>
      <c r="AI195" s="76"/>
      <c r="AJ195" s="76"/>
      <c r="AK195" s="76"/>
      <c r="AL195" s="76"/>
      <c r="AM195" s="76"/>
      <c r="AN195" s="76"/>
      <c r="AO195" s="145"/>
      <c r="AP195" s="247" t="str">
        <f>IF(F195="","",IFERROR(VLOOKUP(SUBSTITUTE(SUBSTITUTE(Tabla1[[#This Row],[Uso Sistemas]],"T","P"),"N","F"),Parámetros!$M$2:$N$17,2,0),"Completar hasta 3ra sem. para evaluar a Probacionista"))</f>
        <v/>
      </c>
      <c r="AQ195" s="39"/>
      <c r="AR195" s="39"/>
      <c r="AS195" s="39"/>
      <c r="AT195" s="28"/>
      <c r="AU195" s="55"/>
      <c r="AV195" s="55"/>
      <c r="AW195" s="55"/>
      <c r="AX195" s="249" t="str">
        <f>IF(V195="","",EOMONTH(EDATE(Tabla1[[#This Row],[Fecha Finalización]],2),0))</f>
        <v/>
      </c>
      <c r="AY195" s="39"/>
      <c r="AZ195" s="250" t="str">
        <f>IF(V195="","",EOMONTH(EDATE(Tabla1[[#This Row],[Fecha Finalización]],3),0))</f>
        <v/>
      </c>
      <c r="BA195" s="39"/>
      <c r="BB195" s="39"/>
      <c r="BC195" s="236"/>
      <c r="BD195" s="234" t="str">
        <f>IF(F195="","",Tabla1[[#This Row],[sem 01]]&amp;Tabla1[[#This Row],[sem 02]]&amp;Tabla1[[#This Row],[sem 03]])</f>
        <v/>
      </c>
      <c r="BE195" s="235" t="str">
        <f>IF(TRIM(F195)="","",$B$1&amp;"-"&amp;SUBSTITUTE(Tabla1[[#This Row],[Mes Inscrito]]," ","")&amp;"-"&amp;SUBSTITUTE(Tabla1[[#This Row],[Dia de clases Inscrito]]," ","")&amp;"-"&amp;SUBSTITUTE(Tabla1[[#This Row],[Horario Inscrito]]," ","")&amp;"-"&amp;Tabla1[[#This Row],[Fecha Inicio grupo]])</f>
        <v/>
      </c>
      <c r="BF195" s="252" t="str">
        <f>IF(F195="","",Tabla1[[#This Row],[Curso]])</f>
        <v/>
      </c>
      <c r="BG195" s="253" t="str">
        <f>+IF(TRIM(F195)="","",$B$1&amp;"-"&amp;TRIM(Tabla1[[#This Row],[Mes Inscrito]])&amp;"-"&amp;TRIM(Tabla1[[#This Row],[Dia de clases Inscrito]])&amp;"-"&amp;TRIM(Tabla1[[#This Row],[Horario Inscrito]])&amp;"-"&amp;TRIM(Tabla1[[#This Row],[Fecha Inicio grupo]])&amp;"-"&amp;TRIM(Tabla1[[#This Row],[Tipo Incrito]]))</f>
        <v/>
      </c>
      <c r="BH195" s="307"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8"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8"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8" t="str">
        <f>IF(Tabla1[[#This Row],[Fecha Inicio grupo]]="","",IFERROR(VLOOKUP(Tabla1[[#This Row],[Mes de Alta como miembro]],Parámetros!$AM$2:$AN$16,2,0),"01/01/1900"))</f>
        <v/>
      </c>
    </row>
    <row r="196" spans="1:63" ht="14.45">
      <c r="A196" s="68">
        <v>193</v>
      </c>
      <c r="B196" s="29"/>
      <c r="C196" s="34"/>
      <c r="D196" s="42"/>
      <c r="E196" s="64"/>
      <c r="F196" s="45"/>
      <c r="G196" s="45"/>
      <c r="H196" s="164"/>
      <c r="I196" s="42"/>
      <c r="J196" s="28"/>
      <c r="K196" s="69"/>
      <c r="L196" s="68"/>
      <c r="M196" s="46"/>
      <c r="N196" s="239" t="str">
        <f ca="1">IF(Tabla1[[#This Row],[Fecha de nac]]="","",IF(Tabla1[[#This Row],[Fecha Finalización]] &gt;=TODAY(), DATEDIF(Tabla1[[#This Row],[Fecha de nac]],TODAY(),"y"), ROUNDDOWN((Tabla1[[#This Row],[Fecha Finalización]] -Tabla1[[#This Row],[Fecha de nac]])/365,0)))</f>
        <v/>
      </c>
      <c r="O196" s="170"/>
      <c r="P196" s="34"/>
      <c r="Q196" s="67"/>
      <c r="R196" s="67"/>
      <c r="S196" s="67"/>
      <c r="T196" s="67"/>
      <c r="U196" s="244" t="str">
        <f>IF(F196="","",Tabla1[[#This Row],[Fecha Inicio grupo]]+3*7-7)</f>
        <v/>
      </c>
      <c r="V196" s="245" t="str">
        <f>IF(F196="","",EDATE(Tabla1[[#This Row],[Fecha Inicio grupo]],3))</f>
        <v/>
      </c>
      <c r="W196" s="29"/>
      <c r="X196" s="29"/>
      <c r="Y196" s="76"/>
      <c r="Z196" s="76"/>
      <c r="AA196" s="76"/>
      <c r="AB196" s="76"/>
      <c r="AC196" s="76"/>
      <c r="AD196" s="76"/>
      <c r="AE196" s="76"/>
      <c r="AF196" s="76"/>
      <c r="AG196" s="76"/>
      <c r="AH196" s="76"/>
      <c r="AI196" s="76"/>
      <c r="AJ196" s="76"/>
      <c r="AK196" s="76"/>
      <c r="AL196" s="76"/>
      <c r="AM196" s="76"/>
      <c r="AN196" s="76"/>
      <c r="AO196" s="145"/>
      <c r="AP196" s="247" t="str">
        <f>IF(F196="","",IFERROR(VLOOKUP(SUBSTITUTE(SUBSTITUTE(Tabla1[[#This Row],[Uso Sistemas]],"T","P"),"N","F"),Parámetros!$M$2:$N$17,2,0),"Completar hasta 3ra sem. para evaluar a Probacionista"))</f>
        <v/>
      </c>
      <c r="AQ196" s="39"/>
      <c r="AR196" s="39"/>
      <c r="AS196" s="39"/>
      <c r="AT196" s="28"/>
      <c r="AU196" s="55"/>
      <c r="AV196" s="55"/>
      <c r="AW196" s="55"/>
      <c r="AX196" s="249" t="str">
        <f>IF(V196="","",EOMONTH(EDATE(Tabla1[[#This Row],[Fecha Finalización]],2),0))</f>
        <v/>
      </c>
      <c r="AY196" s="39"/>
      <c r="AZ196" s="250" t="str">
        <f>IF(V196="","",EOMONTH(EDATE(Tabla1[[#This Row],[Fecha Finalización]],3),0))</f>
        <v/>
      </c>
      <c r="BA196" s="39"/>
      <c r="BB196" s="39"/>
      <c r="BC196" s="236"/>
      <c r="BD196" s="234" t="str">
        <f>IF(F196="","",Tabla1[[#This Row],[sem 01]]&amp;Tabla1[[#This Row],[sem 02]]&amp;Tabla1[[#This Row],[sem 03]])</f>
        <v/>
      </c>
      <c r="BE196" s="235" t="str">
        <f>IF(TRIM(F196)="","",$B$1&amp;"-"&amp;SUBSTITUTE(Tabla1[[#This Row],[Mes Inscrito]]," ","")&amp;"-"&amp;SUBSTITUTE(Tabla1[[#This Row],[Dia de clases Inscrito]]," ","")&amp;"-"&amp;SUBSTITUTE(Tabla1[[#This Row],[Horario Inscrito]]," ","")&amp;"-"&amp;Tabla1[[#This Row],[Fecha Inicio grupo]])</f>
        <v/>
      </c>
      <c r="BF196" s="252" t="str">
        <f>IF(F196="","",Tabla1[[#This Row],[Curso]])</f>
        <v/>
      </c>
      <c r="BG196" s="253" t="str">
        <f>+IF(TRIM(F196)="","",$B$1&amp;"-"&amp;TRIM(Tabla1[[#This Row],[Mes Inscrito]])&amp;"-"&amp;TRIM(Tabla1[[#This Row],[Dia de clases Inscrito]])&amp;"-"&amp;TRIM(Tabla1[[#This Row],[Horario Inscrito]])&amp;"-"&amp;TRIM(Tabla1[[#This Row],[Fecha Inicio grupo]])&amp;"-"&amp;TRIM(Tabla1[[#This Row],[Tipo Incrito]]))</f>
        <v/>
      </c>
      <c r="BH196" s="307"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8"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8"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8" t="str">
        <f>IF(Tabla1[[#This Row],[Fecha Inicio grupo]]="","",IFERROR(VLOOKUP(Tabla1[[#This Row],[Mes de Alta como miembro]],Parámetros!$AM$2:$AN$16,2,0),"01/01/1900"))</f>
        <v/>
      </c>
    </row>
    <row r="197" spans="1:63" ht="14.45">
      <c r="A197" s="68">
        <v>194</v>
      </c>
      <c r="B197" s="29"/>
      <c r="C197" s="34"/>
      <c r="D197" s="42"/>
      <c r="E197" s="64"/>
      <c r="F197" s="45"/>
      <c r="G197" s="45"/>
      <c r="H197" s="164"/>
      <c r="I197" s="42"/>
      <c r="J197" s="28"/>
      <c r="K197" s="69"/>
      <c r="L197" s="68"/>
      <c r="M197" s="46"/>
      <c r="N197" s="239" t="str">
        <f ca="1">IF(Tabla1[[#This Row],[Fecha de nac]]="","",IF(Tabla1[[#This Row],[Fecha Finalización]] &gt;=TODAY(), DATEDIF(Tabla1[[#This Row],[Fecha de nac]],TODAY(),"y"), ROUNDDOWN((Tabla1[[#This Row],[Fecha Finalización]] -Tabla1[[#This Row],[Fecha de nac]])/365,0)))</f>
        <v/>
      </c>
      <c r="O197" s="170"/>
      <c r="P197" s="34"/>
      <c r="Q197" s="67"/>
      <c r="R197" s="67"/>
      <c r="S197" s="67"/>
      <c r="T197" s="67"/>
      <c r="U197" s="244" t="str">
        <f>IF(F197="","",Tabla1[[#This Row],[Fecha Inicio grupo]]+3*7-7)</f>
        <v/>
      </c>
      <c r="V197" s="245" t="str">
        <f>IF(F197="","",EDATE(Tabla1[[#This Row],[Fecha Inicio grupo]],3))</f>
        <v/>
      </c>
      <c r="W197" s="29"/>
      <c r="X197" s="29"/>
      <c r="Y197" s="76"/>
      <c r="Z197" s="76"/>
      <c r="AA197" s="76"/>
      <c r="AB197" s="76"/>
      <c r="AC197" s="76"/>
      <c r="AD197" s="76"/>
      <c r="AE197" s="76"/>
      <c r="AF197" s="76"/>
      <c r="AG197" s="76"/>
      <c r="AH197" s="76"/>
      <c r="AI197" s="76"/>
      <c r="AJ197" s="76"/>
      <c r="AK197" s="76"/>
      <c r="AL197" s="76"/>
      <c r="AM197" s="76"/>
      <c r="AN197" s="76"/>
      <c r="AO197" s="145"/>
      <c r="AP197" s="247" t="str">
        <f>IF(F197="","",IFERROR(VLOOKUP(SUBSTITUTE(SUBSTITUTE(Tabla1[[#This Row],[Uso Sistemas]],"T","P"),"N","F"),Parámetros!$M$2:$N$17,2,0),"Completar hasta 3ra sem. para evaluar a Probacionista"))</f>
        <v/>
      </c>
      <c r="AQ197" s="39"/>
      <c r="AR197" s="39"/>
      <c r="AS197" s="39"/>
      <c r="AT197" s="28"/>
      <c r="AU197" s="55"/>
      <c r="AV197" s="55"/>
      <c r="AW197" s="55"/>
      <c r="AX197" s="249" t="str">
        <f>IF(V197="","",EOMONTH(EDATE(Tabla1[[#This Row],[Fecha Finalización]],2),0))</f>
        <v/>
      </c>
      <c r="AY197" s="39"/>
      <c r="AZ197" s="250" t="str">
        <f>IF(V197="","",EOMONTH(EDATE(Tabla1[[#This Row],[Fecha Finalización]],3),0))</f>
        <v/>
      </c>
      <c r="BA197" s="39"/>
      <c r="BB197" s="39"/>
      <c r="BC197" s="236"/>
      <c r="BD197" s="234" t="str">
        <f>IF(F197="","",Tabla1[[#This Row],[sem 01]]&amp;Tabla1[[#This Row],[sem 02]]&amp;Tabla1[[#This Row],[sem 03]])</f>
        <v/>
      </c>
      <c r="BE197" s="235" t="str">
        <f>IF(TRIM(F197)="","",$B$1&amp;"-"&amp;SUBSTITUTE(Tabla1[[#This Row],[Mes Inscrito]]," ","")&amp;"-"&amp;SUBSTITUTE(Tabla1[[#This Row],[Dia de clases Inscrito]]," ","")&amp;"-"&amp;SUBSTITUTE(Tabla1[[#This Row],[Horario Inscrito]]," ","")&amp;"-"&amp;Tabla1[[#This Row],[Fecha Inicio grupo]])</f>
        <v/>
      </c>
      <c r="BF197" s="252" t="str">
        <f>IF(F197="","",Tabla1[[#This Row],[Curso]])</f>
        <v/>
      </c>
      <c r="BG197" s="253" t="str">
        <f>+IF(TRIM(F197)="","",$B$1&amp;"-"&amp;TRIM(Tabla1[[#This Row],[Mes Inscrito]])&amp;"-"&amp;TRIM(Tabla1[[#This Row],[Dia de clases Inscrito]])&amp;"-"&amp;TRIM(Tabla1[[#This Row],[Horario Inscrito]])&amp;"-"&amp;TRIM(Tabla1[[#This Row],[Fecha Inicio grupo]])&amp;"-"&amp;TRIM(Tabla1[[#This Row],[Tipo Incrito]]))</f>
        <v/>
      </c>
      <c r="BH197" s="307"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8"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8"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8" t="str">
        <f>IF(Tabla1[[#This Row],[Fecha Inicio grupo]]="","",IFERROR(VLOOKUP(Tabla1[[#This Row],[Mes de Alta como miembro]],Parámetros!$AM$2:$AN$16,2,0),"01/01/1900"))</f>
        <v/>
      </c>
    </row>
    <row r="198" spans="1:63" ht="14.45">
      <c r="A198" s="68">
        <v>195</v>
      </c>
      <c r="B198" s="29"/>
      <c r="C198" s="34"/>
      <c r="D198" s="42"/>
      <c r="E198" s="64"/>
      <c r="F198" s="45"/>
      <c r="G198" s="45"/>
      <c r="H198" s="164"/>
      <c r="I198" s="42"/>
      <c r="J198" s="28"/>
      <c r="K198" s="69"/>
      <c r="L198" s="68"/>
      <c r="M198" s="46"/>
      <c r="N198" s="239" t="str">
        <f ca="1">IF(Tabla1[[#This Row],[Fecha de nac]]="","",IF(Tabla1[[#This Row],[Fecha Finalización]] &gt;=TODAY(), DATEDIF(Tabla1[[#This Row],[Fecha de nac]],TODAY(),"y"), ROUNDDOWN((Tabla1[[#This Row],[Fecha Finalización]] -Tabla1[[#This Row],[Fecha de nac]])/365,0)))</f>
        <v/>
      </c>
      <c r="O198" s="170"/>
      <c r="P198" s="34"/>
      <c r="Q198" s="67"/>
      <c r="R198" s="67"/>
      <c r="S198" s="67"/>
      <c r="T198" s="67"/>
      <c r="U198" s="244" t="str">
        <f>IF(F198="","",Tabla1[[#This Row],[Fecha Inicio grupo]]+3*7-7)</f>
        <v/>
      </c>
      <c r="V198" s="245" t="str">
        <f>IF(F198="","",EDATE(Tabla1[[#This Row],[Fecha Inicio grupo]],3))</f>
        <v/>
      </c>
      <c r="W198" s="29"/>
      <c r="X198" s="29"/>
      <c r="Y198" s="76"/>
      <c r="Z198" s="76"/>
      <c r="AA198" s="76"/>
      <c r="AB198" s="76"/>
      <c r="AC198" s="76"/>
      <c r="AD198" s="76"/>
      <c r="AE198" s="76"/>
      <c r="AF198" s="76"/>
      <c r="AG198" s="76"/>
      <c r="AH198" s="76"/>
      <c r="AI198" s="76"/>
      <c r="AJ198" s="76"/>
      <c r="AK198" s="76"/>
      <c r="AL198" s="76"/>
      <c r="AM198" s="76"/>
      <c r="AN198" s="76"/>
      <c r="AO198" s="145"/>
      <c r="AP198" s="247" t="str">
        <f>IF(F198="","",IFERROR(VLOOKUP(SUBSTITUTE(SUBSTITUTE(Tabla1[[#This Row],[Uso Sistemas]],"T","P"),"N","F"),Parámetros!$M$2:$N$17,2,0),"Completar hasta 3ra sem. para evaluar a Probacionista"))</f>
        <v/>
      </c>
      <c r="AQ198" s="39"/>
      <c r="AR198" s="39"/>
      <c r="AS198" s="39"/>
      <c r="AT198" s="28"/>
      <c r="AU198" s="55"/>
      <c r="AV198" s="55"/>
      <c r="AW198" s="55"/>
      <c r="AX198" s="249" t="str">
        <f>IF(V198="","",EOMONTH(EDATE(Tabla1[[#This Row],[Fecha Finalización]],2),0))</f>
        <v/>
      </c>
      <c r="AY198" s="39"/>
      <c r="AZ198" s="250" t="str">
        <f>IF(V198="","",EOMONTH(EDATE(Tabla1[[#This Row],[Fecha Finalización]],3),0))</f>
        <v/>
      </c>
      <c r="BA198" s="39"/>
      <c r="BB198" s="39"/>
      <c r="BC198" s="236"/>
      <c r="BD198" s="234" t="str">
        <f>IF(F198="","",Tabla1[[#This Row],[sem 01]]&amp;Tabla1[[#This Row],[sem 02]]&amp;Tabla1[[#This Row],[sem 03]])</f>
        <v/>
      </c>
      <c r="BE198" s="235" t="str">
        <f>IF(TRIM(F198)="","",$B$1&amp;"-"&amp;SUBSTITUTE(Tabla1[[#This Row],[Mes Inscrito]]," ","")&amp;"-"&amp;SUBSTITUTE(Tabla1[[#This Row],[Dia de clases Inscrito]]," ","")&amp;"-"&amp;SUBSTITUTE(Tabla1[[#This Row],[Horario Inscrito]]," ","")&amp;"-"&amp;Tabla1[[#This Row],[Fecha Inicio grupo]])</f>
        <v/>
      </c>
      <c r="BF198" s="252" t="str">
        <f>IF(F198="","",Tabla1[[#This Row],[Curso]])</f>
        <v/>
      </c>
      <c r="BG198" s="253" t="str">
        <f>+IF(TRIM(F198)="","",$B$1&amp;"-"&amp;TRIM(Tabla1[[#This Row],[Mes Inscrito]])&amp;"-"&amp;TRIM(Tabla1[[#This Row],[Dia de clases Inscrito]])&amp;"-"&amp;TRIM(Tabla1[[#This Row],[Horario Inscrito]])&amp;"-"&amp;TRIM(Tabla1[[#This Row],[Fecha Inicio grupo]])&amp;"-"&amp;TRIM(Tabla1[[#This Row],[Tipo Incrito]]))</f>
        <v/>
      </c>
      <c r="BH198" s="307"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8"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8"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8" t="str">
        <f>IF(Tabla1[[#This Row],[Fecha Inicio grupo]]="","",IFERROR(VLOOKUP(Tabla1[[#This Row],[Mes de Alta como miembro]],Parámetros!$AM$2:$AN$16,2,0),"01/01/1900"))</f>
        <v/>
      </c>
    </row>
    <row r="199" spans="1:63" ht="14.45">
      <c r="A199" s="68">
        <v>196</v>
      </c>
      <c r="B199" s="29"/>
      <c r="C199" s="34"/>
      <c r="D199" s="42"/>
      <c r="E199" s="64"/>
      <c r="F199" s="45"/>
      <c r="G199" s="45"/>
      <c r="H199" s="164"/>
      <c r="I199" s="42"/>
      <c r="J199" s="28"/>
      <c r="K199" s="69"/>
      <c r="L199" s="68"/>
      <c r="M199" s="46"/>
      <c r="N199" s="239" t="str">
        <f ca="1">IF(Tabla1[[#This Row],[Fecha de nac]]="","",IF(Tabla1[[#This Row],[Fecha Finalización]] &gt;=TODAY(), DATEDIF(Tabla1[[#This Row],[Fecha de nac]],TODAY(),"y"), ROUNDDOWN((Tabla1[[#This Row],[Fecha Finalización]] -Tabla1[[#This Row],[Fecha de nac]])/365,0)))</f>
        <v/>
      </c>
      <c r="O199" s="170"/>
      <c r="P199" s="34"/>
      <c r="Q199" s="67"/>
      <c r="R199" s="67"/>
      <c r="S199" s="67"/>
      <c r="T199" s="67"/>
      <c r="U199" s="244" t="str">
        <f>IF(F199="","",Tabla1[[#This Row],[Fecha Inicio grupo]]+3*7-7)</f>
        <v/>
      </c>
      <c r="V199" s="245" t="str">
        <f>IF(F199="","",EDATE(Tabla1[[#This Row],[Fecha Inicio grupo]],3))</f>
        <v/>
      </c>
      <c r="W199" s="29"/>
      <c r="X199" s="29"/>
      <c r="Y199" s="76"/>
      <c r="Z199" s="76"/>
      <c r="AA199" s="76"/>
      <c r="AB199" s="76"/>
      <c r="AC199" s="76"/>
      <c r="AD199" s="76"/>
      <c r="AE199" s="76"/>
      <c r="AF199" s="76"/>
      <c r="AG199" s="76"/>
      <c r="AH199" s="76"/>
      <c r="AI199" s="76"/>
      <c r="AJ199" s="76"/>
      <c r="AK199" s="76"/>
      <c r="AL199" s="76"/>
      <c r="AM199" s="76"/>
      <c r="AN199" s="76"/>
      <c r="AO199" s="145"/>
      <c r="AP199" s="247" t="str">
        <f>IF(F199="","",IFERROR(VLOOKUP(SUBSTITUTE(SUBSTITUTE(Tabla1[[#This Row],[Uso Sistemas]],"T","P"),"N","F"),Parámetros!$M$2:$N$17,2,0),"Completar hasta 3ra sem. para evaluar a Probacionista"))</f>
        <v/>
      </c>
      <c r="AQ199" s="39"/>
      <c r="AR199" s="39"/>
      <c r="AS199" s="39"/>
      <c r="AT199" s="28"/>
      <c r="AU199" s="55"/>
      <c r="AV199" s="55"/>
      <c r="AW199" s="55"/>
      <c r="AX199" s="249" t="str">
        <f>IF(V199="","",EOMONTH(EDATE(Tabla1[[#This Row],[Fecha Finalización]],2),0))</f>
        <v/>
      </c>
      <c r="AY199" s="39"/>
      <c r="AZ199" s="250" t="str">
        <f>IF(V199="","",EOMONTH(EDATE(Tabla1[[#This Row],[Fecha Finalización]],3),0))</f>
        <v/>
      </c>
      <c r="BA199" s="39"/>
      <c r="BB199" s="39"/>
      <c r="BC199" s="236"/>
      <c r="BD199" s="234" t="str">
        <f>IF(F199="","",Tabla1[[#This Row],[sem 01]]&amp;Tabla1[[#This Row],[sem 02]]&amp;Tabla1[[#This Row],[sem 03]])</f>
        <v/>
      </c>
      <c r="BE199" s="235" t="str">
        <f>IF(TRIM(F199)="","",$B$1&amp;"-"&amp;SUBSTITUTE(Tabla1[[#This Row],[Mes Inscrito]]," ","")&amp;"-"&amp;SUBSTITUTE(Tabla1[[#This Row],[Dia de clases Inscrito]]," ","")&amp;"-"&amp;SUBSTITUTE(Tabla1[[#This Row],[Horario Inscrito]]," ","")&amp;"-"&amp;Tabla1[[#This Row],[Fecha Inicio grupo]])</f>
        <v/>
      </c>
      <c r="BF199" s="252" t="str">
        <f>IF(F199="","",Tabla1[[#This Row],[Curso]])</f>
        <v/>
      </c>
      <c r="BG199" s="253" t="str">
        <f>+IF(TRIM(F199)="","",$B$1&amp;"-"&amp;TRIM(Tabla1[[#This Row],[Mes Inscrito]])&amp;"-"&amp;TRIM(Tabla1[[#This Row],[Dia de clases Inscrito]])&amp;"-"&amp;TRIM(Tabla1[[#This Row],[Horario Inscrito]])&amp;"-"&amp;TRIM(Tabla1[[#This Row],[Fecha Inicio grupo]])&amp;"-"&amp;TRIM(Tabla1[[#This Row],[Tipo Incrito]]))</f>
        <v/>
      </c>
      <c r="BH199" s="307"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8"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8"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8" t="str">
        <f>IF(Tabla1[[#This Row],[Fecha Inicio grupo]]="","",IFERROR(VLOOKUP(Tabla1[[#This Row],[Mes de Alta como miembro]],Parámetros!$AM$2:$AN$16,2,0),"01/01/1900"))</f>
        <v/>
      </c>
    </row>
    <row r="200" spans="1:63" ht="14.45">
      <c r="A200" s="68">
        <v>197</v>
      </c>
      <c r="B200" s="29"/>
      <c r="C200" s="34"/>
      <c r="D200" s="42"/>
      <c r="E200" s="64"/>
      <c r="F200" s="45"/>
      <c r="G200" s="45"/>
      <c r="H200" s="164"/>
      <c r="I200" s="42"/>
      <c r="J200" s="28"/>
      <c r="K200" s="69"/>
      <c r="L200" s="68"/>
      <c r="M200" s="46"/>
      <c r="N200" s="239" t="str">
        <f ca="1">IF(Tabla1[[#This Row],[Fecha de nac]]="","",IF(Tabla1[[#This Row],[Fecha Finalización]] &gt;=TODAY(), DATEDIF(Tabla1[[#This Row],[Fecha de nac]],TODAY(),"y"), ROUNDDOWN((Tabla1[[#This Row],[Fecha Finalización]] -Tabla1[[#This Row],[Fecha de nac]])/365,0)))</f>
        <v/>
      </c>
      <c r="O200" s="170"/>
      <c r="P200" s="34"/>
      <c r="Q200" s="67"/>
      <c r="R200" s="67"/>
      <c r="S200" s="67"/>
      <c r="T200" s="67"/>
      <c r="U200" s="244" t="str">
        <f>IF(F200="","",Tabla1[[#This Row],[Fecha Inicio grupo]]+3*7-7)</f>
        <v/>
      </c>
      <c r="V200" s="245" t="str">
        <f>IF(F200="","",EDATE(Tabla1[[#This Row],[Fecha Inicio grupo]],3))</f>
        <v/>
      </c>
      <c r="W200" s="29"/>
      <c r="X200" s="29"/>
      <c r="Y200" s="76"/>
      <c r="Z200" s="76"/>
      <c r="AA200" s="76"/>
      <c r="AB200" s="76"/>
      <c r="AC200" s="76"/>
      <c r="AD200" s="76"/>
      <c r="AE200" s="76"/>
      <c r="AF200" s="76"/>
      <c r="AG200" s="76"/>
      <c r="AH200" s="76"/>
      <c r="AI200" s="76"/>
      <c r="AJ200" s="76"/>
      <c r="AK200" s="76"/>
      <c r="AL200" s="76"/>
      <c r="AM200" s="76"/>
      <c r="AN200" s="76"/>
      <c r="AO200" s="145"/>
      <c r="AP200" s="247" t="str">
        <f>IF(F200="","",IFERROR(VLOOKUP(SUBSTITUTE(SUBSTITUTE(Tabla1[[#This Row],[Uso Sistemas]],"T","P"),"N","F"),Parámetros!$M$2:$N$17,2,0),"Completar hasta 3ra sem. para evaluar a Probacionista"))</f>
        <v/>
      </c>
      <c r="AQ200" s="39"/>
      <c r="AR200" s="39"/>
      <c r="AS200" s="39"/>
      <c r="AT200" s="28"/>
      <c r="AU200" s="55"/>
      <c r="AV200" s="55"/>
      <c r="AW200" s="55"/>
      <c r="AX200" s="249" t="str">
        <f>IF(V200="","",EOMONTH(EDATE(Tabla1[[#This Row],[Fecha Finalización]],2),0))</f>
        <v/>
      </c>
      <c r="AY200" s="39"/>
      <c r="AZ200" s="250" t="str">
        <f>IF(V200="","",EOMONTH(EDATE(Tabla1[[#This Row],[Fecha Finalización]],3),0))</f>
        <v/>
      </c>
      <c r="BA200" s="39"/>
      <c r="BB200" s="39"/>
      <c r="BC200" s="236"/>
      <c r="BD200" s="234" t="str">
        <f>IF(F200="","",Tabla1[[#This Row],[sem 01]]&amp;Tabla1[[#This Row],[sem 02]]&amp;Tabla1[[#This Row],[sem 03]])</f>
        <v/>
      </c>
      <c r="BE200" s="235" t="str">
        <f>IF(TRIM(F200)="","",$B$1&amp;"-"&amp;SUBSTITUTE(Tabla1[[#This Row],[Mes Inscrito]]," ","")&amp;"-"&amp;SUBSTITUTE(Tabla1[[#This Row],[Dia de clases Inscrito]]," ","")&amp;"-"&amp;SUBSTITUTE(Tabla1[[#This Row],[Horario Inscrito]]," ","")&amp;"-"&amp;Tabla1[[#This Row],[Fecha Inicio grupo]])</f>
        <v/>
      </c>
      <c r="BF200" s="252" t="str">
        <f>IF(F200="","",Tabla1[[#This Row],[Curso]])</f>
        <v/>
      </c>
      <c r="BG200" s="253" t="str">
        <f>+IF(TRIM(F200)="","",$B$1&amp;"-"&amp;TRIM(Tabla1[[#This Row],[Mes Inscrito]])&amp;"-"&amp;TRIM(Tabla1[[#This Row],[Dia de clases Inscrito]])&amp;"-"&amp;TRIM(Tabla1[[#This Row],[Horario Inscrito]])&amp;"-"&amp;TRIM(Tabla1[[#This Row],[Fecha Inicio grupo]])&amp;"-"&amp;TRIM(Tabla1[[#This Row],[Tipo Incrito]]))</f>
        <v/>
      </c>
      <c r="BH200" s="307"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8"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8"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8" t="str">
        <f>IF(Tabla1[[#This Row],[Fecha Inicio grupo]]="","",IFERROR(VLOOKUP(Tabla1[[#This Row],[Mes de Alta como miembro]],Parámetros!$AM$2:$AN$16,2,0),"01/01/1900"))</f>
        <v/>
      </c>
    </row>
    <row r="201" spans="1:63" ht="14.45">
      <c r="A201" s="68">
        <v>198</v>
      </c>
      <c r="B201" s="29"/>
      <c r="C201" s="34"/>
      <c r="D201" s="42"/>
      <c r="E201" s="64"/>
      <c r="F201" s="45"/>
      <c r="G201" s="45"/>
      <c r="H201" s="164"/>
      <c r="I201" s="42"/>
      <c r="J201" s="28"/>
      <c r="K201" s="69"/>
      <c r="L201" s="68"/>
      <c r="M201" s="46"/>
      <c r="N201" s="239" t="str">
        <f ca="1">IF(Tabla1[[#This Row],[Fecha de nac]]="","",IF(Tabla1[[#This Row],[Fecha Finalización]] &gt;=TODAY(), DATEDIF(Tabla1[[#This Row],[Fecha de nac]],TODAY(),"y"), ROUNDDOWN((Tabla1[[#This Row],[Fecha Finalización]] -Tabla1[[#This Row],[Fecha de nac]])/365,0)))</f>
        <v/>
      </c>
      <c r="O201" s="170"/>
      <c r="P201" s="34"/>
      <c r="Q201" s="67"/>
      <c r="R201" s="67"/>
      <c r="S201" s="67"/>
      <c r="T201" s="67"/>
      <c r="U201" s="244" t="str">
        <f>IF(F201="","",Tabla1[[#This Row],[Fecha Inicio grupo]]+3*7-7)</f>
        <v/>
      </c>
      <c r="V201" s="245" t="str">
        <f>IF(F201="","",EDATE(Tabla1[[#This Row],[Fecha Inicio grupo]],3))</f>
        <v/>
      </c>
      <c r="W201" s="29"/>
      <c r="X201" s="29"/>
      <c r="Y201" s="76"/>
      <c r="Z201" s="76"/>
      <c r="AA201" s="76"/>
      <c r="AB201" s="76"/>
      <c r="AC201" s="76"/>
      <c r="AD201" s="76"/>
      <c r="AE201" s="76"/>
      <c r="AF201" s="76"/>
      <c r="AG201" s="76"/>
      <c r="AH201" s="76"/>
      <c r="AI201" s="76"/>
      <c r="AJ201" s="76"/>
      <c r="AK201" s="76"/>
      <c r="AL201" s="76"/>
      <c r="AM201" s="76"/>
      <c r="AN201" s="76"/>
      <c r="AO201" s="145"/>
      <c r="AP201" s="247" t="str">
        <f>IF(F201="","",IFERROR(VLOOKUP(SUBSTITUTE(SUBSTITUTE(Tabla1[[#This Row],[Uso Sistemas]],"T","P"),"N","F"),Parámetros!$M$2:$N$17,2,0),"Completar hasta 3ra sem. para evaluar a Probacionista"))</f>
        <v/>
      </c>
      <c r="AQ201" s="39"/>
      <c r="AR201" s="39"/>
      <c r="AS201" s="39"/>
      <c r="AT201" s="28"/>
      <c r="AU201" s="55"/>
      <c r="AV201" s="55"/>
      <c r="AW201" s="55"/>
      <c r="AX201" s="249" t="str">
        <f>IF(V201="","",EOMONTH(EDATE(Tabla1[[#This Row],[Fecha Finalización]],2),0))</f>
        <v/>
      </c>
      <c r="AY201" s="39"/>
      <c r="AZ201" s="250" t="str">
        <f>IF(V201="","",EOMONTH(EDATE(Tabla1[[#This Row],[Fecha Finalización]],3),0))</f>
        <v/>
      </c>
      <c r="BA201" s="39"/>
      <c r="BB201" s="39"/>
      <c r="BC201" s="236"/>
      <c r="BD201" s="234" t="str">
        <f>IF(F201="","",Tabla1[[#This Row],[sem 01]]&amp;Tabla1[[#This Row],[sem 02]]&amp;Tabla1[[#This Row],[sem 03]])</f>
        <v/>
      </c>
      <c r="BE201" s="235" t="str">
        <f>IF(TRIM(F201)="","",$B$1&amp;"-"&amp;SUBSTITUTE(Tabla1[[#This Row],[Mes Inscrito]]," ","")&amp;"-"&amp;SUBSTITUTE(Tabla1[[#This Row],[Dia de clases Inscrito]]," ","")&amp;"-"&amp;SUBSTITUTE(Tabla1[[#This Row],[Horario Inscrito]]," ","")&amp;"-"&amp;Tabla1[[#This Row],[Fecha Inicio grupo]])</f>
        <v/>
      </c>
      <c r="BF201" s="252" t="str">
        <f>IF(F201="","",Tabla1[[#This Row],[Curso]])</f>
        <v/>
      </c>
      <c r="BG201" s="253" t="str">
        <f>+IF(TRIM(F201)="","",$B$1&amp;"-"&amp;TRIM(Tabla1[[#This Row],[Mes Inscrito]])&amp;"-"&amp;TRIM(Tabla1[[#This Row],[Dia de clases Inscrito]])&amp;"-"&amp;TRIM(Tabla1[[#This Row],[Horario Inscrito]])&amp;"-"&amp;TRIM(Tabla1[[#This Row],[Fecha Inicio grupo]])&amp;"-"&amp;TRIM(Tabla1[[#This Row],[Tipo Incrito]]))</f>
        <v/>
      </c>
      <c r="BH201" s="307"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8"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8"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8" t="str">
        <f>IF(Tabla1[[#This Row],[Fecha Inicio grupo]]="","",IFERROR(VLOOKUP(Tabla1[[#This Row],[Mes de Alta como miembro]],Parámetros!$AM$2:$AN$16,2,0),"01/01/1900"))</f>
        <v/>
      </c>
    </row>
    <row r="202" spans="1:63" ht="14.45">
      <c r="A202" s="68">
        <v>199</v>
      </c>
      <c r="B202" s="29"/>
      <c r="C202" s="34"/>
      <c r="D202" s="42"/>
      <c r="E202" s="64"/>
      <c r="F202" s="45"/>
      <c r="G202" s="45"/>
      <c r="H202" s="164"/>
      <c r="I202" s="42"/>
      <c r="J202" s="28"/>
      <c r="K202" s="69"/>
      <c r="L202" s="68"/>
      <c r="M202" s="46"/>
      <c r="N202" s="239" t="str">
        <f ca="1">IF(Tabla1[[#This Row],[Fecha de nac]]="","",IF(Tabla1[[#This Row],[Fecha Finalización]] &gt;=TODAY(), DATEDIF(Tabla1[[#This Row],[Fecha de nac]],TODAY(),"y"), ROUNDDOWN((Tabla1[[#This Row],[Fecha Finalización]] -Tabla1[[#This Row],[Fecha de nac]])/365,0)))</f>
        <v/>
      </c>
      <c r="O202" s="170"/>
      <c r="P202" s="34"/>
      <c r="Q202" s="67"/>
      <c r="R202" s="67"/>
      <c r="S202" s="67"/>
      <c r="T202" s="67"/>
      <c r="U202" s="244" t="str">
        <f>IF(F202="","",Tabla1[[#This Row],[Fecha Inicio grupo]]+3*7-7)</f>
        <v/>
      </c>
      <c r="V202" s="245" t="str">
        <f>IF(F202="","",EDATE(Tabla1[[#This Row],[Fecha Inicio grupo]],3))</f>
        <v/>
      </c>
      <c r="W202" s="29"/>
      <c r="X202" s="29"/>
      <c r="Y202" s="76"/>
      <c r="Z202" s="76"/>
      <c r="AA202" s="76"/>
      <c r="AB202" s="76"/>
      <c r="AC202" s="76"/>
      <c r="AD202" s="76"/>
      <c r="AE202" s="76"/>
      <c r="AF202" s="76"/>
      <c r="AG202" s="76"/>
      <c r="AH202" s="76"/>
      <c r="AI202" s="76"/>
      <c r="AJ202" s="76"/>
      <c r="AK202" s="76"/>
      <c r="AL202" s="76"/>
      <c r="AM202" s="76"/>
      <c r="AN202" s="76"/>
      <c r="AO202" s="145"/>
      <c r="AP202" s="247" t="str">
        <f>IF(F202="","",IFERROR(VLOOKUP(SUBSTITUTE(SUBSTITUTE(Tabla1[[#This Row],[Uso Sistemas]],"T","P"),"N","F"),Parámetros!$M$2:$N$17,2,0),"Completar hasta 3ra sem. para evaluar a Probacionista"))</f>
        <v/>
      </c>
      <c r="AQ202" s="39"/>
      <c r="AR202" s="39"/>
      <c r="AS202" s="39"/>
      <c r="AT202" s="28"/>
      <c r="AU202" s="55"/>
      <c r="AV202" s="55"/>
      <c r="AW202" s="55"/>
      <c r="AX202" s="249" t="str">
        <f>IF(V202="","",EOMONTH(EDATE(Tabla1[[#This Row],[Fecha Finalización]],2),0))</f>
        <v/>
      </c>
      <c r="AY202" s="39"/>
      <c r="AZ202" s="250" t="str">
        <f>IF(V202="","",EOMONTH(EDATE(Tabla1[[#This Row],[Fecha Finalización]],3),0))</f>
        <v/>
      </c>
      <c r="BA202" s="39"/>
      <c r="BB202" s="39"/>
      <c r="BC202" s="236"/>
      <c r="BD202" s="234" t="str">
        <f>IF(F202="","",Tabla1[[#This Row],[sem 01]]&amp;Tabla1[[#This Row],[sem 02]]&amp;Tabla1[[#This Row],[sem 03]])</f>
        <v/>
      </c>
      <c r="BE202" s="235" t="str">
        <f>IF(TRIM(F202)="","",$B$1&amp;"-"&amp;SUBSTITUTE(Tabla1[[#This Row],[Mes Inscrito]]," ","")&amp;"-"&amp;SUBSTITUTE(Tabla1[[#This Row],[Dia de clases Inscrito]]," ","")&amp;"-"&amp;SUBSTITUTE(Tabla1[[#This Row],[Horario Inscrito]]," ","")&amp;"-"&amp;Tabla1[[#This Row],[Fecha Inicio grupo]])</f>
        <v/>
      </c>
      <c r="BF202" s="252" t="str">
        <f>IF(F202="","",Tabla1[[#This Row],[Curso]])</f>
        <v/>
      </c>
      <c r="BG202" s="253" t="str">
        <f>+IF(TRIM(F202)="","",$B$1&amp;"-"&amp;TRIM(Tabla1[[#This Row],[Mes Inscrito]])&amp;"-"&amp;TRIM(Tabla1[[#This Row],[Dia de clases Inscrito]])&amp;"-"&amp;TRIM(Tabla1[[#This Row],[Horario Inscrito]])&amp;"-"&amp;TRIM(Tabla1[[#This Row],[Fecha Inicio grupo]])&amp;"-"&amp;TRIM(Tabla1[[#This Row],[Tipo Incrito]]))</f>
        <v/>
      </c>
      <c r="BH202" s="307"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8"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8"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8" t="str">
        <f>IF(Tabla1[[#This Row],[Fecha Inicio grupo]]="","",IFERROR(VLOOKUP(Tabla1[[#This Row],[Mes de Alta como miembro]],Parámetros!$AM$2:$AN$16,2,0),"01/01/1900"))</f>
        <v/>
      </c>
    </row>
    <row r="203" spans="1:63" ht="14.45">
      <c r="A203" s="68">
        <v>200</v>
      </c>
      <c r="B203" s="29"/>
      <c r="C203" s="34"/>
      <c r="D203" s="42"/>
      <c r="E203" s="64"/>
      <c r="F203" s="45"/>
      <c r="G203" s="45"/>
      <c r="H203" s="164"/>
      <c r="I203" s="42"/>
      <c r="J203" s="28"/>
      <c r="K203" s="69"/>
      <c r="L203" s="68"/>
      <c r="M203" s="46"/>
      <c r="N203" s="239" t="str">
        <f ca="1">IF(Tabla1[[#This Row],[Fecha de nac]]="","",IF(Tabla1[[#This Row],[Fecha Finalización]] &gt;=TODAY(), DATEDIF(Tabla1[[#This Row],[Fecha de nac]],TODAY(),"y"), ROUNDDOWN((Tabla1[[#This Row],[Fecha Finalización]] -Tabla1[[#This Row],[Fecha de nac]])/365,0)))</f>
        <v/>
      </c>
      <c r="O203" s="170"/>
      <c r="P203" s="34"/>
      <c r="Q203" s="67"/>
      <c r="R203" s="67"/>
      <c r="S203" s="67"/>
      <c r="T203" s="67"/>
      <c r="U203" s="244" t="str">
        <f>IF(F203="","",Tabla1[[#This Row],[Fecha Inicio grupo]]+3*7-7)</f>
        <v/>
      </c>
      <c r="V203" s="245" t="str">
        <f>IF(F203="","",EDATE(Tabla1[[#This Row],[Fecha Inicio grupo]],3))</f>
        <v/>
      </c>
      <c r="W203" s="29"/>
      <c r="X203" s="29"/>
      <c r="Y203" s="76"/>
      <c r="Z203" s="76"/>
      <c r="AA203" s="76"/>
      <c r="AB203" s="76"/>
      <c r="AC203" s="76"/>
      <c r="AD203" s="76"/>
      <c r="AE203" s="76"/>
      <c r="AF203" s="76"/>
      <c r="AG203" s="76"/>
      <c r="AH203" s="76"/>
      <c r="AI203" s="76"/>
      <c r="AJ203" s="76"/>
      <c r="AK203" s="76"/>
      <c r="AL203" s="76"/>
      <c r="AM203" s="76"/>
      <c r="AN203" s="76"/>
      <c r="AO203" s="145"/>
      <c r="AP203" s="247" t="str">
        <f>IF(F203="","",IFERROR(VLOOKUP(SUBSTITUTE(SUBSTITUTE(Tabla1[[#This Row],[Uso Sistemas]],"T","P"),"N","F"),Parámetros!$M$2:$N$17,2,0),"Completar hasta 3ra sem. para evaluar a Probacionista"))</f>
        <v/>
      </c>
      <c r="AQ203" s="39"/>
      <c r="AR203" s="39"/>
      <c r="AS203" s="39"/>
      <c r="AT203" s="28"/>
      <c r="AU203" s="55"/>
      <c r="AV203" s="55"/>
      <c r="AW203" s="55"/>
      <c r="AX203" s="249" t="str">
        <f>IF(V203="","",EOMONTH(EDATE(Tabla1[[#This Row],[Fecha Finalización]],2),0))</f>
        <v/>
      </c>
      <c r="AY203" s="39"/>
      <c r="AZ203" s="250" t="str">
        <f>IF(V203="","",EOMONTH(EDATE(Tabla1[[#This Row],[Fecha Finalización]],3),0))</f>
        <v/>
      </c>
      <c r="BA203" s="39"/>
      <c r="BB203" s="39"/>
      <c r="BC203" s="236"/>
      <c r="BD203" s="234" t="str">
        <f>IF(F203="","",Tabla1[[#This Row],[sem 01]]&amp;Tabla1[[#This Row],[sem 02]]&amp;Tabla1[[#This Row],[sem 03]])</f>
        <v/>
      </c>
      <c r="BE203" s="235" t="str">
        <f>IF(TRIM(F203)="","",$B$1&amp;"-"&amp;SUBSTITUTE(Tabla1[[#This Row],[Mes Inscrito]]," ","")&amp;"-"&amp;SUBSTITUTE(Tabla1[[#This Row],[Dia de clases Inscrito]]," ","")&amp;"-"&amp;SUBSTITUTE(Tabla1[[#This Row],[Horario Inscrito]]," ","")&amp;"-"&amp;Tabla1[[#This Row],[Fecha Inicio grupo]])</f>
        <v/>
      </c>
      <c r="BF203" s="252" t="str">
        <f>IF(F203="","",Tabla1[[#This Row],[Curso]])</f>
        <v/>
      </c>
      <c r="BG203" s="253" t="str">
        <f>+IF(TRIM(F203)="","",$B$1&amp;"-"&amp;TRIM(Tabla1[[#This Row],[Mes Inscrito]])&amp;"-"&amp;TRIM(Tabla1[[#This Row],[Dia de clases Inscrito]])&amp;"-"&amp;TRIM(Tabla1[[#This Row],[Horario Inscrito]])&amp;"-"&amp;TRIM(Tabla1[[#This Row],[Fecha Inicio grupo]])&amp;"-"&amp;TRIM(Tabla1[[#This Row],[Tipo Incrito]]))</f>
        <v/>
      </c>
      <c r="BH203" s="307"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8"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8"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8" t="str">
        <f>IF(Tabla1[[#This Row],[Fecha Inicio grupo]]="","",IFERROR(VLOOKUP(Tabla1[[#This Row],[Mes de Alta como miembro]],Parámetros!$AM$2:$AN$16,2,0),"01/01/1900"))</f>
        <v/>
      </c>
    </row>
    <row r="204" spans="1:63" ht="14.45">
      <c r="A204" s="68">
        <v>201</v>
      </c>
      <c r="B204" s="29"/>
      <c r="C204" s="34"/>
      <c r="D204" s="42"/>
      <c r="E204" s="64"/>
      <c r="F204" s="45"/>
      <c r="G204" s="45"/>
      <c r="H204" s="164"/>
      <c r="I204" s="42"/>
      <c r="J204" s="28"/>
      <c r="K204" s="69"/>
      <c r="L204" s="68"/>
      <c r="M204" s="46"/>
      <c r="N204" s="239" t="str">
        <f ca="1">IF(Tabla1[[#This Row],[Fecha de nac]]="","",IF(Tabla1[[#This Row],[Fecha Finalización]] &gt;=TODAY(), DATEDIF(Tabla1[[#This Row],[Fecha de nac]],TODAY(),"y"), ROUNDDOWN((Tabla1[[#This Row],[Fecha Finalización]] -Tabla1[[#This Row],[Fecha de nac]])/365,0)))</f>
        <v/>
      </c>
      <c r="O204" s="170"/>
      <c r="P204" s="34"/>
      <c r="Q204" s="67"/>
      <c r="R204" s="67"/>
      <c r="S204" s="67"/>
      <c r="T204" s="67"/>
      <c r="U204" s="244" t="str">
        <f>IF(F204="","",Tabla1[[#This Row],[Fecha Inicio grupo]]+3*7-7)</f>
        <v/>
      </c>
      <c r="V204" s="245" t="str">
        <f>IF(F204="","",EDATE(Tabla1[[#This Row],[Fecha Inicio grupo]],3))</f>
        <v/>
      </c>
      <c r="W204" s="29"/>
      <c r="X204" s="29"/>
      <c r="Y204" s="76"/>
      <c r="Z204" s="76"/>
      <c r="AA204" s="76"/>
      <c r="AB204" s="76"/>
      <c r="AC204" s="76"/>
      <c r="AD204" s="76"/>
      <c r="AE204" s="76"/>
      <c r="AF204" s="76"/>
      <c r="AG204" s="76"/>
      <c r="AH204" s="76"/>
      <c r="AI204" s="76"/>
      <c r="AJ204" s="76"/>
      <c r="AK204" s="76"/>
      <c r="AL204" s="76"/>
      <c r="AM204" s="76"/>
      <c r="AN204" s="76"/>
      <c r="AO204" s="145"/>
      <c r="AP204" s="247" t="str">
        <f>IF(F204="","",IFERROR(VLOOKUP(SUBSTITUTE(SUBSTITUTE(Tabla1[[#This Row],[Uso Sistemas]],"T","P"),"N","F"),Parámetros!$M$2:$N$17,2,0),"Completar hasta 3ra sem. para evaluar a Probacionista"))</f>
        <v/>
      </c>
      <c r="AQ204" s="39"/>
      <c r="AR204" s="39"/>
      <c r="AS204" s="39"/>
      <c r="AT204" s="28"/>
      <c r="AU204" s="55"/>
      <c r="AV204" s="55"/>
      <c r="AW204" s="55"/>
      <c r="AX204" s="249" t="str">
        <f>IF(V204="","",EOMONTH(EDATE(Tabla1[[#This Row],[Fecha Finalización]],2),0))</f>
        <v/>
      </c>
      <c r="AY204" s="39"/>
      <c r="AZ204" s="250" t="str">
        <f>IF(V204="","",EOMONTH(EDATE(Tabla1[[#This Row],[Fecha Finalización]],3),0))</f>
        <v/>
      </c>
      <c r="BA204" s="39"/>
      <c r="BB204" s="39"/>
      <c r="BC204" s="236"/>
      <c r="BD204" s="234" t="str">
        <f>IF(F204="","",Tabla1[[#This Row],[sem 01]]&amp;Tabla1[[#This Row],[sem 02]]&amp;Tabla1[[#This Row],[sem 03]])</f>
        <v/>
      </c>
      <c r="BE204" s="235" t="str">
        <f>IF(TRIM(F204)="","",$B$1&amp;"-"&amp;SUBSTITUTE(Tabla1[[#This Row],[Mes Inscrito]]," ","")&amp;"-"&amp;SUBSTITUTE(Tabla1[[#This Row],[Dia de clases Inscrito]]," ","")&amp;"-"&amp;SUBSTITUTE(Tabla1[[#This Row],[Horario Inscrito]]," ","")&amp;"-"&amp;Tabla1[[#This Row],[Fecha Inicio grupo]])</f>
        <v/>
      </c>
      <c r="BF204" s="252" t="str">
        <f>IF(F204="","",Tabla1[[#This Row],[Curso]])</f>
        <v/>
      </c>
      <c r="BG204" s="253" t="str">
        <f>+IF(TRIM(F204)="","",$B$1&amp;"-"&amp;TRIM(Tabla1[[#This Row],[Mes Inscrito]])&amp;"-"&amp;TRIM(Tabla1[[#This Row],[Dia de clases Inscrito]])&amp;"-"&amp;TRIM(Tabla1[[#This Row],[Horario Inscrito]])&amp;"-"&amp;TRIM(Tabla1[[#This Row],[Fecha Inicio grupo]])&amp;"-"&amp;TRIM(Tabla1[[#This Row],[Tipo Incrito]]))</f>
        <v/>
      </c>
      <c r="BH204" s="307"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8"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8"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8" t="str">
        <f>IF(Tabla1[[#This Row],[Fecha Inicio grupo]]="","",IFERROR(VLOOKUP(Tabla1[[#This Row],[Mes de Alta como miembro]],Parámetros!$AM$2:$AN$16,2,0),"01/01/1900"))</f>
        <v/>
      </c>
    </row>
    <row r="205" spans="1:63" ht="14.45">
      <c r="A205" s="68">
        <v>202</v>
      </c>
      <c r="B205" s="29"/>
      <c r="C205" s="34"/>
      <c r="D205" s="42"/>
      <c r="E205" s="64"/>
      <c r="F205" s="45"/>
      <c r="G205" s="45"/>
      <c r="H205" s="164"/>
      <c r="I205" s="42"/>
      <c r="J205" s="28"/>
      <c r="K205" s="69"/>
      <c r="L205" s="68"/>
      <c r="M205" s="46"/>
      <c r="N205" s="239" t="str">
        <f ca="1">IF(Tabla1[[#This Row],[Fecha de nac]]="","",IF(Tabla1[[#This Row],[Fecha Finalización]] &gt;=TODAY(), DATEDIF(Tabla1[[#This Row],[Fecha de nac]],TODAY(),"y"), ROUNDDOWN((Tabla1[[#This Row],[Fecha Finalización]] -Tabla1[[#This Row],[Fecha de nac]])/365,0)))</f>
        <v/>
      </c>
      <c r="O205" s="170"/>
      <c r="P205" s="34"/>
      <c r="Q205" s="67"/>
      <c r="R205" s="67"/>
      <c r="S205" s="67"/>
      <c r="T205" s="67"/>
      <c r="U205" s="244" t="str">
        <f>IF(F205="","",Tabla1[[#This Row],[Fecha Inicio grupo]]+3*7-7)</f>
        <v/>
      </c>
      <c r="V205" s="245" t="str">
        <f>IF(F205="","",EDATE(Tabla1[[#This Row],[Fecha Inicio grupo]],3))</f>
        <v/>
      </c>
      <c r="W205" s="29"/>
      <c r="X205" s="29"/>
      <c r="Y205" s="76"/>
      <c r="Z205" s="76"/>
      <c r="AA205" s="76"/>
      <c r="AB205" s="76"/>
      <c r="AC205" s="76"/>
      <c r="AD205" s="76"/>
      <c r="AE205" s="76"/>
      <c r="AF205" s="76"/>
      <c r="AG205" s="76"/>
      <c r="AH205" s="76"/>
      <c r="AI205" s="76"/>
      <c r="AJ205" s="76"/>
      <c r="AK205" s="76"/>
      <c r="AL205" s="76"/>
      <c r="AM205" s="76"/>
      <c r="AN205" s="76"/>
      <c r="AO205" s="145"/>
      <c r="AP205" s="247" t="str">
        <f>IF(F205="","",IFERROR(VLOOKUP(SUBSTITUTE(SUBSTITUTE(Tabla1[[#This Row],[Uso Sistemas]],"T","P"),"N","F"),Parámetros!$M$2:$N$17,2,0),"Completar hasta 3ra sem. para evaluar a Probacionista"))</f>
        <v/>
      </c>
      <c r="AQ205" s="39"/>
      <c r="AR205" s="39"/>
      <c r="AS205" s="39"/>
      <c r="AT205" s="28"/>
      <c r="AU205" s="55"/>
      <c r="AV205" s="55"/>
      <c r="AW205" s="55"/>
      <c r="AX205" s="249" t="str">
        <f>IF(V205="","",EOMONTH(EDATE(Tabla1[[#This Row],[Fecha Finalización]],2),0))</f>
        <v/>
      </c>
      <c r="AY205" s="39"/>
      <c r="AZ205" s="250" t="str">
        <f>IF(V205="","",EOMONTH(EDATE(Tabla1[[#This Row],[Fecha Finalización]],3),0))</f>
        <v/>
      </c>
      <c r="BA205" s="39"/>
      <c r="BB205" s="39"/>
      <c r="BC205" s="236"/>
      <c r="BD205" s="234" t="str">
        <f>IF(F205="","",Tabla1[[#This Row],[sem 01]]&amp;Tabla1[[#This Row],[sem 02]]&amp;Tabla1[[#This Row],[sem 03]])</f>
        <v/>
      </c>
      <c r="BE205" s="235" t="str">
        <f>IF(TRIM(F205)="","",$B$1&amp;"-"&amp;SUBSTITUTE(Tabla1[[#This Row],[Mes Inscrito]]," ","")&amp;"-"&amp;SUBSTITUTE(Tabla1[[#This Row],[Dia de clases Inscrito]]," ","")&amp;"-"&amp;SUBSTITUTE(Tabla1[[#This Row],[Horario Inscrito]]," ","")&amp;"-"&amp;Tabla1[[#This Row],[Fecha Inicio grupo]])</f>
        <v/>
      </c>
      <c r="BF205" s="252" t="str">
        <f>IF(F205="","",Tabla1[[#This Row],[Curso]])</f>
        <v/>
      </c>
      <c r="BG205" s="253" t="str">
        <f>+IF(TRIM(F205)="","",$B$1&amp;"-"&amp;TRIM(Tabla1[[#This Row],[Mes Inscrito]])&amp;"-"&amp;TRIM(Tabla1[[#This Row],[Dia de clases Inscrito]])&amp;"-"&amp;TRIM(Tabla1[[#This Row],[Horario Inscrito]])&amp;"-"&amp;TRIM(Tabla1[[#This Row],[Fecha Inicio grupo]])&amp;"-"&amp;TRIM(Tabla1[[#This Row],[Tipo Incrito]]))</f>
        <v/>
      </c>
      <c r="BH205" s="307"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8"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8"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8" t="str">
        <f>IF(Tabla1[[#This Row],[Fecha Inicio grupo]]="","",IFERROR(VLOOKUP(Tabla1[[#This Row],[Mes de Alta como miembro]],Parámetros!$AM$2:$AN$16,2,0),"01/01/1900"))</f>
        <v/>
      </c>
    </row>
    <row r="206" spans="1:63" ht="14.45">
      <c r="A206" s="68">
        <v>203</v>
      </c>
      <c r="B206" s="29"/>
      <c r="C206" s="34"/>
      <c r="D206" s="42"/>
      <c r="E206" s="64"/>
      <c r="F206" s="45"/>
      <c r="G206" s="45"/>
      <c r="H206" s="164"/>
      <c r="I206" s="42"/>
      <c r="J206" s="28"/>
      <c r="K206" s="69"/>
      <c r="L206" s="68"/>
      <c r="M206" s="46"/>
      <c r="N206" s="239" t="str">
        <f ca="1">IF(Tabla1[[#This Row],[Fecha de nac]]="","",IF(Tabla1[[#This Row],[Fecha Finalización]] &gt;=TODAY(), DATEDIF(Tabla1[[#This Row],[Fecha de nac]],TODAY(),"y"), ROUNDDOWN((Tabla1[[#This Row],[Fecha Finalización]] -Tabla1[[#This Row],[Fecha de nac]])/365,0)))</f>
        <v/>
      </c>
      <c r="O206" s="170"/>
      <c r="P206" s="34"/>
      <c r="Q206" s="67"/>
      <c r="R206" s="67"/>
      <c r="S206" s="67"/>
      <c r="T206" s="67"/>
      <c r="U206" s="244" t="str">
        <f>IF(F206="","",Tabla1[[#This Row],[Fecha Inicio grupo]]+3*7-7)</f>
        <v/>
      </c>
      <c r="V206" s="245" t="str">
        <f>IF(F206="","",EDATE(Tabla1[[#This Row],[Fecha Inicio grupo]],3))</f>
        <v/>
      </c>
      <c r="W206" s="29"/>
      <c r="X206" s="29"/>
      <c r="Y206" s="76"/>
      <c r="Z206" s="76"/>
      <c r="AA206" s="76"/>
      <c r="AB206" s="76"/>
      <c r="AC206" s="76"/>
      <c r="AD206" s="76"/>
      <c r="AE206" s="76"/>
      <c r="AF206" s="76"/>
      <c r="AG206" s="76"/>
      <c r="AH206" s="76"/>
      <c r="AI206" s="76"/>
      <c r="AJ206" s="76"/>
      <c r="AK206" s="76"/>
      <c r="AL206" s="76"/>
      <c r="AM206" s="76"/>
      <c r="AN206" s="76"/>
      <c r="AO206" s="145"/>
      <c r="AP206" s="247" t="str">
        <f>IF(F206="","",IFERROR(VLOOKUP(SUBSTITUTE(SUBSTITUTE(Tabla1[[#This Row],[Uso Sistemas]],"T","P"),"N","F"),Parámetros!$M$2:$N$17,2,0),"Completar hasta 3ra sem. para evaluar a Probacionista"))</f>
        <v/>
      </c>
      <c r="AQ206" s="39"/>
      <c r="AR206" s="39"/>
      <c r="AS206" s="39"/>
      <c r="AT206" s="28"/>
      <c r="AU206" s="55"/>
      <c r="AV206" s="55"/>
      <c r="AW206" s="55"/>
      <c r="AX206" s="249" t="str">
        <f>IF(V206="","",EOMONTH(EDATE(Tabla1[[#This Row],[Fecha Finalización]],2),0))</f>
        <v/>
      </c>
      <c r="AY206" s="39"/>
      <c r="AZ206" s="250" t="str">
        <f>IF(V206="","",EOMONTH(EDATE(Tabla1[[#This Row],[Fecha Finalización]],3),0))</f>
        <v/>
      </c>
      <c r="BA206" s="39"/>
      <c r="BB206" s="39"/>
      <c r="BC206" s="236"/>
      <c r="BD206" s="234" t="str">
        <f>IF(F206="","",Tabla1[[#This Row],[sem 01]]&amp;Tabla1[[#This Row],[sem 02]]&amp;Tabla1[[#This Row],[sem 03]])</f>
        <v/>
      </c>
      <c r="BE206" s="235" t="str">
        <f>IF(TRIM(F206)="","",$B$1&amp;"-"&amp;SUBSTITUTE(Tabla1[[#This Row],[Mes Inscrito]]," ","")&amp;"-"&amp;SUBSTITUTE(Tabla1[[#This Row],[Dia de clases Inscrito]]," ","")&amp;"-"&amp;SUBSTITUTE(Tabla1[[#This Row],[Horario Inscrito]]," ","")&amp;"-"&amp;Tabla1[[#This Row],[Fecha Inicio grupo]])</f>
        <v/>
      </c>
      <c r="BF206" s="252" t="str">
        <f>IF(F206="","",Tabla1[[#This Row],[Curso]])</f>
        <v/>
      </c>
      <c r="BG206" s="253" t="str">
        <f>+IF(TRIM(F206)="","",$B$1&amp;"-"&amp;TRIM(Tabla1[[#This Row],[Mes Inscrito]])&amp;"-"&amp;TRIM(Tabla1[[#This Row],[Dia de clases Inscrito]])&amp;"-"&amp;TRIM(Tabla1[[#This Row],[Horario Inscrito]])&amp;"-"&amp;TRIM(Tabla1[[#This Row],[Fecha Inicio grupo]])&amp;"-"&amp;TRIM(Tabla1[[#This Row],[Tipo Incrito]]))</f>
        <v/>
      </c>
      <c r="BH206" s="307"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8"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8"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8" t="str">
        <f>IF(Tabla1[[#This Row],[Fecha Inicio grupo]]="","",IFERROR(VLOOKUP(Tabla1[[#This Row],[Mes de Alta como miembro]],Parámetros!$AM$2:$AN$16,2,0),"01/01/1900"))</f>
        <v/>
      </c>
    </row>
    <row r="207" spans="1:63" ht="14.45">
      <c r="A207" s="68">
        <v>204</v>
      </c>
      <c r="B207" s="29"/>
      <c r="C207" s="34"/>
      <c r="D207" s="42"/>
      <c r="E207" s="64"/>
      <c r="F207" s="45"/>
      <c r="G207" s="45"/>
      <c r="H207" s="164"/>
      <c r="I207" s="42"/>
      <c r="J207" s="28"/>
      <c r="K207" s="69"/>
      <c r="L207" s="68"/>
      <c r="M207" s="46"/>
      <c r="N207" s="239" t="str">
        <f ca="1">IF(Tabla1[[#This Row],[Fecha de nac]]="","",IF(Tabla1[[#This Row],[Fecha Finalización]] &gt;=TODAY(), DATEDIF(Tabla1[[#This Row],[Fecha de nac]],TODAY(),"y"), ROUNDDOWN((Tabla1[[#This Row],[Fecha Finalización]] -Tabla1[[#This Row],[Fecha de nac]])/365,0)))</f>
        <v/>
      </c>
      <c r="O207" s="170"/>
      <c r="P207" s="34"/>
      <c r="Q207" s="67"/>
      <c r="R207" s="67"/>
      <c r="S207" s="67"/>
      <c r="T207" s="67"/>
      <c r="U207" s="244" t="str">
        <f>IF(F207="","",Tabla1[[#This Row],[Fecha Inicio grupo]]+3*7-7)</f>
        <v/>
      </c>
      <c r="V207" s="245" t="str">
        <f>IF(F207="","",EDATE(Tabla1[[#This Row],[Fecha Inicio grupo]],3))</f>
        <v/>
      </c>
      <c r="W207" s="29"/>
      <c r="X207" s="29"/>
      <c r="Y207" s="76"/>
      <c r="Z207" s="76"/>
      <c r="AA207" s="76"/>
      <c r="AB207" s="76"/>
      <c r="AC207" s="76"/>
      <c r="AD207" s="76"/>
      <c r="AE207" s="76"/>
      <c r="AF207" s="76"/>
      <c r="AG207" s="76"/>
      <c r="AH207" s="76"/>
      <c r="AI207" s="76"/>
      <c r="AJ207" s="76"/>
      <c r="AK207" s="76"/>
      <c r="AL207" s="76"/>
      <c r="AM207" s="76"/>
      <c r="AN207" s="76"/>
      <c r="AO207" s="145"/>
      <c r="AP207" s="247" t="str">
        <f>IF(F207="","",IFERROR(VLOOKUP(SUBSTITUTE(SUBSTITUTE(Tabla1[[#This Row],[Uso Sistemas]],"T","P"),"N","F"),Parámetros!$M$2:$N$17,2,0),"Completar hasta 3ra sem. para evaluar a Probacionista"))</f>
        <v/>
      </c>
      <c r="AQ207" s="39"/>
      <c r="AR207" s="39"/>
      <c r="AS207" s="39"/>
      <c r="AT207" s="28"/>
      <c r="AU207" s="55"/>
      <c r="AV207" s="55"/>
      <c r="AW207" s="55"/>
      <c r="AX207" s="249" t="str">
        <f>IF(V207="","",EOMONTH(EDATE(Tabla1[[#This Row],[Fecha Finalización]],2),0))</f>
        <v/>
      </c>
      <c r="AY207" s="39"/>
      <c r="AZ207" s="250" t="str">
        <f>IF(V207="","",EOMONTH(EDATE(Tabla1[[#This Row],[Fecha Finalización]],3),0))</f>
        <v/>
      </c>
      <c r="BA207" s="39"/>
      <c r="BB207" s="39"/>
      <c r="BC207" s="236"/>
      <c r="BD207" s="234" t="str">
        <f>IF(F207="","",Tabla1[[#This Row],[sem 01]]&amp;Tabla1[[#This Row],[sem 02]]&amp;Tabla1[[#This Row],[sem 03]])</f>
        <v/>
      </c>
      <c r="BE207" s="235" t="str">
        <f>IF(TRIM(F207)="","",$B$1&amp;"-"&amp;SUBSTITUTE(Tabla1[[#This Row],[Mes Inscrito]]," ","")&amp;"-"&amp;SUBSTITUTE(Tabla1[[#This Row],[Dia de clases Inscrito]]," ","")&amp;"-"&amp;SUBSTITUTE(Tabla1[[#This Row],[Horario Inscrito]]," ","")&amp;"-"&amp;Tabla1[[#This Row],[Fecha Inicio grupo]])</f>
        <v/>
      </c>
      <c r="BF207" s="252" t="str">
        <f>IF(F207="","",Tabla1[[#This Row],[Curso]])</f>
        <v/>
      </c>
      <c r="BG207" s="253" t="str">
        <f>+IF(TRIM(F207)="","",$B$1&amp;"-"&amp;TRIM(Tabla1[[#This Row],[Mes Inscrito]])&amp;"-"&amp;TRIM(Tabla1[[#This Row],[Dia de clases Inscrito]])&amp;"-"&amp;TRIM(Tabla1[[#This Row],[Horario Inscrito]])&amp;"-"&amp;TRIM(Tabla1[[#This Row],[Fecha Inicio grupo]])&amp;"-"&amp;TRIM(Tabla1[[#This Row],[Tipo Incrito]]))</f>
        <v/>
      </c>
      <c r="BH207" s="307"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8"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8"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8" t="str">
        <f>IF(Tabla1[[#This Row],[Fecha Inicio grupo]]="","",IFERROR(VLOOKUP(Tabla1[[#This Row],[Mes de Alta como miembro]],Parámetros!$AM$2:$AN$16,2,0),"01/01/1900"))</f>
        <v/>
      </c>
    </row>
    <row r="208" spans="1:63" ht="14.45">
      <c r="A208" s="68">
        <v>205</v>
      </c>
      <c r="B208" s="29"/>
      <c r="C208" s="34"/>
      <c r="D208" s="42"/>
      <c r="E208" s="64"/>
      <c r="F208" s="45"/>
      <c r="G208" s="45"/>
      <c r="H208" s="164"/>
      <c r="I208" s="42"/>
      <c r="J208" s="28"/>
      <c r="K208" s="69"/>
      <c r="L208" s="68"/>
      <c r="M208" s="46"/>
      <c r="N208" s="239" t="str">
        <f ca="1">IF(Tabla1[[#This Row],[Fecha de nac]]="","",IF(Tabla1[[#This Row],[Fecha Finalización]] &gt;=TODAY(), DATEDIF(Tabla1[[#This Row],[Fecha de nac]],TODAY(),"y"), ROUNDDOWN((Tabla1[[#This Row],[Fecha Finalización]] -Tabla1[[#This Row],[Fecha de nac]])/365,0)))</f>
        <v/>
      </c>
      <c r="O208" s="170"/>
      <c r="P208" s="34"/>
      <c r="Q208" s="67"/>
      <c r="R208" s="67"/>
      <c r="S208" s="67"/>
      <c r="T208" s="67"/>
      <c r="U208" s="244" t="str">
        <f>IF(F208="","",Tabla1[[#This Row],[Fecha Inicio grupo]]+3*7-7)</f>
        <v/>
      </c>
      <c r="V208" s="245" t="str">
        <f>IF(F208="","",EDATE(Tabla1[[#This Row],[Fecha Inicio grupo]],3))</f>
        <v/>
      </c>
      <c r="W208" s="29"/>
      <c r="X208" s="29"/>
      <c r="Y208" s="76"/>
      <c r="Z208" s="76"/>
      <c r="AA208" s="76"/>
      <c r="AB208" s="76"/>
      <c r="AC208" s="76"/>
      <c r="AD208" s="76"/>
      <c r="AE208" s="76"/>
      <c r="AF208" s="76"/>
      <c r="AG208" s="76"/>
      <c r="AH208" s="76"/>
      <c r="AI208" s="76"/>
      <c r="AJ208" s="76"/>
      <c r="AK208" s="76"/>
      <c r="AL208" s="76"/>
      <c r="AM208" s="76"/>
      <c r="AN208" s="76"/>
      <c r="AO208" s="145"/>
      <c r="AP208" s="247" t="str">
        <f>IF(F208="","",IFERROR(VLOOKUP(SUBSTITUTE(SUBSTITUTE(Tabla1[[#This Row],[Uso Sistemas]],"T","P"),"N","F"),Parámetros!$M$2:$N$17,2,0),"Completar hasta 3ra sem. para evaluar a Probacionista"))</f>
        <v/>
      </c>
      <c r="AQ208" s="39"/>
      <c r="AR208" s="39"/>
      <c r="AS208" s="39"/>
      <c r="AT208" s="28"/>
      <c r="AU208" s="55"/>
      <c r="AV208" s="55"/>
      <c r="AW208" s="55"/>
      <c r="AX208" s="249" t="str">
        <f>IF(V208="","",EOMONTH(EDATE(Tabla1[[#This Row],[Fecha Finalización]],2),0))</f>
        <v/>
      </c>
      <c r="AY208" s="39"/>
      <c r="AZ208" s="250" t="str">
        <f>IF(V208="","",EOMONTH(EDATE(Tabla1[[#This Row],[Fecha Finalización]],3),0))</f>
        <v/>
      </c>
      <c r="BA208" s="39"/>
      <c r="BB208" s="39"/>
      <c r="BC208" s="236"/>
      <c r="BD208" s="234" t="str">
        <f>IF(F208="","",Tabla1[[#This Row],[sem 01]]&amp;Tabla1[[#This Row],[sem 02]]&amp;Tabla1[[#This Row],[sem 03]])</f>
        <v/>
      </c>
      <c r="BE208" s="235" t="str">
        <f>IF(TRIM(F208)="","",$B$1&amp;"-"&amp;SUBSTITUTE(Tabla1[[#This Row],[Mes Inscrito]]," ","")&amp;"-"&amp;SUBSTITUTE(Tabla1[[#This Row],[Dia de clases Inscrito]]," ","")&amp;"-"&amp;SUBSTITUTE(Tabla1[[#This Row],[Horario Inscrito]]," ","")&amp;"-"&amp;Tabla1[[#This Row],[Fecha Inicio grupo]])</f>
        <v/>
      </c>
      <c r="BF208" s="252" t="str">
        <f>IF(F208="","",Tabla1[[#This Row],[Curso]])</f>
        <v/>
      </c>
      <c r="BG208" s="253" t="str">
        <f>+IF(TRIM(F208)="","",$B$1&amp;"-"&amp;TRIM(Tabla1[[#This Row],[Mes Inscrito]])&amp;"-"&amp;TRIM(Tabla1[[#This Row],[Dia de clases Inscrito]])&amp;"-"&amp;TRIM(Tabla1[[#This Row],[Horario Inscrito]])&amp;"-"&amp;TRIM(Tabla1[[#This Row],[Fecha Inicio grupo]])&amp;"-"&amp;TRIM(Tabla1[[#This Row],[Tipo Incrito]]))</f>
        <v/>
      </c>
      <c r="BH208" s="307"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8"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8"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8" t="str">
        <f>IF(Tabla1[[#This Row],[Fecha Inicio grupo]]="","",IFERROR(VLOOKUP(Tabla1[[#This Row],[Mes de Alta como miembro]],Parámetros!$AM$2:$AN$16,2,0),"01/01/1900"))</f>
        <v/>
      </c>
    </row>
    <row r="209" spans="1:63" ht="14.45">
      <c r="A209" s="68">
        <v>206</v>
      </c>
      <c r="B209" s="29"/>
      <c r="C209" s="34"/>
      <c r="D209" s="42"/>
      <c r="E209" s="64"/>
      <c r="F209" s="45"/>
      <c r="G209" s="45"/>
      <c r="H209" s="164"/>
      <c r="I209" s="42"/>
      <c r="J209" s="28"/>
      <c r="K209" s="69"/>
      <c r="L209" s="68"/>
      <c r="M209" s="46"/>
      <c r="N209" s="239" t="str">
        <f ca="1">IF(Tabla1[[#This Row],[Fecha de nac]]="","",IF(Tabla1[[#This Row],[Fecha Finalización]] &gt;=TODAY(), DATEDIF(Tabla1[[#This Row],[Fecha de nac]],TODAY(),"y"), ROUNDDOWN((Tabla1[[#This Row],[Fecha Finalización]] -Tabla1[[#This Row],[Fecha de nac]])/365,0)))</f>
        <v/>
      </c>
      <c r="O209" s="170"/>
      <c r="P209" s="34"/>
      <c r="Q209" s="67"/>
      <c r="R209" s="67"/>
      <c r="S209" s="67"/>
      <c r="T209" s="67"/>
      <c r="U209" s="244" t="str">
        <f>IF(F209="","",Tabla1[[#This Row],[Fecha Inicio grupo]]+3*7-7)</f>
        <v/>
      </c>
      <c r="V209" s="245" t="str">
        <f>IF(F209="","",EDATE(Tabla1[[#This Row],[Fecha Inicio grupo]],3))</f>
        <v/>
      </c>
      <c r="W209" s="29"/>
      <c r="X209" s="29"/>
      <c r="Y209" s="76"/>
      <c r="Z209" s="76"/>
      <c r="AA209" s="76"/>
      <c r="AB209" s="76"/>
      <c r="AC209" s="76"/>
      <c r="AD209" s="76"/>
      <c r="AE209" s="76"/>
      <c r="AF209" s="76"/>
      <c r="AG209" s="76"/>
      <c r="AH209" s="76"/>
      <c r="AI209" s="76"/>
      <c r="AJ209" s="76"/>
      <c r="AK209" s="76"/>
      <c r="AL209" s="76"/>
      <c r="AM209" s="76"/>
      <c r="AN209" s="76"/>
      <c r="AO209" s="145"/>
      <c r="AP209" s="247" t="str">
        <f>IF(F209="","",IFERROR(VLOOKUP(SUBSTITUTE(SUBSTITUTE(Tabla1[[#This Row],[Uso Sistemas]],"T","P"),"N","F"),Parámetros!$M$2:$N$17,2,0),"Completar hasta 3ra sem. para evaluar a Probacionista"))</f>
        <v/>
      </c>
      <c r="AQ209" s="39"/>
      <c r="AR209" s="39"/>
      <c r="AS209" s="39"/>
      <c r="AT209" s="28"/>
      <c r="AU209" s="55"/>
      <c r="AV209" s="55"/>
      <c r="AW209" s="55"/>
      <c r="AX209" s="249" t="str">
        <f>IF(V209="","",EOMONTH(EDATE(Tabla1[[#This Row],[Fecha Finalización]],2),0))</f>
        <v/>
      </c>
      <c r="AY209" s="39"/>
      <c r="AZ209" s="250" t="str">
        <f>IF(V209="","",EOMONTH(EDATE(Tabla1[[#This Row],[Fecha Finalización]],3),0))</f>
        <v/>
      </c>
      <c r="BA209" s="39"/>
      <c r="BB209" s="39"/>
      <c r="BC209" s="236"/>
      <c r="BD209" s="234" t="str">
        <f>IF(F209="","",Tabla1[[#This Row],[sem 01]]&amp;Tabla1[[#This Row],[sem 02]]&amp;Tabla1[[#This Row],[sem 03]])</f>
        <v/>
      </c>
      <c r="BE209" s="235" t="str">
        <f>IF(TRIM(F209)="","",$B$1&amp;"-"&amp;SUBSTITUTE(Tabla1[[#This Row],[Mes Inscrito]]," ","")&amp;"-"&amp;SUBSTITUTE(Tabla1[[#This Row],[Dia de clases Inscrito]]," ","")&amp;"-"&amp;SUBSTITUTE(Tabla1[[#This Row],[Horario Inscrito]]," ","")&amp;"-"&amp;Tabla1[[#This Row],[Fecha Inicio grupo]])</f>
        <v/>
      </c>
      <c r="BF209" s="252" t="str">
        <f>IF(F209="","",Tabla1[[#This Row],[Curso]])</f>
        <v/>
      </c>
      <c r="BG209" s="253" t="str">
        <f>+IF(TRIM(F209)="","",$B$1&amp;"-"&amp;TRIM(Tabla1[[#This Row],[Mes Inscrito]])&amp;"-"&amp;TRIM(Tabla1[[#This Row],[Dia de clases Inscrito]])&amp;"-"&amp;TRIM(Tabla1[[#This Row],[Horario Inscrito]])&amp;"-"&amp;TRIM(Tabla1[[#This Row],[Fecha Inicio grupo]])&amp;"-"&amp;TRIM(Tabla1[[#This Row],[Tipo Incrito]]))</f>
        <v/>
      </c>
      <c r="BH209" s="307"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8"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8"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8" t="str">
        <f>IF(Tabla1[[#This Row],[Fecha Inicio grupo]]="","",IFERROR(VLOOKUP(Tabla1[[#This Row],[Mes de Alta como miembro]],Parámetros!$AM$2:$AN$16,2,0),"01/01/1900"))</f>
        <v/>
      </c>
    </row>
    <row r="210" spans="1:63" ht="14.45">
      <c r="A210" s="68">
        <v>207</v>
      </c>
      <c r="B210" s="29"/>
      <c r="C210" s="34"/>
      <c r="D210" s="42"/>
      <c r="E210" s="64"/>
      <c r="F210" s="45"/>
      <c r="G210" s="45"/>
      <c r="H210" s="164"/>
      <c r="I210" s="42"/>
      <c r="J210" s="28"/>
      <c r="K210" s="69"/>
      <c r="L210" s="68"/>
      <c r="M210" s="46"/>
      <c r="N210" s="239" t="str">
        <f ca="1">IF(Tabla1[[#This Row],[Fecha de nac]]="","",IF(Tabla1[[#This Row],[Fecha Finalización]] &gt;=TODAY(), DATEDIF(Tabla1[[#This Row],[Fecha de nac]],TODAY(),"y"), ROUNDDOWN((Tabla1[[#This Row],[Fecha Finalización]] -Tabla1[[#This Row],[Fecha de nac]])/365,0)))</f>
        <v/>
      </c>
      <c r="O210" s="170"/>
      <c r="P210" s="34"/>
      <c r="Q210" s="67"/>
      <c r="R210" s="67"/>
      <c r="S210" s="67"/>
      <c r="T210" s="67"/>
      <c r="U210" s="244" t="str">
        <f>IF(F210="","",Tabla1[[#This Row],[Fecha Inicio grupo]]+3*7-7)</f>
        <v/>
      </c>
      <c r="V210" s="245" t="str">
        <f>IF(F210="","",EDATE(Tabla1[[#This Row],[Fecha Inicio grupo]],3))</f>
        <v/>
      </c>
      <c r="W210" s="29"/>
      <c r="X210" s="29"/>
      <c r="Y210" s="76"/>
      <c r="Z210" s="76"/>
      <c r="AA210" s="76"/>
      <c r="AB210" s="76"/>
      <c r="AC210" s="76"/>
      <c r="AD210" s="76"/>
      <c r="AE210" s="76"/>
      <c r="AF210" s="76"/>
      <c r="AG210" s="76"/>
      <c r="AH210" s="76"/>
      <c r="AI210" s="76"/>
      <c r="AJ210" s="76"/>
      <c r="AK210" s="76"/>
      <c r="AL210" s="76"/>
      <c r="AM210" s="76"/>
      <c r="AN210" s="76"/>
      <c r="AO210" s="145"/>
      <c r="AP210" s="247" t="str">
        <f>IF(F210="","",IFERROR(VLOOKUP(SUBSTITUTE(SUBSTITUTE(Tabla1[[#This Row],[Uso Sistemas]],"T","P"),"N","F"),Parámetros!$M$2:$N$17,2,0),"Completar hasta 3ra sem. para evaluar a Probacionista"))</f>
        <v/>
      </c>
      <c r="AQ210" s="39"/>
      <c r="AR210" s="39"/>
      <c r="AS210" s="39"/>
      <c r="AT210" s="28"/>
      <c r="AU210" s="55"/>
      <c r="AV210" s="55"/>
      <c r="AW210" s="55"/>
      <c r="AX210" s="249" t="str">
        <f>IF(V210="","",EOMONTH(EDATE(Tabla1[[#This Row],[Fecha Finalización]],2),0))</f>
        <v/>
      </c>
      <c r="AY210" s="39"/>
      <c r="AZ210" s="250" t="str">
        <f>IF(V210="","",EOMONTH(EDATE(Tabla1[[#This Row],[Fecha Finalización]],3),0))</f>
        <v/>
      </c>
      <c r="BA210" s="39"/>
      <c r="BB210" s="39"/>
      <c r="BC210" s="236"/>
      <c r="BD210" s="234" t="str">
        <f>IF(F210="","",Tabla1[[#This Row],[sem 01]]&amp;Tabla1[[#This Row],[sem 02]]&amp;Tabla1[[#This Row],[sem 03]])</f>
        <v/>
      </c>
      <c r="BE210" s="235" t="str">
        <f>IF(TRIM(F210)="","",$B$1&amp;"-"&amp;SUBSTITUTE(Tabla1[[#This Row],[Mes Inscrito]]," ","")&amp;"-"&amp;SUBSTITUTE(Tabla1[[#This Row],[Dia de clases Inscrito]]," ","")&amp;"-"&amp;SUBSTITUTE(Tabla1[[#This Row],[Horario Inscrito]]," ","")&amp;"-"&amp;Tabla1[[#This Row],[Fecha Inicio grupo]])</f>
        <v/>
      </c>
      <c r="BF210" s="252" t="str">
        <f>IF(F210="","",Tabla1[[#This Row],[Curso]])</f>
        <v/>
      </c>
      <c r="BG210" s="253" t="str">
        <f>+IF(TRIM(F210)="","",$B$1&amp;"-"&amp;TRIM(Tabla1[[#This Row],[Mes Inscrito]])&amp;"-"&amp;TRIM(Tabla1[[#This Row],[Dia de clases Inscrito]])&amp;"-"&amp;TRIM(Tabla1[[#This Row],[Horario Inscrito]])&amp;"-"&amp;TRIM(Tabla1[[#This Row],[Fecha Inicio grupo]])&amp;"-"&amp;TRIM(Tabla1[[#This Row],[Tipo Incrito]]))</f>
        <v/>
      </c>
      <c r="BH210" s="307"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8"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8"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8" t="str">
        <f>IF(Tabla1[[#This Row],[Fecha Inicio grupo]]="","",IFERROR(VLOOKUP(Tabla1[[#This Row],[Mes de Alta como miembro]],Parámetros!$AM$2:$AN$16,2,0),"01/01/1900"))</f>
        <v/>
      </c>
    </row>
    <row r="211" spans="1:63" ht="14.45">
      <c r="A211" s="68">
        <v>208</v>
      </c>
      <c r="B211" s="29"/>
      <c r="C211" s="34"/>
      <c r="D211" s="42"/>
      <c r="E211" s="64"/>
      <c r="F211" s="45"/>
      <c r="G211" s="45"/>
      <c r="H211" s="164"/>
      <c r="I211" s="42"/>
      <c r="J211" s="28"/>
      <c r="K211" s="69"/>
      <c r="L211" s="68"/>
      <c r="M211" s="46"/>
      <c r="N211" s="239" t="str">
        <f ca="1">IF(Tabla1[[#This Row],[Fecha de nac]]="","",IF(Tabla1[[#This Row],[Fecha Finalización]] &gt;=TODAY(), DATEDIF(Tabla1[[#This Row],[Fecha de nac]],TODAY(),"y"), ROUNDDOWN((Tabla1[[#This Row],[Fecha Finalización]] -Tabla1[[#This Row],[Fecha de nac]])/365,0)))</f>
        <v/>
      </c>
      <c r="O211" s="170"/>
      <c r="P211" s="34"/>
      <c r="Q211" s="67"/>
      <c r="R211" s="67"/>
      <c r="S211" s="67"/>
      <c r="T211" s="67"/>
      <c r="U211" s="244" t="str">
        <f>IF(F211="","",Tabla1[[#This Row],[Fecha Inicio grupo]]+3*7-7)</f>
        <v/>
      </c>
      <c r="V211" s="245" t="str">
        <f>IF(F211="","",EDATE(Tabla1[[#This Row],[Fecha Inicio grupo]],3))</f>
        <v/>
      </c>
      <c r="W211" s="29"/>
      <c r="X211" s="29"/>
      <c r="Y211" s="76"/>
      <c r="Z211" s="76"/>
      <c r="AA211" s="76"/>
      <c r="AB211" s="76"/>
      <c r="AC211" s="76"/>
      <c r="AD211" s="76"/>
      <c r="AE211" s="76"/>
      <c r="AF211" s="76"/>
      <c r="AG211" s="76"/>
      <c r="AH211" s="76"/>
      <c r="AI211" s="76"/>
      <c r="AJ211" s="76"/>
      <c r="AK211" s="76"/>
      <c r="AL211" s="76"/>
      <c r="AM211" s="76"/>
      <c r="AN211" s="76"/>
      <c r="AO211" s="145"/>
      <c r="AP211" s="247" t="str">
        <f>IF(F211="","",IFERROR(VLOOKUP(SUBSTITUTE(SUBSTITUTE(Tabla1[[#This Row],[Uso Sistemas]],"T","P"),"N","F"),Parámetros!$M$2:$N$17,2,0),"Completar hasta 3ra sem. para evaluar a Probacionista"))</f>
        <v/>
      </c>
      <c r="AQ211" s="39"/>
      <c r="AR211" s="39"/>
      <c r="AS211" s="39"/>
      <c r="AT211" s="28"/>
      <c r="AU211" s="55"/>
      <c r="AV211" s="55"/>
      <c r="AW211" s="55"/>
      <c r="AX211" s="249" t="str">
        <f>IF(V211="","",EOMONTH(EDATE(Tabla1[[#This Row],[Fecha Finalización]],2),0))</f>
        <v/>
      </c>
      <c r="AY211" s="39"/>
      <c r="AZ211" s="250" t="str">
        <f>IF(V211="","",EOMONTH(EDATE(Tabla1[[#This Row],[Fecha Finalización]],3),0))</f>
        <v/>
      </c>
      <c r="BA211" s="39"/>
      <c r="BB211" s="39"/>
      <c r="BC211" s="236"/>
      <c r="BD211" s="234" t="str">
        <f>IF(F211="","",Tabla1[[#This Row],[sem 01]]&amp;Tabla1[[#This Row],[sem 02]]&amp;Tabla1[[#This Row],[sem 03]])</f>
        <v/>
      </c>
      <c r="BE211" s="235" t="str">
        <f>IF(TRIM(F211)="","",$B$1&amp;"-"&amp;SUBSTITUTE(Tabla1[[#This Row],[Mes Inscrito]]," ","")&amp;"-"&amp;SUBSTITUTE(Tabla1[[#This Row],[Dia de clases Inscrito]]," ","")&amp;"-"&amp;SUBSTITUTE(Tabla1[[#This Row],[Horario Inscrito]]," ","")&amp;"-"&amp;Tabla1[[#This Row],[Fecha Inicio grupo]])</f>
        <v/>
      </c>
      <c r="BF211" s="252" t="str">
        <f>IF(F211="","",Tabla1[[#This Row],[Curso]])</f>
        <v/>
      </c>
      <c r="BG211" s="253" t="str">
        <f>+IF(TRIM(F211)="","",$B$1&amp;"-"&amp;TRIM(Tabla1[[#This Row],[Mes Inscrito]])&amp;"-"&amp;TRIM(Tabla1[[#This Row],[Dia de clases Inscrito]])&amp;"-"&amp;TRIM(Tabla1[[#This Row],[Horario Inscrito]])&amp;"-"&amp;TRIM(Tabla1[[#This Row],[Fecha Inicio grupo]])&amp;"-"&amp;TRIM(Tabla1[[#This Row],[Tipo Incrito]]))</f>
        <v/>
      </c>
      <c r="BH211" s="307"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8"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8"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8" t="str">
        <f>IF(Tabla1[[#This Row],[Fecha Inicio grupo]]="","",IFERROR(VLOOKUP(Tabla1[[#This Row],[Mes de Alta como miembro]],Parámetros!$AM$2:$AN$16,2,0),"01/01/1900"))</f>
        <v/>
      </c>
    </row>
    <row r="212" spans="1:63" ht="14.45">
      <c r="A212" s="68">
        <v>209</v>
      </c>
      <c r="B212" s="29"/>
      <c r="C212" s="34"/>
      <c r="D212" s="42"/>
      <c r="E212" s="64"/>
      <c r="F212" s="45"/>
      <c r="G212" s="45"/>
      <c r="H212" s="164"/>
      <c r="I212" s="42"/>
      <c r="J212" s="28"/>
      <c r="K212" s="69"/>
      <c r="L212" s="68"/>
      <c r="M212" s="46"/>
      <c r="N212" s="239" t="str">
        <f ca="1">IF(Tabla1[[#This Row],[Fecha de nac]]="","",IF(Tabla1[[#This Row],[Fecha Finalización]] &gt;=TODAY(), DATEDIF(Tabla1[[#This Row],[Fecha de nac]],TODAY(),"y"), ROUNDDOWN((Tabla1[[#This Row],[Fecha Finalización]] -Tabla1[[#This Row],[Fecha de nac]])/365,0)))</f>
        <v/>
      </c>
      <c r="O212" s="170"/>
      <c r="P212" s="34"/>
      <c r="Q212" s="67"/>
      <c r="R212" s="67"/>
      <c r="S212" s="67"/>
      <c r="T212" s="67"/>
      <c r="U212" s="244" t="str">
        <f>IF(F212="","",Tabla1[[#This Row],[Fecha Inicio grupo]]+3*7-7)</f>
        <v/>
      </c>
      <c r="V212" s="245" t="str">
        <f>IF(F212="","",EDATE(Tabla1[[#This Row],[Fecha Inicio grupo]],3))</f>
        <v/>
      </c>
      <c r="W212" s="29"/>
      <c r="X212" s="29"/>
      <c r="Y212" s="76"/>
      <c r="Z212" s="76"/>
      <c r="AA212" s="76"/>
      <c r="AB212" s="76"/>
      <c r="AC212" s="76"/>
      <c r="AD212" s="76"/>
      <c r="AE212" s="76"/>
      <c r="AF212" s="76"/>
      <c r="AG212" s="76"/>
      <c r="AH212" s="76"/>
      <c r="AI212" s="76"/>
      <c r="AJ212" s="76"/>
      <c r="AK212" s="76"/>
      <c r="AL212" s="76"/>
      <c r="AM212" s="76"/>
      <c r="AN212" s="76"/>
      <c r="AO212" s="145"/>
      <c r="AP212" s="247" t="str">
        <f>IF(F212="","",IFERROR(VLOOKUP(SUBSTITUTE(SUBSTITUTE(Tabla1[[#This Row],[Uso Sistemas]],"T","P"),"N","F"),Parámetros!$M$2:$N$17,2,0),"Completar hasta 3ra sem. para evaluar a Probacionista"))</f>
        <v/>
      </c>
      <c r="AQ212" s="39"/>
      <c r="AR212" s="39"/>
      <c r="AS212" s="39"/>
      <c r="AT212" s="28"/>
      <c r="AU212" s="55"/>
      <c r="AV212" s="55"/>
      <c r="AW212" s="55"/>
      <c r="AX212" s="249" t="str">
        <f>IF(V212="","",EOMONTH(EDATE(Tabla1[[#This Row],[Fecha Finalización]],2),0))</f>
        <v/>
      </c>
      <c r="AY212" s="39"/>
      <c r="AZ212" s="250" t="str">
        <f>IF(V212="","",EOMONTH(EDATE(Tabla1[[#This Row],[Fecha Finalización]],3),0))</f>
        <v/>
      </c>
      <c r="BA212" s="39"/>
      <c r="BB212" s="39"/>
      <c r="BC212" s="236"/>
      <c r="BD212" s="234" t="str">
        <f>IF(F212="","",Tabla1[[#This Row],[sem 01]]&amp;Tabla1[[#This Row],[sem 02]]&amp;Tabla1[[#This Row],[sem 03]])</f>
        <v/>
      </c>
      <c r="BE212" s="235" t="str">
        <f>IF(TRIM(F212)="","",$B$1&amp;"-"&amp;SUBSTITUTE(Tabla1[[#This Row],[Mes Inscrito]]," ","")&amp;"-"&amp;SUBSTITUTE(Tabla1[[#This Row],[Dia de clases Inscrito]]," ","")&amp;"-"&amp;SUBSTITUTE(Tabla1[[#This Row],[Horario Inscrito]]," ","")&amp;"-"&amp;Tabla1[[#This Row],[Fecha Inicio grupo]])</f>
        <v/>
      </c>
      <c r="BF212" s="252" t="str">
        <f>IF(F212="","",Tabla1[[#This Row],[Curso]])</f>
        <v/>
      </c>
      <c r="BG212" s="253" t="str">
        <f>+IF(TRIM(F212)="","",$B$1&amp;"-"&amp;TRIM(Tabla1[[#This Row],[Mes Inscrito]])&amp;"-"&amp;TRIM(Tabla1[[#This Row],[Dia de clases Inscrito]])&amp;"-"&amp;TRIM(Tabla1[[#This Row],[Horario Inscrito]])&amp;"-"&amp;TRIM(Tabla1[[#This Row],[Fecha Inicio grupo]])&amp;"-"&amp;TRIM(Tabla1[[#This Row],[Tipo Incrito]]))</f>
        <v/>
      </c>
      <c r="BH212" s="307"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8"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8"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8" t="str">
        <f>IF(Tabla1[[#This Row],[Fecha Inicio grupo]]="","",IFERROR(VLOOKUP(Tabla1[[#This Row],[Mes de Alta como miembro]],Parámetros!$AM$2:$AN$16,2,0),"01/01/1900"))</f>
        <v/>
      </c>
    </row>
    <row r="213" spans="1:63" ht="14.45">
      <c r="A213" s="68">
        <v>210</v>
      </c>
      <c r="B213" s="29"/>
      <c r="C213" s="34"/>
      <c r="D213" s="42"/>
      <c r="E213" s="64"/>
      <c r="F213" s="45"/>
      <c r="G213" s="45"/>
      <c r="H213" s="164"/>
      <c r="I213" s="42"/>
      <c r="J213" s="28"/>
      <c r="K213" s="69"/>
      <c r="L213" s="68"/>
      <c r="M213" s="46"/>
      <c r="N213" s="239" t="str">
        <f ca="1">IF(Tabla1[[#This Row],[Fecha de nac]]="","",IF(Tabla1[[#This Row],[Fecha Finalización]] &gt;=TODAY(), DATEDIF(Tabla1[[#This Row],[Fecha de nac]],TODAY(),"y"), ROUNDDOWN((Tabla1[[#This Row],[Fecha Finalización]] -Tabla1[[#This Row],[Fecha de nac]])/365,0)))</f>
        <v/>
      </c>
      <c r="O213" s="170"/>
      <c r="P213" s="34"/>
      <c r="Q213" s="67"/>
      <c r="R213" s="67"/>
      <c r="S213" s="67"/>
      <c r="T213" s="67"/>
      <c r="U213" s="244" t="str">
        <f>IF(F213="","",Tabla1[[#This Row],[Fecha Inicio grupo]]+3*7-7)</f>
        <v/>
      </c>
      <c r="V213" s="245" t="str">
        <f>IF(F213="","",EDATE(Tabla1[[#This Row],[Fecha Inicio grupo]],3))</f>
        <v/>
      </c>
      <c r="W213" s="29"/>
      <c r="X213" s="29"/>
      <c r="Y213" s="76"/>
      <c r="Z213" s="76"/>
      <c r="AA213" s="76"/>
      <c r="AB213" s="76"/>
      <c r="AC213" s="76"/>
      <c r="AD213" s="76"/>
      <c r="AE213" s="76"/>
      <c r="AF213" s="76"/>
      <c r="AG213" s="76"/>
      <c r="AH213" s="76"/>
      <c r="AI213" s="76"/>
      <c r="AJ213" s="76"/>
      <c r="AK213" s="76"/>
      <c r="AL213" s="76"/>
      <c r="AM213" s="76"/>
      <c r="AN213" s="76"/>
      <c r="AO213" s="145"/>
      <c r="AP213" s="247" t="str">
        <f>IF(F213="","",IFERROR(VLOOKUP(SUBSTITUTE(SUBSTITUTE(Tabla1[[#This Row],[Uso Sistemas]],"T","P"),"N","F"),Parámetros!$M$2:$N$17,2,0),"Completar hasta 3ra sem. para evaluar a Probacionista"))</f>
        <v/>
      </c>
      <c r="AQ213" s="39"/>
      <c r="AR213" s="39"/>
      <c r="AS213" s="39"/>
      <c r="AT213" s="28"/>
      <c r="AU213" s="55"/>
      <c r="AV213" s="55"/>
      <c r="AW213" s="55"/>
      <c r="AX213" s="249" t="str">
        <f>IF(V213="","",EOMONTH(EDATE(Tabla1[[#This Row],[Fecha Finalización]],2),0))</f>
        <v/>
      </c>
      <c r="AY213" s="39"/>
      <c r="AZ213" s="250" t="str">
        <f>IF(V213="","",EOMONTH(EDATE(Tabla1[[#This Row],[Fecha Finalización]],3),0))</f>
        <v/>
      </c>
      <c r="BA213" s="39"/>
      <c r="BB213" s="39"/>
      <c r="BC213" s="236"/>
      <c r="BD213" s="234" t="str">
        <f>IF(F213="","",Tabla1[[#This Row],[sem 01]]&amp;Tabla1[[#This Row],[sem 02]]&amp;Tabla1[[#This Row],[sem 03]])</f>
        <v/>
      </c>
      <c r="BE213" s="235" t="str">
        <f>IF(TRIM(F213)="","",$B$1&amp;"-"&amp;SUBSTITUTE(Tabla1[[#This Row],[Mes Inscrito]]," ","")&amp;"-"&amp;SUBSTITUTE(Tabla1[[#This Row],[Dia de clases Inscrito]]," ","")&amp;"-"&amp;SUBSTITUTE(Tabla1[[#This Row],[Horario Inscrito]]," ","")&amp;"-"&amp;Tabla1[[#This Row],[Fecha Inicio grupo]])</f>
        <v/>
      </c>
      <c r="BF213" s="252" t="str">
        <f>IF(F213="","",Tabla1[[#This Row],[Curso]])</f>
        <v/>
      </c>
      <c r="BG213" s="253" t="str">
        <f>+IF(TRIM(F213)="","",$B$1&amp;"-"&amp;TRIM(Tabla1[[#This Row],[Mes Inscrito]])&amp;"-"&amp;TRIM(Tabla1[[#This Row],[Dia de clases Inscrito]])&amp;"-"&amp;TRIM(Tabla1[[#This Row],[Horario Inscrito]])&amp;"-"&amp;TRIM(Tabla1[[#This Row],[Fecha Inicio grupo]])&amp;"-"&amp;TRIM(Tabla1[[#This Row],[Tipo Incrito]]))</f>
        <v/>
      </c>
      <c r="BH213" s="307"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8"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8"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8" t="str">
        <f>IF(Tabla1[[#This Row],[Fecha Inicio grupo]]="","",IFERROR(VLOOKUP(Tabla1[[#This Row],[Mes de Alta como miembro]],Parámetros!$AM$2:$AN$16,2,0),"01/01/1900"))</f>
        <v/>
      </c>
    </row>
    <row r="214" spans="1:63" ht="14.45">
      <c r="A214" s="68">
        <v>211</v>
      </c>
      <c r="B214" s="29"/>
      <c r="C214" s="34"/>
      <c r="D214" s="42"/>
      <c r="E214" s="64"/>
      <c r="F214" s="45"/>
      <c r="G214" s="45"/>
      <c r="H214" s="164"/>
      <c r="I214" s="42"/>
      <c r="J214" s="28"/>
      <c r="K214" s="69"/>
      <c r="L214" s="68"/>
      <c r="M214" s="46"/>
      <c r="N214" s="239" t="str">
        <f ca="1">IF(Tabla1[[#This Row],[Fecha de nac]]="","",IF(Tabla1[[#This Row],[Fecha Finalización]] &gt;=TODAY(), DATEDIF(Tabla1[[#This Row],[Fecha de nac]],TODAY(),"y"), ROUNDDOWN((Tabla1[[#This Row],[Fecha Finalización]] -Tabla1[[#This Row],[Fecha de nac]])/365,0)))</f>
        <v/>
      </c>
      <c r="O214" s="170"/>
      <c r="P214" s="34"/>
      <c r="Q214" s="67"/>
      <c r="R214" s="67"/>
      <c r="S214" s="67"/>
      <c r="T214" s="67"/>
      <c r="U214" s="244" t="str">
        <f>IF(F214="","",Tabla1[[#This Row],[Fecha Inicio grupo]]+3*7-7)</f>
        <v/>
      </c>
      <c r="V214" s="245" t="str">
        <f>IF(F214="","",EDATE(Tabla1[[#This Row],[Fecha Inicio grupo]],3))</f>
        <v/>
      </c>
      <c r="W214" s="29"/>
      <c r="X214" s="29"/>
      <c r="Y214" s="76"/>
      <c r="Z214" s="76"/>
      <c r="AA214" s="76"/>
      <c r="AB214" s="76"/>
      <c r="AC214" s="76"/>
      <c r="AD214" s="76"/>
      <c r="AE214" s="76"/>
      <c r="AF214" s="76"/>
      <c r="AG214" s="76"/>
      <c r="AH214" s="76"/>
      <c r="AI214" s="76"/>
      <c r="AJ214" s="76"/>
      <c r="AK214" s="76"/>
      <c r="AL214" s="76"/>
      <c r="AM214" s="76"/>
      <c r="AN214" s="76"/>
      <c r="AO214" s="145"/>
      <c r="AP214" s="247" t="str">
        <f>IF(F214="","",IFERROR(VLOOKUP(SUBSTITUTE(SUBSTITUTE(Tabla1[[#This Row],[Uso Sistemas]],"T","P"),"N","F"),Parámetros!$M$2:$N$17,2,0),"Completar hasta 3ra sem. para evaluar a Probacionista"))</f>
        <v/>
      </c>
      <c r="AQ214" s="39"/>
      <c r="AR214" s="39"/>
      <c r="AS214" s="39"/>
      <c r="AT214" s="28"/>
      <c r="AU214" s="55"/>
      <c r="AV214" s="55"/>
      <c r="AW214" s="55"/>
      <c r="AX214" s="249" t="str">
        <f>IF(V214="","",EOMONTH(EDATE(Tabla1[[#This Row],[Fecha Finalización]],2),0))</f>
        <v/>
      </c>
      <c r="AY214" s="39"/>
      <c r="AZ214" s="250" t="str">
        <f>IF(V214="","",EOMONTH(EDATE(Tabla1[[#This Row],[Fecha Finalización]],3),0))</f>
        <v/>
      </c>
      <c r="BA214" s="39"/>
      <c r="BB214" s="39"/>
      <c r="BC214" s="236"/>
      <c r="BD214" s="234" t="str">
        <f>IF(F214="","",Tabla1[[#This Row],[sem 01]]&amp;Tabla1[[#This Row],[sem 02]]&amp;Tabla1[[#This Row],[sem 03]])</f>
        <v/>
      </c>
      <c r="BE214" s="235" t="str">
        <f>IF(TRIM(F214)="","",$B$1&amp;"-"&amp;SUBSTITUTE(Tabla1[[#This Row],[Mes Inscrito]]," ","")&amp;"-"&amp;SUBSTITUTE(Tabla1[[#This Row],[Dia de clases Inscrito]]," ","")&amp;"-"&amp;SUBSTITUTE(Tabla1[[#This Row],[Horario Inscrito]]," ","")&amp;"-"&amp;Tabla1[[#This Row],[Fecha Inicio grupo]])</f>
        <v/>
      </c>
      <c r="BF214" s="252" t="str">
        <f>IF(F214="","",Tabla1[[#This Row],[Curso]])</f>
        <v/>
      </c>
      <c r="BG214" s="253" t="str">
        <f>+IF(TRIM(F214)="","",$B$1&amp;"-"&amp;TRIM(Tabla1[[#This Row],[Mes Inscrito]])&amp;"-"&amp;TRIM(Tabla1[[#This Row],[Dia de clases Inscrito]])&amp;"-"&amp;TRIM(Tabla1[[#This Row],[Horario Inscrito]])&amp;"-"&amp;TRIM(Tabla1[[#This Row],[Fecha Inicio grupo]])&amp;"-"&amp;TRIM(Tabla1[[#This Row],[Tipo Incrito]]))</f>
        <v/>
      </c>
      <c r="BH214" s="307"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8"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8"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8" t="str">
        <f>IF(Tabla1[[#This Row],[Fecha Inicio grupo]]="","",IFERROR(VLOOKUP(Tabla1[[#This Row],[Mes de Alta como miembro]],Parámetros!$AM$2:$AN$16,2,0),"01/01/1900"))</f>
        <v/>
      </c>
    </row>
    <row r="215" spans="1:63" ht="14.45">
      <c r="A215" s="68">
        <v>212</v>
      </c>
      <c r="B215" s="29"/>
      <c r="C215" s="34"/>
      <c r="D215" s="42"/>
      <c r="E215" s="64"/>
      <c r="F215" s="45"/>
      <c r="G215" s="45"/>
      <c r="H215" s="164"/>
      <c r="I215" s="42"/>
      <c r="J215" s="28"/>
      <c r="K215" s="69"/>
      <c r="L215" s="68"/>
      <c r="M215" s="46"/>
      <c r="N215" s="239" t="str">
        <f ca="1">IF(Tabla1[[#This Row],[Fecha de nac]]="","",IF(Tabla1[[#This Row],[Fecha Finalización]] &gt;=TODAY(), DATEDIF(Tabla1[[#This Row],[Fecha de nac]],TODAY(),"y"), ROUNDDOWN((Tabla1[[#This Row],[Fecha Finalización]] -Tabla1[[#This Row],[Fecha de nac]])/365,0)))</f>
        <v/>
      </c>
      <c r="O215" s="170"/>
      <c r="P215" s="34"/>
      <c r="Q215" s="67"/>
      <c r="R215" s="67"/>
      <c r="S215" s="67"/>
      <c r="T215" s="67"/>
      <c r="U215" s="244" t="str">
        <f>IF(F215="","",Tabla1[[#This Row],[Fecha Inicio grupo]]+3*7-7)</f>
        <v/>
      </c>
      <c r="V215" s="245" t="str">
        <f>IF(F215="","",EDATE(Tabla1[[#This Row],[Fecha Inicio grupo]],3))</f>
        <v/>
      </c>
      <c r="W215" s="29"/>
      <c r="X215" s="29"/>
      <c r="Y215" s="76"/>
      <c r="Z215" s="76"/>
      <c r="AA215" s="76"/>
      <c r="AB215" s="76"/>
      <c r="AC215" s="76"/>
      <c r="AD215" s="76"/>
      <c r="AE215" s="76"/>
      <c r="AF215" s="76"/>
      <c r="AG215" s="76"/>
      <c r="AH215" s="76"/>
      <c r="AI215" s="76"/>
      <c r="AJ215" s="76"/>
      <c r="AK215" s="76"/>
      <c r="AL215" s="76"/>
      <c r="AM215" s="76"/>
      <c r="AN215" s="76"/>
      <c r="AO215" s="145"/>
      <c r="AP215" s="247" t="str">
        <f>IF(F215="","",IFERROR(VLOOKUP(SUBSTITUTE(SUBSTITUTE(Tabla1[[#This Row],[Uso Sistemas]],"T","P"),"N","F"),Parámetros!$M$2:$N$17,2,0),"Completar hasta 3ra sem. para evaluar a Probacionista"))</f>
        <v/>
      </c>
      <c r="AQ215" s="39"/>
      <c r="AR215" s="39"/>
      <c r="AS215" s="39"/>
      <c r="AT215" s="28"/>
      <c r="AU215" s="55"/>
      <c r="AV215" s="55"/>
      <c r="AW215" s="55"/>
      <c r="AX215" s="249" t="str">
        <f>IF(V215="","",EOMONTH(EDATE(Tabla1[[#This Row],[Fecha Finalización]],2),0))</f>
        <v/>
      </c>
      <c r="AY215" s="39"/>
      <c r="AZ215" s="250" t="str">
        <f>IF(V215="","",EOMONTH(EDATE(Tabla1[[#This Row],[Fecha Finalización]],3),0))</f>
        <v/>
      </c>
      <c r="BA215" s="39"/>
      <c r="BB215" s="39"/>
      <c r="BC215" s="236"/>
      <c r="BD215" s="234" t="str">
        <f>IF(F215="","",Tabla1[[#This Row],[sem 01]]&amp;Tabla1[[#This Row],[sem 02]]&amp;Tabla1[[#This Row],[sem 03]])</f>
        <v/>
      </c>
      <c r="BE215" s="235" t="str">
        <f>IF(TRIM(F215)="","",$B$1&amp;"-"&amp;SUBSTITUTE(Tabla1[[#This Row],[Mes Inscrito]]," ","")&amp;"-"&amp;SUBSTITUTE(Tabla1[[#This Row],[Dia de clases Inscrito]]," ","")&amp;"-"&amp;SUBSTITUTE(Tabla1[[#This Row],[Horario Inscrito]]," ","")&amp;"-"&amp;Tabla1[[#This Row],[Fecha Inicio grupo]])</f>
        <v/>
      </c>
      <c r="BF215" s="252" t="str">
        <f>IF(F215="","",Tabla1[[#This Row],[Curso]])</f>
        <v/>
      </c>
      <c r="BG215" s="253" t="str">
        <f>+IF(TRIM(F215)="","",$B$1&amp;"-"&amp;TRIM(Tabla1[[#This Row],[Mes Inscrito]])&amp;"-"&amp;TRIM(Tabla1[[#This Row],[Dia de clases Inscrito]])&amp;"-"&amp;TRIM(Tabla1[[#This Row],[Horario Inscrito]])&amp;"-"&amp;TRIM(Tabla1[[#This Row],[Fecha Inicio grupo]])&amp;"-"&amp;TRIM(Tabla1[[#This Row],[Tipo Incrito]]))</f>
        <v/>
      </c>
      <c r="BH215" s="307"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8"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8"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8" t="str">
        <f>IF(Tabla1[[#This Row],[Fecha Inicio grupo]]="","",IFERROR(VLOOKUP(Tabla1[[#This Row],[Mes de Alta como miembro]],Parámetros!$AM$2:$AN$16,2,0),"01/01/1900"))</f>
        <v/>
      </c>
    </row>
    <row r="216" spans="1:63" ht="14.45">
      <c r="A216" s="68">
        <v>213</v>
      </c>
      <c r="B216" s="29"/>
      <c r="C216" s="34"/>
      <c r="D216" s="42"/>
      <c r="E216" s="64"/>
      <c r="F216" s="45"/>
      <c r="G216" s="45"/>
      <c r="H216" s="164"/>
      <c r="I216" s="42"/>
      <c r="J216" s="28"/>
      <c r="K216" s="69"/>
      <c r="L216" s="68"/>
      <c r="M216" s="46"/>
      <c r="N216" s="239" t="str">
        <f ca="1">IF(Tabla1[[#This Row],[Fecha de nac]]="","",IF(Tabla1[[#This Row],[Fecha Finalización]] &gt;=TODAY(), DATEDIF(Tabla1[[#This Row],[Fecha de nac]],TODAY(),"y"), ROUNDDOWN((Tabla1[[#This Row],[Fecha Finalización]] -Tabla1[[#This Row],[Fecha de nac]])/365,0)))</f>
        <v/>
      </c>
      <c r="O216" s="170"/>
      <c r="P216" s="34"/>
      <c r="Q216" s="67"/>
      <c r="R216" s="67"/>
      <c r="S216" s="67"/>
      <c r="T216" s="67"/>
      <c r="U216" s="244" t="str">
        <f>IF(F216="","",Tabla1[[#This Row],[Fecha Inicio grupo]]+3*7-7)</f>
        <v/>
      </c>
      <c r="V216" s="245" t="str">
        <f>IF(F216="","",EDATE(Tabla1[[#This Row],[Fecha Inicio grupo]],3))</f>
        <v/>
      </c>
      <c r="W216" s="29"/>
      <c r="X216" s="29"/>
      <c r="Y216" s="76"/>
      <c r="Z216" s="76"/>
      <c r="AA216" s="76"/>
      <c r="AB216" s="76"/>
      <c r="AC216" s="76"/>
      <c r="AD216" s="76"/>
      <c r="AE216" s="76"/>
      <c r="AF216" s="76"/>
      <c r="AG216" s="76"/>
      <c r="AH216" s="76"/>
      <c r="AI216" s="76"/>
      <c r="AJ216" s="76"/>
      <c r="AK216" s="76"/>
      <c r="AL216" s="76"/>
      <c r="AM216" s="76"/>
      <c r="AN216" s="76"/>
      <c r="AO216" s="145"/>
      <c r="AP216" s="247" t="str">
        <f>IF(F216="","",IFERROR(VLOOKUP(SUBSTITUTE(SUBSTITUTE(Tabla1[[#This Row],[Uso Sistemas]],"T","P"),"N","F"),Parámetros!$M$2:$N$17,2,0),"Completar hasta 3ra sem. para evaluar a Probacionista"))</f>
        <v/>
      </c>
      <c r="AQ216" s="39"/>
      <c r="AR216" s="39"/>
      <c r="AS216" s="39"/>
      <c r="AT216" s="28"/>
      <c r="AU216" s="55"/>
      <c r="AV216" s="55"/>
      <c r="AW216" s="55"/>
      <c r="AX216" s="249" t="str">
        <f>IF(V216="","",EOMONTH(EDATE(Tabla1[[#This Row],[Fecha Finalización]],2),0))</f>
        <v/>
      </c>
      <c r="AY216" s="39"/>
      <c r="AZ216" s="250" t="str">
        <f>IF(V216="","",EOMONTH(EDATE(Tabla1[[#This Row],[Fecha Finalización]],3),0))</f>
        <v/>
      </c>
      <c r="BA216" s="39"/>
      <c r="BB216" s="39"/>
      <c r="BC216" s="236"/>
      <c r="BD216" s="234" t="str">
        <f>IF(F216="","",Tabla1[[#This Row],[sem 01]]&amp;Tabla1[[#This Row],[sem 02]]&amp;Tabla1[[#This Row],[sem 03]])</f>
        <v/>
      </c>
      <c r="BE216" s="235" t="str">
        <f>IF(TRIM(F216)="","",$B$1&amp;"-"&amp;SUBSTITUTE(Tabla1[[#This Row],[Mes Inscrito]]," ","")&amp;"-"&amp;SUBSTITUTE(Tabla1[[#This Row],[Dia de clases Inscrito]]," ","")&amp;"-"&amp;SUBSTITUTE(Tabla1[[#This Row],[Horario Inscrito]]," ","")&amp;"-"&amp;Tabla1[[#This Row],[Fecha Inicio grupo]])</f>
        <v/>
      </c>
      <c r="BF216" s="252" t="str">
        <f>IF(F216="","",Tabla1[[#This Row],[Curso]])</f>
        <v/>
      </c>
      <c r="BG216" s="253" t="str">
        <f>+IF(TRIM(F216)="","",$B$1&amp;"-"&amp;TRIM(Tabla1[[#This Row],[Mes Inscrito]])&amp;"-"&amp;TRIM(Tabla1[[#This Row],[Dia de clases Inscrito]])&amp;"-"&amp;TRIM(Tabla1[[#This Row],[Horario Inscrito]])&amp;"-"&amp;TRIM(Tabla1[[#This Row],[Fecha Inicio grupo]])&amp;"-"&amp;TRIM(Tabla1[[#This Row],[Tipo Incrito]]))</f>
        <v/>
      </c>
      <c r="BH216" s="307"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8"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8"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8" t="str">
        <f>IF(Tabla1[[#This Row],[Fecha Inicio grupo]]="","",IFERROR(VLOOKUP(Tabla1[[#This Row],[Mes de Alta como miembro]],Parámetros!$AM$2:$AN$16,2,0),"01/01/1900"))</f>
        <v/>
      </c>
    </row>
    <row r="217" spans="1:63" ht="14.45">
      <c r="A217" s="68">
        <v>214</v>
      </c>
      <c r="B217" s="29"/>
      <c r="C217" s="34"/>
      <c r="D217" s="42"/>
      <c r="E217" s="64"/>
      <c r="F217" s="45"/>
      <c r="G217" s="45"/>
      <c r="H217" s="164"/>
      <c r="I217" s="42"/>
      <c r="J217" s="28"/>
      <c r="K217" s="69"/>
      <c r="L217" s="68"/>
      <c r="M217" s="46"/>
      <c r="N217" s="239" t="str">
        <f ca="1">IF(Tabla1[[#This Row],[Fecha de nac]]="","",IF(Tabla1[[#This Row],[Fecha Finalización]] &gt;=TODAY(), DATEDIF(Tabla1[[#This Row],[Fecha de nac]],TODAY(),"y"), ROUNDDOWN((Tabla1[[#This Row],[Fecha Finalización]] -Tabla1[[#This Row],[Fecha de nac]])/365,0)))</f>
        <v/>
      </c>
      <c r="O217" s="170"/>
      <c r="P217" s="34"/>
      <c r="Q217" s="67"/>
      <c r="R217" s="67"/>
      <c r="S217" s="67"/>
      <c r="T217" s="67"/>
      <c r="U217" s="244" t="str">
        <f>IF(F217="","",Tabla1[[#This Row],[Fecha Inicio grupo]]+3*7-7)</f>
        <v/>
      </c>
      <c r="V217" s="245" t="str">
        <f>IF(F217="","",EDATE(Tabla1[[#This Row],[Fecha Inicio grupo]],3))</f>
        <v/>
      </c>
      <c r="W217" s="29"/>
      <c r="X217" s="29"/>
      <c r="Y217" s="76"/>
      <c r="Z217" s="76"/>
      <c r="AA217" s="76"/>
      <c r="AB217" s="76"/>
      <c r="AC217" s="76"/>
      <c r="AD217" s="76"/>
      <c r="AE217" s="76"/>
      <c r="AF217" s="76"/>
      <c r="AG217" s="76"/>
      <c r="AH217" s="76"/>
      <c r="AI217" s="76"/>
      <c r="AJ217" s="76"/>
      <c r="AK217" s="76"/>
      <c r="AL217" s="76"/>
      <c r="AM217" s="76"/>
      <c r="AN217" s="76"/>
      <c r="AO217" s="145"/>
      <c r="AP217" s="247" t="str">
        <f>IF(F217="","",IFERROR(VLOOKUP(SUBSTITUTE(SUBSTITUTE(Tabla1[[#This Row],[Uso Sistemas]],"T","P"),"N","F"),Parámetros!$M$2:$N$17,2,0),"Completar hasta 3ra sem. para evaluar a Probacionista"))</f>
        <v/>
      </c>
      <c r="AQ217" s="39"/>
      <c r="AR217" s="39"/>
      <c r="AS217" s="39"/>
      <c r="AT217" s="28"/>
      <c r="AU217" s="55"/>
      <c r="AV217" s="55"/>
      <c r="AW217" s="55"/>
      <c r="AX217" s="249" t="str">
        <f>IF(V217="","",EOMONTH(EDATE(Tabla1[[#This Row],[Fecha Finalización]],2),0))</f>
        <v/>
      </c>
      <c r="AY217" s="39"/>
      <c r="AZ217" s="250" t="str">
        <f>IF(V217="","",EOMONTH(EDATE(Tabla1[[#This Row],[Fecha Finalización]],3),0))</f>
        <v/>
      </c>
      <c r="BA217" s="39"/>
      <c r="BB217" s="39"/>
      <c r="BC217" s="236"/>
      <c r="BD217" s="234" t="str">
        <f>IF(F217="","",Tabla1[[#This Row],[sem 01]]&amp;Tabla1[[#This Row],[sem 02]]&amp;Tabla1[[#This Row],[sem 03]])</f>
        <v/>
      </c>
      <c r="BE217" s="235" t="str">
        <f>IF(TRIM(F217)="","",$B$1&amp;"-"&amp;SUBSTITUTE(Tabla1[[#This Row],[Mes Inscrito]]," ","")&amp;"-"&amp;SUBSTITUTE(Tabla1[[#This Row],[Dia de clases Inscrito]]," ","")&amp;"-"&amp;SUBSTITUTE(Tabla1[[#This Row],[Horario Inscrito]]," ","")&amp;"-"&amp;Tabla1[[#This Row],[Fecha Inicio grupo]])</f>
        <v/>
      </c>
      <c r="BF217" s="252" t="str">
        <f>IF(F217="","",Tabla1[[#This Row],[Curso]])</f>
        <v/>
      </c>
      <c r="BG217" s="253" t="str">
        <f>+IF(TRIM(F217)="","",$B$1&amp;"-"&amp;TRIM(Tabla1[[#This Row],[Mes Inscrito]])&amp;"-"&amp;TRIM(Tabla1[[#This Row],[Dia de clases Inscrito]])&amp;"-"&amp;TRIM(Tabla1[[#This Row],[Horario Inscrito]])&amp;"-"&amp;TRIM(Tabla1[[#This Row],[Fecha Inicio grupo]])&amp;"-"&amp;TRIM(Tabla1[[#This Row],[Tipo Incrito]]))</f>
        <v/>
      </c>
      <c r="BH217" s="307"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8"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8"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8" t="str">
        <f>IF(Tabla1[[#This Row],[Fecha Inicio grupo]]="","",IFERROR(VLOOKUP(Tabla1[[#This Row],[Mes de Alta como miembro]],Parámetros!$AM$2:$AN$16,2,0),"01/01/1900"))</f>
        <v/>
      </c>
    </row>
    <row r="218" spans="1:63" ht="14.45">
      <c r="A218" s="68">
        <v>215</v>
      </c>
      <c r="B218" s="29"/>
      <c r="C218" s="34"/>
      <c r="D218" s="42"/>
      <c r="E218" s="64"/>
      <c r="F218" s="45"/>
      <c r="G218" s="45"/>
      <c r="H218" s="164"/>
      <c r="I218" s="42"/>
      <c r="J218" s="28"/>
      <c r="K218" s="69"/>
      <c r="L218" s="68"/>
      <c r="M218" s="46"/>
      <c r="N218" s="239" t="str">
        <f ca="1">IF(Tabla1[[#This Row],[Fecha de nac]]="","",IF(Tabla1[[#This Row],[Fecha Finalización]] &gt;=TODAY(), DATEDIF(Tabla1[[#This Row],[Fecha de nac]],TODAY(),"y"), ROUNDDOWN((Tabla1[[#This Row],[Fecha Finalización]] -Tabla1[[#This Row],[Fecha de nac]])/365,0)))</f>
        <v/>
      </c>
      <c r="O218" s="170"/>
      <c r="P218" s="34"/>
      <c r="Q218" s="67"/>
      <c r="R218" s="67"/>
      <c r="S218" s="67"/>
      <c r="T218" s="67"/>
      <c r="U218" s="244" t="str">
        <f>IF(F218="","",Tabla1[[#This Row],[Fecha Inicio grupo]]+3*7-7)</f>
        <v/>
      </c>
      <c r="V218" s="245" t="str">
        <f>IF(F218="","",EDATE(Tabla1[[#This Row],[Fecha Inicio grupo]],3))</f>
        <v/>
      </c>
      <c r="W218" s="29"/>
      <c r="X218" s="29"/>
      <c r="Y218" s="76"/>
      <c r="Z218" s="76"/>
      <c r="AA218" s="76"/>
      <c r="AB218" s="76"/>
      <c r="AC218" s="76"/>
      <c r="AD218" s="76"/>
      <c r="AE218" s="76"/>
      <c r="AF218" s="76"/>
      <c r="AG218" s="76"/>
      <c r="AH218" s="76"/>
      <c r="AI218" s="76"/>
      <c r="AJ218" s="76"/>
      <c r="AK218" s="76"/>
      <c r="AL218" s="76"/>
      <c r="AM218" s="76"/>
      <c r="AN218" s="76"/>
      <c r="AO218" s="145"/>
      <c r="AP218" s="247" t="str">
        <f>IF(F218="","",IFERROR(VLOOKUP(SUBSTITUTE(SUBSTITUTE(Tabla1[[#This Row],[Uso Sistemas]],"T","P"),"N","F"),Parámetros!$M$2:$N$17,2,0),"Completar hasta 3ra sem. para evaluar a Probacionista"))</f>
        <v/>
      </c>
      <c r="AQ218" s="39"/>
      <c r="AR218" s="39"/>
      <c r="AS218" s="39"/>
      <c r="AT218" s="28"/>
      <c r="AU218" s="55"/>
      <c r="AV218" s="55"/>
      <c r="AW218" s="55"/>
      <c r="AX218" s="249" t="str">
        <f>IF(V218="","",EOMONTH(EDATE(Tabla1[[#This Row],[Fecha Finalización]],2),0))</f>
        <v/>
      </c>
      <c r="AY218" s="39"/>
      <c r="AZ218" s="250" t="str">
        <f>IF(V218="","",EOMONTH(EDATE(Tabla1[[#This Row],[Fecha Finalización]],3),0))</f>
        <v/>
      </c>
      <c r="BA218" s="39"/>
      <c r="BB218" s="39"/>
      <c r="BC218" s="236"/>
      <c r="BD218" s="234" t="str">
        <f>IF(F218="","",Tabla1[[#This Row],[sem 01]]&amp;Tabla1[[#This Row],[sem 02]]&amp;Tabla1[[#This Row],[sem 03]])</f>
        <v/>
      </c>
      <c r="BE218" s="235" t="str">
        <f>IF(TRIM(F218)="","",$B$1&amp;"-"&amp;SUBSTITUTE(Tabla1[[#This Row],[Mes Inscrito]]," ","")&amp;"-"&amp;SUBSTITUTE(Tabla1[[#This Row],[Dia de clases Inscrito]]," ","")&amp;"-"&amp;SUBSTITUTE(Tabla1[[#This Row],[Horario Inscrito]]," ","")&amp;"-"&amp;Tabla1[[#This Row],[Fecha Inicio grupo]])</f>
        <v/>
      </c>
      <c r="BF218" s="252" t="str">
        <f>IF(F218="","",Tabla1[[#This Row],[Curso]])</f>
        <v/>
      </c>
      <c r="BG218" s="253" t="str">
        <f>+IF(TRIM(F218)="","",$B$1&amp;"-"&amp;TRIM(Tabla1[[#This Row],[Mes Inscrito]])&amp;"-"&amp;TRIM(Tabla1[[#This Row],[Dia de clases Inscrito]])&amp;"-"&amp;TRIM(Tabla1[[#This Row],[Horario Inscrito]])&amp;"-"&amp;TRIM(Tabla1[[#This Row],[Fecha Inicio grupo]])&amp;"-"&amp;TRIM(Tabla1[[#This Row],[Tipo Incrito]]))</f>
        <v/>
      </c>
      <c r="BH218" s="307"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8"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8"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8" t="str">
        <f>IF(Tabla1[[#This Row],[Fecha Inicio grupo]]="","",IFERROR(VLOOKUP(Tabla1[[#This Row],[Mes de Alta como miembro]],Parámetros!$AM$2:$AN$16,2,0),"01/01/1900"))</f>
        <v/>
      </c>
    </row>
    <row r="219" spans="1:63" ht="14.45">
      <c r="A219" s="68">
        <v>216</v>
      </c>
      <c r="B219" s="29"/>
      <c r="C219" s="34"/>
      <c r="D219" s="42"/>
      <c r="E219" s="64"/>
      <c r="F219" s="45"/>
      <c r="G219" s="45"/>
      <c r="H219" s="164"/>
      <c r="I219" s="42"/>
      <c r="J219" s="28"/>
      <c r="K219" s="69"/>
      <c r="L219" s="68"/>
      <c r="M219" s="46"/>
      <c r="N219" s="239" t="str">
        <f ca="1">IF(Tabla1[[#This Row],[Fecha de nac]]="","",IF(Tabla1[[#This Row],[Fecha Finalización]] &gt;=TODAY(), DATEDIF(Tabla1[[#This Row],[Fecha de nac]],TODAY(),"y"), ROUNDDOWN((Tabla1[[#This Row],[Fecha Finalización]] -Tabla1[[#This Row],[Fecha de nac]])/365,0)))</f>
        <v/>
      </c>
      <c r="O219" s="170"/>
      <c r="P219" s="34"/>
      <c r="Q219" s="67"/>
      <c r="R219" s="67"/>
      <c r="S219" s="67"/>
      <c r="T219" s="67"/>
      <c r="U219" s="244" t="str">
        <f>IF(F219="","",Tabla1[[#This Row],[Fecha Inicio grupo]]+3*7-7)</f>
        <v/>
      </c>
      <c r="V219" s="245" t="str">
        <f>IF(F219="","",EDATE(Tabla1[[#This Row],[Fecha Inicio grupo]],3))</f>
        <v/>
      </c>
      <c r="W219" s="29"/>
      <c r="X219" s="29"/>
      <c r="Y219" s="76"/>
      <c r="Z219" s="76"/>
      <c r="AA219" s="76"/>
      <c r="AB219" s="76"/>
      <c r="AC219" s="76"/>
      <c r="AD219" s="76"/>
      <c r="AE219" s="76"/>
      <c r="AF219" s="76"/>
      <c r="AG219" s="76"/>
      <c r="AH219" s="76"/>
      <c r="AI219" s="76"/>
      <c r="AJ219" s="76"/>
      <c r="AK219" s="76"/>
      <c r="AL219" s="76"/>
      <c r="AM219" s="76"/>
      <c r="AN219" s="76"/>
      <c r="AO219" s="145"/>
      <c r="AP219" s="247" t="str">
        <f>IF(F219="","",IFERROR(VLOOKUP(SUBSTITUTE(SUBSTITUTE(Tabla1[[#This Row],[Uso Sistemas]],"T","P"),"N","F"),Parámetros!$M$2:$N$17,2,0),"Completar hasta 3ra sem. para evaluar a Probacionista"))</f>
        <v/>
      </c>
      <c r="AQ219" s="39"/>
      <c r="AR219" s="39"/>
      <c r="AS219" s="39"/>
      <c r="AT219" s="28"/>
      <c r="AU219" s="55"/>
      <c r="AV219" s="55"/>
      <c r="AW219" s="55"/>
      <c r="AX219" s="249" t="str">
        <f>IF(V219="","",EOMONTH(EDATE(Tabla1[[#This Row],[Fecha Finalización]],2),0))</f>
        <v/>
      </c>
      <c r="AY219" s="39"/>
      <c r="AZ219" s="250" t="str">
        <f>IF(V219="","",EOMONTH(EDATE(Tabla1[[#This Row],[Fecha Finalización]],3),0))</f>
        <v/>
      </c>
      <c r="BA219" s="39"/>
      <c r="BB219" s="39"/>
      <c r="BC219" s="236"/>
      <c r="BD219" s="234" t="str">
        <f>IF(F219="","",Tabla1[[#This Row],[sem 01]]&amp;Tabla1[[#This Row],[sem 02]]&amp;Tabla1[[#This Row],[sem 03]])</f>
        <v/>
      </c>
      <c r="BE219" s="235" t="str">
        <f>IF(TRIM(F219)="","",$B$1&amp;"-"&amp;SUBSTITUTE(Tabla1[[#This Row],[Mes Inscrito]]," ","")&amp;"-"&amp;SUBSTITUTE(Tabla1[[#This Row],[Dia de clases Inscrito]]," ","")&amp;"-"&amp;SUBSTITUTE(Tabla1[[#This Row],[Horario Inscrito]]," ","")&amp;"-"&amp;Tabla1[[#This Row],[Fecha Inicio grupo]])</f>
        <v/>
      </c>
      <c r="BF219" s="252" t="str">
        <f>IF(F219="","",Tabla1[[#This Row],[Curso]])</f>
        <v/>
      </c>
      <c r="BG219" s="253" t="str">
        <f>+IF(TRIM(F219)="","",$B$1&amp;"-"&amp;TRIM(Tabla1[[#This Row],[Mes Inscrito]])&amp;"-"&amp;TRIM(Tabla1[[#This Row],[Dia de clases Inscrito]])&amp;"-"&amp;TRIM(Tabla1[[#This Row],[Horario Inscrito]])&amp;"-"&amp;TRIM(Tabla1[[#This Row],[Fecha Inicio grupo]])&amp;"-"&amp;TRIM(Tabla1[[#This Row],[Tipo Incrito]]))</f>
        <v/>
      </c>
      <c r="BH219" s="307"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8"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8"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8" t="str">
        <f>IF(Tabla1[[#This Row],[Fecha Inicio grupo]]="","",IFERROR(VLOOKUP(Tabla1[[#This Row],[Mes de Alta como miembro]],Parámetros!$AM$2:$AN$16,2,0),"01/01/1900"))</f>
        <v/>
      </c>
    </row>
    <row r="220" spans="1:63" ht="14.45">
      <c r="A220" s="68">
        <v>217</v>
      </c>
      <c r="B220" s="29"/>
      <c r="C220" s="34"/>
      <c r="D220" s="42"/>
      <c r="E220" s="64"/>
      <c r="F220" s="45"/>
      <c r="G220" s="45"/>
      <c r="H220" s="164"/>
      <c r="I220" s="42"/>
      <c r="J220" s="28"/>
      <c r="K220" s="69"/>
      <c r="L220" s="68"/>
      <c r="M220" s="46"/>
      <c r="N220" s="239" t="str">
        <f ca="1">IF(Tabla1[[#This Row],[Fecha de nac]]="","",IF(Tabla1[[#This Row],[Fecha Finalización]] &gt;=TODAY(), DATEDIF(Tabla1[[#This Row],[Fecha de nac]],TODAY(),"y"), ROUNDDOWN((Tabla1[[#This Row],[Fecha Finalización]] -Tabla1[[#This Row],[Fecha de nac]])/365,0)))</f>
        <v/>
      </c>
      <c r="O220" s="170"/>
      <c r="P220" s="34"/>
      <c r="Q220" s="67"/>
      <c r="R220" s="67"/>
      <c r="S220" s="67"/>
      <c r="T220" s="67"/>
      <c r="U220" s="244" t="str">
        <f>IF(F220="","",Tabla1[[#This Row],[Fecha Inicio grupo]]+3*7-7)</f>
        <v/>
      </c>
      <c r="V220" s="245" t="str">
        <f>IF(F220="","",EDATE(Tabla1[[#This Row],[Fecha Inicio grupo]],3))</f>
        <v/>
      </c>
      <c r="W220" s="29"/>
      <c r="X220" s="29"/>
      <c r="Y220" s="76"/>
      <c r="Z220" s="76"/>
      <c r="AA220" s="76"/>
      <c r="AB220" s="76"/>
      <c r="AC220" s="76"/>
      <c r="AD220" s="76"/>
      <c r="AE220" s="76"/>
      <c r="AF220" s="76"/>
      <c r="AG220" s="76"/>
      <c r="AH220" s="76"/>
      <c r="AI220" s="76"/>
      <c r="AJ220" s="76"/>
      <c r="AK220" s="76"/>
      <c r="AL220" s="76"/>
      <c r="AM220" s="76"/>
      <c r="AN220" s="76"/>
      <c r="AO220" s="145"/>
      <c r="AP220" s="247" t="str">
        <f>IF(F220="","",IFERROR(VLOOKUP(SUBSTITUTE(SUBSTITUTE(Tabla1[[#This Row],[Uso Sistemas]],"T","P"),"N","F"),Parámetros!$M$2:$N$17,2,0),"Completar hasta 3ra sem. para evaluar a Probacionista"))</f>
        <v/>
      </c>
      <c r="AQ220" s="39"/>
      <c r="AR220" s="39"/>
      <c r="AS220" s="39"/>
      <c r="AT220" s="28"/>
      <c r="AU220" s="55"/>
      <c r="AV220" s="55"/>
      <c r="AW220" s="55"/>
      <c r="AX220" s="249" t="str">
        <f>IF(V220="","",EOMONTH(EDATE(Tabla1[[#This Row],[Fecha Finalización]],2),0))</f>
        <v/>
      </c>
      <c r="AY220" s="39"/>
      <c r="AZ220" s="250" t="str">
        <f>IF(V220="","",EOMONTH(EDATE(Tabla1[[#This Row],[Fecha Finalización]],3),0))</f>
        <v/>
      </c>
      <c r="BA220" s="39"/>
      <c r="BB220" s="39"/>
      <c r="BC220" s="236"/>
      <c r="BD220" s="234" t="str">
        <f>IF(F220="","",Tabla1[[#This Row],[sem 01]]&amp;Tabla1[[#This Row],[sem 02]]&amp;Tabla1[[#This Row],[sem 03]])</f>
        <v/>
      </c>
      <c r="BE220" s="235" t="str">
        <f>IF(TRIM(F220)="","",$B$1&amp;"-"&amp;SUBSTITUTE(Tabla1[[#This Row],[Mes Inscrito]]," ","")&amp;"-"&amp;SUBSTITUTE(Tabla1[[#This Row],[Dia de clases Inscrito]]," ","")&amp;"-"&amp;SUBSTITUTE(Tabla1[[#This Row],[Horario Inscrito]]," ","")&amp;"-"&amp;Tabla1[[#This Row],[Fecha Inicio grupo]])</f>
        <v/>
      </c>
      <c r="BF220" s="252" t="str">
        <f>IF(F220="","",Tabla1[[#This Row],[Curso]])</f>
        <v/>
      </c>
      <c r="BG220" s="253" t="str">
        <f>+IF(TRIM(F220)="","",$B$1&amp;"-"&amp;TRIM(Tabla1[[#This Row],[Mes Inscrito]])&amp;"-"&amp;TRIM(Tabla1[[#This Row],[Dia de clases Inscrito]])&amp;"-"&amp;TRIM(Tabla1[[#This Row],[Horario Inscrito]])&amp;"-"&amp;TRIM(Tabla1[[#This Row],[Fecha Inicio grupo]])&amp;"-"&amp;TRIM(Tabla1[[#This Row],[Tipo Incrito]]))</f>
        <v/>
      </c>
      <c r="BH220" s="307"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8"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8"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8" t="str">
        <f>IF(Tabla1[[#This Row],[Fecha Inicio grupo]]="","",IFERROR(VLOOKUP(Tabla1[[#This Row],[Mes de Alta como miembro]],Parámetros!$AM$2:$AN$16,2,0),"01/01/1900"))</f>
        <v/>
      </c>
    </row>
    <row r="221" spans="1:63" ht="14.45">
      <c r="A221" s="68">
        <v>218</v>
      </c>
      <c r="B221" s="29"/>
      <c r="C221" s="34"/>
      <c r="D221" s="42"/>
      <c r="E221" s="64"/>
      <c r="F221" s="45"/>
      <c r="G221" s="45"/>
      <c r="H221" s="164"/>
      <c r="I221" s="42"/>
      <c r="J221" s="28"/>
      <c r="K221" s="69"/>
      <c r="L221" s="68"/>
      <c r="M221" s="46"/>
      <c r="N221" s="239" t="str">
        <f ca="1">IF(Tabla1[[#This Row],[Fecha de nac]]="","",IF(Tabla1[[#This Row],[Fecha Finalización]] &gt;=TODAY(), DATEDIF(Tabla1[[#This Row],[Fecha de nac]],TODAY(),"y"), ROUNDDOWN((Tabla1[[#This Row],[Fecha Finalización]] -Tabla1[[#This Row],[Fecha de nac]])/365,0)))</f>
        <v/>
      </c>
      <c r="O221" s="170"/>
      <c r="P221" s="34"/>
      <c r="Q221" s="67"/>
      <c r="R221" s="67"/>
      <c r="S221" s="67"/>
      <c r="T221" s="67"/>
      <c r="U221" s="244" t="str">
        <f>IF(F221="","",Tabla1[[#This Row],[Fecha Inicio grupo]]+3*7-7)</f>
        <v/>
      </c>
      <c r="V221" s="245" t="str">
        <f>IF(F221="","",EDATE(Tabla1[[#This Row],[Fecha Inicio grupo]],3))</f>
        <v/>
      </c>
      <c r="W221" s="29"/>
      <c r="X221" s="29"/>
      <c r="Y221" s="76"/>
      <c r="Z221" s="76"/>
      <c r="AA221" s="76"/>
      <c r="AB221" s="76"/>
      <c r="AC221" s="76"/>
      <c r="AD221" s="76"/>
      <c r="AE221" s="76"/>
      <c r="AF221" s="76"/>
      <c r="AG221" s="76"/>
      <c r="AH221" s="76"/>
      <c r="AI221" s="76"/>
      <c r="AJ221" s="76"/>
      <c r="AK221" s="76"/>
      <c r="AL221" s="76"/>
      <c r="AM221" s="76"/>
      <c r="AN221" s="76"/>
      <c r="AO221" s="145"/>
      <c r="AP221" s="247" t="str">
        <f>IF(F221="","",IFERROR(VLOOKUP(SUBSTITUTE(SUBSTITUTE(Tabla1[[#This Row],[Uso Sistemas]],"T","P"),"N","F"),Parámetros!$M$2:$N$17,2,0),"Completar hasta 3ra sem. para evaluar a Probacionista"))</f>
        <v/>
      </c>
      <c r="AQ221" s="39"/>
      <c r="AR221" s="39"/>
      <c r="AS221" s="39"/>
      <c r="AT221" s="28"/>
      <c r="AU221" s="55"/>
      <c r="AV221" s="55"/>
      <c r="AW221" s="55"/>
      <c r="AX221" s="249" t="str">
        <f>IF(V221="","",EOMONTH(EDATE(Tabla1[[#This Row],[Fecha Finalización]],2),0))</f>
        <v/>
      </c>
      <c r="AY221" s="39"/>
      <c r="AZ221" s="250" t="str">
        <f>IF(V221="","",EOMONTH(EDATE(Tabla1[[#This Row],[Fecha Finalización]],3),0))</f>
        <v/>
      </c>
      <c r="BA221" s="39"/>
      <c r="BB221" s="39"/>
      <c r="BC221" s="236"/>
      <c r="BD221" s="234" t="str">
        <f>IF(F221="","",Tabla1[[#This Row],[sem 01]]&amp;Tabla1[[#This Row],[sem 02]]&amp;Tabla1[[#This Row],[sem 03]])</f>
        <v/>
      </c>
      <c r="BE221" s="235" t="str">
        <f>IF(TRIM(F221)="","",$B$1&amp;"-"&amp;SUBSTITUTE(Tabla1[[#This Row],[Mes Inscrito]]," ","")&amp;"-"&amp;SUBSTITUTE(Tabla1[[#This Row],[Dia de clases Inscrito]]," ","")&amp;"-"&amp;SUBSTITUTE(Tabla1[[#This Row],[Horario Inscrito]]," ","")&amp;"-"&amp;Tabla1[[#This Row],[Fecha Inicio grupo]])</f>
        <v/>
      </c>
      <c r="BF221" s="252" t="str">
        <f>IF(F221="","",Tabla1[[#This Row],[Curso]])</f>
        <v/>
      </c>
      <c r="BG221" s="253" t="str">
        <f>+IF(TRIM(F221)="","",$B$1&amp;"-"&amp;TRIM(Tabla1[[#This Row],[Mes Inscrito]])&amp;"-"&amp;TRIM(Tabla1[[#This Row],[Dia de clases Inscrito]])&amp;"-"&amp;TRIM(Tabla1[[#This Row],[Horario Inscrito]])&amp;"-"&amp;TRIM(Tabla1[[#This Row],[Fecha Inicio grupo]])&amp;"-"&amp;TRIM(Tabla1[[#This Row],[Tipo Incrito]]))</f>
        <v/>
      </c>
      <c r="BH221" s="307"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8"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8"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8" t="str">
        <f>IF(Tabla1[[#This Row],[Fecha Inicio grupo]]="","",IFERROR(VLOOKUP(Tabla1[[#This Row],[Mes de Alta como miembro]],Parámetros!$AM$2:$AN$16,2,0),"01/01/1900"))</f>
        <v/>
      </c>
    </row>
    <row r="222" spans="1:63" ht="14.45">
      <c r="A222" s="68">
        <v>219</v>
      </c>
      <c r="B222" s="29"/>
      <c r="C222" s="34"/>
      <c r="D222" s="42"/>
      <c r="E222" s="64"/>
      <c r="F222" s="45"/>
      <c r="G222" s="45"/>
      <c r="H222" s="164"/>
      <c r="I222" s="42"/>
      <c r="J222" s="28"/>
      <c r="K222" s="69"/>
      <c r="L222" s="68"/>
      <c r="M222" s="46"/>
      <c r="N222" s="239" t="str">
        <f ca="1">IF(Tabla1[[#This Row],[Fecha de nac]]="","",IF(Tabla1[[#This Row],[Fecha Finalización]] &gt;=TODAY(), DATEDIF(Tabla1[[#This Row],[Fecha de nac]],TODAY(),"y"), ROUNDDOWN((Tabla1[[#This Row],[Fecha Finalización]] -Tabla1[[#This Row],[Fecha de nac]])/365,0)))</f>
        <v/>
      </c>
      <c r="O222" s="170"/>
      <c r="P222" s="34"/>
      <c r="Q222" s="67"/>
      <c r="R222" s="67"/>
      <c r="S222" s="67"/>
      <c r="T222" s="67"/>
      <c r="U222" s="244" t="str">
        <f>IF(F222="","",Tabla1[[#This Row],[Fecha Inicio grupo]]+3*7-7)</f>
        <v/>
      </c>
      <c r="V222" s="245" t="str">
        <f>IF(F222="","",EDATE(Tabla1[[#This Row],[Fecha Inicio grupo]],3))</f>
        <v/>
      </c>
      <c r="W222" s="29"/>
      <c r="X222" s="29"/>
      <c r="Y222" s="76"/>
      <c r="Z222" s="76"/>
      <c r="AA222" s="76"/>
      <c r="AB222" s="76"/>
      <c r="AC222" s="76"/>
      <c r="AD222" s="76"/>
      <c r="AE222" s="76"/>
      <c r="AF222" s="76"/>
      <c r="AG222" s="76"/>
      <c r="AH222" s="76"/>
      <c r="AI222" s="76"/>
      <c r="AJ222" s="76"/>
      <c r="AK222" s="76"/>
      <c r="AL222" s="76"/>
      <c r="AM222" s="76"/>
      <c r="AN222" s="76"/>
      <c r="AO222" s="145"/>
      <c r="AP222" s="247" t="str">
        <f>IF(F222="","",IFERROR(VLOOKUP(SUBSTITUTE(SUBSTITUTE(Tabla1[[#This Row],[Uso Sistemas]],"T","P"),"N","F"),Parámetros!$M$2:$N$17,2,0),"Completar hasta 3ra sem. para evaluar a Probacionista"))</f>
        <v/>
      </c>
      <c r="AQ222" s="39"/>
      <c r="AR222" s="39"/>
      <c r="AS222" s="39"/>
      <c r="AT222" s="28"/>
      <c r="AU222" s="55"/>
      <c r="AV222" s="55"/>
      <c r="AW222" s="55"/>
      <c r="AX222" s="249" t="str">
        <f>IF(V222="","",EOMONTH(EDATE(Tabla1[[#This Row],[Fecha Finalización]],2),0))</f>
        <v/>
      </c>
      <c r="AY222" s="39"/>
      <c r="AZ222" s="250" t="str">
        <f>IF(V222="","",EOMONTH(EDATE(Tabla1[[#This Row],[Fecha Finalización]],3),0))</f>
        <v/>
      </c>
      <c r="BA222" s="39"/>
      <c r="BB222" s="39"/>
      <c r="BC222" s="236"/>
      <c r="BD222" s="234" t="str">
        <f>IF(F222="","",Tabla1[[#This Row],[sem 01]]&amp;Tabla1[[#This Row],[sem 02]]&amp;Tabla1[[#This Row],[sem 03]])</f>
        <v/>
      </c>
      <c r="BE222" s="235" t="str">
        <f>IF(TRIM(F222)="","",$B$1&amp;"-"&amp;SUBSTITUTE(Tabla1[[#This Row],[Mes Inscrito]]," ","")&amp;"-"&amp;SUBSTITUTE(Tabla1[[#This Row],[Dia de clases Inscrito]]," ","")&amp;"-"&amp;SUBSTITUTE(Tabla1[[#This Row],[Horario Inscrito]]," ","")&amp;"-"&amp;Tabla1[[#This Row],[Fecha Inicio grupo]])</f>
        <v/>
      </c>
      <c r="BF222" s="252" t="str">
        <f>IF(F222="","",Tabla1[[#This Row],[Curso]])</f>
        <v/>
      </c>
      <c r="BG222" s="253" t="str">
        <f>+IF(TRIM(F222)="","",$B$1&amp;"-"&amp;TRIM(Tabla1[[#This Row],[Mes Inscrito]])&amp;"-"&amp;TRIM(Tabla1[[#This Row],[Dia de clases Inscrito]])&amp;"-"&amp;TRIM(Tabla1[[#This Row],[Horario Inscrito]])&amp;"-"&amp;TRIM(Tabla1[[#This Row],[Fecha Inicio grupo]])&amp;"-"&amp;TRIM(Tabla1[[#This Row],[Tipo Incrito]]))</f>
        <v/>
      </c>
      <c r="BH222" s="307"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8"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8"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8" t="str">
        <f>IF(Tabla1[[#This Row],[Fecha Inicio grupo]]="","",IFERROR(VLOOKUP(Tabla1[[#This Row],[Mes de Alta como miembro]],Parámetros!$AM$2:$AN$16,2,0),"01/01/1900"))</f>
        <v/>
      </c>
    </row>
    <row r="223" spans="1:63" ht="14.45">
      <c r="A223" s="68">
        <v>220</v>
      </c>
      <c r="B223" s="29"/>
      <c r="C223" s="34"/>
      <c r="D223" s="42"/>
      <c r="E223" s="64"/>
      <c r="F223" s="45"/>
      <c r="G223" s="45"/>
      <c r="H223" s="164"/>
      <c r="I223" s="42"/>
      <c r="J223" s="28"/>
      <c r="K223" s="69"/>
      <c r="L223" s="68"/>
      <c r="M223" s="46"/>
      <c r="N223" s="239" t="str">
        <f ca="1">IF(Tabla1[[#This Row],[Fecha de nac]]="","",IF(Tabla1[[#This Row],[Fecha Finalización]] &gt;=TODAY(), DATEDIF(Tabla1[[#This Row],[Fecha de nac]],TODAY(),"y"), ROUNDDOWN((Tabla1[[#This Row],[Fecha Finalización]] -Tabla1[[#This Row],[Fecha de nac]])/365,0)))</f>
        <v/>
      </c>
      <c r="O223" s="170"/>
      <c r="P223" s="34"/>
      <c r="Q223" s="67"/>
      <c r="R223" s="67"/>
      <c r="S223" s="67"/>
      <c r="T223" s="67"/>
      <c r="U223" s="244" t="str">
        <f>IF(F223="","",Tabla1[[#This Row],[Fecha Inicio grupo]]+3*7-7)</f>
        <v/>
      </c>
      <c r="V223" s="245" t="str">
        <f>IF(F223="","",EDATE(Tabla1[[#This Row],[Fecha Inicio grupo]],3))</f>
        <v/>
      </c>
      <c r="W223" s="29"/>
      <c r="X223" s="29"/>
      <c r="Y223" s="76"/>
      <c r="Z223" s="76"/>
      <c r="AA223" s="76"/>
      <c r="AB223" s="76"/>
      <c r="AC223" s="76"/>
      <c r="AD223" s="76"/>
      <c r="AE223" s="76"/>
      <c r="AF223" s="76"/>
      <c r="AG223" s="76"/>
      <c r="AH223" s="76"/>
      <c r="AI223" s="76"/>
      <c r="AJ223" s="76"/>
      <c r="AK223" s="76"/>
      <c r="AL223" s="76"/>
      <c r="AM223" s="76"/>
      <c r="AN223" s="76"/>
      <c r="AO223" s="145"/>
      <c r="AP223" s="247" t="str">
        <f>IF(F223="","",IFERROR(VLOOKUP(SUBSTITUTE(SUBSTITUTE(Tabla1[[#This Row],[Uso Sistemas]],"T","P"),"N","F"),Parámetros!$M$2:$N$17,2,0),"Completar hasta 3ra sem. para evaluar a Probacionista"))</f>
        <v/>
      </c>
      <c r="AQ223" s="39"/>
      <c r="AR223" s="39"/>
      <c r="AS223" s="39"/>
      <c r="AT223" s="28"/>
      <c r="AU223" s="55"/>
      <c r="AV223" s="55"/>
      <c r="AW223" s="55"/>
      <c r="AX223" s="249" t="str">
        <f>IF(V223="","",EOMONTH(EDATE(Tabla1[[#This Row],[Fecha Finalización]],2),0))</f>
        <v/>
      </c>
      <c r="AY223" s="39"/>
      <c r="AZ223" s="250" t="str">
        <f>IF(V223="","",EOMONTH(EDATE(Tabla1[[#This Row],[Fecha Finalización]],3),0))</f>
        <v/>
      </c>
      <c r="BA223" s="39"/>
      <c r="BB223" s="39"/>
      <c r="BC223" s="236"/>
      <c r="BD223" s="234" t="str">
        <f>IF(F223="","",Tabla1[[#This Row],[sem 01]]&amp;Tabla1[[#This Row],[sem 02]]&amp;Tabla1[[#This Row],[sem 03]])</f>
        <v/>
      </c>
      <c r="BE223" s="235" t="str">
        <f>IF(TRIM(F223)="","",$B$1&amp;"-"&amp;SUBSTITUTE(Tabla1[[#This Row],[Mes Inscrito]]," ","")&amp;"-"&amp;SUBSTITUTE(Tabla1[[#This Row],[Dia de clases Inscrito]]," ","")&amp;"-"&amp;SUBSTITUTE(Tabla1[[#This Row],[Horario Inscrito]]," ","")&amp;"-"&amp;Tabla1[[#This Row],[Fecha Inicio grupo]])</f>
        <v/>
      </c>
      <c r="BF223" s="252" t="str">
        <f>IF(F223="","",Tabla1[[#This Row],[Curso]])</f>
        <v/>
      </c>
      <c r="BG223" s="253" t="str">
        <f>+IF(TRIM(F223)="","",$B$1&amp;"-"&amp;TRIM(Tabla1[[#This Row],[Mes Inscrito]])&amp;"-"&amp;TRIM(Tabla1[[#This Row],[Dia de clases Inscrito]])&amp;"-"&amp;TRIM(Tabla1[[#This Row],[Horario Inscrito]])&amp;"-"&amp;TRIM(Tabla1[[#This Row],[Fecha Inicio grupo]])&amp;"-"&amp;TRIM(Tabla1[[#This Row],[Tipo Incrito]]))</f>
        <v/>
      </c>
      <c r="BH223" s="307"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8"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8"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8" t="str">
        <f>IF(Tabla1[[#This Row],[Fecha Inicio grupo]]="","",IFERROR(VLOOKUP(Tabla1[[#This Row],[Mes de Alta como miembro]],Parámetros!$AM$2:$AN$16,2,0),"01/01/1900"))</f>
        <v/>
      </c>
    </row>
    <row r="224" spans="1:63" ht="14.45">
      <c r="A224" s="68">
        <v>221</v>
      </c>
      <c r="B224" s="29"/>
      <c r="C224" s="34"/>
      <c r="D224" s="42"/>
      <c r="E224" s="64"/>
      <c r="F224" s="45"/>
      <c r="G224" s="45"/>
      <c r="H224" s="164"/>
      <c r="I224" s="42"/>
      <c r="J224" s="28"/>
      <c r="K224" s="69"/>
      <c r="L224" s="68"/>
      <c r="M224" s="46"/>
      <c r="N224" s="239" t="str">
        <f ca="1">IF(Tabla1[[#This Row],[Fecha de nac]]="","",IF(Tabla1[[#This Row],[Fecha Finalización]] &gt;=TODAY(), DATEDIF(Tabla1[[#This Row],[Fecha de nac]],TODAY(),"y"), ROUNDDOWN((Tabla1[[#This Row],[Fecha Finalización]] -Tabla1[[#This Row],[Fecha de nac]])/365,0)))</f>
        <v/>
      </c>
      <c r="O224" s="170"/>
      <c r="P224" s="34"/>
      <c r="Q224" s="67"/>
      <c r="R224" s="67"/>
      <c r="S224" s="67"/>
      <c r="T224" s="67"/>
      <c r="U224" s="244" t="str">
        <f>IF(F224="","",Tabla1[[#This Row],[Fecha Inicio grupo]]+3*7-7)</f>
        <v/>
      </c>
      <c r="V224" s="245" t="str">
        <f>IF(F224="","",EDATE(Tabla1[[#This Row],[Fecha Inicio grupo]],3))</f>
        <v/>
      </c>
      <c r="W224" s="29"/>
      <c r="X224" s="29"/>
      <c r="Y224" s="76"/>
      <c r="Z224" s="76"/>
      <c r="AA224" s="76"/>
      <c r="AB224" s="76"/>
      <c r="AC224" s="76"/>
      <c r="AD224" s="76"/>
      <c r="AE224" s="76"/>
      <c r="AF224" s="76"/>
      <c r="AG224" s="76"/>
      <c r="AH224" s="76"/>
      <c r="AI224" s="76"/>
      <c r="AJ224" s="76"/>
      <c r="AK224" s="76"/>
      <c r="AL224" s="76"/>
      <c r="AM224" s="76"/>
      <c r="AN224" s="76"/>
      <c r="AO224" s="145"/>
      <c r="AP224" s="247" t="str">
        <f>IF(F224="","",IFERROR(VLOOKUP(SUBSTITUTE(SUBSTITUTE(Tabla1[[#This Row],[Uso Sistemas]],"T","P"),"N","F"),Parámetros!$M$2:$N$17,2,0),"Completar hasta 3ra sem. para evaluar a Probacionista"))</f>
        <v/>
      </c>
      <c r="AQ224" s="39"/>
      <c r="AR224" s="39"/>
      <c r="AS224" s="39"/>
      <c r="AT224" s="28"/>
      <c r="AU224" s="55"/>
      <c r="AV224" s="55"/>
      <c r="AW224" s="55"/>
      <c r="AX224" s="249" t="str">
        <f>IF(V224="","",EOMONTH(EDATE(Tabla1[[#This Row],[Fecha Finalización]],2),0))</f>
        <v/>
      </c>
      <c r="AY224" s="39"/>
      <c r="AZ224" s="250" t="str">
        <f>IF(V224="","",EOMONTH(EDATE(Tabla1[[#This Row],[Fecha Finalización]],3),0))</f>
        <v/>
      </c>
      <c r="BA224" s="39"/>
      <c r="BB224" s="39"/>
      <c r="BC224" s="236"/>
      <c r="BD224" s="234" t="str">
        <f>IF(F224="","",Tabla1[[#This Row],[sem 01]]&amp;Tabla1[[#This Row],[sem 02]]&amp;Tabla1[[#This Row],[sem 03]])</f>
        <v/>
      </c>
      <c r="BE224" s="235" t="str">
        <f>IF(TRIM(F224)="","",$B$1&amp;"-"&amp;SUBSTITUTE(Tabla1[[#This Row],[Mes Inscrito]]," ","")&amp;"-"&amp;SUBSTITUTE(Tabla1[[#This Row],[Dia de clases Inscrito]]," ","")&amp;"-"&amp;SUBSTITUTE(Tabla1[[#This Row],[Horario Inscrito]]," ","")&amp;"-"&amp;Tabla1[[#This Row],[Fecha Inicio grupo]])</f>
        <v/>
      </c>
      <c r="BF224" s="252" t="str">
        <f>IF(F224="","",Tabla1[[#This Row],[Curso]])</f>
        <v/>
      </c>
      <c r="BG224" s="253" t="str">
        <f>+IF(TRIM(F224)="","",$B$1&amp;"-"&amp;TRIM(Tabla1[[#This Row],[Mes Inscrito]])&amp;"-"&amp;TRIM(Tabla1[[#This Row],[Dia de clases Inscrito]])&amp;"-"&amp;TRIM(Tabla1[[#This Row],[Horario Inscrito]])&amp;"-"&amp;TRIM(Tabla1[[#This Row],[Fecha Inicio grupo]])&amp;"-"&amp;TRIM(Tabla1[[#This Row],[Tipo Incrito]]))</f>
        <v/>
      </c>
      <c r="BH224" s="307"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8"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8"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8" t="str">
        <f>IF(Tabla1[[#This Row],[Fecha Inicio grupo]]="","",IFERROR(VLOOKUP(Tabla1[[#This Row],[Mes de Alta como miembro]],Parámetros!$AM$2:$AN$16,2,0),"01/01/1900"))</f>
        <v/>
      </c>
    </row>
    <row r="225" spans="1:63" ht="14.45">
      <c r="A225" s="68">
        <v>222</v>
      </c>
      <c r="B225" s="29"/>
      <c r="C225" s="34"/>
      <c r="D225" s="42"/>
      <c r="E225" s="64"/>
      <c r="F225" s="45"/>
      <c r="G225" s="45"/>
      <c r="H225" s="164"/>
      <c r="I225" s="42"/>
      <c r="J225" s="28"/>
      <c r="K225" s="69"/>
      <c r="L225" s="68"/>
      <c r="M225" s="46"/>
      <c r="N225" s="239" t="str">
        <f ca="1">IF(Tabla1[[#This Row],[Fecha de nac]]="","",IF(Tabla1[[#This Row],[Fecha Finalización]] &gt;=TODAY(), DATEDIF(Tabla1[[#This Row],[Fecha de nac]],TODAY(),"y"), ROUNDDOWN((Tabla1[[#This Row],[Fecha Finalización]] -Tabla1[[#This Row],[Fecha de nac]])/365,0)))</f>
        <v/>
      </c>
      <c r="O225" s="170"/>
      <c r="P225" s="34"/>
      <c r="Q225" s="67"/>
      <c r="R225" s="67"/>
      <c r="S225" s="67"/>
      <c r="T225" s="67"/>
      <c r="U225" s="244" t="str">
        <f>IF(F225="","",Tabla1[[#This Row],[Fecha Inicio grupo]]+3*7-7)</f>
        <v/>
      </c>
      <c r="V225" s="245" t="str">
        <f>IF(F225="","",EDATE(Tabla1[[#This Row],[Fecha Inicio grupo]],3))</f>
        <v/>
      </c>
      <c r="W225" s="29"/>
      <c r="X225" s="29"/>
      <c r="Y225" s="76"/>
      <c r="Z225" s="76"/>
      <c r="AA225" s="76"/>
      <c r="AB225" s="76"/>
      <c r="AC225" s="76"/>
      <c r="AD225" s="76"/>
      <c r="AE225" s="76"/>
      <c r="AF225" s="76"/>
      <c r="AG225" s="76"/>
      <c r="AH225" s="76"/>
      <c r="AI225" s="76"/>
      <c r="AJ225" s="76"/>
      <c r="AK225" s="76"/>
      <c r="AL225" s="76"/>
      <c r="AM225" s="76"/>
      <c r="AN225" s="76"/>
      <c r="AO225" s="145"/>
      <c r="AP225" s="247" t="str">
        <f>IF(F225="","",IFERROR(VLOOKUP(SUBSTITUTE(SUBSTITUTE(Tabla1[[#This Row],[Uso Sistemas]],"T","P"),"N","F"),Parámetros!$M$2:$N$17,2,0),"Completar hasta 3ra sem. para evaluar a Probacionista"))</f>
        <v/>
      </c>
      <c r="AQ225" s="39"/>
      <c r="AR225" s="39"/>
      <c r="AS225" s="39"/>
      <c r="AT225" s="28"/>
      <c r="AU225" s="55"/>
      <c r="AV225" s="55"/>
      <c r="AW225" s="55"/>
      <c r="AX225" s="249" t="str">
        <f>IF(V225="","",EOMONTH(EDATE(Tabla1[[#This Row],[Fecha Finalización]],2),0))</f>
        <v/>
      </c>
      <c r="AY225" s="39"/>
      <c r="AZ225" s="250" t="str">
        <f>IF(V225="","",EOMONTH(EDATE(Tabla1[[#This Row],[Fecha Finalización]],3),0))</f>
        <v/>
      </c>
      <c r="BA225" s="39"/>
      <c r="BB225" s="39"/>
      <c r="BC225" s="236"/>
      <c r="BD225" s="234" t="str">
        <f>IF(F225="","",Tabla1[[#This Row],[sem 01]]&amp;Tabla1[[#This Row],[sem 02]]&amp;Tabla1[[#This Row],[sem 03]])</f>
        <v/>
      </c>
      <c r="BE225" s="235" t="str">
        <f>IF(TRIM(F225)="","",$B$1&amp;"-"&amp;SUBSTITUTE(Tabla1[[#This Row],[Mes Inscrito]]," ","")&amp;"-"&amp;SUBSTITUTE(Tabla1[[#This Row],[Dia de clases Inscrito]]," ","")&amp;"-"&amp;SUBSTITUTE(Tabla1[[#This Row],[Horario Inscrito]]," ","")&amp;"-"&amp;Tabla1[[#This Row],[Fecha Inicio grupo]])</f>
        <v/>
      </c>
      <c r="BF225" s="252" t="str">
        <f>IF(F225="","",Tabla1[[#This Row],[Curso]])</f>
        <v/>
      </c>
      <c r="BG225" s="253" t="str">
        <f>+IF(TRIM(F225)="","",$B$1&amp;"-"&amp;TRIM(Tabla1[[#This Row],[Mes Inscrito]])&amp;"-"&amp;TRIM(Tabla1[[#This Row],[Dia de clases Inscrito]])&amp;"-"&amp;TRIM(Tabla1[[#This Row],[Horario Inscrito]])&amp;"-"&amp;TRIM(Tabla1[[#This Row],[Fecha Inicio grupo]])&amp;"-"&amp;TRIM(Tabla1[[#This Row],[Tipo Incrito]]))</f>
        <v/>
      </c>
      <c r="BH225" s="307"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8"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8"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8" t="str">
        <f>IF(Tabla1[[#This Row],[Fecha Inicio grupo]]="","",IFERROR(VLOOKUP(Tabla1[[#This Row],[Mes de Alta como miembro]],Parámetros!$AM$2:$AN$16,2,0),"01/01/1900"))</f>
        <v/>
      </c>
    </row>
    <row r="226" spans="1:63" ht="14.45">
      <c r="A226" s="68">
        <v>223</v>
      </c>
      <c r="B226" s="29"/>
      <c r="C226" s="34"/>
      <c r="D226" s="42"/>
      <c r="E226" s="64"/>
      <c r="F226" s="45"/>
      <c r="G226" s="45"/>
      <c r="H226" s="164"/>
      <c r="I226" s="42"/>
      <c r="J226" s="28"/>
      <c r="K226" s="69"/>
      <c r="L226" s="68"/>
      <c r="M226" s="46"/>
      <c r="N226" s="239" t="str">
        <f ca="1">IF(Tabla1[[#This Row],[Fecha de nac]]="","",IF(Tabla1[[#This Row],[Fecha Finalización]] &gt;=TODAY(), DATEDIF(Tabla1[[#This Row],[Fecha de nac]],TODAY(),"y"), ROUNDDOWN((Tabla1[[#This Row],[Fecha Finalización]] -Tabla1[[#This Row],[Fecha de nac]])/365,0)))</f>
        <v/>
      </c>
      <c r="O226" s="170"/>
      <c r="P226" s="34"/>
      <c r="Q226" s="67"/>
      <c r="R226" s="67"/>
      <c r="S226" s="67"/>
      <c r="T226" s="67"/>
      <c r="U226" s="244" t="str">
        <f>IF(F226="","",Tabla1[[#This Row],[Fecha Inicio grupo]]+3*7-7)</f>
        <v/>
      </c>
      <c r="V226" s="245" t="str">
        <f>IF(F226="","",EDATE(Tabla1[[#This Row],[Fecha Inicio grupo]],3))</f>
        <v/>
      </c>
      <c r="W226" s="29"/>
      <c r="X226" s="29"/>
      <c r="Y226" s="76"/>
      <c r="Z226" s="76"/>
      <c r="AA226" s="76"/>
      <c r="AB226" s="76"/>
      <c r="AC226" s="76"/>
      <c r="AD226" s="76"/>
      <c r="AE226" s="76"/>
      <c r="AF226" s="76"/>
      <c r="AG226" s="76"/>
      <c r="AH226" s="76"/>
      <c r="AI226" s="76"/>
      <c r="AJ226" s="76"/>
      <c r="AK226" s="76"/>
      <c r="AL226" s="76"/>
      <c r="AM226" s="76"/>
      <c r="AN226" s="76"/>
      <c r="AO226" s="145"/>
      <c r="AP226" s="247" t="str">
        <f>IF(F226="","",IFERROR(VLOOKUP(SUBSTITUTE(SUBSTITUTE(Tabla1[[#This Row],[Uso Sistemas]],"T","P"),"N","F"),Parámetros!$M$2:$N$17,2,0),"Completar hasta 3ra sem. para evaluar a Probacionista"))</f>
        <v/>
      </c>
      <c r="AQ226" s="39"/>
      <c r="AR226" s="39"/>
      <c r="AS226" s="39"/>
      <c r="AT226" s="28"/>
      <c r="AU226" s="55"/>
      <c r="AV226" s="55"/>
      <c r="AW226" s="55"/>
      <c r="AX226" s="249" t="str">
        <f>IF(V226="","",EOMONTH(EDATE(Tabla1[[#This Row],[Fecha Finalización]],2),0))</f>
        <v/>
      </c>
      <c r="AY226" s="39"/>
      <c r="AZ226" s="250" t="str">
        <f>IF(V226="","",EOMONTH(EDATE(Tabla1[[#This Row],[Fecha Finalización]],3),0))</f>
        <v/>
      </c>
      <c r="BA226" s="39"/>
      <c r="BB226" s="39"/>
      <c r="BC226" s="236"/>
      <c r="BD226" s="234" t="str">
        <f>IF(F226="","",Tabla1[[#This Row],[sem 01]]&amp;Tabla1[[#This Row],[sem 02]]&amp;Tabla1[[#This Row],[sem 03]])</f>
        <v/>
      </c>
      <c r="BE226" s="235" t="str">
        <f>IF(TRIM(F226)="","",$B$1&amp;"-"&amp;SUBSTITUTE(Tabla1[[#This Row],[Mes Inscrito]]," ","")&amp;"-"&amp;SUBSTITUTE(Tabla1[[#This Row],[Dia de clases Inscrito]]," ","")&amp;"-"&amp;SUBSTITUTE(Tabla1[[#This Row],[Horario Inscrito]]," ","")&amp;"-"&amp;Tabla1[[#This Row],[Fecha Inicio grupo]])</f>
        <v/>
      </c>
      <c r="BF226" s="252" t="str">
        <f>IF(F226="","",Tabla1[[#This Row],[Curso]])</f>
        <v/>
      </c>
      <c r="BG226" s="253" t="str">
        <f>+IF(TRIM(F226)="","",$B$1&amp;"-"&amp;TRIM(Tabla1[[#This Row],[Mes Inscrito]])&amp;"-"&amp;TRIM(Tabla1[[#This Row],[Dia de clases Inscrito]])&amp;"-"&amp;TRIM(Tabla1[[#This Row],[Horario Inscrito]])&amp;"-"&amp;TRIM(Tabla1[[#This Row],[Fecha Inicio grupo]])&amp;"-"&amp;TRIM(Tabla1[[#This Row],[Tipo Incrito]]))</f>
        <v/>
      </c>
      <c r="BH226" s="307"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8"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8"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8" t="str">
        <f>IF(Tabla1[[#This Row],[Fecha Inicio grupo]]="","",IFERROR(VLOOKUP(Tabla1[[#This Row],[Mes de Alta como miembro]],Parámetros!$AM$2:$AN$16,2,0),"01/01/1900"))</f>
        <v/>
      </c>
    </row>
    <row r="227" spans="1:63" ht="14.45">
      <c r="A227" s="68">
        <v>224</v>
      </c>
      <c r="B227" s="29"/>
      <c r="C227" s="34"/>
      <c r="D227" s="42"/>
      <c r="E227" s="64"/>
      <c r="F227" s="45"/>
      <c r="G227" s="45"/>
      <c r="H227" s="164"/>
      <c r="I227" s="42"/>
      <c r="J227" s="28"/>
      <c r="K227" s="69"/>
      <c r="L227" s="68"/>
      <c r="M227" s="46"/>
      <c r="N227" s="239" t="str">
        <f ca="1">IF(Tabla1[[#This Row],[Fecha de nac]]="","",IF(Tabla1[[#This Row],[Fecha Finalización]] &gt;=TODAY(), DATEDIF(Tabla1[[#This Row],[Fecha de nac]],TODAY(),"y"), ROUNDDOWN((Tabla1[[#This Row],[Fecha Finalización]] -Tabla1[[#This Row],[Fecha de nac]])/365,0)))</f>
        <v/>
      </c>
      <c r="O227" s="170"/>
      <c r="P227" s="34"/>
      <c r="Q227" s="67"/>
      <c r="R227" s="67"/>
      <c r="S227" s="67"/>
      <c r="T227" s="67"/>
      <c r="U227" s="244" t="str">
        <f>IF(F227="","",Tabla1[[#This Row],[Fecha Inicio grupo]]+3*7-7)</f>
        <v/>
      </c>
      <c r="V227" s="245" t="str">
        <f>IF(F227="","",EDATE(Tabla1[[#This Row],[Fecha Inicio grupo]],3))</f>
        <v/>
      </c>
      <c r="W227" s="29"/>
      <c r="X227" s="29"/>
      <c r="Y227" s="76"/>
      <c r="Z227" s="76"/>
      <c r="AA227" s="76"/>
      <c r="AB227" s="76"/>
      <c r="AC227" s="76"/>
      <c r="AD227" s="76"/>
      <c r="AE227" s="76"/>
      <c r="AF227" s="76"/>
      <c r="AG227" s="76"/>
      <c r="AH227" s="76"/>
      <c r="AI227" s="76"/>
      <c r="AJ227" s="76"/>
      <c r="AK227" s="76"/>
      <c r="AL227" s="76"/>
      <c r="AM227" s="76"/>
      <c r="AN227" s="76"/>
      <c r="AO227" s="145"/>
      <c r="AP227" s="247" t="str">
        <f>IF(F227="","",IFERROR(VLOOKUP(SUBSTITUTE(SUBSTITUTE(Tabla1[[#This Row],[Uso Sistemas]],"T","P"),"N","F"),Parámetros!$M$2:$N$17,2,0),"Completar hasta 3ra sem. para evaluar a Probacionista"))</f>
        <v/>
      </c>
      <c r="AQ227" s="39"/>
      <c r="AR227" s="39"/>
      <c r="AS227" s="39"/>
      <c r="AT227" s="28"/>
      <c r="AU227" s="55"/>
      <c r="AV227" s="55"/>
      <c r="AW227" s="55"/>
      <c r="AX227" s="249" t="str">
        <f>IF(V227="","",EOMONTH(EDATE(Tabla1[[#This Row],[Fecha Finalización]],2),0))</f>
        <v/>
      </c>
      <c r="AY227" s="39"/>
      <c r="AZ227" s="250" t="str">
        <f>IF(V227="","",EOMONTH(EDATE(Tabla1[[#This Row],[Fecha Finalización]],3),0))</f>
        <v/>
      </c>
      <c r="BA227" s="39"/>
      <c r="BB227" s="39"/>
      <c r="BC227" s="236"/>
      <c r="BD227" s="234" t="str">
        <f>IF(F227="","",Tabla1[[#This Row],[sem 01]]&amp;Tabla1[[#This Row],[sem 02]]&amp;Tabla1[[#This Row],[sem 03]])</f>
        <v/>
      </c>
      <c r="BE227" s="235" t="str">
        <f>IF(TRIM(F227)="","",$B$1&amp;"-"&amp;SUBSTITUTE(Tabla1[[#This Row],[Mes Inscrito]]," ","")&amp;"-"&amp;SUBSTITUTE(Tabla1[[#This Row],[Dia de clases Inscrito]]," ","")&amp;"-"&amp;SUBSTITUTE(Tabla1[[#This Row],[Horario Inscrito]]," ","")&amp;"-"&amp;Tabla1[[#This Row],[Fecha Inicio grupo]])</f>
        <v/>
      </c>
      <c r="BF227" s="252" t="str">
        <f>IF(F227="","",Tabla1[[#This Row],[Curso]])</f>
        <v/>
      </c>
      <c r="BG227" s="253" t="str">
        <f>+IF(TRIM(F227)="","",$B$1&amp;"-"&amp;TRIM(Tabla1[[#This Row],[Mes Inscrito]])&amp;"-"&amp;TRIM(Tabla1[[#This Row],[Dia de clases Inscrito]])&amp;"-"&amp;TRIM(Tabla1[[#This Row],[Horario Inscrito]])&amp;"-"&amp;TRIM(Tabla1[[#This Row],[Fecha Inicio grupo]])&amp;"-"&amp;TRIM(Tabla1[[#This Row],[Tipo Incrito]]))</f>
        <v/>
      </c>
      <c r="BH227" s="307"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8"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8"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8" t="str">
        <f>IF(Tabla1[[#This Row],[Fecha Inicio grupo]]="","",IFERROR(VLOOKUP(Tabla1[[#This Row],[Mes de Alta como miembro]],Parámetros!$AM$2:$AN$16,2,0),"01/01/1900"))</f>
        <v/>
      </c>
    </row>
    <row r="228" spans="1:63" ht="14.45">
      <c r="A228" s="68">
        <v>225</v>
      </c>
      <c r="B228" s="29"/>
      <c r="C228" s="34"/>
      <c r="D228" s="42"/>
      <c r="E228" s="64"/>
      <c r="F228" s="45"/>
      <c r="G228" s="45"/>
      <c r="H228" s="164"/>
      <c r="I228" s="42"/>
      <c r="J228" s="28"/>
      <c r="K228" s="69"/>
      <c r="L228" s="68"/>
      <c r="M228" s="46"/>
      <c r="N228" s="239" t="str">
        <f ca="1">IF(Tabla1[[#This Row],[Fecha de nac]]="","",IF(Tabla1[[#This Row],[Fecha Finalización]] &gt;=TODAY(), DATEDIF(Tabla1[[#This Row],[Fecha de nac]],TODAY(),"y"), ROUNDDOWN((Tabla1[[#This Row],[Fecha Finalización]] -Tabla1[[#This Row],[Fecha de nac]])/365,0)))</f>
        <v/>
      </c>
      <c r="O228" s="170"/>
      <c r="P228" s="34"/>
      <c r="Q228" s="67"/>
      <c r="R228" s="67"/>
      <c r="S228" s="67"/>
      <c r="T228" s="67"/>
      <c r="U228" s="244" t="str">
        <f>IF(F228="","",Tabla1[[#This Row],[Fecha Inicio grupo]]+3*7-7)</f>
        <v/>
      </c>
      <c r="V228" s="245" t="str">
        <f>IF(F228="","",EDATE(Tabla1[[#This Row],[Fecha Inicio grupo]],3))</f>
        <v/>
      </c>
      <c r="W228" s="29"/>
      <c r="X228" s="29"/>
      <c r="Y228" s="76"/>
      <c r="Z228" s="76"/>
      <c r="AA228" s="76"/>
      <c r="AB228" s="76"/>
      <c r="AC228" s="76"/>
      <c r="AD228" s="76"/>
      <c r="AE228" s="76"/>
      <c r="AF228" s="76"/>
      <c r="AG228" s="76"/>
      <c r="AH228" s="76"/>
      <c r="AI228" s="76"/>
      <c r="AJ228" s="76"/>
      <c r="AK228" s="76"/>
      <c r="AL228" s="76"/>
      <c r="AM228" s="76"/>
      <c r="AN228" s="76"/>
      <c r="AO228" s="145"/>
      <c r="AP228" s="247" t="str">
        <f>IF(F228="","",IFERROR(VLOOKUP(SUBSTITUTE(SUBSTITUTE(Tabla1[[#This Row],[Uso Sistemas]],"T","P"),"N","F"),Parámetros!$M$2:$N$17,2,0),"Completar hasta 3ra sem. para evaluar a Probacionista"))</f>
        <v/>
      </c>
      <c r="AQ228" s="39"/>
      <c r="AR228" s="39"/>
      <c r="AS228" s="39"/>
      <c r="AT228" s="28"/>
      <c r="AU228" s="55"/>
      <c r="AV228" s="55"/>
      <c r="AW228" s="55"/>
      <c r="AX228" s="249" t="str">
        <f>IF(V228="","",EOMONTH(EDATE(Tabla1[[#This Row],[Fecha Finalización]],2),0))</f>
        <v/>
      </c>
      <c r="AY228" s="39"/>
      <c r="AZ228" s="250" t="str">
        <f>IF(V228="","",EOMONTH(EDATE(Tabla1[[#This Row],[Fecha Finalización]],3),0))</f>
        <v/>
      </c>
      <c r="BA228" s="39"/>
      <c r="BB228" s="39"/>
      <c r="BC228" s="236"/>
      <c r="BD228" s="234" t="str">
        <f>IF(F228="","",Tabla1[[#This Row],[sem 01]]&amp;Tabla1[[#This Row],[sem 02]]&amp;Tabla1[[#This Row],[sem 03]])</f>
        <v/>
      </c>
      <c r="BE228" s="235" t="str">
        <f>IF(TRIM(F228)="","",$B$1&amp;"-"&amp;SUBSTITUTE(Tabla1[[#This Row],[Mes Inscrito]]," ","")&amp;"-"&amp;SUBSTITUTE(Tabla1[[#This Row],[Dia de clases Inscrito]]," ","")&amp;"-"&amp;SUBSTITUTE(Tabla1[[#This Row],[Horario Inscrito]]," ","")&amp;"-"&amp;Tabla1[[#This Row],[Fecha Inicio grupo]])</f>
        <v/>
      </c>
      <c r="BF228" s="252" t="str">
        <f>IF(F228="","",Tabla1[[#This Row],[Curso]])</f>
        <v/>
      </c>
      <c r="BG228" s="253" t="str">
        <f>+IF(TRIM(F228)="","",$B$1&amp;"-"&amp;TRIM(Tabla1[[#This Row],[Mes Inscrito]])&amp;"-"&amp;TRIM(Tabla1[[#This Row],[Dia de clases Inscrito]])&amp;"-"&amp;TRIM(Tabla1[[#This Row],[Horario Inscrito]])&amp;"-"&amp;TRIM(Tabla1[[#This Row],[Fecha Inicio grupo]])&amp;"-"&amp;TRIM(Tabla1[[#This Row],[Tipo Incrito]]))</f>
        <v/>
      </c>
      <c r="BH228" s="307"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8"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8"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8" t="str">
        <f>IF(Tabla1[[#This Row],[Fecha Inicio grupo]]="","",IFERROR(VLOOKUP(Tabla1[[#This Row],[Mes de Alta como miembro]],Parámetros!$AM$2:$AN$16,2,0),"01/01/1900"))</f>
        <v/>
      </c>
    </row>
    <row r="229" spans="1:63" ht="14.45">
      <c r="A229" s="68">
        <v>226</v>
      </c>
      <c r="B229" s="29"/>
      <c r="C229" s="34"/>
      <c r="D229" s="42"/>
      <c r="E229" s="64"/>
      <c r="F229" s="45"/>
      <c r="G229" s="45"/>
      <c r="H229" s="164"/>
      <c r="I229" s="42"/>
      <c r="J229" s="28"/>
      <c r="K229" s="69"/>
      <c r="L229" s="68"/>
      <c r="M229" s="46"/>
      <c r="N229" s="239" t="str">
        <f ca="1">IF(Tabla1[[#This Row],[Fecha de nac]]="","",IF(Tabla1[[#This Row],[Fecha Finalización]] &gt;=TODAY(), DATEDIF(Tabla1[[#This Row],[Fecha de nac]],TODAY(),"y"), ROUNDDOWN((Tabla1[[#This Row],[Fecha Finalización]] -Tabla1[[#This Row],[Fecha de nac]])/365,0)))</f>
        <v/>
      </c>
      <c r="O229" s="170"/>
      <c r="P229" s="34"/>
      <c r="Q229" s="67"/>
      <c r="R229" s="67"/>
      <c r="S229" s="67"/>
      <c r="T229" s="67"/>
      <c r="U229" s="244" t="str">
        <f>IF(F229="","",Tabla1[[#This Row],[Fecha Inicio grupo]]+3*7-7)</f>
        <v/>
      </c>
      <c r="V229" s="245" t="str">
        <f>IF(F229="","",EDATE(Tabla1[[#This Row],[Fecha Inicio grupo]],3))</f>
        <v/>
      </c>
      <c r="W229" s="29"/>
      <c r="X229" s="29"/>
      <c r="Y229" s="76"/>
      <c r="Z229" s="76"/>
      <c r="AA229" s="76"/>
      <c r="AB229" s="76"/>
      <c r="AC229" s="76"/>
      <c r="AD229" s="76"/>
      <c r="AE229" s="76"/>
      <c r="AF229" s="76"/>
      <c r="AG229" s="76"/>
      <c r="AH229" s="76"/>
      <c r="AI229" s="76"/>
      <c r="AJ229" s="76"/>
      <c r="AK229" s="76"/>
      <c r="AL229" s="76"/>
      <c r="AM229" s="76"/>
      <c r="AN229" s="76"/>
      <c r="AO229" s="145"/>
      <c r="AP229" s="247" t="str">
        <f>IF(F229="","",IFERROR(VLOOKUP(SUBSTITUTE(SUBSTITUTE(Tabla1[[#This Row],[Uso Sistemas]],"T","P"),"N","F"),Parámetros!$M$2:$N$17,2,0),"Completar hasta 3ra sem. para evaluar a Probacionista"))</f>
        <v/>
      </c>
      <c r="AQ229" s="39"/>
      <c r="AR229" s="39"/>
      <c r="AS229" s="39"/>
      <c r="AT229" s="28"/>
      <c r="AU229" s="55"/>
      <c r="AV229" s="55"/>
      <c r="AW229" s="55"/>
      <c r="AX229" s="249" t="str">
        <f>IF(V229="","",EOMONTH(EDATE(Tabla1[[#This Row],[Fecha Finalización]],2),0))</f>
        <v/>
      </c>
      <c r="AY229" s="39"/>
      <c r="AZ229" s="250" t="str">
        <f>IF(V229="","",EOMONTH(EDATE(Tabla1[[#This Row],[Fecha Finalización]],3),0))</f>
        <v/>
      </c>
      <c r="BA229" s="39"/>
      <c r="BB229" s="39"/>
      <c r="BC229" s="236"/>
      <c r="BD229" s="234" t="str">
        <f>IF(F229="","",Tabla1[[#This Row],[sem 01]]&amp;Tabla1[[#This Row],[sem 02]]&amp;Tabla1[[#This Row],[sem 03]])</f>
        <v/>
      </c>
      <c r="BE229" s="235" t="str">
        <f>IF(TRIM(F229)="","",$B$1&amp;"-"&amp;SUBSTITUTE(Tabla1[[#This Row],[Mes Inscrito]]," ","")&amp;"-"&amp;SUBSTITUTE(Tabla1[[#This Row],[Dia de clases Inscrito]]," ","")&amp;"-"&amp;SUBSTITUTE(Tabla1[[#This Row],[Horario Inscrito]]," ","")&amp;"-"&amp;Tabla1[[#This Row],[Fecha Inicio grupo]])</f>
        <v/>
      </c>
      <c r="BF229" s="252" t="str">
        <f>IF(F229="","",Tabla1[[#This Row],[Curso]])</f>
        <v/>
      </c>
      <c r="BG229" s="253" t="str">
        <f>+IF(TRIM(F229)="","",$B$1&amp;"-"&amp;TRIM(Tabla1[[#This Row],[Mes Inscrito]])&amp;"-"&amp;TRIM(Tabla1[[#This Row],[Dia de clases Inscrito]])&amp;"-"&amp;TRIM(Tabla1[[#This Row],[Horario Inscrito]])&amp;"-"&amp;TRIM(Tabla1[[#This Row],[Fecha Inicio grupo]])&amp;"-"&amp;TRIM(Tabla1[[#This Row],[Tipo Incrito]]))</f>
        <v/>
      </c>
      <c r="BH229" s="307"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8"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8"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8" t="str">
        <f>IF(Tabla1[[#This Row],[Fecha Inicio grupo]]="","",IFERROR(VLOOKUP(Tabla1[[#This Row],[Mes de Alta como miembro]],Parámetros!$AM$2:$AN$16,2,0),"01/01/1900"))</f>
        <v/>
      </c>
    </row>
    <row r="230" spans="1:63" ht="14.45">
      <c r="A230" s="68">
        <v>227</v>
      </c>
      <c r="B230" s="29"/>
      <c r="C230" s="34"/>
      <c r="D230" s="42"/>
      <c r="E230" s="64"/>
      <c r="F230" s="45"/>
      <c r="G230" s="45"/>
      <c r="H230" s="164"/>
      <c r="I230" s="42"/>
      <c r="J230" s="28"/>
      <c r="K230" s="69"/>
      <c r="L230" s="68"/>
      <c r="M230" s="46"/>
      <c r="N230" s="239" t="str">
        <f ca="1">IF(Tabla1[[#This Row],[Fecha de nac]]="","",IF(Tabla1[[#This Row],[Fecha Finalización]] &gt;=TODAY(), DATEDIF(Tabla1[[#This Row],[Fecha de nac]],TODAY(),"y"), ROUNDDOWN((Tabla1[[#This Row],[Fecha Finalización]] -Tabla1[[#This Row],[Fecha de nac]])/365,0)))</f>
        <v/>
      </c>
      <c r="O230" s="170"/>
      <c r="P230" s="34"/>
      <c r="Q230" s="67"/>
      <c r="R230" s="67"/>
      <c r="S230" s="67"/>
      <c r="T230" s="67"/>
      <c r="U230" s="244" t="str">
        <f>IF(F230="","",Tabla1[[#This Row],[Fecha Inicio grupo]]+3*7-7)</f>
        <v/>
      </c>
      <c r="V230" s="245" t="str">
        <f>IF(F230="","",EDATE(Tabla1[[#This Row],[Fecha Inicio grupo]],3))</f>
        <v/>
      </c>
      <c r="W230" s="29"/>
      <c r="X230" s="29"/>
      <c r="Y230" s="76"/>
      <c r="Z230" s="76"/>
      <c r="AA230" s="76"/>
      <c r="AB230" s="76"/>
      <c r="AC230" s="76"/>
      <c r="AD230" s="76"/>
      <c r="AE230" s="76"/>
      <c r="AF230" s="76"/>
      <c r="AG230" s="76"/>
      <c r="AH230" s="76"/>
      <c r="AI230" s="76"/>
      <c r="AJ230" s="76"/>
      <c r="AK230" s="76"/>
      <c r="AL230" s="76"/>
      <c r="AM230" s="76"/>
      <c r="AN230" s="76"/>
      <c r="AO230" s="145"/>
      <c r="AP230" s="247" t="str">
        <f>IF(F230="","",IFERROR(VLOOKUP(SUBSTITUTE(SUBSTITUTE(Tabla1[[#This Row],[Uso Sistemas]],"T","P"),"N","F"),Parámetros!$M$2:$N$17,2,0),"Completar hasta 3ra sem. para evaluar a Probacionista"))</f>
        <v/>
      </c>
      <c r="AQ230" s="39"/>
      <c r="AR230" s="39"/>
      <c r="AS230" s="39"/>
      <c r="AT230" s="28"/>
      <c r="AU230" s="55"/>
      <c r="AV230" s="55"/>
      <c r="AW230" s="55"/>
      <c r="AX230" s="249" t="str">
        <f>IF(V230="","",EOMONTH(EDATE(Tabla1[[#This Row],[Fecha Finalización]],2),0))</f>
        <v/>
      </c>
      <c r="AY230" s="39"/>
      <c r="AZ230" s="250" t="str">
        <f>IF(V230="","",EOMONTH(EDATE(Tabla1[[#This Row],[Fecha Finalización]],3),0))</f>
        <v/>
      </c>
      <c r="BA230" s="39"/>
      <c r="BB230" s="39"/>
      <c r="BC230" s="236"/>
      <c r="BD230" s="234" t="str">
        <f>IF(F230="","",Tabla1[[#This Row],[sem 01]]&amp;Tabla1[[#This Row],[sem 02]]&amp;Tabla1[[#This Row],[sem 03]])</f>
        <v/>
      </c>
      <c r="BE230" s="235" t="str">
        <f>IF(TRIM(F230)="","",$B$1&amp;"-"&amp;SUBSTITUTE(Tabla1[[#This Row],[Mes Inscrito]]," ","")&amp;"-"&amp;SUBSTITUTE(Tabla1[[#This Row],[Dia de clases Inscrito]]," ","")&amp;"-"&amp;SUBSTITUTE(Tabla1[[#This Row],[Horario Inscrito]]," ","")&amp;"-"&amp;Tabla1[[#This Row],[Fecha Inicio grupo]])</f>
        <v/>
      </c>
      <c r="BF230" s="252" t="str">
        <f>IF(F230="","",Tabla1[[#This Row],[Curso]])</f>
        <v/>
      </c>
      <c r="BG230" s="253" t="str">
        <f>+IF(TRIM(F230)="","",$B$1&amp;"-"&amp;TRIM(Tabla1[[#This Row],[Mes Inscrito]])&amp;"-"&amp;TRIM(Tabla1[[#This Row],[Dia de clases Inscrito]])&amp;"-"&amp;TRIM(Tabla1[[#This Row],[Horario Inscrito]])&amp;"-"&amp;TRIM(Tabla1[[#This Row],[Fecha Inicio grupo]])&amp;"-"&amp;TRIM(Tabla1[[#This Row],[Tipo Incrito]]))</f>
        <v/>
      </c>
      <c r="BH230" s="307"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8"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8"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8" t="str">
        <f>IF(Tabla1[[#This Row],[Fecha Inicio grupo]]="","",IFERROR(VLOOKUP(Tabla1[[#This Row],[Mes de Alta como miembro]],Parámetros!$AM$2:$AN$16,2,0),"01/01/1900"))</f>
        <v/>
      </c>
    </row>
    <row r="231" spans="1:63" ht="14.45">
      <c r="A231" s="68">
        <v>228</v>
      </c>
      <c r="B231" s="29"/>
      <c r="C231" s="34"/>
      <c r="D231" s="42"/>
      <c r="E231" s="64"/>
      <c r="F231" s="45"/>
      <c r="G231" s="45"/>
      <c r="H231" s="164"/>
      <c r="I231" s="42"/>
      <c r="J231" s="28"/>
      <c r="K231" s="69"/>
      <c r="L231" s="68"/>
      <c r="M231" s="46"/>
      <c r="N231" s="239" t="str">
        <f ca="1">IF(Tabla1[[#This Row],[Fecha de nac]]="","",IF(Tabla1[[#This Row],[Fecha Finalización]] &gt;=TODAY(), DATEDIF(Tabla1[[#This Row],[Fecha de nac]],TODAY(),"y"), ROUNDDOWN((Tabla1[[#This Row],[Fecha Finalización]] -Tabla1[[#This Row],[Fecha de nac]])/365,0)))</f>
        <v/>
      </c>
      <c r="O231" s="170"/>
      <c r="P231" s="34"/>
      <c r="Q231" s="67"/>
      <c r="R231" s="67"/>
      <c r="S231" s="67"/>
      <c r="T231" s="67"/>
      <c r="U231" s="244" t="str">
        <f>IF(F231="","",Tabla1[[#This Row],[Fecha Inicio grupo]]+3*7-7)</f>
        <v/>
      </c>
      <c r="V231" s="245" t="str">
        <f>IF(F231="","",EDATE(Tabla1[[#This Row],[Fecha Inicio grupo]],3))</f>
        <v/>
      </c>
      <c r="W231" s="29"/>
      <c r="X231" s="29"/>
      <c r="Y231" s="76"/>
      <c r="Z231" s="76"/>
      <c r="AA231" s="76"/>
      <c r="AB231" s="76"/>
      <c r="AC231" s="76"/>
      <c r="AD231" s="76"/>
      <c r="AE231" s="76"/>
      <c r="AF231" s="76"/>
      <c r="AG231" s="76"/>
      <c r="AH231" s="76"/>
      <c r="AI231" s="76"/>
      <c r="AJ231" s="76"/>
      <c r="AK231" s="76"/>
      <c r="AL231" s="76"/>
      <c r="AM231" s="76"/>
      <c r="AN231" s="76"/>
      <c r="AO231" s="145"/>
      <c r="AP231" s="247" t="str">
        <f>IF(F231="","",IFERROR(VLOOKUP(SUBSTITUTE(SUBSTITUTE(Tabla1[[#This Row],[Uso Sistemas]],"T","P"),"N","F"),Parámetros!$M$2:$N$17,2,0),"Completar hasta 3ra sem. para evaluar a Probacionista"))</f>
        <v/>
      </c>
      <c r="AQ231" s="39"/>
      <c r="AR231" s="39"/>
      <c r="AS231" s="39"/>
      <c r="AT231" s="28"/>
      <c r="AU231" s="55"/>
      <c r="AV231" s="55"/>
      <c r="AW231" s="55"/>
      <c r="AX231" s="249" t="str">
        <f>IF(V231="","",EOMONTH(EDATE(Tabla1[[#This Row],[Fecha Finalización]],2),0))</f>
        <v/>
      </c>
      <c r="AY231" s="39"/>
      <c r="AZ231" s="250" t="str">
        <f>IF(V231="","",EOMONTH(EDATE(Tabla1[[#This Row],[Fecha Finalización]],3),0))</f>
        <v/>
      </c>
      <c r="BA231" s="39"/>
      <c r="BB231" s="39"/>
      <c r="BC231" s="236"/>
      <c r="BD231" s="234" t="str">
        <f>IF(F231="","",Tabla1[[#This Row],[sem 01]]&amp;Tabla1[[#This Row],[sem 02]]&amp;Tabla1[[#This Row],[sem 03]])</f>
        <v/>
      </c>
      <c r="BE231" s="235" t="str">
        <f>IF(TRIM(F231)="","",$B$1&amp;"-"&amp;SUBSTITUTE(Tabla1[[#This Row],[Mes Inscrito]]," ","")&amp;"-"&amp;SUBSTITUTE(Tabla1[[#This Row],[Dia de clases Inscrito]]," ","")&amp;"-"&amp;SUBSTITUTE(Tabla1[[#This Row],[Horario Inscrito]]," ","")&amp;"-"&amp;Tabla1[[#This Row],[Fecha Inicio grupo]])</f>
        <v/>
      </c>
      <c r="BF231" s="252" t="str">
        <f>IF(F231="","",Tabla1[[#This Row],[Curso]])</f>
        <v/>
      </c>
      <c r="BG231" s="253" t="str">
        <f>+IF(TRIM(F231)="","",$B$1&amp;"-"&amp;TRIM(Tabla1[[#This Row],[Mes Inscrito]])&amp;"-"&amp;TRIM(Tabla1[[#This Row],[Dia de clases Inscrito]])&amp;"-"&amp;TRIM(Tabla1[[#This Row],[Horario Inscrito]])&amp;"-"&amp;TRIM(Tabla1[[#This Row],[Fecha Inicio grupo]])&amp;"-"&amp;TRIM(Tabla1[[#This Row],[Tipo Incrito]]))</f>
        <v/>
      </c>
      <c r="BH231" s="307"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8"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8"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8" t="str">
        <f>IF(Tabla1[[#This Row],[Fecha Inicio grupo]]="","",IFERROR(VLOOKUP(Tabla1[[#This Row],[Mes de Alta como miembro]],Parámetros!$AM$2:$AN$16,2,0),"01/01/1900"))</f>
        <v/>
      </c>
    </row>
    <row r="232" spans="1:63" ht="14.45">
      <c r="A232" s="68">
        <v>229</v>
      </c>
      <c r="B232" s="29"/>
      <c r="C232" s="34"/>
      <c r="D232" s="42"/>
      <c r="E232" s="64"/>
      <c r="F232" s="45"/>
      <c r="G232" s="45"/>
      <c r="H232" s="164"/>
      <c r="I232" s="42"/>
      <c r="J232" s="28"/>
      <c r="K232" s="69"/>
      <c r="L232" s="68"/>
      <c r="M232" s="46"/>
      <c r="N232" s="239" t="str">
        <f ca="1">IF(Tabla1[[#This Row],[Fecha de nac]]="","",IF(Tabla1[[#This Row],[Fecha Finalización]] &gt;=TODAY(), DATEDIF(Tabla1[[#This Row],[Fecha de nac]],TODAY(),"y"), ROUNDDOWN((Tabla1[[#This Row],[Fecha Finalización]] -Tabla1[[#This Row],[Fecha de nac]])/365,0)))</f>
        <v/>
      </c>
      <c r="O232" s="170"/>
      <c r="P232" s="34"/>
      <c r="Q232" s="67"/>
      <c r="R232" s="67"/>
      <c r="S232" s="67"/>
      <c r="T232" s="67"/>
      <c r="U232" s="244" t="str">
        <f>IF(F232="","",Tabla1[[#This Row],[Fecha Inicio grupo]]+3*7-7)</f>
        <v/>
      </c>
      <c r="V232" s="245" t="str">
        <f>IF(F232="","",EDATE(Tabla1[[#This Row],[Fecha Inicio grupo]],3))</f>
        <v/>
      </c>
      <c r="W232" s="29"/>
      <c r="X232" s="29"/>
      <c r="Y232" s="76"/>
      <c r="Z232" s="76"/>
      <c r="AA232" s="76"/>
      <c r="AB232" s="76"/>
      <c r="AC232" s="76"/>
      <c r="AD232" s="76"/>
      <c r="AE232" s="76"/>
      <c r="AF232" s="76"/>
      <c r="AG232" s="76"/>
      <c r="AH232" s="76"/>
      <c r="AI232" s="76"/>
      <c r="AJ232" s="76"/>
      <c r="AK232" s="76"/>
      <c r="AL232" s="76"/>
      <c r="AM232" s="76"/>
      <c r="AN232" s="76"/>
      <c r="AO232" s="145"/>
      <c r="AP232" s="247" t="str">
        <f>IF(F232="","",IFERROR(VLOOKUP(SUBSTITUTE(SUBSTITUTE(Tabla1[[#This Row],[Uso Sistemas]],"T","P"),"N","F"),Parámetros!$M$2:$N$17,2,0),"Completar hasta 3ra sem. para evaluar a Probacionista"))</f>
        <v/>
      </c>
      <c r="AQ232" s="39"/>
      <c r="AR232" s="39"/>
      <c r="AS232" s="39"/>
      <c r="AT232" s="28"/>
      <c r="AU232" s="55"/>
      <c r="AV232" s="55"/>
      <c r="AW232" s="55"/>
      <c r="AX232" s="249" t="str">
        <f>IF(V232="","",EOMONTH(EDATE(Tabla1[[#This Row],[Fecha Finalización]],2),0))</f>
        <v/>
      </c>
      <c r="AY232" s="39"/>
      <c r="AZ232" s="250" t="str">
        <f>IF(V232="","",EOMONTH(EDATE(Tabla1[[#This Row],[Fecha Finalización]],3),0))</f>
        <v/>
      </c>
      <c r="BA232" s="39"/>
      <c r="BB232" s="39"/>
      <c r="BC232" s="236"/>
      <c r="BD232" s="234" t="str">
        <f>IF(F232="","",Tabla1[[#This Row],[sem 01]]&amp;Tabla1[[#This Row],[sem 02]]&amp;Tabla1[[#This Row],[sem 03]])</f>
        <v/>
      </c>
      <c r="BE232" s="235" t="str">
        <f>IF(TRIM(F232)="","",$B$1&amp;"-"&amp;SUBSTITUTE(Tabla1[[#This Row],[Mes Inscrito]]," ","")&amp;"-"&amp;SUBSTITUTE(Tabla1[[#This Row],[Dia de clases Inscrito]]," ","")&amp;"-"&amp;SUBSTITUTE(Tabla1[[#This Row],[Horario Inscrito]]," ","")&amp;"-"&amp;Tabla1[[#This Row],[Fecha Inicio grupo]])</f>
        <v/>
      </c>
      <c r="BF232" s="252" t="str">
        <f>IF(F232="","",Tabla1[[#This Row],[Curso]])</f>
        <v/>
      </c>
      <c r="BG232" s="253" t="str">
        <f>+IF(TRIM(F232)="","",$B$1&amp;"-"&amp;TRIM(Tabla1[[#This Row],[Mes Inscrito]])&amp;"-"&amp;TRIM(Tabla1[[#This Row],[Dia de clases Inscrito]])&amp;"-"&amp;TRIM(Tabla1[[#This Row],[Horario Inscrito]])&amp;"-"&amp;TRIM(Tabla1[[#This Row],[Fecha Inicio grupo]])&amp;"-"&amp;TRIM(Tabla1[[#This Row],[Tipo Incrito]]))</f>
        <v/>
      </c>
      <c r="BH232" s="307"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8"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8"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8" t="str">
        <f>IF(Tabla1[[#This Row],[Fecha Inicio grupo]]="","",IFERROR(VLOOKUP(Tabla1[[#This Row],[Mes de Alta como miembro]],Parámetros!$AM$2:$AN$16,2,0),"01/01/1900"))</f>
        <v/>
      </c>
    </row>
    <row r="233" spans="1:63" ht="14.45">
      <c r="A233" s="68">
        <v>230</v>
      </c>
      <c r="B233" s="29"/>
      <c r="C233" s="34"/>
      <c r="D233" s="42"/>
      <c r="E233" s="64"/>
      <c r="F233" s="45"/>
      <c r="G233" s="45"/>
      <c r="H233" s="164"/>
      <c r="I233" s="42"/>
      <c r="J233" s="28"/>
      <c r="K233" s="69"/>
      <c r="L233" s="68"/>
      <c r="M233" s="46"/>
      <c r="N233" s="239" t="str">
        <f ca="1">IF(Tabla1[[#This Row],[Fecha de nac]]="","",IF(Tabla1[[#This Row],[Fecha Finalización]] &gt;=TODAY(), DATEDIF(Tabla1[[#This Row],[Fecha de nac]],TODAY(),"y"), ROUNDDOWN((Tabla1[[#This Row],[Fecha Finalización]] -Tabla1[[#This Row],[Fecha de nac]])/365,0)))</f>
        <v/>
      </c>
      <c r="O233" s="170"/>
      <c r="P233" s="34"/>
      <c r="Q233" s="67"/>
      <c r="R233" s="67"/>
      <c r="S233" s="67"/>
      <c r="T233" s="67"/>
      <c r="U233" s="244" t="str">
        <f>IF(F233="","",Tabla1[[#This Row],[Fecha Inicio grupo]]+3*7-7)</f>
        <v/>
      </c>
      <c r="V233" s="245" t="str">
        <f>IF(F233="","",EDATE(Tabla1[[#This Row],[Fecha Inicio grupo]],3))</f>
        <v/>
      </c>
      <c r="W233" s="29"/>
      <c r="X233" s="29"/>
      <c r="Y233" s="76"/>
      <c r="Z233" s="76"/>
      <c r="AA233" s="76"/>
      <c r="AB233" s="76"/>
      <c r="AC233" s="76"/>
      <c r="AD233" s="76"/>
      <c r="AE233" s="76"/>
      <c r="AF233" s="76"/>
      <c r="AG233" s="76"/>
      <c r="AH233" s="76"/>
      <c r="AI233" s="76"/>
      <c r="AJ233" s="76"/>
      <c r="AK233" s="76"/>
      <c r="AL233" s="76"/>
      <c r="AM233" s="76"/>
      <c r="AN233" s="76"/>
      <c r="AO233" s="145"/>
      <c r="AP233" s="247" t="str">
        <f>IF(F233="","",IFERROR(VLOOKUP(SUBSTITUTE(SUBSTITUTE(Tabla1[[#This Row],[Uso Sistemas]],"T","P"),"N","F"),Parámetros!$M$2:$N$17,2,0),"Completar hasta 3ra sem. para evaluar a Probacionista"))</f>
        <v/>
      </c>
      <c r="AQ233" s="39"/>
      <c r="AR233" s="39"/>
      <c r="AS233" s="39"/>
      <c r="AT233" s="28"/>
      <c r="AU233" s="55"/>
      <c r="AV233" s="55"/>
      <c r="AW233" s="55"/>
      <c r="AX233" s="249" t="str">
        <f>IF(V233="","",EOMONTH(EDATE(Tabla1[[#This Row],[Fecha Finalización]],2),0))</f>
        <v/>
      </c>
      <c r="AY233" s="39"/>
      <c r="AZ233" s="250" t="str">
        <f>IF(V233="","",EOMONTH(EDATE(Tabla1[[#This Row],[Fecha Finalización]],3),0))</f>
        <v/>
      </c>
      <c r="BA233" s="39"/>
      <c r="BB233" s="39"/>
      <c r="BC233" s="236"/>
      <c r="BD233" s="234" t="str">
        <f>IF(F233="","",Tabla1[[#This Row],[sem 01]]&amp;Tabla1[[#This Row],[sem 02]]&amp;Tabla1[[#This Row],[sem 03]])</f>
        <v/>
      </c>
      <c r="BE233" s="235" t="str">
        <f>IF(TRIM(F233)="","",$B$1&amp;"-"&amp;SUBSTITUTE(Tabla1[[#This Row],[Mes Inscrito]]," ","")&amp;"-"&amp;SUBSTITUTE(Tabla1[[#This Row],[Dia de clases Inscrito]]," ","")&amp;"-"&amp;SUBSTITUTE(Tabla1[[#This Row],[Horario Inscrito]]," ","")&amp;"-"&amp;Tabla1[[#This Row],[Fecha Inicio grupo]])</f>
        <v/>
      </c>
      <c r="BF233" s="252" t="str">
        <f>IF(F233="","",Tabla1[[#This Row],[Curso]])</f>
        <v/>
      </c>
      <c r="BG233" s="253" t="str">
        <f>+IF(TRIM(F233)="","",$B$1&amp;"-"&amp;TRIM(Tabla1[[#This Row],[Mes Inscrito]])&amp;"-"&amp;TRIM(Tabla1[[#This Row],[Dia de clases Inscrito]])&amp;"-"&amp;TRIM(Tabla1[[#This Row],[Horario Inscrito]])&amp;"-"&amp;TRIM(Tabla1[[#This Row],[Fecha Inicio grupo]])&amp;"-"&amp;TRIM(Tabla1[[#This Row],[Tipo Incrito]]))</f>
        <v/>
      </c>
      <c r="BH233" s="307"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8"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8"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8" t="str">
        <f>IF(Tabla1[[#This Row],[Fecha Inicio grupo]]="","",IFERROR(VLOOKUP(Tabla1[[#This Row],[Mes de Alta como miembro]],Parámetros!$AM$2:$AN$16,2,0),"01/01/1900"))</f>
        <v/>
      </c>
    </row>
    <row r="234" spans="1:63" ht="14.45">
      <c r="A234" s="68">
        <v>231</v>
      </c>
      <c r="B234" s="29"/>
      <c r="C234" s="34"/>
      <c r="D234" s="42"/>
      <c r="E234" s="64"/>
      <c r="F234" s="45"/>
      <c r="G234" s="45"/>
      <c r="H234" s="164"/>
      <c r="I234" s="42"/>
      <c r="J234" s="28"/>
      <c r="K234" s="69"/>
      <c r="L234" s="68"/>
      <c r="M234" s="46"/>
      <c r="N234" s="239" t="str">
        <f ca="1">IF(Tabla1[[#This Row],[Fecha de nac]]="","",IF(Tabla1[[#This Row],[Fecha Finalización]] &gt;=TODAY(), DATEDIF(Tabla1[[#This Row],[Fecha de nac]],TODAY(),"y"), ROUNDDOWN((Tabla1[[#This Row],[Fecha Finalización]] -Tabla1[[#This Row],[Fecha de nac]])/365,0)))</f>
        <v/>
      </c>
      <c r="O234" s="170"/>
      <c r="P234" s="34"/>
      <c r="Q234" s="67"/>
      <c r="R234" s="67"/>
      <c r="S234" s="67"/>
      <c r="T234" s="67"/>
      <c r="U234" s="244" t="str">
        <f>IF(F234="","",Tabla1[[#This Row],[Fecha Inicio grupo]]+3*7-7)</f>
        <v/>
      </c>
      <c r="V234" s="245" t="str">
        <f>IF(F234="","",EDATE(Tabla1[[#This Row],[Fecha Inicio grupo]],3))</f>
        <v/>
      </c>
      <c r="W234" s="29"/>
      <c r="X234" s="29"/>
      <c r="Y234" s="76"/>
      <c r="Z234" s="76"/>
      <c r="AA234" s="76"/>
      <c r="AB234" s="76"/>
      <c r="AC234" s="76"/>
      <c r="AD234" s="76"/>
      <c r="AE234" s="76"/>
      <c r="AF234" s="76"/>
      <c r="AG234" s="76"/>
      <c r="AH234" s="76"/>
      <c r="AI234" s="76"/>
      <c r="AJ234" s="76"/>
      <c r="AK234" s="76"/>
      <c r="AL234" s="76"/>
      <c r="AM234" s="76"/>
      <c r="AN234" s="76"/>
      <c r="AO234" s="145"/>
      <c r="AP234" s="247" t="str">
        <f>IF(F234="","",IFERROR(VLOOKUP(SUBSTITUTE(SUBSTITUTE(Tabla1[[#This Row],[Uso Sistemas]],"T","P"),"N","F"),Parámetros!$M$2:$N$17,2,0),"Completar hasta 3ra sem. para evaluar a Probacionista"))</f>
        <v/>
      </c>
      <c r="AQ234" s="39"/>
      <c r="AR234" s="39"/>
      <c r="AS234" s="39"/>
      <c r="AT234" s="28"/>
      <c r="AU234" s="55"/>
      <c r="AV234" s="55"/>
      <c r="AW234" s="55"/>
      <c r="AX234" s="249" t="str">
        <f>IF(V234="","",EOMONTH(EDATE(Tabla1[[#This Row],[Fecha Finalización]],2),0))</f>
        <v/>
      </c>
      <c r="AY234" s="39"/>
      <c r="AZ234" s="250" t="str">
        <f>IF(V234="","",EOMONTH(EDATE(Tabla1[[#This Row],[Fecha Finalización]],3),0))</f>
        <v/>
      </c>
      <c r="BA234" s="39"/>
      <c r="BB234" s="39"/>
      <c r="BC234" s="236"/>
      <c r="BD234" s="234" t="str">
        <f>IF(F234="","",Tabla1[[#This Row],[sem 01]]&amp;Tabla1[[#This Row],[sem 02]]&amp;Tabla1[[#This Row],[sem 03]])</f>
        <v/>
      </c>
      <c r="BE234" s="235" t="str">
        <f>IF(TRIM(F234)="","",$B$1&amp;"-"&amp;SUBSTITUTE(Tabla1[[#This Row],[Mes Inscrito]]," ","")&amp;"-"&amp;SUBSTITUTE(Tabla1[[#This Row],[Dia de clases Inscrito]]," ","")&amp;"-"&amp;SUBSTITUTE(Tabla1[[#This Row],[Horario Inscrito]]," ","")&amp;"-"&amp;Tabla1[[#This Row],[Fecha Inicio grupo]])</f>
        <v/>
      </c>
      <c r="BF234" s="252" t="str">
        <f>IF(F234="","",Tabla1[[#This Row],[Curso]])</f>
        <v/>
      </c>
      <c r="BG234" s="253" t="str">
        <f>+IF(TRIM(F234)="","",$B$1&amp;"-"&amp;TRIM(Tabla1[[#This Row],[Mes Inscrito]])&amp;"-"&amp;TRIM(Tabla1[[#This Row],[Dia de clases Inscrito]])&amp;"-"&amp;TRIM(Tabla1[[#This Row],[Horario Inscrito]])&amp;"-"&amp;TRIM(Tabla1[[#This Row],[Fecha Inicio grupo]])&amp;"-"&amp;TRIM(Tabla1[[#This Row],[Tipo Incrito]]))</f>
        <v/>
      </c>
      <c r="BH234" s="307"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8"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8"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8" t="str">
        <f>IF(Tabla1[[#This Row],[Fecha Inicio grupo]]="","",IFERROR(VLOOKUP(Tabla1[[#This Row],[Mes de Alta como miembro]],Parámetros!$AM$2:$AN$16,2,0),"01/01/1900"))</f>
        <v/>
      </c>
    </row>
    <row r="235" spans="1:63" ht="14.45">
      <c r="A235" s="68">
        <v>232</v>
      </c>
      <c r="B235" s="29"/>
      <c r="C235" s="34"/>
      <c r="D235" s="42"/>
      <c r="E235" s="64"/>
      <c r="F235" s="45"/>
      <c r="G235" s="45"/>
      <c r="H235" s="164"/>
      <c r="I235" s="42"/>
      <c r="J235" s="28"/>
      <c r="K235" s="69"/>
      <c r="L235" s="68"/>
      <c r="M235" s="46"/>
      <c r="N235" s="239" t="str">
        <f ca="1">IF(Tabla1[[#This Row],[Fecha de nac]]="","",IF(Tabla1[[#This Row],[Fecha Finalización]] &gt;=TODAY(), DATEDIF(Tabla1[[#This Row],[Fecha de nac]],TODAY(),"y"), ROUNDDOWN((Tabla1[[#This Row],[Fecha Finalización]] -Tabla1[[#This Row],[Fecha de nac]])/365,0)))</f>
        <v/>
      </c>
      <c r="O235" s="170"/>
      <c r="P235" s="34"/>
      <c r="Q235" s="67"/>
      <c r="R235" s="67"/>
      <c r="S235" s="67"/>
      <c r="T235" s="67"/>
      <c r="U235" s="244" t="str">
        <f>IF(F235="","",Tabla1[[#This Row],[Fecha Inicio grupo]]+3*7-7)</f>
        <v/>
      </c>
      <c r="V235" s="245" t="str">
        <f>IF(F235="","",EDATE(Tabla1[[#This Row],[Fecha Inicio grupo]],3))</f>
        <v/>
      </c>
      <c r="W235" s="29"/>
      <c r="X235" s="29"/>
      <c r="Y235" s="76"/>
      <c r="Z235" s="76"/>
      <c r="AA235" s="76"/>
      <c r="AB235" s="76"/>
      <c r="AC235" s="76"/>
      <c r="AD235" s="76"/>
      <c r="AE235" s="76"/>
      <c r="AF235" s="76"/>
      <c r="AG235" s="76"/>
      <c r="AH235" s="76"/>
      <c r="AI235" s="76"/>
      <c r="AJ235" s="76"/>
      <c r="AK235" s="76"/>
      <c r="AL235" s="76"/>
      <c r="AM235" s="76"/>
      <c r="AN235" s="76"/>
      <c r="AO235" s="145"/>
      <c r="AP235" s="247" t="str">
        <f>IF(F235="","",IFERROR(VLOOKUP(SUBSTITUTE(SUBSTITUTE(Tabla1[[#This Row],[Uso Sistemas]],"T","P"),"N","F"),Parámetros!$M$2:$N$17,2,0),"Completar hasta 3ra sem. para evaluar a Probacionista"))</f>
        <v/>
      </c>
      <c r="AQ235" s="39"/>
      <c r="AR235" s="39"/>
      <c r="AS235" s="39"/>
      <c r="AT235" s="28"/>
      <c r="AU235" s="55"/>
      <c r="AV235" s="55"/>
      <c r="AW235" s="55"/>
      <c r="AX235" s="249" t="str">
        <f>IF(V235="","",EOMONTH(EDATE(Tabla1[[#This Row],[Fecha Finalización]],2),0))</f>
        <v/>
      </c>
      <c r="AY235" s="39"/>
      <c r="AZ235" s="250" t="str">
        <f>IF(V235="","",EOMONTH(EDATE(Tabla1[[#This Row],[Fecha Finalización]],3),0))</f>
        <v/>
      </c>
      <c r="BA235" s="39"/>
      <c r="BB235" s="39"/>
      <c r="BC235" s="236"/>
      <c r="BD235" s="234" t="str">
        <f>IF(F235="","",Tabla1[[#This Row],[sem 01]]&amp;Tabla1[[#This Row],[sem 02]]&amp;Tabla1[[#This Row],[sem 03]])</f>
        <v/>
      </c>
      <c r="BE235" s="235" t="str">
        <f>IF(TRIM(F235)="","",$B$1&amp;"-"&amp;SUBSTITUTE(Tabla1[[#This Row],[Mes Inscrito]]," ","")&amp;"-"&amp;SUBSTITUTE(Tabla1[[#This Row],[Dia de clases Inscrito]]," ","")&amp;"-"&amp;SUBSTITUTE(Tabla1[[#This Row],[Horario Inscrito]]," ","")&amp;"-"&amp;Tabla1[[#This Row],[Fecha Inicio grupo]])</f>
        <v/>
      </c>
      <c r="BF235" s="252" t="str">
        <f>IF(F235="","",Tabla1[[#This Row],[Curso]])</f>
        <v/>
      </c>
      <c r="BG235" s="253" t="str">
        <f>+IF(TRIM(F235)="","",$B$1&amp;"-"&amp;TRIM(Tabla1[[#This Row],[Mes Inscrito]])&amp;"-"&amp;TRIM(Tabla1[[#This Row],[Dia de clases Inscrito]])&amp;"-"&amp;TRIM(Tabla1[[#This Row],[Horario Inscrito]])&amp;"-"&amp;TRIM(Tabla1[[#This Row],[Fecha Inicio grupo]])&amp;"-"&amp;TRIM(Tabla1[[#This Row],[Tipo Incrito]]))</f>
        <v/>
      </c>
      <c r="BH235" s="307"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8"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8"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8" t="str">
        <f>IF(Tabla1[[#This Row],[Fecha Inicio grupo]]="","",IFERROR(VLOOKUP(Tabla1[[#This Row],[Mes de Alta como miembro]],Parámetros!$AM$2:$AN$16,2,0),"01/01/1900"))</f>
        <v/>
      </c>
    </row>
    <row r="236" spans="1:63" ht="14.45">
      <c r="A236" s="68">
        <v>233</v>
      </c>
      <c r="B236" s="29"/>
      <c r="C236" s="34"/>
      <c r="D236" s="42"/>
      <c r="E236" s="64"/>
      <c r="F236" s="45"/>
      <c r="G236" s="45"/>
      <c r="H236" s="164"/>
      <c r="I236" s="42"/>
      <c r="J236" s="28"/>
      <c r="K236" s="69"/>
      <c r="L236" s="68"/>
      <c r="M236" s="46"/>
      <c r="N236" s="239" t="str">
        <f ca="1">IF(Tabla1[[#This Row],[Fecha de nac]]="","",IF(Tabla1[[#This Row],[Fecha Finalización]] &gt;=TODAY(), DATEDIF(Tabla1[[#This Row],[Fecha de nac]],TODAY(),"y"), ROUNDDOWN((Tabla1[[#This Row],[Fecha Finalización]] -Tabla1[[#This Row],[Fecha de nac]])/365,0)))</f>
        <v/>
      </c>
      <c r="O236" s="170"/>
      <c r="P236" s="34"/>
      <c r="Q236" s="67"/>
      <c r="R236" s="67"/>
      <c r="S236" s="67"/>
      <c r="T236" s="67"/>
      <c r="U236" s="244" t="str">
        <f>IF(F236="","",Tabla1[[#This Row],[Fecha Inicio grupo]]+3*7-7)</f>
        <v/>
      </c>
      <c r="V236" s="245" t="str">
        <f>IF(F236="","",EDATE(Tabla1[[#This Row],[Fecha Inicio grupo]],3))</f>
        <v/>
      </c>
      <c r="W236" s="29"/>
      <c r="X236" s="29"/>
      <c r="Y236" s="76"/>
      <c r="Z236" s="76"/>
      <c r="AA236" s="76"/>
      <c r="AB236" s="76"/>
      <c r="AC236" s="76"/>
      <c r="AD236" s="76"/>
      <c r="AE236" s="76"/>
      <c r="AF236" s="76"/>
      <c r="AG236" s="76"/>
      <c r="AH236" s="76"/>
      <c r="AI236" s="76"/>
      <c r="AJ236" s="76"/>
      <c r="AK236" s="76"/>
      <c r="AL236" s="76"/>
      <c r="AM236" s="76"/>
      <c r="AN236" s="76"/>
      <c r="AO236" s="145"/>
      <c r="AP236" s="247" t="str">
        <f>IF(F236="","",IFERROR(VLOOKUP(SUBSTITUTE(SUBSTITUTE(Tabla1[[#This Row],[Uso Sistemas]],"T","P"),"N","F"),Parámetros!$M$2:$N$17,2,0),"Completar hasta 3ra sem. para evaluar a Probacionista"))</f>
        <v/>
      </c>
      <c r="AQ236" s="39"/>
      <c r="AR236" s="39"/>
      <c r="AS236" s="39"/>
      <c r="AT236" s="28"/>
      <c r="AU236" s="55"/>
      <c r="AV236" s="55"/>
      <c r="AW236" s="55"/>
      <c r="AX236" s="249" t="str">
        <f>IF(V236="","",EOMONTH(EDATE(Tabla1[[#This Row],[Fecha Finalización]],2),0))</f>
        <v/>
      </c>
      <c r="AY236" s="39"/>
      <c r="AZ236" s="250" t="str">
        <f>IF(V236="","",EOMONTH(EDATE(Tabla1[[#This Row],[Fecha Finalización]],3),0))</f>
        <v/>
      </c>
      <c r="BA236" s="39"/>
      <c r="BB236" s="39"/>
      <c r="BC236" s="236"/>
      <c r="BD236" s="234" t="str">
        <f>IF(F236="","",Tabla1[[#This Row],[sem 01]]&amp;Tabla1[[#This Row],[sem 02]]&amp;Tabla1[[#This Row],[sem 03]])</f>
        <v/>
      </c>
      <c r="BE236" s="235" t="str">
        <f>IF(TRIM(F236)="","",$B$1&amp;"-"&amp;SUBSTITUTE(Tabla1[[#This Row],[Mes Inscrito]]," ","")&amp;"-"&amp;SUBSTITUTE(Tabla1[[#This Row],[Dia de clases Inscrito]]," ","")&amp;"-"&amp;SUBSTITUTE(Tabla1[[#This Row],[Horario Inscrito]]," ","")&amp;"-"&amp;Tabla1[[#This Row],[Fecha Inicio grupo]])</f>
        <v/>
      </c>
      <c r="BF236" s="252" t="str">
        <f>IF(F236="","",Tabla1[[#This Row],[Curso]])</f>
        <v/>
      </c>
      <c r="BG236" s="253" t="str">
        <f>+IF(TRIM(F236)="","",$B$1&amp;"-"&amp;TRIM(Tabla1[[#This Row],[Mes Inscrito]])&amp;"-"&amp;TRIM(Tabla1[[#This Row],[Dia de clases Inscrito]])&amp;"-"&amp;TRIM(Tabla1[[#This Row],[Horario Inscrito]])&amp;"-"&amp;TRIM(Tabla1[[#This Row],[Fecha Inicio grupo]])&amp;"-"&amp;TRIM(Tabla1[[#This Row],[Tipo Incrito]]))</f>
        <v/>
      </c>
      <c r="BH236" s="307"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8"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8"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8" t="str">
        <f>IF(Tabla1[[#This Row],[Fecha Inicio grupo]]="","",IFERROR(VLOOKUP(Tabla1[[#This Row],[Mes de Alta como miembro]],Parámetros!$AM$2:$AN$16,2,0),"01/01/1900"))</f>
        <v/>
      </c>
    </row>
    <row r="237" spans="1:63" ht="14.45">
      <c r="A237" s="68">
        <v>234</v>
      </c>
      <c r="B237" s="29"/>
      <c r="C237" s="34"/>
      <c r="D237" s="42"/>
      <c r="E237" s="64"/>
      <c r="F237" s="45"/>
      <c r="G237" s="45"/>
      <c r="H237" s="164"/>
      <c r="I237" s="42"/>
      <c r="J237" s="28"/>
      <c r="K237" s="69"/>
      <c r="L237" s="68"/>
      <c r="M237" s="46"/>
      <c r="N237" s="239" t="str">
        <f ca="1">IF(Tabla1[[#This Row],[Fecha de nac]]="","",IF(Tabla1[[#This Row],[Fecha Finalización]] &gt;=TODAY(), DATEDIF(Tabla1[[#This Row],[Fecha de nac]],TODAY(),"y"), ROUNDDOWN((Tabla1[[#This Row],[Fecha Finalización]] -Tabla1[[#This Row],[Fecha de nac]])/365,0)))</f>
        <v/>
      </c>
      <c r="O237" s="170"/>
      <c r="P237" s="34"/>
      <c r="Q237" s="67"/>
      <c r="R237" s="67"/>
      <c r="S237" s="67"/>
      <c r="T237" s="67"/>
      <c r="U237" s="244" t="str">
        <f>IF(F237="","",Tabla1[[#This Row],[Fecha Inicio grupo]]+3*7-7)</f>
        <v/>
      </c>
      <c r="V237" s="245" t="str">
        <f>IF(F237="","",EDATE(Tabla1[[#This Row],[Fecha Inicio grupo]],3))</f>
        <v/>
      </c>
      <c r="W237" s="29"/>
      <c r="X237" s="29"/>
      <c r="Y237" s="76"/>
      <c r="Z237" s="76"/>
      <c r="AA237" s="76"/>
      <c r="AB237" s="76"/>
      <c r="AC237" s="76"/>
      <c r="AD237" s="76"/>
      <c r="AE237" s="76"/>
      <c r="AF237" s="76"/>
      <c r="AG237" s="76"/>
      <c r="AH237" s="76"/>
      <c r="AI237" s="76"/>
      <c r="AJ237" s="76"/>
      <c r="AK237" s="76"/>
      <c r="AL237" s="76"/>
      <c r="AM237" s="76"/>
      <c r="AN237" s="76"/>
      <c r="AO237" s="145"/>
      <c r="AP237" s="247" t="str">
        <f>IF(F237="","",IFERROR(VLOOKUP(SUBSTITUTE(SUBSTITUTE(Tabla1[[#This Row],[Uso Sistemas]],"T","P"),"N","F"),Parámetros!$M$2:$N$17,2,0),"Completar hasta 3ra sem. para evaluar a Probacionista"))</f>
        <v/>
      </c>
      <c r="AQ237" s="39"/>
      <c r="AR237" s="39"/>
      <c r="AS237" s="39"/>
      <c r="AT237" s="28"/>
      <c r="AU237" s="55"/>
      <c r="AV237" s="55"/>
      <c r="AW237" s="55"/>
      <c r="AX237" s="249" t="str">
        <f>IF(V237="","",EOMONTH(EDATE(Tabla1[[#This Row],[Fecha Finalización]],2),0))</f>
        <v/>
      </c>
      <c r="AY237" s="39"/>
      <c r="AZ237" s="250" t="str">
        <f>IF(V237="","",EOMONTH(EDATE(Tabla1[[#This Row],[Fecha Finalización]],3),0))</f>
        <v/>
      </c>
      <c r="BA237" s="39"/>
      <c r="BB237" s="39"/>
      <c r="BC237" s="236"/>
      <c r="BD237" s="234" t="str">
        <f>IF(F237="","",Tabla1[[#This Row],[sem 01]]&amp;Tabla1[[#This Row],[sem 02]]&amp;Tabla1[[#This Row],[sem 03]])</f>
        <v/>
      </c>
      <c r="BE237" s="235" t="str">
        <f>IF(TRIM(F237)="","",$B$1&amp;"-"&amp;SUBSTITUTE(Tabla1[[#This Row],[Mes Inscrito]]," ","")&amp;"-"&amp;SUBSTITUTE(Tabla1[[#This Row],[Dia de clases Inscrito]]," ","")&amp;"-"&amp;SUBSTITUTE(Tabla1[[#This Row],[Horario Inscrito]]," ","")&amp;"-"&amp;Tabla1[[#This Row],[Fecha Inicio grupo]])</f>
        <v/>
      </c>
      <c r="BF237" s="252" t="str">
        <f>IF(F237="","",Tabla1[[#This Row],[Curso]])</f>
        <v/>
      </c>
      <c r="BG237" s="253" t="str">
        <f>+IF(TRIM(F237)="","",$B$1&amp;"-"&amp;TRIM(Tabla1[[#This Row],[Mes Inscrito]])&amp;"-"&amp;TRIM(Tabla1[[#This Row],[Dia de clases Inscrito]])&amp;"-"&amp;TRIM(Tabla1[[#This Row],[Horario Inscrito]])&amp;"-"&amp;TRIM(Tabla1[[#This Row],[Fecha Inicio grupo]])&amp;"-"&amp;TRIM(Tabla1[[#This Row],[Tipo Incrito]]))</f>
        <v/>
      </c>
      <c r="BH237" s="307"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8"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8"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8" t="str">
        <f>IF(Tabla1[[#This Row],[Fecha Inicio grupo]]="","",IFERROR(VLOOKUP(Tabla1[[#This Row],[Mes de Alta como miembro]],Parámetros!$AM$2:$AN$16,2,0),"01/01/1900"))</f>
        <v/>
      </c>
    </row>
    <row r="238" spans="1:63" ht="14.45">
      <c r="A238" s="68">
        <v>235</v>
      </c>
      <c r="B238" s="29"/>
      <c r="C238" s="34"/>
      <c r="D238" s="42"/>
      <c r="E238" s="64"/>
      <c r="F238" s="45"/>
      <c r="G238" s="45"/>
      <c r="H238" s="164"/>
      <c r="I238" s="42"/>
      <c r="J238" s="28"/>
      <c r="K238" s="69"/>
      <c r="L238" s="68"/>
      <c r="M238" s="46"/>
      <c r="N238" s="239" t="str">
        <f ca="1">IF(Tabla1[[#This Row],[Fecha de nac]]="","",IF(Tabla1[[#This Row],[Fecha Finalización]] &gt;=TODAY(), DATEDIF(Tabla1[[#This Row],[Fecha de nac]],TODAY(),"y"), ROUNDDOWN((Tabla1[[#This Row],[Fecha Finalización]] -Tabla1[[#This Row],[Fecha de nac]])/365,0)))</f>
        <v/>
      </c>
      <c r="O238" s="170"/>
      <c r="P238" s="34"/>
      <c r="Q238" s="67"/>
      <c r="R238" s="67"/>
      <c r="S238" s="67"/>
      <c r="T238" s="67"/>
      <c r="U238" s="244" t="str">
        <f>IF(F238="","",Tabla1[[#This Row],[Fecha Inicio grupo]]+3*7-7)</f>
        <v/>
      </c>
      <c r="V238" s="245" t="str">
        <f>IF(F238="","",EDATE(Tabla1[[#This Row],[Fecha Inicio grupo]],3))</f>
        <v/>
      </c>
      <c r="W238" s="29"/>
      <c r="X238" s="29"/>
      <c r="Y238" s="76"/>
      <c r="Z238" s="76"/>
      <c r="AA238" s="76"/>
      <c r="AB238" s="76"/>
      <c r="AC238" s="76"/>
      <c r="AD238" s="76"/>
      <c r="AE238" s="76"/>
      <c r="AF238" s="76"/>
      <c r="AG238" s="76"/>
      <c r="AH238" s="76"/>
      <c r="AI238" s="76"/>
      <c r="AJ238" s="76"/>
      <c r="AK238" s="76"/>
      <c r="AL238" s="76"/>
      <c r="AM238" s="76"/>
      <c r="AN238" s="76"/>
      <c r="AO238" s="145"/>
      <c r="AP238" s="247" t="str">
        <f>IF(F238="","",IFERROR(VLOOKUP(SUBSTITUTE(SUBSTITUTE(Tabla1[[#This Row],[Uso Sistemas]],"T","P"),"N","F"),Parámetros!$M$2:$N$17,2,0),"Completar hasta 3ra sem. para evaluar a Probacionista"))</f>
        <v/>
      </c>
      <c r="AQ238" s="39"/>
      <c r="AR238" s="39"/>
      <c r="AS238" s="39"/>
      <c r="AT238" s="28"/>
      <c r="AU238" s="55"/>
      <c r="AV238" s="55"/>
      <c r="AW238" s="55"/>
      <c r="AX238" s="249" t="str">
        <f>IF(V238="","",EOMONTH(EDATE(Tabla1[[#This Row],[Fecha Finalización]],2),0))</f>
        <v/>
      </c>
      <c r="AY238" s="39"/>
      <c r="AZ238" s="250" t="str">
        <f>IF(V238="","",EOMONTH(EDATE(Tabla1[[#This Row],[Fecha Finalización]],3),0))</f>
        <v/>
      </c>
      <c r="BA238" s="39"/>
      <c r="BB238" s="39"/>
      <c r="BC238" s="236"/>
      <c r="BD238" s="234" t="str">
        <f>IF(F238="","",Tabla1[[#This Row],[sem 01]]&amp;Tabla1[[#This Row],[sem 02]]&amp;Tabla1[[#This Row],[sem 03]])</f>
        <v/>
      </c>
      <c r="BE238" s="235" t="str">
        <f>IF(TRIM(F238)="","",$B$1&amp;"-"&amp;SUBSTITUTE(Tabla1[[#This Row],[Mes Inscrito]]," ","")&amp;"-"&amp;SUBSTITUTE(Tabla1[[#This Row],[Dia de clases Inscrito]]," ","")&amp;"-"&amp;SUBSTITUTE(Tabla1[[#This Row],[Horario Inscrito]]," ","")&amp;"-"&amp;Tabla1[[#This Row],[Fecha Inicio grupo]])</f>
        <v/>
      </c>
      <c r="BF238" s="252" t="str">
        <f>IF(F238="","",Tabla1[[#This Row],[Curso]])</f>
        <v/>
      </c>
      <c r="BG238" s="253" t="str">
        <f>+IF(TRIM(F238)="","",$B$1&amp;"-"&amp;TRIM(Tabla1[[#This Row],[Mes Inscrito]])&amp;"-"&amp;TRIM(Tabla1[[#This Row],[Dia de clases Inscrito]])&amp;"-"&amp;TRIM(Tabla1[[#This Row],[Horario Inscrito]])&amp;"-"&amp;TRIM(Tabla1[[#This Row],[Fecha Inicio grupo]])&amp;"-"&amp;TRIM(Tabla1[[#This Row],[Tipo Incrito]]))</f>
        <v/>
      </c>
      <c r="BH238" s="307"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8"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8"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8" t="str">
        <f>IF(Tabla1[[#This Row],[Fecha Inicio grupo]]="","",IFERROR(VLOOKUP(Tabla1[[#This Row],[Mes de Alta como miembro]],Parámetros!$AM$2:$AN$16,2,0),"01/01/1900"))</f>
        <v/>
      </c>
    </row>
    <row r="239" spans="1:63" ht="14.45">
      <c r="A239" s="68">
        <v>236</v>
      </c>
      <c r="B239" s="29"/>
      <c r="C239" s="34"/>
      <c r="D239" s="42"/>
      <c r="E239" s="64"/>
      <c r="F239" s="45"/>
      <c r="G239" s="45"/>
      <c r="H239" s="164"/>
      <c r="I239" s="42"/>
      <c r="J239" s="28"/>
      <c r="K239" s="69"/>
      <c r="L239" s="68"/>
      <c r="M239" s="46"/>
      <c r="N239" s="239" t="str">
        <f ca="1">IF(Tabla1[[#This Row],[Fecha de nac]]="","",IF(Tabla1[[#This Row],[Fecha Finalización]] &gt;=TODAY(), DATEDIF(Tabla1[[#This Row],[Fecha de nac]],TODAY(),"y"), ROUNDDOWN((Tabla1[[#This Row],[Fecha Finalización]] -Tabla1[[#This Row],[Fecha de nac]])/365,0)))</f>
        <v/>
      </c>
      <c r="O239" s="170"/>
      <c r="P239" s="34"/>
      <c r="Q239" s="67"/>
      <c r="R239" s="67"/>
      <c r="S239" s="67"/>
      <c r="T239" s="67"/>
      <c r="U239" s="244" t="str">
        <f>IF(F239="","",Tabla1[[#This Row],[Fecha Inicio grupo]]+3*7-7)</f>
        <v/>
      </c>
      <c r="V239" s="245" t="str">
        <f>IF(F239="","",EDATE(Tabla1[[#This Row],[Fecha Inicio grupo]],3))</f>
        <v/>
      </c>
      <c r="W239" s="29"/>
      <c r="X239" s="29"/>
      <c r="Y239" s="76"/>
      <c r="Z239" s="76"/>
      <c r="AA239" s="76"/>
      <c r="AB239" s="76"/>
      <c r="AC239" s="76"/>
      <c r="AD239" s="76"/>
      <c r="AE239" s="76"/>
      <c r="AF239" s="76"/>
      <c r="AG239" s="76"/>
      <c r="AH239" s="76"/>
      <c r="AI239" s="76"/>
      <c r="AJ239" s="76"/>
      <c r="AK239" s="76"/>
      <c r="AL239" s="76"/>
      <c r="AM239" s="76"/>
      <c r="AN239" s="76"/>
      <c r="AO239" s="145"/>
      <c r="AP239" s="247" t="str">
        <f>IF(F239="","",IFERROR(VLOOKUP(SUBSTITUTE(SUBSTITUTE(Tabla1[[#This Row],[Uso Sistemas]],"T","P"),"N","F"),Parámetros!$M$2:$N$17,2,0),"Completar hasta 3ra sem. para evaluar a Probacionista"))</f>
        <v/>
      </c>
      <c r="AQ239" s="39"/>
      <c r="AR239" s="39"/>
      <c r="AS239" s="39"/>
      <c r="AT239" s="28"/>
      <c r="AU239" s="55"/>
      <c r="AV239" s="55"/>
      <c r="AW239" s="55"/>
      <c r="AX239" s="249" t="str">
        <f>IF(V239="","",EOMONTH(EDATE(Tabla1[[#This Row],[Fecha Finalización]],2),0))</f>
        <v/>
      </c>
      <c r="AY239" s="39"/>
      <c r="AZ239" s="250" t="str">
        <f>IF(V239="","",EOMONTH(EDATE(Tabla1[[#This Row],[Fecha Finalización]],3),0))</f>
        <v/>
      </c>
      <c r="BA239" s="39"/>
      <c r="BB239" s="39"/>
      <c r="BC239" s="236"/>
      <c r="BD239" s="234" t="str">
        <f>IF(F239="","",Tabla1[[#This Row],[sem 01]]&amp;Tabla1[[#This Row],[sem 02]]&amp;Tabla1[[#This Row],[sem 03]])</f>
        <v/>
      </c>
      <c r="BE239" s="235" t="str">
        <f>IF(TRIM(F239)="","",$B$1&amp;"-"&amp;SUBSTITUTE(Tabla1[[#This Row],[Mes Inscrito]]," ","")&amp;"-"&amp;SUBSTITUTE(Tabla1[[#This Row],[Dia de clases Inscrito]]," ","")&amp;"-"&amp;SUBSTITUTE(Tabla1[[#This Row],[Horario Inscrito]]," ","")&amp;"-"&amp;Tabla1[[#This Row],[Fecha Inicio grupo]])</f>
        <v/>
      </c>
      <c r="BF239" s="252" t="str">
        <f>IF(F239="","",Tabla1[[#This Row],[Curso]])</f>
        <v/>
      </c>
      <c r="BG239" s="253" t="str">
        <f>+IF(TRIM(F239)="","",$B$1&amp;"-"&amp;TRIM(Tabla1[[#This Row],[Mes Inscrito]])&amp;"-"&amp;TRIM(Tabla1[[#This Row],[Dia de clases Inscrito]])&amp;"-"&amp;TRIM(Tabla1[[#This Row],[Horario Inscrito]])&amp;"-"&amp;TRIM(Tabla1[[#This Row],[Fecha Inicio grupo]])&amp;"-"&amp;TRIM(Tabla1[[#This Row],[Tipo Incrito]]))</f>
        <v/>
      </c>
      <c r="BH239" s="307"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8"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8"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8" t="str">
        <f>IF(Tabla1[[#This Row],[Fecha Inicio grupo]]="","",IFERROR(VLOOKUP(Tabla1[[#This Row],[Mes de Alta como miembro]],Parámetros!$AM$2:$AN$16,2,0),"01/01/1900"))</f>
        <v/>
      </c>
    </row>
    <row r="240" spans="1:63" ht="14.45">
      <c r="A240" s="68">
        <v>237</v>
      </c>
      <c r="B240" s="29"/>
      <c r="C240" s="34"/>
      <c r="D240" s="42"/>
      <c r="E240" s="64"/>
      <c r="F240" s="45"/>
      <c r="G240" s="45"/>
      <c r="H240" s="164"/>
      <c r="I240" s="42"/>
      <c r="J240" s="28"/>
      <c r="K240" s="69"/>
      <c r="L240" s="68"/>
      <c r="M240" s="46"/>
      <c r="N240" s="239" t="str">
        <f ca="1">IF(Tabla1[[#This Row],[Fecha de nac]]="","",IF(Tabla1[[#This Row],[Fecha Finalización]] &gt;=TODAY(), DATEDIF(Tabla1[[#This Row],[Fecha de nac]],TODAY(),"y"), ROUNDDOWN((Tabla1[[#This Row],[Fecha Finalización]] -Tabla1[[#This Row],[Fecha de nac]])/365,0)))</f>
        <v/>
      </c>
      <c r="O240" s="170"/>
      <c r="P240" s="34"/>
      <c r="Q240" s="67"/>
      <c r="R240" s="67"/>
      <c r="S240" s="67"/>
      <c r="T240" s="67"/>
      <c r="U240" s="244" t="str">
        <f>IF(F240="","",Tabla1[[#This Row],[Fecha Inicio grupo]]+3*7-7)</f>
        <v/>
      </c>
      <c r="V240" s="245" t="str">
        <f>IF(F240="","",EDATE(Tabla1[[#This Row],[Fecha Inicio grupo]],3))</f>
        <v/>
      </c>
      <c r="W240" s="29"/>
      <c r="X240" s="29"/>
      <c r="Y240" s="76"/>
      <c r="Z240" s="76"/>
      <c r="AA240" s="76"/>
      <c r="AB240" s="76"/>
      <c r="AC240" s="76"/>
      <c r="AD240" s="76"/>
      <c r="AE240" s="76"/>
      <c r="AF240" s="76"/>
      <c r="AG240" s="76"/>
      <c r="AH240" s="76"/>
      <c r="AI240" s="76"/>
      <c r="AJ240" s="76"/>
      <c r="AK240" s="76"/>
      <c r="AL240" s="76"/>
      <c r="AM240" s="76"/>
      <c r="AN240" s="76"/>
      <c r="AO240" s="145"/>
      <c r="AP240" s="247" t="str">
        <f>IF(F240="","",IFERROR(VLOOKUP(SUBSTITUTE(SUBSTITUTE(Tabla1[[#This Row],[Uso Sistemas]],"T","P"),"N","F"),Parámetros!$M$2:$N$17,2,0),"Completar hasta 3ra sem. para evaluar a Probacionista"))</f>
        <v/>
      </c>
      <c r="AQ240" s="39"/>
      <c r="AR240" s="39"/>
      <c r="AS240" s="39"/>
      <c r="AT240" s="28"/>
      <c r="AU240" s="55"/>
      <c r="AV240" s="55"/>
      <c r="AW240" s="55"/>
      <c r="AX240" s="249" t="str">
        <f>IF(V240="","",EOMONTH(EDATE(Tabla1[[#This Row],[Fecha Finalización]],2),0))</f>
        <v/>
      </c>
      <c r="AY240" s="39"/>
      <c r="AZ240" s="250" t="str">
        <f>IF(V240="","",EOMONTH(EDATE(Tabla1[[#This Row],[Fecha Finalización]],3),0))</f>
        <v/>
      </c>
      <c r="BA240" s="39"/>
      <c r="BB240" s="39"/>
      <c r="BC240" s="236"/>
      <c r="BD240" s="234" t="str">
        <f>IF(F240="","",Tabla1[[#This Row],[sem 01]]&amp;Tabla1[[#This Row],[sem 02]]&amp;Tabla1[[#This Row],[sem 03]])</f>
        <v/>
      </c>
      <c r="BE240" s="235" t="str">
        <f>IF(TRIM(F240)="","",$B$1&amp;"-"&amp;SUBSTITUTE(Tabla1[[#This Row],[Mes Inscrito]]," ","")&amp;"-"&amp;SUBSTITUTE(Tabla1[[#This Row],[Dia de clases Inscrito]]," ","")&amp;"-"&amp;SUBSTITUTE(Tabla1[[#This Row],[Horario Inscrito]]," ","")&amp;"-"&amp;Tabla1[[#This Row],[Fecha Inicio grupo]])</f>
        <v/>
      </c>
      <c r="BF240" s="252" t="str">
        <f>IF(F240="","",Tabla1[[#This Row],[Curso]])</f>
        <v/>
      </c>
      <c r="BG240" s="253" t="str">
        <f>+IF(TRIM(F240)="","",$B$1&amp;"-"&amp;TRIM(Tabla1[[#This Row],[Mes Inscrito]])&amp;"-"&amp;TRIM(Tabla1[[#This Row],[Dia de clases Inscrito]])&amp;"-"&amp;TRIM(Tabla1[[#This Row],[Horario Inscrito]])&amp;"-"&amp;TRIM(Tabla1[[#This Row],[Fecha Inicio grupo]])&amp;"-"&amp;TRIM(Tabla1[[#This Row],[Tipo Incrito]]))</f>
        <v/>
      </c>
      <c r="BH240" s="307"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8"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8"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8" t="str">
        <f>IF(Tabla1[[#This Row],[Fecha Inicio grupo]]="","",IFERROR(VLOOKUP(Tabla1[[#This Row],[Mes de Alta como miembro]],Parámetros!$AM$2:$AN$16,2,0),"01/01/1900"))</f>
        <v/>
      </c>
    </row>
    <row r="241" spans="1:63" ht="14.45">
      <c r="A241" s="68">
        <v>238</v>
      </c>
      <c r="B241" s="29"/>
      <c r="C241" s="34"/>
      <c r="D241" s="42"/>
      <c r="E241" s="64"/>
      <c r="F241" s="45"/>
      <c r="G241" s="45"/>
      <c r="H241" s="164"/>
      <c r="I241" s="42"/>
      <c r="J241" s="28"/>
      <c r="K241" s="69"/>
      <c r="L241" s="68"/>
      <c r="M241" s="46"/>
      <c r="N241" s="239" t="str">
        <f ca="1">IF(Tabla1[[#This Row],[Fecha de nac]]="","",IF(Tabla1[[#This Row],[Fecha Finalización]] &gt;=TODAY(), DATEDIF(Tabla1[[#This Row],[Fecha de nac]],TODAY(),"y"), ROUNDDOWN((Tabla1[[#This Row],[Fecha Finalización]] -Tabla1[[#This Row],[Fecha de nac]])/365,0)))</f>
        <v/>
      </c>
      <c r="O241" s="170"/>
      <c r="P241" s="34"/>
      <c r="Q241" s="67"/>
      <c r="R241" s="67"/>
      <c r="S241" s="67"/>
      <c r="T241" s="67"/>
      <c r="U241" s="244" t="str">
        <f>IF(F241="","",Tabla1[[#This Row],[Fecha Inicio grupo]]+3*7-7)</f>
        <v/>
      </c>
      <c r="V241" s="245" t="str">
        <f>IF(F241="","",EDATE(Tabla1[[#This Row],[Fecha Inicio grupo]],3))</f>
        <v/>
      </c>
      <c r="W241" s="29"/>
      <c r="X241" s="29"/>
      <c r="Y241" s="76"/>
      <c r="Z241" s="76"/>
      <c r="AA241" s="76"/>
      <c r="AB241" s="76"/>
      <c r="AC241" s="76"/>
      <c r="AD241" s="76"/>
      <c r="AE241" s="76"/>
      <c r="AF241" s="76"/>
      <c r="AG241" s="76"/>
      <c r="AH241" s="76"/>
      <c r="AI241" s="76"/>
      <c r="AJ241" s="76"/>
      <c r="AK241" s="76"/>
      <c r="AL241" s="76"/>
      <c r="AM241" s="76"/>
      <c r="AN241" s="76"/>
      <c r="AO241" s="145"/>
      <c r="AP241" s="247" t="str">
        <f>IF(F241="","",IFERROR(VLOOKUP(SUBSTITUTE(SUBSTITUTE(Tabla1[[#This Row],[Uso Sistemas]],"T","P"),"N","F"),Parámetros!$M$2:$N$17,2,0),"Completar hasta 3ra sem. para evaluar a Probacionista"))</f>
        <v/>
      </c>
      <c r="AQ241" s="39"/>
      <c r="AR241" s="39"/>
      <c r="AS241" s="39"/>
      <c r="AT241" s="28"/>
      <c r="AU241" s="55"/>
      <c r="AV241" s="55"/>
      <c r="AW241" s="55"/>
      <c r="AX241" s="249" t="str">
        <f>IF(V241="","",EOMONTH(EDATE(Tabla1[[#This Row],[Fecha Finalización]],2),0))</f>
        <v/>
      </c>
      <c r="AY241" s="39"/>
      <c r="AZ241" s="250" t="str">
        <f>IF(V241="","",EOMONTH(EDATE(Tabla1[[#This Row],[Fecha Finalización]],3),0))</f>
        <v/>
      </c>
      <c r="BA241" s="39"/>
      <c r="BB241" s="39"/>
      <c r="BC241" s="236"/>
      <c r="BD241" s="234" t="str">
        <f>IF(F241="","",Tabla1[[#This Row],[sem 01]]&amp;Tabla1[[#This Row],[sem 02]]&amp;Tabla1[[#This Row],[sem 03]])</f>
        <v/>
      </c>
      <c r="BE241" s="235" t="str">
        <f>IF(TRIM(F241)="","",$B$1&amp;"-"&amp;SUBSTITUTE(Tabla1[[#This Row],[Mes Inscrito]]," ","")&amp;"-"&amp;SUBSTITUTE(Tabla1[[#This Row],[Dia de clases Inscrito]]," ","")&amp;"-"&amp;SUBSTITUTE(Tabla1[[#This Row],[Horario Inscrito]]," ","")&amp;"-"&amp;Tabla1[[#This Row],[Fecha Inicio grupo]])</f>
        <v/>
      </c>
      <c r="BF241" s="252" t="str">
        <f>IF(F241="","",Tabla1[[#This Row],[Curso]])</f>
        <v/>
      </c>
      <c r="BG241" s="253" t="str">
        <f>+IF(TRIM(F241)="","",$B$1&amp;"-"&amp;TRIM(Tabla1[[#This Row],[Mes Inscrito]])&amp;"-"&amp;TRIM(Tabla1[[#This Row],[Dia de clases Inscrito]])&amp;"-"&amp;TRIM(Tabla1[[#This Row],[Horario Inscrito]])&amp;"-"&amp;TRIM(Tabla1[[#This Row],[Fecha Inicio grupo]])&amp;"-"&amp;TRIM(Tabla1[[#This Row],[Tipo Incrito]]))</f>
        <v/>
      </c>
      <c r="BH241" s="307"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8"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8"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8" t="str">
        <f>IF(Tabla1[[#This Row],[Fecha Inicio grupo]]="","",IFERROR(VLOOKUP(Tabla1[[#This Row],[Mes de Alta como miembro]],Parámetros!$AM$2:$AN$16,2,0),"01/01/1900"))</f>
        <v/>
      </c>
    </row>
    <row r="242" spans="1:63" ht="14.45">
      <c r="A242" s="68">
        <v>239</v>
      </c>
      <c r="B242" s="29"/>
      <c r="C242" s="34"/>
      <c r="D242" s="42"/>
      <c r="E242" s="64"/>
      <c r="F242" s="45"/>
      <c r="G242" s="45"/>
      <c r="H242" s="164"/>
      <c r="I242" s="42"/>
      <c r="J242" s="28"/>
      <c r="K242" s="69"/>
      <c r="L242" s="68"/>
      <c r="M242" s="46"/>
      <c r="N242" s="239" t="str">
        <f ca="1">IF(Tabla1[[#This Row],[Fecha de nac]]="","",IF(Tabla1[[#This Row],[Fecha Finalización]] &gt;=TODAY(), DATEDIF(Tabla1[[#This Row],[Fecha de nac]],TODAY(),"y"), ROUNDDOWN((Tabla1[[#This Row],[Fecha Finalización]] -Tabla1[[#This Row],[Fecha de nac]])/365,0)))</f>
        <v/>
      </c>
      <c r="O242" s="170"/>
      <c r="P242" s="34"/>
      <c r="Q242" s="67"/>
      <c r="R242" s="67"/>
      <c r="S242" s="67"/>
      <c r="T242" s="67"/>
      <c r="U242" s="244" t="str">
        <f>IF(F242="","",Tabla1[[#This Row],[Fecha Inicio grupo]]+3*7-7)</f>
        <v/>
      </c>
      <c r="V242" s="245" t="str">
        <f>IF(F242="","",EDATE(Tabla1[[#This Row],[Fecha Inicio grupo]],3))</f>
        <v/>
      </c>
      <c r="W242" s="29"/>
      <c r="X242" s="29"/>
      <c r="Y242" s="76"/>
      <c r="Z242" s="76"/>
      <c r="AA242" s="76"/>
      <c r="AB242" s="76"/>
      <c r="AC242" s="76"/>
      <c r="AD242" s="76"/>
      <c r="AE242" s="76"/>
      <c r="AF242" s="76"/>
      <c r="AG242" s="76"/>
      <c r="AH242" s="76"/>
      <c r="AI242" s="76"/>
      <c r="AJ242" s="76"/>
      <c r="AK242" s="76"/>
      <c r="AL242" s="76"/>
      <c r="AM242" s="76"/>
      <c r="AN242" s="76"/>
      <c r="AO242" s="145"/>
      <c r="AP242" s="247" t="str">
        <f>IF(F242="","",IFERROR(VLOOKUP(SUBSTITUTE(SUBSTITUTE(Tabla1[[#This Row],[Uso Sistemas]],"T","P"),"N","F"),Parámetros!$M$2:$N$17,2,0),"Completar hasta 3ra sem. para evaluar a Probacionista"))</f>
        <v/>
      </c>
      <c r="AQ242" s="39"/>
      <c r="AR242" s="39"/>
      <c r="AS242" s="39"/>
      <c r="AT242" s="28"/>
      <c r="AU242" s="55"/>
      <c r="AV242" s="55"/>
      <c r="AW242" s="55"/>
      <c r="AX242" s="249" t="str">
        <f>IF(V242="","",EOMONTH(EDATE(Tabla1[[#This Row],[Fecha Finalización]],2),0))</f>
        <v/>
      </c>
      <c r="AY242" s="39"/>
      <c r="AZ242" s="250" t="str">
        <f>IF(V242="","",EOMONTH(EDATE(Tabla1[[#This Row],[Fecha Finalización]],3),0))</f>
        <v/>
      </c>
      <c r="BA242" s="39"/>
      <c r="BB242" s="39"/>
      <c r="BC242" s="236"/>
      <c r="BD242" s="234" t="str">
        <f>IF(F242="","",Tabla1[[#This Row],[sem 01]]&amp;Tabla1[[#This Row],[sem 02]]&amp;Tabla1[[#This Row],[sem 03]])</f>
        <v/>
      </c>
      <c r="BE242" s="235" t="str">
        <f>IF(TRIM(F242)="","",$B$1&amp;"-"&amp;SUBSTITUTE(Tabla1[[#This Row],[Mes Inscrito]]," ","")&amp;"-"&amp;SUBSTITUTE(Tabla1[[#This Row],[Dia de clases Inscrito]]," ","")&amp;"-"&amp;SUBSTITUTE(Tabla1[[#This Row],[Horario Inscrito]]," ","")&amp;"-"&amp;Tabla1[[#This Row],[Fecha Inicio grupo]])</f>
        <v/>
      </c>
      <c r="BF242" s="252" t="str">
        <f>IF(F242="","",Tabla1[[#This Row],[Curso]])</f>
        <v/>
      </c>
      <c r="BG242" s="253" t="str">
        <f>+IF(TRIM(F242)="","",$B$1&amp;"-"&amp;TRIM(Tabla1[[#This Row],[Mes Inscrito]])&amp;"-"&amp;TRIM(Tabla1[[#This Row],[Dia de clases Inscrito]])&amp;"-"&amp;TRIM(Tabla1[[#This Row],[Horario Inscrito]])&amp;"-"&amp;TRIM(Tabla1[[#This Row],[Fecha Inicio grupo]])&amp;"-"&amp;TRIM(Tabla1[[#This Row],[Tipo Incrito]]))</f>
        <v/>
      </c>
      <c r="BH242" s="307"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8"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8"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8" t="str">
        <f>IF(Tabla1[[#This Row],[Fecha Inicio grupo]]="","",IFERROR(VLOOKUP(Tabla1[[#This Row],[Mes de Alta como miembro]],Parámetros!$AM$2:$AN$16,2,0),"01/01/1900"))</f>
        <v/>
      </c>
    </row>
    <row r="243" spans="1:63" ht="14.45">
      <c r="A243" s="68">
        <v>240</v>
      </c>
      <c r="B243" s="29"/>
      <c r="C243" s="34"/>
      <c r="D243" s="42"/>
      <c r="E243" s="64"/>
      <c r="F243" s="45"/>
      <c r="G243" s="45"/>
      <c r="H243" s="164"/>
      <c r="I243" s="42"/>
      <c r="J243" s="28"/>
      <c r="K243" s="69"/>
      <c r="L243" s="68"/>
      <c r="M243" s="46"/>
      <c r="N243" s="239" t="str">
        <f ca="1">IF(Tabla1[[#This Row],[Fecha de nac]]="","",IF(Tabla1[[#This Row],[Fecha Finalización]] &gt;=TODAY(), DATEDIF(Tabla1[[#This Row],[Fecha de nac]],TODAY(),"y"), ROUNDDOWN((Tabla1[[#This Row],[Fecha Finalización]] -Tabla1[[#This Row],[Fecha de nac]])/365,0)))</f>
        <v/>
      </c>
      <c r="O243" s="170"/>
      <c r="P243" s="34"/>
      <c r="Q243" s="67"/>
      <c r="R243" s="67"/>
      <c r="S243" s="67"/>
      <c r="T243" s="67"/>
      <c r="U243" s="244" t="str">
        <f>IF(F243="","",Tabla1[[#This Row],[Fecha Inicio grupo]]+3*7-7)</f>
        <v/>
      </c>
      <c r="V243" s="245" t="str">
        <f>IF(F243="","",EDATE(Tabla1[[#This Row],[Fecha Inicio grupo]],3))</f>
        <v/>
      </c>
      <c r="W243" s="29"/>
      <c r="X243" s="29"/>
      <c r="Y243" s="76"/>
      <c r="Z243" s="76"/>
      <c r="AA243" s="76"/>
      <c r="AB243" s="76"/>
      <c r="AC243" s="76"/>
      <c r="AD243" s="76"/>
      <c r="AE243" s="76"/>
      <c r="AF243" s="76"/>
      <c r="AG243" s="76"/>
      <c r="AH243" s="76"/>
      <c r="AI243" s="76"/>
      <c r="AJ243" s="76"/>
      <c r="AK243" s="76"/>
      <c r="AL243" s="76"/>
      <c r="AM243" s="76"/>
      <c r="AN243" s="76"/>
      <c r="AO243" s="145"/>
      <c r="AP243" s="247" t="str">
        <f>IF(F243="","",IFERROR(VLOOKUP(SUBSTITUTE(SUBSTITUTE(Tabla1[[#This Row],[Uso Sistemas]],"T","P"),"N","F"),Parámetros!$M$2:$N$17,2,0),"Completar hasta 3ra sem. para evaluar a Probacionista"))</f>
        <v/>
      </c>
      <c r="AQ243" s="39"/>
      <c r="AR243" s="39"/>
      <c r="AS243" s="39"/>
      <c r="AT243" s="28"/>
      <c r="AU243" s="55"/>
      <c r="AV243" s="55"/>
      <c r="AW243" s="55"/>
      <c r="AX243" s="249" t="str">
        <f>IF(V243="","",EOMONTH(EDATE(Tabla1[[#This Row],[Fecha Finalización]],2),0))</f>
        <v/>
      </c>
      <c r="AY243" s="39"/>
      <c r="AZ243" s="250" t="str">
        <f>IF(V243="","",EOMONTH(EDATE(Tabla1[[#This Row],[Fecha Finalización]],3),0))</f>
        <v/>
      </c>
      <c r="BA243" s="39"/>
      <c r="BB243" s="39"/>
      <c r="BC243" s="236"/>
      <c r="BD243" s="234" t="str">
        <f>IF(F243="","",Tabla1[[#This Row],[sem 01]]&amp;Tabla1[[#This Row],[sem 02]]&amp;Tabla1[[#This Row],[sem 03]])</f>
        <v/>
      </c>
      <c r="BE243" s="235" t="str">
        <f>IF(TRIM(F243)="","",$B$1&amp;"-"&amp;SUBSTITUTE(Tabla1[[#This Row],[Mes Inscrito]]," ","")&amp;"-"&amp;SUBSTITUTE(Tabla1[[#This Row],[Dia de clases Inscrito]]," ","")&amp;"-"&amp;SUBSTITUTE(Tabla1[[#This Row],[Horario Inscrito]]," ","")&amp;"-"&amp;Tabla1[[#This Row],[Fecha Inicio grupo]])</f>
        <v/>
      </c>
      <c r="BF243" s="252" t="str">
        <f>IF(F243="","",Tabla1[[#This Row],[Curso]])</f>
        <v/>
      </c>
      <c r="BG243" s="253" t="str">
        <f>+IF(TRIM(F243)="","",$B$1&amp;"-"&amp;TRIM(Tabla1[[#This Row],[Mes Inscrito]])&amp;"-"&amp;TRIM(Tabla1[[#This Row],[Dia de clases Inscrito]])&amp;"-"&amp;TRIM(Tabla1[[#This Row],[Horario Inscrito]])&amp;"-"&amp;TRIM(Tabla1[[#This Row],[Fecha Inicio grupo]])&amp;"-"&amp;TRIM(Tabla1[[#This Row],[Tipo Incrito]]))</f>
        <v/>
      </c>
      <c r="BH243" s="307"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8"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8"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8" t="str">
        <f>IF(Tabla1[[#This Row],[Fecha Inicio grupo]]="","",IFERROR(VLOOKUP(Tabla1[[#This Row],[Mes de Alta como miembro]],Parámetros!$AM$2:$AN$16,2,0),"01/01/1900"))</f>
        <v/>
      </c>
    </row>
    <row r="244" spans="1:63" ht="14.45">
      <c r="A244" s="68">
        <v>241</v>
      </c>
      <c r="B244" s="29"/>
      <c r="C244" s="34"/>
      <c r="D244" s="42"/>
      <c r="E244" s="64"/>
      <c r="F244" s="45"/>
      <c r="G244" s="45"/>
      <c r="H244" s="164"/>
      <c r="I244" s="42"/>
      <c r="J244" s="28"/>
      <c r="K244" s="69"/>
      <c r="L244" s="68"/>
      <c r="M244" s="46"/>
      <c r="N244" s="239" t="str">
        <f ca="1">IF(Tabla1[[#This Row],[Fecha de nac]]="","",IF(Tabla1[[#This Row],[Fecha Finalización]] &gt;=TODAY(), DATEDIF(Tabla1[[#This Row],[Fecha de nac]],TODAY(),"y"), ROUNDDOWN((Tabla1[[#This Row],[Fecha Finalización]] -Tabla1[[#This Row],[Fecha de nac]])/365,0)))</f>
        <v/>
      </c>
      <c r="O244" s="170"/>
      <c r="P244" s="34"/>
      <c r="Q244" s="67"/>
      <c r="R244" s="67"/>
      <c r="S244" s="67"/>
      <c r="T244" s="67"/>
      <c r="U244" s="244" t="str">
        <f>IF(F244="","",Tabla1[[#This Row],[Fecha Inicio grupo]]+3*7-7)</f>
        <v/>
      </c>
      <c r="V244" s="245" t="str">
        <f>IF(F244="","",EDATE(Tabla1[[#This Row],[Fecha Inicio grupo]],3))</f>
        <v/>
      </c>
      <c r="W244" s="29"/>
      <c r="X244" s="29"/>
      <c r="Y244" s="76"/>
      <c r="Z244" s="76"/>
      <c r="AA244" s="76"/>
      <c r="AB244" s="76"/>
      <c r="AC244" s="76"/>
      <c r="AD244" s="76"/>
      <c r="AE244" s="76"/>
      <c r="AF244" s="76"/>
      <c r="AG244" s="76"/>
      <c r="AH244" s="76"/>
      <c r="AI244" s="76"/>
      <c r="AJ244" s="76"/>
      <c r="AK244" s="76"/>
      <c r="AL244" s="76"/>
      <c r="AM244" s="76"/>
      <c r="AN244" s="76"/>
      <c r="AO244" s="145"/>
      <c r="AP244" s="247" t="str">
        <f>IF(F244="","",IFERROR(VLOOKUP(SUBSTITUTE(SUBSTITUTE(Tabla1[[#This Row],[Uso Sistemas]],"T","P"),"N","F"),Parámetros!$M$2:$N$17,2,0),"Completar hasta 3ra sem. para evaluar a Probacionista"))</f>
        <v/>
      </c>
      <c r="AQ244" s="39"/>
      <c r="AR244" s="39"/>
      <c r="AS244" s="39"/>
      <c r="AT244" s="28"/>
      <c r="AU244" s="55"/>
      <c r="AV244" s="55"/>
      <c r="AW244" s="55"/>
      <c r="AX244" s="249" t="str">
        <f>IF(V244="","",EOMONTH(EDATE(Tabla1[[#This Row],[Fecha Finalización]],2),0))</f>
        <v/>
      </c>
      <c r="AY244" s="39"/>
      <c r="AZ244" s="250" t="str">
        <f>IF(V244="","",EOMONTH(EDATE(Tabla1[[#This Row],[Fecha Finalización]],3),0))</f>
        <v/>
      </c>
      <c r="BA244" s="39"/>
      <c r="BB244" s="39"/>
      <c r="BC244" s="236"/>
      <c r="BD244" s="234" t="str">
        <f>IF(F244="","",Tabla1[[#This Row],[sem 01]]&amp;Tabla1[[#This Row],[sem 02]]&amp;Tabla1[[#This Row],[sem 03]])</f>
        <v/>
      </c>
      <c r="BE244" s="235" t="str">
        <f>IF(TRIM(F244)="","",$B$1&amp;"-"&amp;SUBSTITUTE(Tabla1[[#This Row],[Mes Inscrito]]," ","")&amp;"-"&amp;SUBSTITUTE(Tabla1[[#This Row],[Dia de clases Inscrito]]," ","")&amp;"-"&amp;SUBSTITUTE(Tabla1[[#This Row],[Horario Inscrito]]," ","")&amp;"-"&amp;Tabla1[[#This Row],[Fecha Inicio grupo]])</f>
        <v/>
      </c>
      <c r="BF244" s="252" t="str">
        <f>IF(F244="","",Tabla1[[#This Row],[Curso]])</f>
        <v/>
      </c>
      <c r="BG244" s="253" t="str">
        <f>+IF(TRIM(F244)="","",$B$1&amp;"-"&amp;TRIM(Tabla1[[#This Row],[Mes Inscrito]])&amp;"-"&amp;TRIM(Tabla1[[#This Row],[Dia de clases Inscrito]])&amp;"-"&amp;TRIM(Tabla1[[#This Row],[Horario Inscrito]])&amp;"-"&amp;TRIM(Tabla1[[#This Row],[Fecha Inicio grupo]])&amp;"-"&amp;TRIM(Tabla1[[#This Row],[Tipo Incrito]]))</f>
        <v/>
      </c>
      <c r="BH244" s="307"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8"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8"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8" t="str">
        <f>IF(Tabla1[[#This Row],[Fecha Inicio grupo]]="","",IFERROR(VLOOKUP(Tabla1[[#This Row],[Mes de Alta como miembro]],Parámetros!$AM$2:$AN$16,2,0),"01/01/1900"))</f>
        <v/>
      </c>
    </row>
    <row r="245" spans="1:63" ht="14.45">
      <c r="A245" s="68">
        <v>242</v>
      </c>
      <c r="B245" s="29"/>
      <c r="C245" s="34"/>
      <c r="D245" s="42"/>
      <c r="E245" s="64"/>
      <c r="F245" s="45"/>
      <c r="G245" s="45"/>
      <c r="H245" s="164"/>
      <c r="I245" s="42"/>
      <c r="J245" s="28"/>
      <c r="K245" s="69"/>
      <c r="L245" s="68"/>
      <c r="M245" s="46"/>
      <c r="N245" s="239" t="str">
        <f ca="1">IF(Tabla1[[#This Row],[Fecha de nac]]="","",IF(Tabla1[[#This Row],[Fecha Finalización]] &gt;=TODAY(), DATEDIF(Tabla1[[#This Row],[Fecha de nac]],TODAY(),"y"), ROUNDDOWN((Tabla1[[#This Row],[Fecha Finalización]] -Tabla1[[#This Row],[Fecha de nac]])/365,0)))</f>
        <v/>
      </c>
      <c r="O245" s="170"/>
      <c r="P245" s="34"/>
      <c r="Q245" s="67"/>
      <c r="R245" s="67"/>
      <c r="S245" s="67"/>
      <c r="T245" s="67"/>
      <c r="U245" s="244" t="str">
        <f>IF(F245="","",Tabla1[[#This Row],[Fecha Inicio grupo]]+3*7-7)</f>
        <v/>
      </c>
      <c r="V245" s="245" t="str">
        <f>IF(F245="","",EDATE(Tabla1[[#This Row],[Fecha Inicio grupo]],3))</f>
        <v/>
      </c>
      <c r="W245" s="29"/>
      <c r="X245" s="29"/>
      <c r="Y245" s="76"/>
      <c r="Z245" s="76"/>
      <c r="AA245" s="76"/>
      <c r="AB245" s="76"/>
      <c r="AC245" s="76"/>
      <c r="AD245" s="76"/>
      <c r="AE245" s="76"/>
      <c r="AF245" s="76"/>
      <c r="AG245" s="76"/>
      <c r="AH245" s="76"/>
      <c r="AI245" s="76"/>
      <c r="AJ245" s="76"/>
      <c r="AK245" s="76"/>
      <c r="AL245" s="76"/>
      <c r="AM245" s="76"/>
      <c r="AN245" s="76"/>
      <c r="AO245" s="145"/>
      <c r="AP245" s="247" t="str">
        <f>IF(F245="","",IFERROR(VLOOKUP(SUBSTITUTE(SUBSTITUTE(Tabla1[[#This Row],[Uso Sistemas]],"T","P"),"N","F"),Parámetros!$M$2:$N$17,2,0),"Completar hasta 3ra sem. para evaluar a Probacionista"))</f>
        <v/>
      </c>
      <c r="AQ245" s="39"/>
      <c r="AR245" s="39"/>
      <c r="AS245" s="39"/>
      <c r="AT245" s="28"/>
      <c r="AU245" s="55"/>
      <c r="AV245" s="55"/>
      <c r="AW245" s="55"/>
      <c r="AX245" s="249" t="str">
        <f>IF(V245="","",EOMONTH(EDATE(Tabla1[[#This Row],[Fecha Finalización]],2),0))</f>
        <v/>
      </c>
      <c r="AY245" s="39"/>
      <c r="AZ245" s="250" t="str">
        <f>IF(V245="","",EOMONTH(EDATE(Tabla1[[#This Row],[Fecha Finalización]],3),0))</f>
        <v/>
      </c>
      <c r="BA245" s="39"/>
      <c r="BB245" s="39"/>
      <c r="BC245" s="236"/>
      <c r="BD245" s="234" t="str">
        <f>IF(F245="","",Tabla1[[#This Row],[sem 01]]&amp;Tabla1[[#This Row],[sem 02]]&amp;Tabla1[[#This Row],[sem 03]])</f>
        <v/>
      </c>
      <c r="BE245" s="235" t="str">
        <f>IF(TRIM(F245)="","",$B$1&amp;"-"&amp;SUBSTITUTE(Tabla1[[#This Row],[Mes Inscrito]]," ","")&amp;"-"&amp;SUBSTITUTE(Tabla1[[#This Row],[Dia de clases Inscrito]]," ","")&amp;"-"&amp;SUBSTITUTE(Tabla1[[#This Row],[Horario Inscrito]]," ","")&amp;"-"&amp;Tabla1[[#This Row],[Fecha Inicio grupo]])</f>
        <v/>
      </c>
      <c r="BF245" s="252" t="str">
        <f>IF(F245="","",Tabla1[[#This Row],[Curso]])</f>
        <v/>
      </c>
      <c r="BG245" s="253" t="str">
        <f>+IF(TRIM(F245)="","",$B$1&amp;"-"&amp;TRIM(Tabla1[[#This Row],[Mes Inscrito]])&amp;"-"&amp;TRIM(Tabla1[[#This Row],[Dia de clases Inscrito]])&amp;"-"&amp;TRIM(Tabla1[[#This Row],[Horario Inscrito]])&amp;"-"&amp;TRIM(Tabla1[[#This Row],[Fecha Inicio grupo]])&amp;"-"&amp;TRIM(Tabla1[[#This Row],[Tipo Incrito]]))</f>
        <v/>
      </c>
      <c r="BH245" s="307"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8"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8"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8" t="str">
        <f>IF(Tabla1[[#This Row],[Fecha Inicio grupo]]="","",IFERROR(VLOOKUP(Tabla1[[#This Row],[Mes de Alta como miembro]],Parámetros!$AM$2:$AN$16,2,0),"01/01/1900"))</f>
        <v/>
      </c>
    </row>
    <row r="246" spans="1:63" ht="14.45">
      <c r="A246" s="68">
        <v>243</v>
      </c>
      <c r="B246" s="29"/>
      <c r="C246" s="34"/>
      <c r="D246" s="42"/>
      <c r="E246" s="64"/>
      <c r="F246" s="45"/>
      <c r="G246" s="45"/>
      <c r="H246" s="164"/>
      <c r="I246" s="42"/>
      <c r="J246" s="28"/>
      <c r="K246" s="69"/>
      <c r="L246" s="68"/>
      <c r="M246" s="46"/>
      <c r="N246" s="239" t="str">
        <f ca="1">IF(Tabla1[[#This Row],[Fecha de nac]]="","",IF(Tabla1[[#This Row],[Fecha Finalización]] &gt;=TODAY(), DATEDIF(Tabla1[[#This Row],[Fecha de nac]],TODAY(),"y"), ROUNDDOWN((Tabla1[[#This Row],[Fecha Finalización]] -Tabla1[[#This Row],[Fecha de nac]])/365,0)))</f>
        <v/>
      </c>
      <c r="O246" s="170"/>
      <c r="P246" s="34"/>
      <c r="Q246" s="67"/>
      <c r="R246" s="67"/>
      <c r="S246" s="67"/>
      <c r="T246" s="67"/>
      <c r="U246" s="244" t="str">
        <f>IF(F246="","",Tabla1[[#This Row],[Fecha Inicio grupo]]+3*7-7)</f>
        <v/>
      </c>
      <c r="V246" s="245" t="str">
        <f>IF(F246="","",EDATE(Tabla1[[#This Row],[Fecha Inicio grupo]],3))</f>
        <v/>
      </c>
      <c r="W246" s="29"/>
      <c r="X246" s="29"/>
      <c r="Y246" s="76"/>
      <c r="Z246" s="76"/>
      <c r="AA246" s="76"/>
      <c r="AB246" s="76"/>
      <c r="AC246" s="76"/>
      <c r="AD246" s="76"/>
      <c r="AE246" s="76"/>
      <c r="AF246" s="76"/>
      <c r="AG246" s="76"/>
      <c r="AH246" s="76"/>
      <c r="AI246" s="76"/>
      <c r="AJ246" s="76"/>
      <c r="AK246" s="76"/>
      <c r="AL246" s="76"/>
      <c r="AM246" s="76"/>
      <c r="AN246" s="76"/>
      <c r="AO246" s="145"/>
      <c r="AP246" s="247" t="str">
        <f>IF(F246="","",IFERROR(VLOOKUP(SUBSTITUTE(SUBSTITUTE(Tabla1[[#This Row],[Uso Sistemas]],"T","P"),"N","F"),Parámetros!$M$2:$N$17,2,0),"Completar hasta 3ra sem. para evaluar a Probacionista"))</f>
        <v/>
      </c>
      <c r="AQ246" s="39"/>
      <c r="AR246" s="39"/>
      <c r="AS246" s="39"/>
      <c r="AT246" s="28"/>
      <c r="AU246" s="55"/>
      <c r="AV246" s="55"/>
      <c r="AW246" s="55"/>
      <c r="AX246" s="249" t="str">
        <f>IF(V246="","",EOMONTH(EDATE(Tabla1[[#This Row],[Fecha Finalización]],2),0))</f>
        <v/>
      </c>
      <c r="AY246" s="39"/>
      <c r="AZ246" s="250" t="str">
        <f>IF(V246="","",EOMONTH(EDATE(Tabla1[[#This Row],[Fecha Finalización]],3),0))</f>
        <v/>
      </c>
      <c r="BA246" s="39"/>
      <c r="BB246" s="39"/>
      <c r="BC246" s="236"/>
      <c r="BD246" s="234" t="str">
        <f>IF(F246="","",Tabla1[[#This Row],[sem 01]]&amp;Tabla1[[#This Row],[sem 02]]&amp;Tabla1[[#This Row],[sem 03]])</f>
        <v/>
      </c>
      <c r="BE246" s="235" t="str">
        <f>IF(TRIM(F246)="","",$B$1&amp;"-"&amp;SUBSTITUTE(Tabla1[[#This Row],[Mes Inscrito]]," ","")&amp;"-"&amp;SUBSTITUTE(Tabla1[[#This Row],[Dia de clases Inscrito]]," ","")&amp;"-"&amp;SUBSTITUTE(Tabla1[[#This Row],[Horario Inscrito]]," ","")&amp;"-"&amp;Tabla1[[#This Row],[Fecha Inicio grupo]])</f>
        <v/>
      </c>
      <c r="BF246" s="252" t="str">
        <f>IF(F246="","",Tabla1[[#This Row],[Curso]])</f>
        <v/>
      </c>
      <c r="BG246" s="253" t="str">
        <f>+IF(TRIM(F246)="","",$B$1&amp;"-"&amp;TRIM(Tabla1[[#This Row],[Mes Inscrito]])&amp;"-"&amp;TRIM(Tabla1[[#This Row],[Dia de clases Inscrito]])&amp;"-"&amp;TRIM(Tabla1[[#This Row],[Horario Inscrito]])&amp;"-"&amp;TRIM(Tabla1[[#This Row],[Fecha Inicio grupo]])&amp;"-"&amp;TRIM(Tabla1[[#This Row],[Tipo Incrito]]))</f>
        <v/>
      </c>
      <c r="BH246" s="307"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8"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8"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8" t="str">
        <f>IF(Tabla1[[#This Row],[Fecha Inicio grupo]]="","",IFERROR(VLOOKUP(Tabla1[[#This Row],[Mes de Alta como miembro]],Parámetros!$AM$2:$AN$16,2,0),"01/01/1900"))</f>
        <v/>
      </c>
    </row>
    <row r="247" spans="1:63" ht="14.45">
      <c r="A247" s="68">
        <v>244</v>
      </c>
      <c r="B247" s="29"/>
      <c r="C247" s="34"/>
      <c r="D247" s="42"/>
      <c r="E247" s="64"/>
      <c r="F247" s="45"/>
      <c r="G247" s="45"/>
      <c r="H247" s="164"/>
      <c r="I247" s="42"/>
      <c r="J247" s="28"/>
      <c r="K247" s="69"/>
      <c r="L247" s="68"/>
      <c r="M247" s="46"/>
      <c r="N247" s="239" t="str">
        <f ca="1">IF(Tabla1[[#This Row],[Fecha de nac]]="","",IF(Tabla1[[#This Row],[Fecha Finalización]] &gt;=TODAY(), DATEDIF(Tabla1[[#This Row],[Fecha de nac]],TODAY(),"y"), ROUNDDOWN((Tabla1[[#This Row],[Fecha Finalización]] -Tabla1[[#This Row],[Fecha de nac]])/365,0)))</f>
        <v/>
      </c>
      <c r="O247" s="170"/>
      <c r="P247" s="34"/>
      <c r="Q247" s="67"/>
      <c r="R247" s="67"/>
      <c r="S247" s="67"/>
      <c r="T247" s="67"/>
      <c r="U247" s="244" t="str">
        <f>IF(F247="","",Tabla1[[#This Row],[Fecha Inicio grupo]]+3*7-7)</f>
        <v/>
      </c>
      <c r="V247" s="245" t="str">
        <f>IF(F247="","",EDATE(Tabla1[[#This Row],[Fecha Inicio grupo]],3))</f>
        <v/>
      </c>
      <c r="W247" s="29"/>
      <c r="X247" s="29"/>
      <c r="Y247" s="76"/>
      <c r="Z247" s="76"/>
      <c r="AA247" s="76"/>
      <c r="AB247" s="76"/>
      <c r="AC247" s="76"/>
      <c r="AD247" s="76"/>
      <c r="AE247" s="76"/>
      <c r="AF247" s="76"/>
      <c r="AG247" s="76"/>
      <c r="AH247" s="76"/>
      <c r="AI247" s="76"/>
      <c r="AJ247" s="76"/>
      <c r="AK247" s="76"/>
      <c r="AL247" s="76"/>
      <c r="AM247" s="76"/>
      <c r="AN247" s="76"/>
      <c r="AO247" s="145"/>
      <c r="AP247" s="247" t="str">
        <f>IF(F247="","",IFERROR(VLOOKUP(SUBSTITUTE(SUBSTITUTE(Tabla1[[#This Row],[Uso Sistemas]],"T","P"),"N","F"),Parámetros!$M$2:$N$17,2,0),"Completar hasta 3ra sem. para evaluar a Probacionista"))</f>
        <v/>
      </c>
      <c r="AQ247" s="39"/>
      <c r="AR247" s="39"/>
      <c r="AS247" s="39"/>
      <c r="AT247" s="28"/>
      <c r="AU247" s="55"/>
      <c r="AV247" s="55"/>
      <c r="AW247" s="55"/>
      <c r="AX247" s="249" t="str">
        <f>IF(V247="","",EOMONTH(EDATE(Tabla1[[#This Row],[Fecha Finalización]],2),0))</f>
        <v/>
      </c>
      <c r="AY247" s="39"/>
      <c r="AZ247" s="250" t="str">
        <f>IF(V247="","",EOMONTH(EDATE(Tabla1[[#This Row],[Fecha Finalización]],3),0))</f>
        <v/>
      </c>
      <c r="BA247" s="39"/>
      <c r="BB247" s="39"/>
      <c r="BC247" s="236"/>
      <c r="BD247" s="234" t="str">
        <f>IF(F247="","",Tabla1[[#This Row],[sem 01]]&amp;Tabla1[[#This Row],[sem 02]]&amp;Tabla1[[#This Row],[sem 03]])</f>
        <v/>
      </c>
      <c r="BE247" s="235" t="str">
        <f>IF(TRIM(F247)="","",$B$1&amp;"-"&amp;SUBSTITUTE(Tabla1[[#This Row],[Mes Inscrito]]," ","")&amp;"-"&amp;SUBSTITUTE(Tabla1[[#This Row],[Dia de clases Inscrito]]," ","")&amp;"-"&amp;SUBSTITUTE(Tabla1[[#This Row],[Horario Inscrito]]," ","")&amp;"-"&amp;Tabla1[[#This Row],[Fecha Inicio grupo]])</f>
        <v/>
      </c>
      <c r="BF247" s="252" t="str">
        <f>IF(F247="","",Tabla1[[#This Row],[Curso]])</f>
        <v/>
      </c>
      <c r="BG247" s="253" t="str">
        <f>+IF(TRIM(F247)="","",$B$1&amp;"-"&amp;TRIM(Tabla1[[#This Row],[Mes Inscrito]])&amp;"-"&amp;TRIM(Tabla1[[#This Row],[Dia de clases Inscrito]])&amp;"-"&amp;TRIM(Tabla1[[#This Row],[Horario Inscrito]])&amp;"-"&amp;TRIM(Tabla1[[#This Row],[Fecha Inicio grupo]])&amp;"-"&amp;TRIM(Tabla1[[#This Row],[Tipo Incrito]]))</f>
        <v/>
      </c>
      <c r="BH247" s="307"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8"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8"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8" t="str">
        <f>IF(Tabla1[[#This Row],[Fecha Inicio grupo]]="","",IFERROR(VLOOKUP(Tabla1[[#This Row],[Mes de Alta como miembro]],Parámetros!$AM$2:$AN$16,2,0),"01/01/1900"))</f>
        <v/>
      </c>
    </row>
    <row r="248" spans="1:63" ht="14.45">
      <c r="A248" s="68">
        <v>245</v>
      </c>
      <c r="B248" s="29"/>
      <c r="C248" s="34"/>
      <c r="D248" s="42"/>
      <c r="E248" s="64"/>
      <c r="F248" s="45"/>
      <c r="G248" s="45"/>
      <c r="H248" s="164"/>
      <c r="I248" s="42"/>
      <c r="J248" s="28"/>
      <c r="K248" s="69"/>
      <c r="L248" s="68"/>
      <c r="M248" s="46"/>
      <c r="N248" s="239" t="str">
        <f ca="1">IF(Tabla1[[#This Row],[Fecha de nac]]="","",IF(Tabla1[[#This Row],[Fecha Finalización]] &gt;=TODAY(), DATEDIF(Tabla1[[#This Row],[Fecha de nac]],TODAY(),"y"), ROUNDDOWN((Tabla1[[#This Row],[Fecha Finalización]] -Tabla1[[#This Row],[Fecha de nac]])/365,0)))</f>
        <v/>
      </c>
      <c r="O248" s="170"/>
      <c r="P248" s="34"/>
      <c r="Q248" s="67"/>
      <c r="R248" s="67"/>
      <c r="S248" s="67"/>
      <c r="T248" s="67"/>
      <c r="U248" s="244" t="str">
        <f>IF(F248="","",Tabla1[[#This Row],[Fecha Inicio grupo]]+3*7-7)</f>
        <v/>
      </c>
      <c r="V248" s="245" t="str">
        <f>IF(F248="","",EDATE(Tabla1[[#This Row],[Fecha Inicio grupo]],3))</f>
        <v/>
      </c>
      <c r="W248" s="29"/>
      <c r="X248" s="29"/>
      <c r="Y248" s="76"/>
      <c r="Z248" s="76"/>
      <c r="AA248" s="76"/>
      <c r="AB248" s="76"/>
      <c r="AC248" s="76"/>
      <c r="AD248" s="76"/>
      <c r="AE248" s="76"/>
      <c r="AF248" s="76"/>
      <c r="AG248" s="76"/>
      <c r="AH248" s="76"/>
      <c r="AI248" s="76"/>
      <c r="AJ248" s="76"/>
      <c r="AK248" s="76"/>
      <c r="AL248" s="76"/>
      <c r="AM248" s="76"/>
      <c r="AN248" s="76"/>
      <c r="AO248" s="145"/>
      <c r="AP248" s="247" t="str">
        <f>IF(F248="","",IFERROR(VLOOKUP(SUBSTITUTE(SUBSTITUTE(Tabla1[[#This Row],[Uso Sistemas]],"T","P"),"N","F"),Parámetros!$M$2:$N$17,2,0),"Completar hasta 3ra sem. para evaluar a Probacionista"))</f>
        <v/>
      </c>
      <c r="AQ248" s="39"/>
      <c r="AR248" s="39"/>
      <c r="AS248" s="39"/>
      <c r="AT248" s="28"/>
      <c r="AU248" s="55"/>
      <c r="AV248" s="55"/>
      <c r="AW248" s="55"/>
      <c r="AX248" s="249" t="str">
        <f>IF(V248="","",EOMONTH(EDATE(Tabla1[[#This Row],[Fecha Finalización]],2),0))</f>
        <v/>
      </c>
      <c r="AY248" s="39"/>
      <c r="AZ248" s="250" t="str">
        <f>IF(V248="","",EOMONTH(EDATE(Tabla1[[#This Row],[Fecha Finalización]],3),0))</f>
        <v/>
      </c>
      <c r="BA248" s="39"/>
      <c r="BB248" s="39"/>
      <c r="BC248" s="236"/>
      <c r="BD248" s="234" t="str">
        <f>IF(F248="","",Tabla1[[#This Row],[sem 01]]&amp;Tabla1[[#This Row],[sem 02]]&amp;Tabla1[[#This Row],[sem 03]])</f>
        <v/>
      </c>
      <c r="BE248" s="235" t="str">
        <f>IF(TRIM(F248)="","",$B$1&amp;"-"&amp;SUBSTITUTE(Tabla1[[#This Row],[Mes Inscrito]]," ","")&amp;"-"&amp;SUBSTITUTE(Tabla1[[#This Row],[Dia de clases Inscrito]]," ","")&amp;"-"&amp;SUBSTITUTE(Tabla1[[#This Row],[Horario Inscrito]]," ","")&amp;"-"&amp;Tabla1[[#This Row],[Fecha Inicio grupo]])</f>
        <v/>
      </c>
      <c r="BF248" s="252" t="str">
        <f>IF(F248="","",Tabla1[[#This Row],[Curso]])</f>
        <v/>
      </c>
      <c r="BG248" s="253" t="str">
        <f>+IF(TRIM(F248)="","",$B$1&amp;"-"&amp;TRIM(Tabla1[[#This Row],[Mes Inscrito]])&amp;"-"&amp;TRIM(Tabla1[[#This Row],[Dia de clases Inscrito]])&amp;"-"&amp;TRIM(Tabla1[[#This Row],[Horario Inscrito]])&amp;"-"&amp;TRIM(Tabla1[[#This Row],[Fecha Inicio grupo]])&amp;"-"&amp;TRIM(Tabla1[[#This Row],[Tipo Incrito]]))</f>
        <v/>
      </c>
      <c r="BH248" s="307"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8"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8"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8" t="str">
        <f>IF(Tabla1[[#This Row],[Fecha Inicio grupo]]="","",IFERROR(VLOOKUP(Tabla1[[#This Row],[Mes de Alta como miembro]],Parámetros!$AM$2:$AN$16,2,0),"01/01/1900"))</f>
        <v/>
      </c>
    </row>
    <row r="249" spans="1:63" ht="14.45">
      <c r="A249" s="68">
        <v>246</v>
      </c>
      <c r="B249" s="29"/>
      <c r="C249" s="34"/>
      <c r="D249" s="42"/>
      <c r="E249" s="64"/>
      <c r="F249" s="45"/>
      <c r="G249" s="45"/>
      <c r="H249" s="164"/>
      <c r="I249" s="42"/>
      <c r="J249" s="28"/>
      <c r="K249" s="69"/>
      <c r="L249" s="68"/>
      <c r="M249" s="46"/>
      <c r="N249" s="239" t="str">
        <f ca="1">IF(Tabla1[[#This Row],[Fecha de nac]]="","",IF(Tabla1[[#This Row],[Fecha Finalización]] &gt;=TODAY(), DATEDIF(Tabla1[[#This Row],[Fecha de nac]],TODAY(),"y"), ROUNDDOWN((Tabla1[[#This Row],[Fecha Finalización]] -Tabla1[[#This Row],[Fecha de nac]])/365,0)))</f>
        <v/>
      </c>
      <c r="O249" s="170"/>
      <c r="P249" s="34"/>
      <c r="Q249" s="67"/>
      <c r="R249" s="67"/>
      <c r="S249" s="67"/>
      <c r="T249" s="67"/>
      <c r="U249" s="244" t="str">
        <f>IF(F249="","",Tabla1[[#This Row],[Fecha Inicio grupo]]+3*7-7)</f>
        <v/>
      </c>
      <c r="V249" s="245" t="str">
        <f>IF(F249="","",EDATE(Tabla1[[#This Row],[Fecha Inicio grupo]],3))</f>
        <v/>
      </c>
      <c r="W249" s="29"/>
      <c r="X249" s="29"/>
      <c r="Y249" s="76"/>
      <c r="Z249" s="76"/>
      <c r="AA249" s="76"/>
      <c r="AB249" s="76"/>
      <c r="AC249" s="76"/>
      <c r="AD249" s="76"/>
      <c r="AE249" s="76"/>
      <c r="AF249" s="76"/>
      <c r="AG249" s="76"/>
      <c r="AH249" s="76"/>
      <c r="AI249" s="76"/>
      <c r="AJ249" s="76"/>
      <c r="AK249" s="76"/>
      <c r="AL249" s="76"/>
      <c r="AM249" s="76"/>
      <c r="AN249" s="76"/>
      <c r="AO249" s="145"/>
      <c r="AP249" s="247" t="str">
        <f>IF(F249="","",IFERROR(VLOOKUP(SUBSTITUTE(SUBSTITUTE(Tabla1[[#This Row],[Uso Sistemas]],"T","P"),"N","F"),Parámetros!$M$2:$N$17,2,0),"Completar hasta 3ra sem. para evaluar a Probacionista"))</f>
        <v/>
      </c>
      <c r="AQ249" s="39"/>
      <c r="AR249" s="39"/>
      <c r="AS249" s="39"/>
      <c r="AT249" s="28"/>
      <c r="AU249" s="55"/>
      <c r="AV249" s="55"/>
      <c r="AW249" s="55"/>
      <c r="AX249" s="249" t="str">
        <f>IF(V249="","",EOMONTH(EDATE(Tabla1[[#This Row],[Fecha Finalización]],2),0))</f>
        <v/>
      </c>
      <c r="AY249" s="39"/>
      <c r="AZ249" s="250" t="str">
        <f>IF(V249="","",EOMONTH(EDATE(Tabla1[[#This Row],[Fecha Finalización]],3),0))</f>
        <v/>
      </c>
      <c r="BA249" s="39"/>
      <c r="BB249" s="39"/>
      <c r="BC249" s="236"/>
      <c r="BD249" s="234" t="str">
        <f>IF(F249="","",Tabla1[[#This Row],[sem 01]]&amp;Tabla1[[#This Row],[sem 02]]&amp;Tabla1[[#This Row],[sem 03]])</f>
        <v/>
      </c>
      <c r="BE249" s="235" t="str">
        <f>IF(TRIM(F249)="","",$B$1&amp;"-"&amp;SUBSTITUTE(Tabla1[[#This Row],[Mes Inscrito]]," ","")&amp;"-"&amp;SUBSTITUTE(Tabla1[[#This Row],[Dia de clases Inscrito]]," ","")&amp;"-"&amp;SUBSTITUTE(Tabla1[[#This Row],[Horario Inscrito]]," ","")&amp;"-"&amp;Tabla1[[#This Row],[Fecha Inicio grupo]])</f>
        <v/>
      </c>
      <c r="BF249" s="252" t="str">
        <f>IF(F249="","",Tabla1[[#This Row],[Curso]])</f>
        <v/>
      </c>
      <c r="BG249" s="253" t="str">
        <f>+IF(TRIM(F249)="","",$B$1&amp;"-"&amp;TRIM(Tabla1[[#This Row],[Mes Inscrito]])&amp;"-"&amp;TRIM(Tabla1[[#This Row],[Dia de clases Inscrito]])&amp;"-"&amp;TRIM(Tabla1[[#This Row],[Horario Inscrito]])&amp;"-"&amp;TRIM(Tabla1[[#This Row],[Fecha Inicio grupo]])&amp;"-"&amp;TRIM(Tabla1[[#This Row],[Tipo Incrito]]))</f>
        <v/>
      </c>
      <c r="BH249" s="307"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8"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8"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8" t="str">
        <f>IF(Tabla1[[#This Row],[Fecha Inicio grupo]]="","",IFERROR(VLOOKUP(Tabla1[[#This Row],[Mes de Alta como miembro]],Parámetros!$AM$2:$AN$16,2,0),"01/01/1900"))</f>
        <v/>
      </c>
    </row>
    <row r="250" spans="1:63" ht="14.45">
      <c r="A250" s="68">
        <v>247</v>
      </c>
      <c r="B250" s="29"/>
      <c r="C250" s="34"/>
      <c r="D250" s="42"/>
      <c r="E250" s="64"/>
      <c r="F250" s="45"/>
      <c r="G250" s="45"/>
      <c r="H250" s="164"/>
      <c r="I250" s="42"/>
      <c r="J250" s="28"/>
      <c r="K250" s="69"/>
      <c r="L250" s="68"/>
      <c r="M250" s="46"/>
      <c r="N250" s="239" t="str">
        <f ca="1">IF(Tabla1[[#This Row],[Fecha de nac]]="","",IF(Tabla1[[#This Row],[Fecha Finalización]] &gt;=TODAY(), DATEDIF(Tabla1[[#This Row],[Fecha de nac]],TODAY(),"y"), ROUNDDOWN((Tabla1[[#This Row],[Fecha Finalización]] -Tabla1[[#This Row],[Fecha de nac]])/365,0)))</f>
        <v/>
      </c>
      <c r="O250" s="170"/>
      <c r="P250" s="34"/>
      <c r="Q250" s="67"/>
      <c r="R250" s="67"/>
      <c r="S250" s="67"/>
      <c r="T250" s="67"/>
      <c r="U250" s="244" t="str">
        <f>IF(F250="","",Tabla1[[#This Row],[Fecha Inicio grupo]]+3*7-7)</f>
        <v/>
      </c>
      <c r="V250" s="245" t="str">
        <f>IF(F250="","",EDATE(Tabla1[[#This Row],[Fecha Inicio grupo]],3))</f>
        <v/>
      </c>
      <c r="W250" s="29"/>
      <c r="X250" s="29"/>
      <c r="Y250" s="76"/>
      <c r="Z250" s="76"/>
      <c r="AA250" s="76"/>
      <c r="AB250" s="76"/>
      <c r="AC250" s="76"/>
      <c r="AD250" s="76"/>
      <c r="AE250" s="76"/>
      <c r="AF250" s="76"/>
      <c r="AG250" s="76"/>
      <c r="AH250" s="76"/>
      <c r="AI250" s="76"/>
      <c r="AJ250" s="76"/>
      <c r="AK250" s="76"/>
      <c r="AL250" s="76"/>
      <c r="AM250" s="76"/>
      <c r="AN250" s="76"/>
      <c r="AO250" s="145"/>
      <c r="AP250" s="247" t="str">
        <f>IF(F250="","",IFERROR(VLOOKUP(SUBSTITUTE(SUBSTITUTE(Tabla1[[#This Row],[Uso Sistemas]],"T","P"),"N","F"),Parámetros!$M$2:$N$17,2,0),"Completar hasta 3ra sem. para evaluar a Probacionista"))</f>
        <v/>
      </c>
      <c r="AQ250" s="39"/>
      <c r="AR250" s="39"/>
      <c r="AS250" s="39"/>
      <c r="AT250" s="28"/>
      <c r="AU250" s="55"/>
      <c r="AV250" s="55"/>
      <c r="AW250" s="55"/>
      <c r="AX250" s="249" t="str">
        <f>IF(V250="","",EOMONTH(EDATE(Tabla1[[#This Row],[Fecha Finalización]],2),0))</f>
        <v/>
      </c>
      <c r="AY250" s="39"/>
      <c r="AZ250" s="250" t="str">
        <f>IF(V250="","",EOMONTH(EDATE(Tabla1[[#This Row],[Fecha Finalización]],3),0))</f>
        <v/>
      </c>
      <c r="BA250" s="39"/>
      <c r="BB250" s="39"/>
      <c r="BC250" s="236"/>
      <c r="BD250" s="234" t="str">
        <f>IF(F250="","",Tabla1[[#This Row],[sem 01]]&amp;Tabla1[[#This Row],[sem 02]]&amp;Tabla1[[#This Row],[sem 03]])</f>
        <v/>
      </c>
      <c r="BE250" s="235" t="str">
        <f>IF(TRIM(F250)="","",$B$1&amp;"-"&amp;SUBSTITUTE(Tabla1[[#This Row],[Mes Inscrito]]," ","")&amp;"-"&amp;SUBSTITUTE(Tabla1[[#This Row],[Dia de clases Inscrito]]," ","")&amp;"-"&amp;SUBSTITUTE(Tabla1[[#This Row],[Horario Inscrito]]," ","")&amp;"-"&amp;Tabla1[[#This Row],[Fecha Inicio grupo]])</f>
        <v/>
      </c>
      <c r="BF250" s="252" t="str">
        <f>IF(F250="","",Tabla1[[#This Row],[Curso]])</f>
        <v/>
      </c>
      <c r="BG250" s="253" t="str">
        <f>+IF(TRIM(F250)="","",$B$1&amp;"-"&amp;TRIM(Tabla1[[#This Row],[Mes Inscrito]])&amp;"-"&amp;TRIM(Tabla1[[#This Row],[Dia de clases Inscrito]])&amp;"-"&amp;TRIM(Tabla1[[#This Row],[Horario Inscrito]])&amp;"-"&amp;TRIM(Tabla1[[#This Row],[Fecha Inicio grupo]])&amp;"-"&amp;TRIM(Tabla1[[#This Row],[Tipo Incrito]]))</f>
        <v/>
      </c>
      <c r="BH250" s="307"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8"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8"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8" t="str">
        <f>IF(Tabla1[[#This Row],[Fecha Inicio grupo]]="","",IFERROR(VLOOKUP(Tabla1[[#This Row],[Mes de Alta como miembro]],Parámetros!$AM$2:$AN$16,2,0),"01/01/1900"))</f>
        <v/>
      </c>
    </row>
    <row r="251" spans="1:63" ht="14.45">
      <c r="A251" s="68">
        <v>248</v>
      </c>
      <c r="B251" s="29"/>
      <c r="C251" s="34"/>
      <c r="D251" s="42"/>
      <c r="E251" s="64"/>
      <c r="F251" s="45"/>
      <c r="G251" s="45"/>
      <c r="H251" s="164"/>
      <c r="I251" s="42"/>
      <c r="J251" s="28"/>
      <c r="K251" s="69"/>
      <c r="L251" s="68"/>
      <c r="M251" s="46"/>
      <c r="N251" s="239" t="str">
        <f ca="1">IF(Tabla1[[#This Row],[Fecha de nac]]="","",IF(Tabla1[[#This Row],[Fecha Finalización]] &gt;=TODAY(), DATEDIF(Tabla1[[#This Row],[Fecha de nac]],TODAY(),"y"), ROUNDDOWN((Tabla1[[#This Row],[Fecha Finalización]] -Tabla1[[#This Row],[Fecha de nac]])/365,0)))</f>
        <v/>
      </c>
      <c r="O251" s="170"/>
      <c r="P251" s="34"/>
      <c r="Q251" s="67"/>
      <c r="R251" s="67"/>
      <c r="S251" s="67"/>
      <c r="T251" s="67"/>
      <c r="U251" s="244" t="str">
        <f>IF(F251="","",Tabla1[[#This Row],[Fecha Inicio grupo]]+3*7-7)</f>
        <v/>
      </c>
      <c r="V251" s="245" t="str">
        <f>IF(F251="","",EDATE(Tabla1[[#This Row],[Fecha Inicio grupo]],3))</f>
        <v/>
      </c>
      <c r="W251" s="29"/>
      <c r="X251" s="29"/>
      <c r="Y251" s="76"/>
      <c r="Z251" s="76"/>
      <c r="AA251" s="76"/>
      <c r="AB251" s="76"/>
      <c r="AC251" s="76"/>
      <c r="AD251" s="76"/>
      <c r="AE251" s="76"/>
      <c r="AF251" s="76"/>
      <c r="AG251" s="76"/>
      <c r="AH251" s="76"/>
      <c r="AI251" s="76"/>
      <c r="AJ251" s="76"/>
      <c r="AK251" s="76"/>
      <c r="AL251" s="76"/>
      <c r="AM251" s="76"/>
      <c r="AN251" s="76"/>
      <c r="AO251" s="145"/>
      <c r="AP251" s="247" t="str">
        <f>IF(F251="","",IFERROR(VLOOKUP(SUBSTITUTE(SUBSTITUTE(Tabla1[[#This Row],[Uso Sistemas]],"T","P"),"N","F"),Parámetros!$M$2:$N$17,2,0),"Completar hasta 3ra sem. para evaluar a Probacionista"))</f>
        <v/>
      </c>
      <c r="AQ251" s="39"/>
      <c r="AR251" s="39"/>
      <c r="AS251" s="39"/>
      <c r="AT251" s="28"/>
      <c r="AU251" s="55"/>
      <c r="AV251" s="55"/>
      <c r="AW251" s="55"/>
      <c r="AX251" s="249" t="str">
        <f>IF(V251="","",EOMONTH(EDATE(Tabla1[[#This Row],[Fecha Finalización]],2),0))</f>
        <v/>
      </c>
      <c r="AY251" s="39"/>
      <c r="AZ251" s="250" t="str">
        <f>IF(V251="","",EOMONTH(EDATE(Tabla1[[#This Row],[Fecha Finalización]],3),0))</f>
        <v/>
      </c>
      <c r="BA251" s="39"/>
      <c r="BB251" s="39"/>
      <c r="BC251" s="236"/>
      <c r="BD251" s="234" t="str">
        <f>IF(F251="","",Tabla1[[#This Row],[sem 01]]&amp;Tabla1[[#This Row],[sem 02]]&amp;Tabla1[[#This Row],[sem 03]])</f>
        <v/>
      </c>
      <c r="BE251" s="235" t="str">
        <f>IF(TRIM(F251)="","",$B$1&amp;"-"&amp;SUBSTITUTE(Tabla1[[#This Row],[Mes Inscrito]]," ","")&amp;"-"&amp;SUBSTITUTE(Tabla1[[#This Row],[Dia de clases Inscrito]]," ","")&amp;"-"&amp;SUBSTITUTE(Tabla1[[#This Row],[Horario Inscrito]]," ","")&amp;"-"&amp;Tabla1[[#This Row],[Fecha Inicio grupo]])</f>
        <v/>
      </c>
      <c r="BF251" s="252" t="str">
        <f>IF(F251="","",Tabla1[[#This Row],[Curso]])</f>
        <v/>
      </c>
      <c r="BG251" s="253" t="str">
        <f>+IF(TRIM(F251)="","",$B$1&amp;"-"&amp;TRIM(Tabla1[[#This Row],[Mes Inscrito]])&amp;"-"&amp;TRIM(Tabla1[[#This Row],[Dia de clases Inscrito]])&amp;"-"&amp;TRIM(Tabla1[[#This Row],[Horario Inscrito]])&amp;"-"&amp;TRIM(Tabla1[[#This Row],[Fecha Inicio grupo]])&amp;"-"&amp;TRIM(Tabla1[[#This Row],[Tipo Incrito]]))</f>
        <v/>
      </c>
      <c r="BH251" s="307"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8"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8"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8" t="str">
        <f>IF(Tabla1[[#This Row],[Fecha Inicio grupo]]="","",IFERROR(VLOOKUP(Tabla1[[#This Row],[Mes de Alta como miembro]],Parámetros!$AM$2:$AN$16,2,0),"01/01/1900"))</f>
        <v/>
      </c>
    </row>
    <row r="252" spans="1:63" ht="14.45">
      <c r="A252" s="68">
        <v>249</v>
      </c>
      <c r="B252" s="29"/>
      <c r="C252" s="34"/>
      <c r="D252" s="42"/>
      <c r="E252" s="64"/>
      <c r="F252" s="45"/>
      <c r="G252" s="45"/>
      <c r="H252" s="164"/>
      <c r="I252" s="42"/>
      <c r="J252" s="28"/>
      <c r="K252" s="69"/>
      <c r="L252" s="68"/>
      <c r="M252" s="46"/>
      <c r="N252" s="239" t="str">
        <f ca="1">IF(Tabla1[[#This Row],[Fecha de nac]]="","",IF(Tabla1[[#This Row],[Fecha Finalización]] &gt;=TODAY(), DATEDIF(Tabla1[[#This Row],[Fecha de nac]],TODAY(),"y"), ROUNDDOWN((Tabla1[[#This Row],[Fecha Finalización]] -Tabla1[[#This Row],[Fecha de nac]])/365,0)))</f>
        <v/>
      </c>
      <c r="O252" s="170"/>
      <c r="P252" s="34"/>
      <c r="Q252" s="67"/>
      <c r="R252" s="67"/>
      <c r="S252" s="67"/>
      <c r="T252" s="67"/>
      <c r="U252" s="244" t="str">
        <f>IF(F252="","",Tabla1[[#This Row],[Fecha Inicio grupo]]+3*7-7)</f>
        <v/>
      </c>
      <c r="V252" s="245" t="str">
        <f>IF(F252="","",EDATE(Tabla1[[#This Row],[Fecha Inicio grupo]],3))</f>
        <v/>
      </c>
      <c r="W252" s="29"/>
      <c r="X252" s="29"/>
      <c r="Y252" s="76"/>
      <c r="Z252" s="76"/>
      <c r="AA252" s="76"/>
      <c r="AB252" s="76"/>
      <c r="AC252" s="76"/>
      <c r="AD252" s="76"/>
      <c r="AE252" s="76"/>
      <c r="AF252" s="76"/>
      <c r="AG252" s="76"/>
      <c r="AH252" s="76"/>
      <c r="AI252" s="76"/>
      <c r="AJ252" s="76"/>
      <c r="AK252" s="76"/>
      <c r="AL252" s="76"/>
      <c r="AM252" s="76"/>
      <c r="AN252" s="76"/>
      <c r="AO252" s="145"/>
      <c r="AP252" s="247" t="str">
        <f>IF(F252="","",IFERROR(VLOOKUP(SUBSTITUTE(SUBSTITUTE(Tabla1[[#This Row],[Uso Sistemas]],"T","P"),"N","F"),Parámetros!$M$2:$N$17,2,0),"Completar hasta 3ra sem. para evaluar a Probacionista"))</f>
        <v/>
      </c>
      <c r="AQ252" s="39"/>
      <c r="AR252" s="39"/>
      <c r="AS252" s="39"/>
      <c r="AT252" s="28"/>
      <c r="AU252" s="55"/>
      <c r="AV252" s="55"/>
      <c r="AW252" s="55"/>
      <c r="AX252" s="249" t="str">
        <f>IF(V252="","",EOMONTH(EDATE(Tabla1[[#This Row],[Fecha Finalización]],2),0))</f>
        <v/>
      </c>
      <c r="AY252" s="39"/>
      <c r="AZ252" s="250" t="str">
        <f>IF(V252="","",EOMONTH(EDATE(Tabla1[[#This Row],[Fecha Finalización]],3),0))</f>
        <v/>
      </c>
      <c r="BA252" s="39"/>
      <c r="BB252" s="39"/>
      <c r="BC252" s="236"/>
      <c r="BD252" s="234" t="str">
        <f>IF(F252="","",Tabla1[[#This Row],[sem 01]]&amp;Tabla1[[#This Row],[sem 02]]&amp;Tabla1[[#This Row],[sem 03]])</f>
        <v/>
      </c>
      <c r="BE252" s="235" t="str">
        <f>IF(TRIM(F252)="","",$B$1&amp;"-"&amp;SUBSTITUTE(Tabla1[[#This Row],[Mes Inscrito]]," ","")&amp;"-"&amp;SUBSTITUTE(Tabla1[[#This Row],[Dia de clases Inscrito]]," ","")&amp;"-"&amp;SUBSTITUTE(Tabla1[[#This Row],[Horario Inscrito]]," ","")&amp;"-"&amp;Tabla1[[#This Row],[Fecha Inicio grupo]])</f>
        <v/>
      </c>
      <c r="BF252" s="252" t="str">
        <f>IF(F252="","",Tabla1[[#This Row],[Curso]])</f>
        <v/>
      </c>
      <c r="BG252" s="253" t="str">
        <f>+IF(TRIM(F252)="","",$B$1&amp;"-"&amp;TRIM(Tabla1[[#This Row],[Mes Inscrito]])&amp;"-"&amp;TRIM(Tabla1[[#This Row],[Dia de clases Inscrito]])&amp;"-"&amp;TRIM(Tabla1[[#This Row],[Horario Inscrito]])&amp;"-"&amp;TRIM(Tabla1[[#This Row],[Fecha Inicio grupo]])&amp;"-"&amp;TRIM(Tabla1[[#This Row],[Tipo Incrito]]))</f>
        <v/>
      </c>
      <c r="BH252" s="307"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8"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8"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8" t="str">
        <f>IF(Tabla1[[#This Row],[Fecha Inicio grupo]]="","",IFERROR(VLOOKUP(Tabla1[[#This Row],[Mes de Alta como miembro]],Parámetros!$AM$2:$AN$16,2,0),"01/01/1900"))</f>
        <v/>
      </c>
    </row>
    <row r="253" spans="1:63" ht="14.45">
      <c r="A253" s="68">
        <v>250</v>
      </c>
      <c r="B253" s="29"/>
      <c r="C253" s="34"/>
      <c r="D253" s="42"/>
      <c r="E253" s="64"/>
      <c r="F253" s="45"/>
      <c r="G253" s="45"/>
      <c r="H253" s="164"/>
      <c r="I253" s="42"/>
      <c r="J253" s="28"/>
      <c r="K253" s="69"/>
      <c r="L253" s="68"/>
      <c r="M253" s="46"/>
      <c r="N253" s="239" t="str">
        <f ca="1">IF(Tabla1[[#This Row],[Fecha de nac]]="","",IF(Tabla1[[#This Row],[Fecha Finalización]] &gt;=TODAY(), DATEDIF(Tabla1[[#This Row],[Fecha de nac]],TODAY(),"y"), ROUNDDOWN((Tabla1[[#This Row],[Fecha Finalización]] -Tabla1[[#This Row],[Fecha de nac]])/365,0)))</f>
        <v/>
      </c>
      <c r="O253" s="170"/>
      <c r="P253" s="34"/>
      <c r="Q253" s="67"/>
      <c r="R253" s="67"/>
      <c r="S253" s="67"/>
      <c r="T253" s="67"/>
      <c r="U253" s="244" t="str">
        <f>IF(F253="","",Tabla1[[#This Row],[Fecha Inicio grupo]]+3*7-7)</f>
        <v/>
      </c>
      <c r="V253" s="245" t="str">
        <f>IF(F253="","",EDATE(Tabla1[[#This Row],[Fecha Inicio grupo]],3))</f>
        <v/>
      </c>
      <c r="W253" s="29"/>
      <c r="X253" s="29"/>
      <c r="Y253" s="76"/>
      <c r="Z253" s="76"/>
      <c r="AA253" s="76"/>
      <c r="AB253" s="76"/>
      <c r="AC253" s="76"/>
      <c r="AD253" s="76"/>
      <c r="AE253" s="76"/>
      <c r="AF253" s="76"/>
      <c r="AG253" s="76"/>
      <c r="AH253" s="76"/>
      <c r="AI253" s="76"/>
      <c r="AJ253" s="76"/>
      <c r="AK253" s="76"/>
      <c r="AL253" s="76"/>
      <c r="AM253" s="76"/>
      <c r="AN253" s="76"/>
      <c r="AO253" s="145"/>
      <c r="AP253" s="247" t="str">
        <f>IF(F253="","",IFERROR(VLOOKUP(SUBSTITUTE(SUBSTITUTE(Tabla1[[#This Row],[Uso Sistemas]],"T","P"),"N","F"),Parámetros!$M$2:$N$17,2,0),"Completar hasta 3ra sem. para evaluar a Probacionista"))</f>
        <v/>
      </c>
      <c r="AQ253" s="39"/>
      <c r="AR253" s="39"/>
      <c r="AS253" s="39"/>
      <c r="AT253" s="28"/>
      <c r="AU253" s="55"/>
      <c r="AV253" s="55"/>
      <c r="AW253" s="55"/>
      <c r="AX253" s="249" t="str">
        <f>IF(V253="","",EOMONTH(EDATE(Tabla1[[#This Row],[Fecha Finalización]],2),0))</f>
        <v/>
      </c>
      <c r="AY253" s="39"/>
      <c r="AZ253" s="250" t="str">
        <f>IF(V253="","",EOMONTH(EDATE(Tabla1[[#This Row],[Fecha Finalización]],3),0))</f>
        <v/>
      </c>
      <c r="BA253" s="39"/>
      <c r="BB253" s="39"/>
      <c r="BC253" s="236"/>
      <c r="BD253" s="234" t="str">
        <f>IF(F253="","",Tabla1[[#This Row],[sem 01]]&amp;Tabla1[[#This Row],[sem 02]]&amp;Tabla1[[#This Row],[sem 03]])</f>
        <v/>
      </c>
      <c r="BE253" s="235" t="str">
        <f>IF(TRIM(F253)="","",$B$1&amp;"-"&amp;SUBSTITUTE(Tabla1[[#This Row],[Mes Inscrito]]," ","")&amp;"-"&amp;SUBSTITUTE(Tabla1[[#This Row],[Dia de clases Inscrito]]," ","")&amp;"-"&amp;SUBSTITUTE(Tabla1[[#This Row],[Horario Inscrito]]," ","")&amp;"-"&amp;Tabla1[[#This Row],[Fecha Inicio grupo]])</f>
        <v/>
      </c>
      <c r="BF253" s="252" t="str">
        <f>IF(F253="","",Tabla1[[#This Row],[Curso]])</f>
        <v/>
      </c>
      <c r="BG253" s="253" t="str">
        <f>+IF(TRIM(F253)="","",$B$1&amp;"-"&amp;TRIM(Tabla1[[#This Row],[Mes Inscrito]])&amp;"-"&amp;TRIM(Tabla1[[#This Row],[Dia de clases Inscrito]])&amp;"-"&amp;TRIM(Tabla1[[#This Row],[Horario Inscrito]])&amp;"-"&amp;TRIM(Tabla1[[#This Row],[Fecha Inicio grupo]])&amp;"-"&amp;TRIM(Tabla1[[#This Row],[Tipo Incrito]]))</f>
        <v/>
      </c>
      <c r="BH253" s="307"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8"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8"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8" t="str">
        <f>IF(Tabla1[[#This Row],[Fecha Inicio grupo]]="","",IFERROR(VLOOKUP(Tabla1[[#This Row],[Mes de Alta como miembro]],Parámetros!$AM$2:$AN$16,2,0),"01/01/1900"))</f>
        <v/>
      </c>
    </row>
    <row r="254" spans="1:63" ht="14.45">
      <c r="A254" s="68">
        <v>251</v>
      </c>
      <c r="B254" s="29"/>
      <c r="C254" s="34"/>
      <c r="D254" s="42"/>
      <c r="E254" s="64"/>
      <c r="F254" s="45"/>
      <c r="G254" s="45"/>
      <c r="H254" s="164"/>
      <c r="I254" s="42"/>
      <c r="J254" s="28"/>
      <c r="K254" s="69"/>
      <c r="L254" s="68"/>
      <c r="M254" s="46"/>
      <c r="N254" s="239" t="str">
        <f ca="1">IF(Tabla1[[#This Row],[Fecha de nac]]="","",IF(Tabla1[[#This Row],[Fecha Finalización]] &gt;=TODAY(), DATEDIF(Tabla1[[#This Row],[Fecha de nac]],TODAY(),"y"), ROUNDDOWN((Tabla1[[#This Row],[Fecha Finalización]] -Tabla1[[#This Row],[Fecha de nac]])/365,0)))</f>
        <v/>
      </c>
      <c r="O254" s="170"/>
      <c r="P254" s="34"/>
      <c r="Q254" s="67"/>
      <c r="R254" s="67"/>
      <c r="S254" s="67"/>
      <c r="T254" s="67"/>
      <c r="U254" s="244" t="str">
        <f>IF(F254="","",Tabla1[[#This Row],[Fecha Inicio grupo]]+3*7-7)</f>
        <v/>
      </c>
      <c r="V254" s="245" t="str">
        <f>IF(F254="","",EDATE(Tabla1[[#This Row],[Fecha Inicio grupo]],3))</f>
        <v/>
      </c>
      <c r="W254" s="29"/>
      <c r="X254" s="29"/>
      <c r="Y254" s="76"/>
      <c r="Z254" s="76"/>
      <c r="AA254" s="76"/>
      <c r="AB254" s="76"/>
      <c r="AC254" s="76"/>
      <c r="AD254" s="76"/>
      <c r="AE254" s="76"/>
      <c r="AF254" s="76"/>
      <c r="AG254" s="76"/>
      <c r="AH254" s="76"/>
      <c r="AI254" s="76"/>
      <c r="AJ254" s="76"/>
      <c r="AK254" s="76"/>
      <c r="AL254" s="76"/>
      <c r="AM254" s="76"/>
      <c r="AN254" s="76"/>
      <c r="AO254" s="145"/>
      <c r="AP254" s="247" t="str">
        <f>IF(F254="","",IFERROR(VLOOKUP(SUBSTITUTE(SUBSTITUTE(Tabla1[[#This Row],[Uso Sistemas]],"T","P"),"N","F"),Parámetros!$M$2:$N$17,2,0),"Completar hasta 3ra sem. para evaluar a Probacionista"))</f>
        <v/>
      </c>
      <c r="AQ254" s="39"/>
      <c r="AR254" s="39"/>
      <c r="AS254" s="39"/>
      <c r="AT254" s="28"/>
      <c r="AU254" s="55"/>
      <c r="AV254" s="55"/>
      <c r="AW254" s="55"/>
      <c r="AX254" s="249" t="str">
        <f>IF(V254="","",EOMONTH(EDATE(Tabla1[[#This Row],[Fecha Finalización]],2),0))</f>
        <v/>
      </c>
      <c r="AY254" s="39"/>
      <c r="AZ254" s="250" t="str">
        <f>IF(V254="","",EOMONTH(EDATE(Tabla1[[#This Row],[Fecha Finalización]],3),0))</f>
        <v/>
      </c>
      <c r="BA254" s="39"/>
      <c r="BB254" s="39"/>
      <c r="BC254" s="236"/>
      <c r="BD254" s="234" t="str">
        <f>IF(F254="","",Tabla1[[#This Row],[sem 01]]&amp;Tabla1[[#This Row],[sem 02]]&amp;Tabla1[[#This Row],[sem 03]])</f>
        <v/>
      </c>
      <c r="BE254" s="235" t="str">
        <f>IF(TRIM(F254)="","",$B$1&amp;"-"&amp;SUBSTITUTE(Tabla1[[#This Row],[Mes Inscrito]]," ","")&amp;"-"&amp;SUBSTITUTE(Tabla1[[#This Row],[Dia de clases Inscrito]]," ","")&amp;"-"&amp;SUBSTITUTE(Tabla1[[#This Row],[Horario Inscrito]]," ","")&amp;"-"&amp;Tabla1[[#This Row],[Fecha Inicio grupo]])</f>
        <v/>
      </c>
      <c r="BF254" s="252" t="str">
        <f>IF(F254="","",Tabla1[[#This Row],[Curso]])</f>
        <v/>
      </c>
      <c r="BG254" s="253" t="str">
        <f>+IF(TRIM(F254)="","",$B$1&amp;"-"&amp;TRIM(Tabla1[[#This Row],[Mes Inscrito]])&amp;"-"&amp;TRIM(Tabla1[[#This Row],[Dia de clases Inscrito]])&amp;"-"&amp;TRIM(Tabla1[[#This Row],[Horario Inscrito]])&amp;"-"&amp;TRIM(Tabla1[[#This Row],[Fecha Inicio grupo]])&amp;"-"&amp;TRIM(Tabla1[[#This Row],[Tipo Incrito]]))</f>
        <v/>
      </c>
      <c r="BH254" s="307"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8"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8"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8" t="str">
        <f>IF(Tabla1[[#This Row],[Fecha Inicio grupo]]="","",IFERROR(VLOOKUP(Tabla1[[#This Row],[Mes de Alta como miembro]],Parámetros!$AM$2:$AN$16,2,0),"01/01/1900"))</f>
        <v/>
      </c>
    </row>
    <row r="255" spans="1:63" ht="14.45">
      <c r="A255" s="68">
        <v>252</v>
      </c>
      <c r="B255" s="29"/>
      <c r="C255" s="34"/>
      <c r="D255" s="42"/>
      <c r="E255" s="64"/>
      <c r="F255" s="45"/>
      <c r="G255" s="45"/>
      <c r="H255" s="164"/>
      <c r="I255" s="42"/>
      <c r="J255" s="28"/>
      <c r="K255" s="69"/>
      <c r="L255" s="68"/>
      <c r="M255" s="46"/>
      <c r="N255" s="239" t="str">
        <f ca="1">IF(Tabla1[[#This Row],[Fecha de nac]]="","",IF(Tabla1[[#This Row],[Fecha Finalización]] &gt;=TODAY(), DATEDIF(Tabla1[[#This Row],[Fecha de nac]],TODAY(),"y"), ROUNDDOWN((Tabla1[[#This Row],[Fecha Finalización]] -Tabla1[[#This Row],[Fecha de nac]])/365,0)))</f>
        <v/>
      </c>
      <c r="O255" s="170"/>
      <c r="P255" s="34"/>
      <c r="Q255" s="67"/>
      <c r="R255" s="67"/>
      <c r="S255" s="67"/>
      <c r="T255" s="67"/>
      <c r="U255" s="244" t="str">
        <f>IF(F255="","",Tabla1[[#This Row],[Fecha Inicio grupo]]+3*7-7)</f>
        <v/>
      </c>
      <c r="V255" s="245" t="str">
        <f>IF(F255="","",EDATE(Tabla1[[#This Row],[Fecha Inicio grupo]],3))</f>
        <v/>
      </c>
      <c r="W255" s="29"/>
      <c r="X255" s="29"/>
      <c r="Y255" s="76"/>
      <c r="Z255" s="76"/>
      <c r="AA255" s="76"/>
      <c r="AB255" s="76"/>
      <c r="AC255" s="76"/>
      <c r="AD255" s="76"/>
      <c r="AE255" s="76"/>
      <c r="AF255" s="76"/>
      <c r="AG255" s="76"/>
      <c r="AH255" s="76"/>
      <c r="AI255" s="76"/>
      <c r="AJ255" s="76"/>
      <c r="AK255" s="76"/>
      <c r="AL255" s="76"/>
      <c r="AM255" s="76"/>
      <c r="AN255" s="76"/>
      <c r="AO255" s="145"/>
      <c r="AP255" s="247" t="str">
        <f>IF(F255="","",IFERROR(VLOOKUP(SUBSTITUTE(SUBSTITUTE(Tabla1[[#This Row],[Uso Sistemas]],"T","P"),"N","F"),Parámetros!$M$2:$N$17,2,0),"Completar hasta 3ra sem. para evaluar a Probacionista"))</f>
        <v/>
      </c>
      <c r="AQ255" s="39"/>
      <c r="AR255" s="39"/>
      <c r="AS255" s="39"/>
      <c r="AT255" s="28"/>
      <c r="AU255" s="55"/>
      <c r="AV255" s="55"/>
      <c r="AW255" s="55"/>
      <c r="AX255" s="249" t="str">
        <f>IF(V255="","",EOMONTH(EDATE(Tabla1[[#This Row],[Fecha Finalización]],2),0))</f>
        <v/>
      </c>
      <c r="AY255" s="39"/>
      <c r="AZ255" s="250" t="str">
        <f>IF(V255="","",EOMONTH(EDATE(Tabla1[[#This Row],[Fecha Finalización]],3),0))</f>
        <v/>
      </c>
      <c r="BA255" s="39"/>
      <c r="BB255" s="39"/>
      <c r="BC255" s="236"/>
      <c r="BD255" s="234" t="str">
        <f>IF(F255="","",Tabla1[[#This Row],[sem 01]]&amp;Tabla1[[#This Row],[sem 02]]&amp;Tabla1[[#This Row],[sem 03]])</f>
        <v/>
      </c>
      <c r="BE255" s="235" t="str">
        <f>IF(TRIM(F255)="","",$B$1&amp;"-"&amp;SUBSTITUTE(Tabla1[[#This Row],[Mes Inscrito]]," ","")&amp;"-"&amp;SUBSTITUTE(Tabla1[[#This Row],[Dia de clases Inscrito]]," ","")&amp;"-"&amp;SUBSTITUTE(Tabla1[[#This Row],[Horario Inscrito]]," ","")&amp;"-"&amp;Tabla1[[#This Row],[Fecha Inicio grupo]])</f>
        <v/>
      </c>
      <c r="BF255" s="252" t="str">
        <f>IF(F255="","",Tabla1[[#This Row],[Curso]])</f>
        <v/>
      </c>
      <c r="BG255" s="253" t="str">
        <f>+IF(TRIM(F255)="","",$B$1&amp;"-"&amp;TRIM(Tabla1[[#This Row],[Mes Inscrito]])&amp;"-"&amp;TRIM(Tabla1[[#This Row],[Dia de clases Inscrito]])&amp;"-"&amp;TRIM(Tabla1[[#This Row],[Horario Inscrito]])&amp;"-"&amp;TRIM(Tabla1[[#This Row],[Fecha Inicio grupo]])&amp;"-"&amp;TRIM(Tabla1[[#This Row],[Tipo Incrito]]))</f>
        <v/>
      </c>
      <c r="BH255" s="307"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8"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8"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8" t="str">
        <f>IF(Tabla1[[#This Row],[Fecha Inicio grupo]]="","",IFERROR(VLOOKUP(Tabla1[[#This Row],[Mes de Alta como miembro]],Parámetros!$AM$2:$AN$16,2,0),"01/01/1900"))</f>
        <v/>
      </c>
    </row>
    <row r="256" spans="1:63" ht="14.45">
      <c r="A256" s="68">
        <v>253</v>
      </c>
      <c r="B256" s="29"/>
      <c r="C256" s="34"/>
      <c r="D256" s="42"/>
      <c r="E256" s="64"/>
      <c r="F256" s="45"/>
      <c r="G256" s="45"/>
      <c r="H256" s="164"/>
      <c r="I256" s="42"/>
      <c r="J256" s="28"/>
      <c r="K256" s="69"/>
      <c r="L256" s="68"/>
      <c r="M256" s="46"/>
      <c r="N256" s="239" t="str">
        <f ca="1">IF(Tabla1[[#This Row],[Fecha de nac]]="","",IF(Tabla1[[#This Row],[Fecha Finalización]] &gt;=TODAY(), DATEDIF(Tabla1[[#This Row],[Fecha de nac]],TODAY(),"y"), ROUNDDOWN((Tabla1[[#This Row],[Fecha Finalización]] -Tabla1[[#This Row],[Fecha de nac]])/365,0)))</f>
        <v/>
      </c>
      <c r="O256" s="170"/>
      <c r="P256" s="34"/>
      <c r="Q256" s="67"/>
      <c r="R256" s="67"/>
      <c r="S256" s="67"/>
      <c r="T256" s="67"/>
      <c r="U256" s="244" t="str">
        <f>IF(F256="","",Tabla1[[#This Row],[Fecha Inicio grupo]]+3*7-7)</f>
        <v/>
      </c>
      <c r="V256" s="245" t="str">
        <f>IF(F256="","",EDATE(Tabla1[[#This Row],[Fecha Inicio grupo]],3))</f>
        <v/>
      </c>
      <c r="W256" s="29"/>
      <c r="X256" s="29"/>
      <c r="Y256" s="76"/>
      <c r="Z256" s="76"/>
      <c r="AA256" s="76"/>
      <c r="AB256" s="76"/>
      <c r="AC256" s="76"/>
      <c r="AD256" s="76"/>
      <c r="AE256" s="76"/>
      <c r="AF256" s="76"/>
      <c r="AG256" s="76"/>
      <c r="AH256" s="76"/>
      <c r="AI256" s="76"/>
      <c r="AJ256" s="76"/>
      <c r="AK256" s="76"/>
      <c r="AL256" s="76"/>
      <c r="AM256" s="76"/>
      <c r="AN256" s="76"/>
      <c r="AO256" s="145"/>
      <c r="AP256" s="247" t="str">
        <f>IF(F256="","",IFERROR(VLOOKUP(SUBSTITUTE(SUBSTITUTE(Tabla1[[#This Row],[Uso Sistemas]],"T","P"),"N","F"),Parámetros!$M$2:$N$17,2,0),"Completar hasta 3ra sem. para evaluar a Probacionista"))</f>
        <v/>
      </c>
      <c r="AQ256" s="39"/>
      <c r="AR256" s="39"/>
      <c r="AS256" s="39"/>
      <c r="AT256" s="28"/>
      <c r="AU256" s="55"/>
      <c r="AV256" s="55"/>
      <c r="AW256" s="55"/>
      <c r="AX256" s="249" t="str">
        <f>IF(V256="","",EOMONTH(EDATE(Tabla1[[#This Row],[Fecha Finalización]],2),0))</f>
        <v/>
      </c>
      <c r="AY256" s="39"/>
      <c r="AZ256" s="250" t="str">
        <f>IF(V256="","",EOMONTH(EDATE(Tabla1[[#This Row],[Fecha Finalización]],3),0))</f>
        <v/>
      </c>
      <c r="BA256" s="39"/>
      <c r="BB256" s="39"/>
      <c r="BC256" s="236"/>
      <c r="BD256" s="234" t="str">
        <f>IF(F256="","",Tabla1[[#This Row],[sem 01]]&amp;Tabla1[[#This Row],[sem 02]]&amp;Tabla1[[#This Row],[sem 03]])</f>
        <v/>
      </c>
      <c r="BE256" s="235" t="str">
        <f>IF(TRIM(F256)="","",$B$1&amp;"-"&amp;SUBSTITUTE(Tabla1[[#This Row],[Mes Inscrito]]," ","")&amp;"-"&amp;SUBSTITUTE(Tabla1[[#This Row],[Dia de clases Inscrito]]," ","")&amp;"-"&amp;SUBSTITUTE(Tabla1[[#This Row],[Horario Inscrito]]," ","")&amp;"-"&amp;Tabla1[[#This Row],[Fecha Inicio grupo]])</f>
        <v/>
      </c>
      <c r="BF256" s="252" t="str">
        <f>IF(F256="","",Tabla1[[#This Row],[Curso]])</f>
        <v/>
      </c>
      <c r="BG256" s="253" t="str">
        <f>+IF(TRIM(F256)="","",$B$1&amp;"-"&amp;TRIM(Tabla1[[#This Row],[Mes Inscrito]])&amp;"-"&amp;TRIM(Tabla1[[#This Row],[Dia de clases Inscrito]])&amp;"-"&amp;TRIM(Tabla1[[#This Row],[Horario Inscrito]])&amp;"-"&amp;TRIM(Tabla1[[#This Row],[Fecha Inicio grupo]])&amp;"-"&amp;TRIM(Tabla1[[#This Row],[Tipo Incrito]]))</f>
        <v/>
      </c>
      <c r="BH256" s="307"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8"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8"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8" t="str">
        <f>IF(Tabla1[[#This Row],[Fecha Inicio grupo]]="","",IFERROR(VLOOKUP(Tabla1[[#This Row],[Mes de Alta como miembro]],Parámetros!$AM$2:$AN$16,2,0),"01/01/1900"))</f>
        <v/>
      </c>
    </row>
    <row r="257" spans="1:63" ht="14.45">
      <c r="A257" s="68">
        <v>254</v>
      </c>
      <c r="B257" s="29"/>
      <c r="C257" s="34"/>
      <c r="D257" s="42"/>
      <c r="E257" s="64"/>
      <c r="F257" s="45"/>
      <c r="G257" s="45"/>
      <c r="H257" s="164"/>
      <c r="I257" s="42"/>
      <c r="J257" s="28"/>
      <c r="K257" s="69"/>
      <c r="L257" s="68"/>
      <c r="M257" s="46"/>
      <c r="N257" s="239" t="str">
        <f ca="1">IF(Tabla1[[#This Row],[Fecha de nac]]="","",IF(Tabla1[[#This Row],[Fecha Finalización]] &gt;=TODAY(), DATEDIF(Tabla1[[#This Row],[Fecha de nac]],TODAY(),"y"), ROUNDDOWN((Tabla1[[#This Row],[Fecha Finalización]] -Tabla1[[#This Row],[Fecha de nac]])/365,0)))</f>
        <v/>
      </c>
      <c r="O257" s="170"/>
      <c r="P257" s="34"/>
      <c r="Q257" s="67"/>
      <c r="R257" s="67"/>
      <c r="S257" s="67"/>
      <c r="T257" s="67"/>
      <c r="U257" s="244" t="str">
        <f>IF(F257="","",Tabla1[[#This Row],[Fecha Inicio grupo]]+3*7-7)</f>
        <v/>
      </c>
      <c r="V257" s="245" t="str">
        <f>IF(F257="","",EDATE(Tabla1[[#This Row],[Fecha Inicio grupo]],3))</f>
        <v/>
      </c>
      <c r="W257" s="29"/>
      <c r="X257" s="29"/>
      <c r="Y257" s="76"/>
      <c r="Z257" s="76"/>
      <c r="AA257" s="76"/>
      <c r="AB257" s="76"/>
      <c r="AC257" s="76"/>
      <c r="AD257" s="76"/>
      <c r="AE257" s="76"/>
      <c r="AF257" s="76"/>
      <c r="AG257" s="76"/>
      <c r="AH257" s="76"/>
      <c r="AI257" s="76"/>
      <c r="AJ257" s="76"/>
      <c r="AK257" s="76"/>
      <c r="AL257" s="76"/>
      <c r="AM257" s="76"/>
      <c r="AN257" s="76"/>
      <c r="AO257" s="145"/>
      <c r="AP257" s="247" t="str">
        <f>IF(F257="","",IFERROR(VLOOKUP(SUBSTITUTE(SUBSTITUTE(Tabla1[[#This Row],[Uso Sistemas]],"T","P"),"N","F"),Parámetros!$M$2:$N$17,2,0),"Completar hasta 3ra sem. para evaluar a Probacionista"))</f>
        <v/>
      </c>
      <c r="AQ257" s="39"/>
      <c r="AR257" s="39"/>
      <c r="AS257" s="39"/>
      <c r="AT257" s="28"/>
      <c r="AU257" s="55"/>
      <c r="AV257" s="55"/>
      <c r="AW257" s="55"/>
      <c r="AX257" s="249" t="str">
        <f>IF(V257="","",EOMONTH(EDATE(Tabla1[[#This Row],[Fecha Finalización]],2),0))</f>
        <v/>
      </c>
      <c r="AY257" s="39"/>
      <c r="AZ257" s="250" t="str">
        <f>IF(V257="","",EOMONTH(EDATE(Tabla1[[#This Row],[Fecha Finalización]],3),0))</f>
        <v/>
      </c>
      <c r="BA257" s="39"/>
      <c r="BB257" s="39"/>
      <c r="BC257" s="236"/>
      <c r="BD257" s="234" t="str">
        <f>IF(F257="","",Tabla1[[#This Row],[sem 01]]&amp;Tabla1[[#This Row],[sem 02]]&amp;Tabla1[[#This Row],[sem 03]])</f>
        <v/>
      </c>
      <c r="BE257" s="235" t="str">
        <f>IF(TRIM(F257)="","",$B$1&amp;"-"&amp;SUBSTITUTE(Tabla1[[#This Row],[Mes Inscrito]]," ","")&amp;"-"&amp;SUBSTITUTE(Tabla1[[#This Row],[Dia de clases Inscrito]]," ","")&amp;"-"&amp;SUBSTITUTE(Tabla1[[#This Row],[Horario Inscrito]]," ","")&amp;"-"&amp;Tabla1[[#This Row],[Fecha Inicio grupo]])</f>
        <v/>
      </c>
      <c r="BF257" s="252" t="str">
        <f>IF(F257="","",Tabla1[[#This Row],[Curso]])</f>
        <v/>
      </c>
      <c r="BG257" s="253" t="str">
        <f>+IF(TRIM(F257)="","",$B$1&amp;"-"&amp;TRIM(Tabla1[[#This Row],[Mes Inscrito]])&amp;"-"&amp;TRIM(Tabla1[[#This Row],[Dia de clases Inscrito]])&amp;"-"&amp;TRIM(Tabla1[[#This Row],[Horario Inscrito]])&amp;"-"&amp;TRIM(Tabla1[[#This Row],[Fecha Inicio grupo]])&amp;"-"&amp;TRIM(Tabla1[[#This Row],[Tipo Incrito]]))</f>
        <v/>
      </c>
      <c r="BH257" s="307"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8"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8"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8" t="str">
        <f>IF(Tabla1[[#This Row],[Fecha Inicio grupo]]="","",IFERROR(VLOOKUP(Tabla1[[#This Row],[Mes de Alta como miembro]],Parámetros!$AM$2:$AN$16,2,0),"01/01/1900"))</f>
        <v/>
      </c>
    </row>
    <row r="258" spans="1:63" ht="14.45">
      <c r="A258" s="68">
        <v>255</v>
      </c>
      <c r="B258" s="29"/>
      <c r="C258" s="34"/>
      <c r="D258" s="42"/>
      <c r="E258" s="64"/>
      <c r="F258" s="45"/>
      <c r="G258" s="45"/>
      <c r="H258" s="164"/>
      <c r="I258" s="42"/>
      <c r="J258" s="28"/>
      <c r="K258" s="69"/>
      <c r="L258" s="68"/>
      <c r="M258" s="46"/>
      <c r="N258" s="239" t="str">
        <f ca="1">IF(Tabla1[[#This Row],[Fecha de nac]]="","",IF(Tabla1[[#This Row],[Fecha Finalización]] &gt;=TODAY(), DATEDIF(Tabla1[[#This Row],[Fecha de nac]],TODAY(),"y"), ROUNDDOWN((Tabla1[[#This Row],[Fecha Finalización]] -Tabla1[[#This Row],[Fecha de nac]])/365,0)))</f>
        <v/>
      </c>
      <c r="O258" s="170"/>
      <c r="P258" s="34"/>
      <c r="Q258" s="67"/>
      <c r="R258" s="67"/>
      <c r="S258" s="67"/>
      <c r="T258" s="67"/>
      <c r="U258" s="244" t="str">
        <f>IF(F258="","",Tabla1[[#This Row],[Fecha Inicio grupo]]+3*7-7)</f>
        <v/>
      </c>
      <c r="V258" s="245" t="str">
        <f>IF(F258="","",EDATE(Tabla1[[#This Row],[Fecha Inicio grupo]],3))</f>
        <v/>
      </c>
      <c r="W258" s="29"/>
      <c r="X258" s="29"/>
      <c r="Y258" s="76"/>
      <c r="Z258" s="76"/>
      <c r="AA258" s="76"/>
      <c r="AB258" s="76"/>
      <c r="AC258" s="76"/>
      <c r="AD258" s="76"/>
      <c r="AE258" s="76"/>
      <c r="AF258" s="76"/>
      <c r="AG258" s="76"/>
      <c r="AH258" s="76"/>
      <c r="AI258" s="76"/>
      <c r="AJ258" s="76"/>
      <c r="AK258" s="76"/>
      <c r="AL258" s="76"/>
      <c r="AM258" s="76"/>
      <c r="AN258" s="76"/>
      <c r="AO258" s="145"/>
      <c r="AP258" s="247" t="str">
        <f>IF(F258="","",IFERROR(VLOOKUP(SUBSTITUTE(SUBSTITUTE(Tabla1[[#This Row],[Uso Sistemas]],"T","P"),"N","F"),Parámetros!$M$2:$N$17,2,0),"Completar hasta 3ra sem. para evaluar a Probacionista"))</f>
        <v/>
      </c>
      <c r="AQ258" s="39"/>
      <c r="AR258" s="39"/>
      <c r="AS258" s="39"/>
      <c r="AT258" s="28"/>
      <c r="AU258" s="55"/>
      <c r="AV258" s="55"/>
      <c r="AW258" s="55"/>
      <c r="AX258" s="249" t="str">
        <f>IF(V258="","",EOMONTH(EDATE(Tabla1[[#This Row],[Fecha Finalización]],2),0))</f>
        <v/>
      </c>
      <c r="AY258" s="39"/>
      <c r="AZ258" s="250" t="str">
        <f>IF(V258="","",EOMONTH(EDATE(Tabla1[[#This Row],[Fecha Finalización]],3),0))</f>
        <v/>
      </c>
      <c r="BA258" s="39"/>
      <c r="BB258" s="39"/>
      <c r="BC258" s="236"/>
      <c r="BD258" s="234" t="str">
        <f>IF(F258="","",Tabla1[[#This Row],[sem 01]]&amp;Tabla1[[#This Row],[sem 02]]&amp;Tabla1[[#This Row],[sem 03]])</f>
        <v/>
      </c>
      <c r="BE258" s="235" t="str">
        <f>IF(TRIM(F258)="","",$B$1&amp;"-"&amp;SUBSTITUTE(Tabla1[[#This Row],[Mes Inscrito]]," ","")&amp;"-"&amp;SUBSTITUTE(Tabla1[[#This Row],[Dia de clases Inscrito]]," ","")&amp;"-"&amp;SUBSTITUTE(Tabla1[[#This Row],[Horario Inscrito]]," ","")&amp;"-"&amp;Tabla1[[#This Row],[Fecha Inicio grupo]])</f>
        <v/>
      </c>
      <c r="BF258" s="252" t="str">
        <f>IF(F258="","",Tabla1[[#This Row],[Curso]])</f>
        <v/>
      </c>
      <c r="BG258" s="253" t="str">
        <f>+IF(TRIM(F258)="","",$B$1&amp;"-"&amp;TRIM(Tabla1[[#This Row],[Mes Inscrito]])&amp;"-"&amp;TRIM(Tabla1[[#This Row],[Dia de clases Inscrito]])&amp;"-"&amp;TRIM(Tabla1[[#This Row],[Horario Inscrito]])&amp;"-"&amp;TRIM(Tabla1[[#This Row],[Fecha Inicio grupo]])&amp;"-"&amp;TRIM(Tabla1[[#This Row],[Tipo Incrito]]))</f>
        <v/>
      </c>
      <c r="BH258" s="307"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8"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8"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8" t="str">
        <f>IF(Tabla1[[#This Row],[Fecha Inicio grupo]]="","",IFERROR(VLOOKUP(Tabla1[[#This Row],[Mes de Alta como miembro]],Parámetros!$AM$2:$AN$16,2,0),"01/01/1900"))</f>
        <v/>
      </c>
    </row>
    <row r="259" spans="1:63" ht="14.45">
      <c r="A259" s="68">
        <v>256</v>
      </c>
      <c r="B259" s="29"/>
      <c r="C259" s="34"/>
      <c r="D259" s="42"/>
      <c r="E259" s="64"/>
      <c r="F259" s="45"/>
      <c r="G259" s="45"/>
      <c r="H259" s="164"/>
      <c r="I259" s="42"/>
      <c r="J259" s="28"/>
      <c r="K259" s="69"/>
      <c r="L259" s="68"/>
      <c r="M259" s="46"/>
      <c r="N259" s="239" t="str">
        <f ca="1">IF(Tabla1[[#This Row],[Fecha de nac]]="","",IF(Tabla1[[#This Row],[Fecha Finalización]] &gt;=TODAY(), DATEDIF(Tabla1[[#This Row],[Fecha de nac]],TODAY(),"y"), ROUNDDOWN((Tabla1[[#This Row],[Fecha Finalización]] -Tabla1[[#This Row],[Fecha de nac]])/365,0)))</f>
        <v/>
      </c>
      <c r="O259" s="170"/>
      <c r="P259" s="34"/>
      <c r="Q259" s="67"/>
      <c r="R259" s="67"/>
      <c r="S259" s="67"/>
      <c r="T259" s="67"/>
      <c r="U259" s="244" t="str">
        <f>IF(F259="","",Tabla1[[#This Row],[Fecha Inicio grupo]]+3*7-7)</f>
        <v/>
      </c>
      <c r="V259" s="245" t="str">
        <f>IF(F259="","",EDATE(Tabla1[[#This Row],[Fecha Inicio grupo]],3))</f>
        <v/>
      </c>
      <c r="W259" s="29"/>
      <c r="X259" s="29"/>
      <c r="Y259" s="76"/>
      <c r="Z259" s="76"/>
      <c r="AA259" s="76"/>
      <c r="AB259" s="76"/>
      <c r="AC259" s="76"/>
      <c r="AD259" s="76"/>
      <c r="AE259" s="76"/>
      <c r="AF259" s="76"/>
      <c r="AG259" s="76"/>
      <c r="AH259" s="76"/>
      <c r="AI259" s="76"/>
      <c r="AJ259" s="76"/>
      <c r="AK259" s="76"/>
      <c r="AL259" s="76"/>
      <c r="AM259" s="76"/>
      <c r="AN259" s="76"/>
      <c r="AO259" s="145"/>
      <c r="AP259" s="247" t="str">
        <f>IF(F259="","",IFERROR(VLOOKUP(SUBSTITUTE(SUBSTITUTE(Tabla1[[#This Row],[Uso Sistemas]],"T","P"),"N","F"),Parámetros!$M$2:$N$17,2,0),"Completar hasta 3ra sem. para evaluar a Probacionista"))</f>
        <v/>
      </c>
      <c r="AQ259" s="39"/>
      <c r="AR259" s="39"/>
      <c r="AS259" s="39"/>
      <c r="AT259" s="28"/>
      <c r="AU259" s="55"/>
      <c r="AV259" s="55"/>
      <c r="AW259" s="55"/>
      <c r="AX259" s="249" t="str">
        <f>IF(V259="","",EOMONTH(EDATE(Tabla1[[#This Row],[Fecha Finalización]],2),0))</f>
        <v/>
      </c>
      <c r="AY259" s="39"/>
      <c r="AZ259" s="250" t="str">
        <f>IF(V259="","",EOMONTH(EDATE(Tabla1[[#This Row],[Fecha Finalización]],3),0))</f>
        <v/>
      </c>
      <c r="BA259" s="39"/>
      <c r="BB259" s="39"/>
      <c r="BC259" s="236"/>
      <c r="BD259" s="234" t="str">
        <f>IF(F259="","",Tabla1[[#This Row],[sem 01]]&amp;Tabla1[[#This Row],[sem 02]]&amp;Tabla1[[#This Row],[sem 03]])</f>
        <v/>
      </c>
      <c r="BE259" s="235" t="str">
        <f>IF(TRIM(F259)="","",$B$1&amp;"-"&amp;SUBSTITUTE(Tabla1[[#This Row],[Mes Inscrito]]," ","")&amp;"-"&amp;SUBSTITUTE(Tabla1[[#This Row],[Dia de clases Inscrito]]," ","")&amp;"-"&amp;SUBSTITUTE(Tabla1[[#This Row],[Horario Inscrito]]," ","")&amp;"-"&amp;Tabla1[[#This Row],[Fecha Inicio grupo]])</f>
        <v/>
      </c>
      <c r="BF259" s="252" t="str">
        <f>IF(F259="","",Tabla1[[#This Row],[Curso]])</f>
        <v/>
      </c>
      <c r="BG259" s="253" t="str">
        <f>+IF(TRIM(F259)="","",$B$1&amp;"-"&amp;TRIM(Tabla1[[#This Row],[Mes Inscrito]])&amp;"-"&amp;TRIM(Tabla1[[#This Row],[Dia de clases Inscrito]])&amp;"-"&amp;TRIM(Tabla1[[#This Row],[Horario Inscrito]])&amp;"-"&amp;TRIM(Tabla1[[#This Row],[Fecha Inicio grupo]])&amp;"-"&amp;TRIM(Tabla1[[#This Row],[Tipo Incrito]]))</f>
        <v/>
      </c>
      <c r="BH259" s="307"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8"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8"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8" t="str">
        <f>IF(Tabla1[[#This Row],[Fecha Inicio grupo]]="","",IFERROR(VLOOKUP(Tabla1[[#This Row],[Mes de Alta como miembro]],Parámetros!$AM$2:$AN$16,2,0),"01/01/1900"))</f>
        <v/>
      </c>
    </row>
    <row r="260" spans="1:63" ht="14.45">
      <c r="A260" s="68">
        <v>257</v>
      </c>
      <c r="B260" s="29"/>
      <c r="C260" s="34"/>
      <c r="D260" s="42"/>
      <c r="E260" s="64"/>
      <c r="F260" s="45"/>
      <c r="G260" s="45"/>
      <c r="H260" s="164"/>
      <c r="I260" s="42"/>
      <c r="J260" s="28"/>
      <c r="K260" s="69"/>
      <c r="L260" s="68"/>
      <c r="M260" s="46"/>
      <c r="N260" s="239" t="str">
        <f ca="1">IF(Tabla1[[#This Row],[Fecha de nac]]="","",IF(Tabla1[[#This Row],[Fecha Finalización]] &gt;=TODAY(), DATEDIF(Tabla1[[#This Row],[Fecha de nac]],TODAY(),"y"), ROUNDDOWN((Tabla1[[#This Row],[Fecha Finalización]] -Tabla1[[#This Row],[Fecha de nac]])/365,0)))</f>
        <v/>
      </c>
      <c r="O260" s="170"/>
      <c r="P260" s="34"/>
      <c r="Q260" s="67"/>
      <c r="R260" s="67"/>
      <c r="S260" s="67"/>
      <c r="T260" s="67"/>
      <c r="U260" s="244" t="str">
        <f>IF(F260="","",Tabla1[[#This Row],[Fecha Inicio grupo]]+3*7-7)</f>
        <v/>
      </c>
      <c r="V260" s="245" t="str">
        <f>IF(F260="","",EDATE(Tabla1[[#This Row],[Fecha Inicio grupo]],3))</f>
        <v/>
      </c>
      <c r="W260" s="29"/>
      <c r="X260" s="29"/>
      <c r="Y260" s="76"/>
      <c r="Z260" s="76"/>
      <c r="AA260" s="76"/>
      <c r="AB260" s="76"/>
      <c r="AC260" s="76"/>
      <c r="AD260" s="76"/>
      <c r="AE260" s="76"/>
      <c r="AF260" s="76"/>
      <c r="AG260" s="76"/>
      <c r="AH260" s="76"/>
      <c r="AI260" s="76"/>
      <c r="AJ260" s="76"/>
      <c r="AK260" s="76"/>
      <c r="AL260" s="76"/>
      <c r="AM260" s="76"/>
      <c r="AN260" s="76"/>
      <c r="AO260" s="145"/>
      <c r="AP260" s="247" t="str">
        <f>IF(F260="","",IFERROR(VLOOKUP(SUBSTITUTE(SUBSTITUTE(Tabla1[[#This Row],[Uso Sistemas]],"T","P"),"N","F"),Parámetros!$M$2:$N$17,2,0),"Completar hasta 3ra sem. para evaluar a Probacionista"))</f>
        <v/>
      </c>
      <c r="AQ260" s="39"/>
      <c r="AR260" s="39"/>
      <c r="AS260" s="39"/>
      <c r="AT260" s="28"/>
      <c r="AU260" s="55"/>
      <c r="AV260" s="55"/>
      <c r="AW260" s="55"/>
      <c r="AX260" s="249" t="str">
        <f>IF(V260="","",EOMONTH(EDATE(Tabla1[[#This Row],[Fecha Finalización]],2),0))</f>
        <v/>
      </c>
      <c r="AY260" s="39"/>
      <c r="AZ260" s="250" t="str">
        <f>IF(V260="","",EOMONTH(EDATE(Tabla1[[#This Row],[Fecha Finalización]],3),0))</f>
        <v/>
      </c>
      <c r="BA260" s="39"/>
      <c r="BB260" s="39"/>
      <c r="BC260" s="236"/>
      <c r="BD260" s="234" t="str">
        <f>IF(F260="","",Tabla1[[#This Row],[sem 01]]&amp;Tabla1[[#This Row],[sem 02]]&amp;Tabla1[[#This Row],[sem 03]])</f>
        <v/>
      </c>
      <c r="BE260" s="235" t="str">
        <f>IF(TRIM(F260)="","",$B$1&amp;"-"&amp;SUBSTITUTE(Tabla1[[#This Row],[Mes Inscrito]]," ","")&amp;"-"&amp;SUBSTITUTE(Tabla1[[#This Row],[Dia de clases Inscrito]]," ","")&amp;"-"&amp;SUBSTITUTE(Tabla1[[#This Row],[Horario Inscrito]]," ","")&amp;"-"&amp;Tabla1[[#This Row],[Fecha Inicio grupo]])</f>
        <v/>
      </c>
      <c r="BF260" s="252" t="str">
        <f>IF(F260="","",Tabla1[[#This Row],[Curso]])</f>
        <v/>
      </c>
      <c r="BG260" s="253" t="str">
        <f>+IF(TRIM(F260)="","",$B$1&amp;"-"&amp;TRIM(Tabla1[[#This Row],[Mes Inscrito]])&amp;"-"&amp;TRIM(Tabla1[[#This Row],[Dia de clases Inscrito]])&amp;"-"&amp;TRIM(Tabla1[[#This Row],[Horario Inscrito]])&amp;"-"&amp;TRIM(Tabla1[[#This Row],[Fecha Inicio grupo]])&amp;"-"&amp;TRIM(Tabla1[[#This Row],[Tipo Incrito]]))</f>
        <v/>
      </c>
      <c r="BH260" s="307"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8"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8"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8" t="str">
        <f>IF(Tabla1[[#This Row],[Fecha Inicio grupo]]="","",IFERROR(VLOOKUP(Tabla1[[#This Row],[Mes de Alta como miembro]],Parámetros!$AM$2:$AN$16,2,0),"01/01/1900"))</f>
        <v/>
      </c>
    </row>
    <row r="261" spans="1:63" ht="14.45">
      <c r="A261" s="68">
        <v>258</v>
      </c>
      <c r="B261" s="29"/>
      <c r="C261" s="34"/>
      <c r="D261" s="42"/>
      <c r="E261" s="64"/>
      <c r="F261" s="45"/>
      <c r="G261" s="45"/>
      <c r="H261" s="164"/>
      <c r="I261" s="42"/>
      <c r="J261" s="28"/>
      <c r="K261" s="69"/>
      <c r="L261" s="68"/>
      <c r="M261" s="46"/>
      <c r="N261" s="239" t="str">
        <f ca="1">IF(Tabla1[[#This Row],[Fecha de nac]]="","",IF(Tabla1[[#This Row],[Fecha Finalización]] &gt;=TODAY(), DATEDIF(Tabla1[[#This Row],[Fecha de nac]],TODAY(),"y"), ROUNDDOWN((Tabla1[[#This Row],[Fecha Finalización]] -Tabla1[[#This Row],[Fecha de nac]])/365,0)))</f>
        <v/>
      </c>
      <c r="O261" s="170"/>
      <c r="P261" s="34"/>
      <c r="Q261" s="67"/>
      <c r="R261" s="67"/>
      <c r="S261" s="67"/>
      <c r="T261" s="67"/>
      <c r="U261" s="244" t="str">
        <f>IF(F261="","",Tabla1[[#This Row],[Fecha Inicio grupo]]+3*7-7)</f>
        <v/>
      </c>
      <c r="V261" s="245" t="str">
        <f>IF(F261="","",EDATE(Tabla1[[#This Row],[Fecha Inicio grupo]],3))</f>
        <v/>
      </c>
      <c r="W261" s="29"/>
      <c r="X261" s="29"/>
      <c r="Y261" s="76"/>
      <c r="Z261" s="76"/>
      <c r="AA261" s="76"/>
      <c r="AB261" s="76"/>
      <c r="AC261" s="76"/>
      <c r="AD261" s="76"/>
      <c r="AE261" s="76"/>
      <c r="AF261" s="76"/>
      <c r="AG261" s="76"/>
      <c r="AH261" s="76"/>
      <c r="AI261" s="76"/>
      <c r="AJ261" s="76"/>
      <c r="AK261" s="76"/>
      <c r="AL261" s="76"/>
      <c r="AM261" s="76"/>
      <c r="AN261" s="76"/>
      <c r="AO261" s="145"/>
      <c r="AP261" s="247" t="str">
        <f>IF(F261="","",IFERROR(VLOOKUP(SUBSTITUTE(SUBSTITUTE(Tabla1[[#This Row],[Uso Sistemas]],"T","P"),"N","F"),Parámetros!$M$2:$N$17,2,0),"Completar hasta 3ra sem. para evaluar a Probacionista"))</f>
        <v/>
      </c>
      <c r="AQ261" s="39"/>
      <c r="AR261" s="39"/>
      <c r="AS261" s="39"/>
      <c r="AT261" s="28"/>
      <c r="AU261" s="55"/>
      <c r="AV261" s="55"/>
      <c r="AW261" s="55"/>
      <c r="AX261" s="249" t="str">
        <f>IF(V261="","",EOMONTH(EDATE(Tabla1[[#This Row],[Fecha Finalización]],2),0))</f>
        <v/>
      </c>
      <c r="AY261" s="39"/>
      <c r="AZ261" s="250" t="str">
        <f>IF(V261="","",EOMONTH(EDATE(Tabla1[[#This Row],[Fecha Finalización]],3),0))</f>
        <v/>
      </c>
      <c r="BA261" s="39"/>
      <c r="BB261" s="39"/>
      <c r="BC261" s="236"/>
      <c r="BD261" s="234" t="str">
        <f>IF(F261="","",Tabla1[[#This Row],[sem 01]]&amp;Tabla1[[#This Row],[sem 02]]&amp;Tabla1[[#This Row],[sem 03]])</f>
        <v/>
      </c>
      <c r="BE261" s="235" t="str">
        <f>IF(TRIM(F261)="","",$B$1&amp;"-"&amp;SUBSTITUTE(Tabla1[[#This Row],[Mes Inscrito]]," ","")&amp;"-"&amp;SUBSTITUTE(Tabla1[[#This Row],[Dia de clases Inscrito]]," ","")&amp;"-"&amp;SUBSTITUTE(Tabla1[[#This Row],[Horario Inscrito]]," ","")&amp;"-"&amp;Tabla1[[#This Row],[Fecha Inicio grupo]])</f>
        <v/>
      </c>
      <c r="BF261" s="252" t="str">
        <f>IF(F261="","",Tabla1[[#This Row],[Curso]])</f>
        <v/>
      </c>
      <c r="BG261" s="253" t="str">
        <f>+IF(TRIM(F261)="","",$B$1&amp;"-"&amp;TRIM(Tabla1[[#This Row],[Mes Inscrito]])&amp;"-"&amp;TRIM(Tabla1[[#This Row],[Dia de clases Inscrito]])&amp;"-"&amp;TRIM(Tabla1[[#This Row],[Horario Inscrito]])&amp;"-"&amp;TRIM(Tabla1[[#This Row],[Fecha Inicio grupo]])&amp;"-"&amp;TRIM(Tabla1[[#This Row],[Tipo Incrito]]))</f>
        <v/>
      </c>
      <c r="BH261" s="307"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8"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8"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8" t="str">
        <f>IF(Tabla1[[#This Row],[Fecha Inicio grupo]]="","",IFERROR(VLOOKUP(Tabla1[[#This Row],[Mes de Alta como miembro]],Parámetros!$AM$2:$AN$16,2,0),"01/01/1900"))</f>
        <v/>
      </c>
    </row>
    <row r="262" spans="1:63" ht="14.45">
      <c r="A262" s="68">
        <v>259</v>
      </c>
      <c r="B262" s="29"/>
      <c r="C262" s="34"/>
      <c r="D262" s="42"/>
      <c r="E262" s="64"/>
      <c r="F262" s="45"/>
      <c r="G262" s="45"/>
      <c r="H262" s="164"/>
      <c r="I262" s="42"/>
      <c r="J262" s="28"/>
      <c r="K262" s="69"/>
      <c r="L262" s="68"/>
      <c r="M262" s="46"/>
      <c r="N262" s="239" t="str">
        <f ca="1">IF(Tabla1[[#This Row],[Fecha de nac]]="","",IF(Tabla1[[#This Row],[Fecha Finalización]] &gt;=TODAY(), DATEDIF(Tabla1[[#This Row],[Fecha de nac]],TODAY(),"y"), ROUNDDOWN((Tabla1[[#This Row],[Fecha Finalización]] -Tabla1[[#This Row],[Fecha de nac]])/365,0)))</f>
        <v/>
      </c>
      <c r="O262" s="170"/>
      <c r="P262" s="34"/>
      <c r="Q262" s="67"/>
      <c r="R262" s="67"/>
      <c r="S262" s="67"/>
      <c r="T262" s="67"/>
      <c r="U262" s="244" t="str">
        <f>IF(F262="","",Tabla1[[#This Row],[Fecha Inicio grupo]]+3*7-7)</f>
        <v/>
      </c>
      <c r="V262" s="245" t="str">
        <f>IF(F262="","",EDATE(Tabla1[[#This Row],[Fecha Inicio grupo]],3))</f>
        <v/>
      </c>
      <c r="W262" s="29"/>
      <c r="X262" s="29"/>
      <c r="Y262" s="76"/>
      <c r="Z262" s="76"/>
      <c r="AA262" s="76"/>
      <c r="AB262" s="76"/>
      <c r="AC262" s="76"/>
      <c r="AD262" s="76"/>
      <c r="AE262" s="76"/>
      <c r="AF262" s="76"/>
      <c r="AG262" s="76"/>
      <c r="AH262" s="76"/>
      <c r="AI262" s="76"/>
      <c r="AJ262" s="76"/>
      <c r="AK262" s="76"/>
      <c r="AL262" s="76"/>
      <c r="AM262" s="76"/>
      <c r="AN262" s="76"/>
      <c r="AO262" s="145"/>
      <c r="AP262" s="247" t="str">
        <f>IF(F262="","",IFERROR(VLOOKUP(SUBSTITUTE(SUBSTITUTE(Tabla1[[#This Row],[Uso Sistemas]],"T","P"),"N","F"),Parámetros!$M$2:$N$17,2,0),"Completar hasta 3ra sem. para evaluar a Probacionista"))</f>
        <v/>
      </c>
      <c r="AQ262" s="39"/>
      <c r="AR262" s="39"/>
      <c r="AS262" s="39"/>
      <c r="AT262" s="28"/>
      <c r="AU262" s="55"/>
      <c r="AV262" s="55"/>
      <c r="AW262" s="55"/>
      <c r="AX262" s="249" t="str">
        <f>IF(V262="","",EOMONTH(EDATE(Tabla1[[#This Row],[Fecha Finalización]],2),0))</f>
        <v/>
      </c>
      <c r="AY262" s="39"/>
      <c r="AZ262" s="250" t="str">
        <f>IF(V262="","",EOMONTH(EDATE(Tabla1[[#This Row],[Fecha Finalización]],3),0))</f>
        <v/>
      </c>
      <c r="BA262" s="39"/>
      <c r="BB262" s="39"/>
      <c r="BC262" s="236"/>
      <c r="BD262" s="234" t="str">
        <f>IF(F262="","",Tabla1[[#This Row],[sem 01]]&amp;Tabla1[[#This Row],[sem 02]]&amp;Tabla1[[#This Row],[sem 03]])</f>
        <v/>
      </c>
      <c r="BE262" s="235" t="str">
        <f>IF(TRIM(F262)="","",$B$1&amp;"-"&amp;SUBSTITUTE(Tabla1[[#This Row],[Mes Inscrito]]," ","")&amp;"-"&amp;SUBSTITUTE(Tabla1[[#This Row],[Dia de clases Inscrito]]," ","")&amp;"-"&amp;SUBSTITUTE(Tabla1[[#This Row],[Horario Inscrito]]," ","")&amp;"-"&amp;Tabla1[[#This Row],[Fecha Inicio grupo]])</f>
        <v/>
      </c>
      <c r="BF262" s="252" t="str">
        <f>IF(F262="","",Tabla1[[#This Row],[Curso]])</f>
        <v/>
      </c>
      <c r="BG262" s="253" t="str">
        <f>+IF(TRIM(F262)="","",$B$1&amp;"-"&amp;TRIM(Tabla1[[#This Row],[Mes Inscrito]])&amp;"-"&amp;TRIM(Tabla1[[#This Row],[Dia de clases Inscrito]])&amp;"-"&amp;TRIM(Tabla1[[#This Row],[Horario Inscrito]])&amp;"-"&amp;TRIM(Tabla1[[#This Row],[Fecha Inicio grupo]])&amp;"-"&amp;TRIM(Tabla1[[#This Row],[Tipo Incrito]]))</f>
        <v/>
      </c>
      <c r="BH262" s="307"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8"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8"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8" t="str">
        <f>IF(Tabla1[[#This Row],[Fecha Inicio grupo]]="","",IFERROR(VLOOKUP(Tabla1[[#This Row],[Mes de Alta como miembro]],Parámetros!$AM$2:$AN$16,2,0),"01/01/1900"))</f>
        <v/>
      </c>
    </row>
    <row r="263" spans="1:63" ht="14.45">
      <c r="A263" s="68">
        <v>260</v>
      </c>
      <c r="B263" s="29"/>
      <c r="C263" s="34"/>
      <c r="D263" s="42"/>
      <c r="E263" s="64"/>
      <c r="F263" s="45"/>
      <c r="G263" s="45"/>
      <c r="H263" s="164"/>
      <c r="I263" s="42"/>
      <c r="J263" s="28"/>
      <c r="K263" s="69"/>
      <c r="L263" s="68"/>
      <c r="M263" s="46"/>
      <c r="N263" s="239" t="str">
        <f ca="1">IF(Tabla1[[#This Row],[Fecha de nac]]="","",IF(Tabla1[[#This Row],[Fecha Finalización]] &gt;=TODAY(), DATEDIF(Tabla1[[#This Row],[Fecha de nac]],TODAY(),"y"), ROUNDDOWN((Tabla1[[#This Row],[Fecha Finalización]] -Tabla1[[#This Row],[Fecha de nac]])/365,0)))</f>
        <v/>
      </c>
      <c r="O263" s="170"/>
      <c r="P263" s="34"/>
      <c r="Q263" s="67"/>
      <c r="R263" s="67"/>
      <c r="S263" s="67"/>
      <c r="T263" s="67"/>
      <c r="U263" s="244" t="str">
        <f>IF(F263="","",Tabla1[[#This Row],[Fecha Inicio grupo]]+3*7-7)</f>
        <v/>
      </c>
      <c r="V263" s="245" t="str">
        <f>IF(F263="","",EDATE(Tabla1[[#This Row],[Fecha Inicio grupo]],3))</f>
        <v/>
      </c>
      <c r="W263" s="29"/>
      <c r="X263" s="29"/>
      <c r="Y263" s="76"/>
      <c r="Z263" s="76"/>
      <c r="AA263" s="76"/>
      <c r="AB263" s="76"/>
      <c r="AC263" s="76"/>
      <c r="AD263" s="76"/>
      <c r="AE263" s="76"/>
      <c r="AF263" s="76"/>
      <c r="AG263" s="76"/>
      <c r="AH263" s="76"/>
      <c r="AI263" s="76"/>
      <c r="AJ263" s="76"/>
      <c r="AK263" s="76"/>
      <c r="AL263" s="76"/>
      <c r="AM263" s="76"/>
      <c r="AN263" s="76"/>
      <c r="AO263" s="145"/>
      <c r="AP263" s="247" t="str">
        <f>IF(F263="","",IFERROR(VLOOKUP(SUBSTITUTE(SUBSTITUTE(Tabla1[[#This Row],[Uso Sistemas]],"T","P"),"N","F"),Parámetros!$M$2:$N$17,2,0),"Completar hasta 3ra sem. para evaluar a Probacionista"))</f>
        <v/>
      </c>
      <c r="AQ263" s="39"/>
      <c r="AR263" s="39"/>
      <c r="AS263" s="39"/>
      <c r="AT263" s="28"/>
      <c r="AU263" s="55"/>
      <c r="AV263" s="55"/>
      <c r="AW263" s="55"/>
      <c r="AX263" s="249" t="str">
        <f>IF(V263="","",EOMONTH(EDATE(Tabla1[[#This Row],[Fecha Finalización]],2),0))</f>
        <v/>
      </c>
      <c r="AY263" s="39"/>
      <c r="AZ263" s="250" t="str">
        <f>IF(V263="","",EOMONTH(EDATE(Tabla1[[#This Row],[Fecha Finalización]],3),0))</f>
        <v/>
      </c>
      <c r="BA263" s="39"/>
      <c r="BB263" s="39"/>
      <c r="BC263" s="236"/>
      <c r="BD263" s="234" t="str">
        <f>IF(F263="","",Tabla1[[#This Row],[sem 01]]&amp;Tabla1[[#This Row],[sem 02]]&amp;Tabla1[[#This Row],[sem 03]])</f>
        <v/>
      </c>
      <c r="BE263" s="235" t="str">
        <f>IF(TRIM(F263)="","",$B$1&amp;"-"&amp;SUBSTITUTE(Tabla1[[#This Row],[Mes Inscrito]]," ","")&amp;"-"&amp;SUBSTITUTE(Tabla1[[#This Row],[Dia de clases Inscrito]]," ","")&amp;"-"&amp;SUBSTITUTE(Tabla1[[#This Row],[Horario Inscrito]]," ","")&amp;"-"&amp;Tabla1[[#This Row],[Fecha Inicio grupo]])</f>
        <v/>
      </c>
      <c r="BF263" s="252" t="str">
        <f>IF(F263="","",Tabla1[[#This Row],[Curso]])</f>
        <v/>
      </c>
      <c r="BG263" s="253" t="str">
        <f>+IF(TRIM(F263)="","",$B$1&amp;"-"&amp;TRIM(Tabla1[[#This Row],[Mes Inscrito]])&amp;"-"&amp;TRIM(Tabla1[[#This Row],[Dia de clases Inscrito]])&amp;"-"&amp;TRIM(Tabla1[[#This Row],[Horario Inscrito]])&amp;"-"&amp;TRIM(Tabla1[[#This Row],[Fecha Inicio grupo]])&amp;"-"&amp;TRIM(Tabla1[[#This Row],[Tipo Incrito]]))</f>
        <v/>
      </c>
      <c r="BH263" s="307"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8"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8"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8" t="str">
        <f>IF(Tabla1[[#This Row],[Fecha Inicio grupo]]="","",IFERROR(VLOOKUP(Tabla1[[#This Row],[Mes de Alta como miembro]],Parámetros!$AM$2:$AN$16,2,0),"01/01/1900"))</f>
        <v/>
      </c>
    </row>
    <row r="264" spans="1:63" ht="14.45">
      <c r="A264" s="68">
        <v>261</v>
      </c>
      <c r="B264" s="29"/>
      <c r="C264" s="34"/>
      <c r="D264" s="42"/>
      <c r="E264" s="64"/>
      <c r="F264" s="45"/>
      <c r="G264" s="45"/>
      <c r="H264" s="164"/>
      <c r="I264" s="42"/>
      <c r="J264" s="28"/>
      <c r="K264" s="69"/>
      <c r="L264" s="68"/>
      <c r="M264" s="46"/>
      <c r="N264" s="239" t="str">
        <f ca="1">IF(Tabla1[[#This Row],[Fecha de nac]]="","",IF(Tabla1[[#This Row],[Fecha Finalización]] &gt;=TODAY(), DATEDIF(Tabla1[[#This Row],[Fecha de nac]],TODAY(),"y"), ROUNDDOWN((Tabla1[[#This Row],[Fecha Finalización]] -Tabla1[[#This Row],[Fecha de nac]])/365,0)))</f>
        <v/>
      </c>
      <c r="O264" s="170"/>
      <c r="P264" s="34"/>
      <c r="Q264" s="67"/>
      <c r="R264" s="67"/>
      <c r="S264" s="67"/>
      <c r="T264" s="67"/>
      <c r="U264" s="244" t="str">
        <f>IF(F264="","",Tabla1[[#This Row],[Fecha Inicio grupo]]+3*7-7)</f>
        <v/>
      </c>
      <c r="V264" s="245" t="str">
        <f>IF(F264="","",EDATE(Tabla1[[#This Row],[Fecha Inicio grupo]],3))</f>
        <v/>
      </c>
      <c r="W264" s="29"/>
      <c r="X264" s="29"/>
      <c r="Y264" s="76"/>
      <c r="Z264" s="76"/>
      <c r="AA264" s="76"/>
      <c r="AB264" s="76"/>
      <c r="AC264" s="76"/>
      <c r="AD264" s="76"/>
      <c r="AE264" s="76"/>
      <c r="AF264" s="76"/>
      <c r="AG264" s="76"/>
      <c r="AH264" s="76"/>
      <c r="AI264" s="76"/>
      <c r="AJ264" s="76"/>
      <c r="AK264" s="76"/>
      <c r="AL264" s="76"/>
      <c r="AM264" s="76"/>
      <c r="AN264" s="76"/>
      <c r="AO264" s="145"/>
      <c r="AP264" s="247" t="str">
        <f>IF(F264="","",IFERROR(VLOOKUP(SUBSTITUTE(SUBSTITUTE(Tabla1[[#This Row],[Uso Sistemas]],"T","P"),"N","F"),Parámetros!$M$2:$N$17,2,0),"Completar hasta 3ra sem. para evaluar a Probacionista"))</f>
        <v/>
      </c>
      <c r="AQ264" s="39"/>
      <c r="AR264" s="39"/>
      <c r="AS264" s="39"/>
      <c r="AT264" s="28"/>
      <c r="AU264" s="55"/>
      <c r="AV264" s="55"/>
      <c r="AW264" s="55"/>
      <c r="AX264" s="249" t="str">
        <f>IF(V264="","",EOMONTH(EDATE(Tabla1[[#This Row],[Fecha Finalización]],2),0))</f>
        <v/>
      </c>
      <c r="AY264" s="39"/>
      <c r="AZ264" s="250" t="str">
        <f>IF(V264="","",EOMONTH(EDATE(Tabla1[[#This Row],[Fecha Finalización]],3),0))</f>
        <v/>
      </c>
      <c r="BA264" s="39"/>
      <c r="BB264" s="39"/>
      <c r="BC264" s="236"/>
      <c r="BD264" s="234" t="str">
        <f>IF(F264="","",Tabla1[[#This Row],[sem 01]]&amp;Tabla1[[#This Row],[sem 02]]&amp;Tabla1[[#This Row],[sem 03]])</f>
        <v/>
      </c>
      <c r="BE264" s="235" t="str">
        <f>IF(TRIM(F264)="","",$B$1&amp;"-"&amp;SUBSTITUTE(Tabla1[[#This Row],[Mes Inscrito]]," ","")&amp;"-"&amp;SUBSTITUTE(Tabla1[[#This Row],[Dia de clases Inscrito]]," ","")&amp;"-"&amp;SUBSTITUTE(Tabla1[[#This Row],[Horario Inscrito]]," ","")&amp;"-"&amp;Tabla1[[#This Row],[Fecha Inicio grupo]])</f>
        <v/>
      </c>
      <c r="BF264" s="252" t="str">
        <f>IF(F264="","",Tabla1[[#This Row],[Curso]])</f>
        <v/>
      </c>
      <c r="BG264" s="253" t="str">
        <f>+IF(TRIM(F264)="","",$B$1&amp;"-"&amp;TRIM(Tabla1[[#This Row],[Mes Inscrito]])&amp;"-"&amp;TRIM(Tabla1[[#This Row],[Dia de clases Inscrito]])&amp;"-"&amp;TRIM(Tabla1[[#This Row],[Horario Inscrito]])&amp;"-"&amp;TRIM(Tabla1[[#This Row],[Fecha Inicio grupo]])&amp;"-"&amp;TRIM(Tabla1[[#This Row],[Tipo Incrito]]))</f>
        <v/>
      </c>
      <c r="BH264" s="307"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8"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8"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8" t="str">
        <f>IF(Tabla1[[#This Row],[Fecha Inicio grupo]]="","",IFERROR(VLOOKUP(Tabla1[[#This Row],[Mes de Alta como miembro]],Parámetros!$AM$2:$AN$16,2,0),"01/01/1900"))</f>
        <v/>
      </c>
    </row>
    <row r="265" spans="1:63" ht="14.45">
      <c r="A265" s="68">
        <v>262</v>
      </c>
      <c r="B265" s="29"/>
      <c r="C265" s="34"/>
      <c r="D265" s="42"/>
      <c r="E265" s="64"/>
      <c r="F265" s="45"/>
      <c r="G265" s="45"/>
      <c r="H265" s="164"/>
      <c r="I265" s="42"/>
      <c r="J265" s="28"/>
      <c r="K265" s="69"/>
      <c r="L265" s="68"/>
      <c r="M265" s="46"/>
      <c r="N265" s="239" t="str">
        <f ca="1">IF(Tabla1[[#This Row],[Fecha de nac]]="","",IF(Tabla1[[#This Row],[Fecha Finalización]] &gt;=TODAY(), DATEDIF(Tabla1[[#This Row],[Fecha de nac]],TODAY(),"y"), ROUNDDOWN((Tabla1[[#This Row],[Fecha Finalización]] -Tabla1[[#This Row],[Fecha de nac]])/365,0)))</f>
        <v/>
      </c>
      <c r="O265" s="170"/>
      <c r="P265" s="34"/>
      <c r="Q265" s="67"/>
      <c r="R265" s="67"/>
      <c r="S265" s="67"/>
      <c r="T265" s="67"/>
      <c r="U265" s="244" t="str">
        <f>IF(F265="","",Tabla1[[#This Row],[Fecha Inicio grupo]]+3*7-7)</f>
        <v/>
      </c>
      <c r="V265" s="245" t="str">
        <f>IF(F265="","",EDATE(Tabla1[[#This Row],[Fecha Inicio grupo]],3))</f>
        <v/>
      </c>
      <c r="W265" s="29"/>
      <c r="X265" s="29"/>
      <c r="Y265" s="76"/>
      <c r="Z265" s="76"/>
      <c r="AA265" s="76"/>
      <c r="AB265" s="76"/>
      <c r="AC265" s="76"/>
      <c r="AD265" s="76"/>
      <c r="AE265" s="76"/>
      <c r="AF265" s="76"/>
      <c r="AG265" s="76"/>
      <c r="AH265" s="76"/>
      <c r="AI265" s="76"/>
      <c r="AJ265" s="76"/>
      <c r="AK265" s="76"/>
      <c r="AL265" s="76"/>
      <c r="AM265" s="76"/>
      <c r="AN265" s="76"/>
      <c r="AO265" s="145"/>
      <c r="AP265" s="247" t="str">
        <f>IF(F265="","",IFERROR(VLOOKUP(SUBSTITUTE(SUBSTITUTE(Tabla1[[#This Row],[Uso Sistemas]],"T","P"),"N","F"),Parámetros!$M$2:$N$17,2,0),"Completar hasta 3ra sem. para evaluar a Probacionista"))</f>
        <v/>
      </c>
      <c r="AQ265" s="39"/>
      <c r="AR265" s="39"/>
      <c r="AS265" s="39"/>
      <c r="AT265" s="28"/>
      <c r="AU265" s="55"/>
      <c r="AV265" s="55"/>
      <c r="AW265" s="55"/>
      <c r="AX265" s="249" t="str">
        <f>IF(V265="","",EOMONTH(EDATE(Tabla1[[#This Row],[Fecha Finalización]],2),0))</f>
        <v/>
      </c>
      <c r="AY265" s="39"/>
      <c r="AZ265" s="250" t="str">
        <f>IF(V265="","",EOMONTH(EDATE(Tabla1[[#This Row],[Fecha Finalización]],3),0))</f>
        <v/>
      </c>
      <c r="BA265" s="39"/>
      <c r="BB265" s="39"/>
      <c r="BC265" s="236"/>
      <c r="BD265" s="234" t="str">
        <f>IF(F265="","",Tabla1[[#This Row],[sem 01]]&amp;Tabla1[[#This Row],[sem 02]]&amp;Tabla1[[#This Row],[sem 03]])</f>
        <v/>
      </c>
      <c r="BE265" s="235" t="str">
        <f>IF(TRIM(F265)="","",$B$1&amp;"-"&amp;SUBSTITUTE(Tabla1[[#This Row],[Mes Inscrito]]," ","")&amp;"-"&amp;SUBSTITUTE(Tabla1[[#This Row],[Dia de clases Inscrito]]," ","")&amp;"-"&amp;SUBSTITUTE(Tabla1[[#This Row],[Horario Inscrito]]," ","")&amp;"-"&amp;Tabla1[[#This Row],[Fecha Inicio grupo]])</f>
        <v/>
      </c>
      <c r="BF265" s="252" t="str">
        <f>IF(F265="","",Tabla1[[#This Row],[Curso]])</f>
        <v/>
      </c>
      <c r="BG265" s="253" t="str">
        <f>+IF(TRIM(F265)="","",$B$1&amp;"-"&amp;TRIM(Tabla1[[#This Row],[Mes Inscrito]])&amp;"-"&amp;TRIM(Tabla1[[#This Row],[Dia de clases Inscrito]])&amp;"-"&amp;TRIM(Tabla1[[#This Row],[Horario Inscrito]])&amp;"-"&amp;TRIM(Tabla1[[#This Row],[Fecha Inicio grupo]])&amp;"-"&amp;TRIM(Tabla1[[#This Row],[Tipo Incrito]]))</f>
        <v/>
      </c>
      <c r="BH265" s="307"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8"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8"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8" t="str">
        <f>IF(Tabla1[[#This Row],[Fecha Inicio grupo]]="","",IFERROR(VLOOKUP(Tabla1[[#This Row],[Mes de Alta como miembro]],Parámetros!$AM$2:$AN$16,2,0),"01/01/1900"))</f>
        <v/>
      </c>
    </row>
    <row r="266" spans="1:63" ht="14.45">
      <c r="A266" s="68">
        <v>263</v>
      </c>
      <c r="B266" s="29"/>
      <c r="C266" s="34"/>
      <c r="D266" s="42"/>
      <c r="E266" s="64"/>
      <c r="F266" s="45"/>
      <c r="G266" s="45"/>
      <c r="H266" s="164"/>
      <c r="I266" s="42"/>
      <c r="J266" s="28"/>
      <c r="K266" s="69"/>
      <c r="L266" s="68"/>
      <c r="M266" s="46"/>
      <c r="N266" s="239" t="str">
        <f ca="1">IF(Tabla1[[#This Row],[Fecha de nac]]="","",IF(Tabla1[[#This Row],[Fecha Finalización]] &gt;=TODAY(), DATEDIF(Tabla1[[#This Row],[Fecha de nac]],TODAY(),"y"), ROUNDDOWN((Tabla1[[#This Row],[Fecha Finalización]] -Tabla1[[#This Row],[Fecha de nac]])/365,0)))</f>
        <v/>
      </c>
      <c r="O266" s="170"/>
      <c r="P266" s="34"/>
      <c r="Q266" s="67"/>
      <c r="R266" s="67"/>
      <c r="S266" s="67"/>
      <c r="T266" s="67"/>
      <c r="U266" s="244" t="str">
        <f>IF(F266="","",Tabla1[[#This Row],[Fecha Inicio grupo]]+3*7-7)</f>
        <v/>
      </c>
      <c r="V266" s="245" t="str">
        <f>IF(F266="","",EDATE(Tabla1[[#This Row],[Fecha Inicio grupo]],3))</f>
        <v/>
      </c>
      <c r="W266" s="29"/>
      <c r="X266" s="29"/>
      <c r="Y266" s="76"/>
      <c r="Z266" s="76"/>
      <c r="AA266" s="76"/>
      <c r="AB266" s="76"/>
      <c r="AC266" s="76"/>
      <c r="AD266" s="76"/>
      <c r="AE266" s="76"/>
      <c r="AF266" s="76"/>
      <c r="AG266" s="76"/>
      <c r="AH266" s="76"/>
      <c r="AI266" s="76"/>
      <c r="AJ266" s="76"/>
      <c r="AK266" s="76"/>
      <c r="AL266" s="76"/>
      <c r="AM266" s="76"/>
      <c r="AN266" s="76"/>
      <c r="AO266" s="145"/>
      <c r="AP266" s="247" t="str">
        <f>IF(F266="","",IFERROR(VLOOKUP(SUBSTITUTE(SUBSTITUTE(Tabla1[[#This Row],[Uso Sistemas]],"T","P"),"N","F"),Parámetros!$M$2:$N$17,2,0),"Completar hasta 3ra sem. para evaluar a Probacionista"))</f>
        <v/>
      </c>
      <c r="AQ266" s="39"/>
      <c r="AR266" s="39"/>
      <c r="AS266" s="39"/>
      <c r="AT266" s="28"/>
      <c r="AU266" s="55"/>
      <c r="AV266" s="55"/>
      <c r="AW266" s="55"/>
      <c r="AX266" s="249" t="str">
        <f>IF(V266="","",EOMONTH(EDATE(Tabla1[[#This Row],[Fecha Finalización]],2),0))</f>
        <v/>
      </c>
      <c r="AY266" s="39"/>
      <c r="AZ266" s="250" t="str">
        <f>IF(V266="","",EOMONTH(EDATE(Tabla1[[#This Row],[Fecha Finalización]],3),0))</f>
        <v/>
      </c>
      <c r="BA266" s="39"/>
      <c r="BB266" s="39"/>
      <c r="BC266" s="236"/>
      <c r="BD266" s="234" t="str">
        <f>IF(F266="","",Tabla1[[#This Row],[sem 01]]&amp;Tabla1[[#This Row],[sem 02]]&amp;Tabla1[[#This Row],[sem 03]])</f>
        <v/>
      </c>
      <c r="BE266" s="235" t="str">
        <f>IF(TRIM(F266)="","",$B$1&amp;"-"&amp;SUBSTITUTE(Tabla1[[#This Row],[Mes Inscrito]]," ","")&amp;"-"&amp;SUBSTITUTE(Tabla1[[#This Row],[Dia de clases Inscrito]]," ","")&amp;"-"&amp;SUBSTITUTE(Tabla1[[#This Row],[Horario Inscrito]]," ","")&amp;"-"&amp;Tabla1[[#This Row],[Fecha Inicio grupo]])</f>
        <v/>
      </c>
      <c r="BF266" s="252" t="str">
        <f>IF(F266="","",Tabla1[[#This Row],[Curso]])</f>
        <v/>
      </c>
      <c r="BG266" s="253" t="str">
        <f>+IF(TRIM(F266)="","",$B$1&amp;"-"&amp;TRIM(Tabla1[[#This Row],[Mes Inscrito]])&amp;"-"&amp;TRIM(Tabla1[[#This Row],[Dia de clases Inscrito]])&amp;"-"&amp;TRIM(Tabla1[[#This Row],[Horario Inscrito]])&amp;"-"&amp;TRIM(Tabla1[[#This Row],[Fecha Inicio grupo]])&amp;"-"&amp;TRIM(Tabla1[[#This Row],[Tipo Incrito]]))</f>
        <v/>
      </c>
      <c r="BH266" s="307"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8"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8"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8" t="str">
        <f>IF(Tabla1[[#This Row],[Fecha Inicio grupo]]="","",IFERROR(VLOOKUP(Tabla1[[#This Row],[Mes de Alta como miembro]],Parámetros!$AM$2:$AN$16,2,0),"01/01/1900"))</f>
        <v/>
      </c>
    </row>
    <row r="267" spans="1:63" ht="14.45">
      <c r="A267" s="68">
        <v>264</v>
      </c>
      <c r="B267" s="29"/>
      <c r="C267" s="34"/>
      <c r="D267" s="42"/>
      <c r="E267" s="64"/>
      <c r="F267" s="45"/>
      <c r="G267" s="45"/>
      <c r="H267" s="164"/>
      <c r="I267" s="42"/>
      <c r="J267" s="28"/>
      <c r="K267" s="69"/>
      <c r="L267" s="68"/>
      <c r="M267" s="46"/>
      <c r="N267" s="239" t="str">
        <f ca="1">IF(Tabla1[[#This Row],[Fecha de nac]]="","",IF(Tabla1[[#This Row],[Fecha Finalización]] &gt;=TODAY(), DATEDIF(Tabla1[[#This Row],[Fecha de nac]],TODAY(),"y"), ROUNDDOWN((Tabla1[[#This Row],[Fecha Finalización]] -Tabla1[[#This Row],[Fecha de nac]])/365,0)))</f>
        <v/>
      </c>
      <c r="O267" s="170"/>
      <c r="P267" s="34"/>
      <c r="Q267" s="67"/>
      <c r="R267" s="67"/>
      <c r="S267" s="67"/>
      <c r="T267" s="67"/>
      <c r="U267" s="244" t="str">
        <f>IF(F267="","",Tabla1[[#This Row],[Fecha Inicio grupo]]+3*7-7)</f>
        <v/>
      </c>
      <c r="V267" s="245" t="str">
        <f>IF(F267="","",EDATE(Tabla1[[#This Row],[Fecha Inicio grupo]],3))</f>
        <v/>
      </c>
      <c r="W267" s="29"/>
      <c r="X267" s="29"/>
      <c r="Y267" s="76"/>
      <c r="Z267" s="76"/>
      <c r="AA267" s="76"/>
      <c r="AB267" s="76"/>
      <c r="AC267" s="76"/>
      <c r="AD267" s="76"/>
      <c r="AE267" s="76"/>
      <c r="AF267" s="76"/>
      <c r="AG267" s="76"/>
      <c r="AH267" s="76"/>
      <c r="AI267" s="76"/>
      <c r="AJ267" s="76"/>
      <c r="AK267" s="76"/>
      <c r="AL267" s="76"/>
      <c r="AM267" s="76"/>
      <c r="AN267" s="76"/>
      <c r="AO267" s="145"/>
      <c r="AP267" s="247" t="str">
        <f>IF(F267="","",IFERROR(VLOOKUP(SUBSTITUTE(SUBSTITUTE(Tabla1[[#This Row],[Uso Sistemas]],"T","P"),"N","F"),Parámetros!$M$2:$N$17,2,0),"Completar hasta 3ra sem. para evaluar a Probacionista"))</f>
        <v/>
      </c>
      <c r="AQ267" s="39"/>
      <c r="AR267" s="39"/>
      <c r="AS267" s="39"/>
      <c r="AT267" s="28"/>
      <c r="AU267" s="55"/>
      <c r="AV267" s="55"/>
      <c r="AW267" s="55"/>
      <c r="AX267" s="249" t="str">
        <f>IF(V267="","",EOMONTH(EDATE(Tabla1[[#This Row],[Fecha Finalización]],2),0))</f>
        <v/>
      </c>
      <c r="AY267" s="39"/>
      <c r="AZ267" s="250" t="str">
        <f>IF(V267="","",EOMONTH(EDATE(Tabla1[[#This Row],[Fecha Finalización]],3),0))</f>
        <v/>
      </c>
      <c r="BA267" s="39"/>
      <c r="BB267" s="39"/>
      <c r="BC267" s="236"/>
      <c r="BD267" s="234" t="str">
        <f>IF(F267="","",Tabla1[[#This Row],[sem 01]]&amp;Tabla1[[#This Row],[sem 02]]&amp;Tabla1[[#This Row],[sem 03]])</f>
        <v/>
      </c>
      <c r="BE267" s="235" t="str">
        <f>IF(TRIM(F267)="","",$B$1&amp;"-"&amp;SUBSTITUTE(Tabla1[[#This Row],[Mes Inscrito]]," ","")&amp;"-"&amp;SUBSTITUTE(Tabla1[[#This Row],[Dia de clases Inscrito]]," ","")&amp;"-"&amp;SUBSTITUTE(Tabla1[[#This Row],[Horario Inscrito]]," ","")&amp;"-"&amp;Tabla1[[#This Row],[Fecha Inicio grupo]])</f>
        <v/>
      </c>
      <c r="BF267" s="252" t="str">
        <f>IF(F267="","",Tabla1[[#This Row],[Curso]])</f>
        <v/>
      </c>
      <c r="BG267" s="253" t="str">
        <f>+IF(TRIM(F267)="","",$B$1&amp;"-"&amp;TRIM(Tabla1[[#This Row],[Mes Inscrito]])&amp;"-"&amp;TRIM(Tabla1[[#This Row],[Dia de clases Inscrito]])&amp;"-"&amp;TRIM(Tabla1[[#This Row],[Horario Inscrito]])&amp;"-"&amp;TRIM(Tabla1[[#This Row],[Fecha Inicio grupo]])&amp;"-"&amp;TRIM(Tabla1[[#This Row],[Tipo Incrito]]))</f>
        <v/>
      </c>
      <c r="BH267" s="307"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8"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8"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8" t="str">
        <f>IF(Tabla1[[#This Row],[Fecha Inicio grupo]]="","",IFERROR(VLOOKUP(Tabla1[[#This Row],[Mes de Alta como miembro]],Parámetros!$AM$2:$AN$16,2,0),"01/01/1900"))</f>
        <v/>
      </c>
    </row>
    <row r="268" spans="1:63" ht="14.45">
      <c r="A268" s="68">
        <v>265</v>
      </c>
      <c r="B268" s="29"/>
      <c r="C268" s="34"/>
      <c r="D268" s="42"/>
      <c r="E268" s="64"/>
      <c r="F268" s="45"/>
      <c r="G268" s="45"/>
      <c r="H268" s="164"/>
      <c r="I268" s="42"/>
      <c r="J268" s="28"/>
      <c r="K268" s="69"/>
      <c r="L268" s="68"/>
      <c r="M268" s="46"/>
      <c r="N268" s="239" t="str">
        <f ca="1">IF(Tabla1[[#This Row],[Fecha de nac]]="","",IF(Tabla1[[#This Row],[Fecha Finalización]] &gt;=TODAY(), DATEDIF(Tabla1[[#This Row],[Fecha de nac]],TODAY(),"y"), ROUNDDOWN((Tabla1[[#This Row],[Fecha Finalización]] -Tabla1[[#This Row],[Fecha de nac]])/365,0)))</f>
        <v/>
      </c>
      <c r="O268" s="170"/>
      <c r="P268" s="34"/>
      <c r="Q268" s="67"/>
      <c r="R268" s="67"/>
      <c r="S268" s="67"/>
      <c r="T268" s="67"/>
      <c r="U268" s="244" t="str">
        <f>IF(F268="","",Tabla1[[#This Row],[Fecha Inicio grupo]]+3*7-7)</f>
        <v/>
      </c>
      <c r="V268" s="245" t="str">
        <f>IF(F268="","",EDATE(Tabla1[[#This Row],[Fecha Inicio grupo]],3))</f>
        <v/>
      </c>
      <c r="W268" s="29"/>
      <c r="X268" s="29"/>
      <c r="Y268" s="76"/>
      <c r="Z268" s="76"/>
      <c r="AA268" s="76"/>
      <c r="AB268" s="76"/>
      <c r="AC268" s="76"/>
      <c r="AD268" s="76"/>
      <c r="AE268" s="76"/>
      <c r="AF268" s="76"/>
      <c r="AG268" s="76"/>
      <c r="AH268" s="76"/>
      <c r="AI268" s="76"/>
      <c r="AJ268" s="76"/>
      <c r="AK268" s="76"/>
      <c r="AL268" s="76"/>
      <c r="AM268" s="76"/>
      <c r="AN268" s="76"/>
      <c r="AO268" s="145"/>
      <c r="AP268" s="247" t="str">
        <f>IF(F268="","",IFERROR(VLOOKUP(SUBSTITUTE(SUBSTITUTE(Tabla1[[#This Row],[Uso Sistemas]],"T","P"),"N","F"),Parámetros!$M$2:$N$17,2,0),"Completar hasta 3ra sem. para evaluar a Probacionista"))</f>
        <v/>
      </c>
      <c r="AQ268" s="39"/>
      <c r="AR268" s="39"/>
      <c r="AS268" s="39"/>
      <c r="AT268" s="28"/>
      <c r="AU268" s="55"/>
      <c r="AV268" s="55"/>
      <c r="AW268" s="55"/>
      <c r="AX268" s="249" t="str">
        <f>IF(V268="","",EOMONTH(EDATE(Tabla1[[#This Row],[Fecha Finalización]],2),0))</f>
        <v/>
      </c>
      <c r="AY268" s="39"/>
      <c r="AZ268" s="250" t="str">
        <f>IF(V268="","",EOMONTH(EDATE(Tabla1[[#This Row],[Fecha Finalización]],3),0))</f>
        <v/>
      </c>
      <c r="BA268" s="39"/>
      <c r="BB268" s="39"/>
      <c r="BC268" s="236"/>
      <c r="BD268" s="234" t="str">
        <f>IF(F268="","",Tabla1[[#This Row],[sem 01]]&amp;Tabla1[[#This Row],[sem 02]]&amp;Tabla1[[#This Row],[sem 03]])</f>
        <v/>
      </c>
      <c r="BE268" s="235" t="str">
        <f>IF(TRIM(F268)="","",$B$1&amp;"-"&amp;SUBSTITUTE(Tabla1[[#This Row],[Mes Inscrito]]," ","")&amp;"-"&amp;SUBSTITUTE(Tabla1[[#This Row],[Dia de clases Inscrito]]," ","")&amp;"-"&amp;SUBSTITUTE(Tabla1[[#This Row],[Horario Inscrito]]," ","")&amp;"-"&amp;Tabla1[[#This Row],[Fecha Inicio grupo]])</f>
        <v/>
      </c>
      <c r="BF268" s="252" t="str">
        <f>IF(F268="","",Tabla1[[#This Row],[Curso]])</f>
        <v/>
      </c>
      <c r="BG268" s="253" t="str">
        <f>+IF(TRIM(F268)="","",$B$1&amp;"-"&amp;TRIM(Tabla1[[#This Row],[Mes Inscrito]])&amp;"-"&amp;TRIM(Tabla1[[#This Row],[Dia de clases Inscrito]])&amp;"-"&amp;TRIM(Tabla1[[#This Row],[Horario Inscrito]])&amp;"-"&amp;TRIM(Tabla1[[#This Row],[Fecha Inicio grupo]])&amp;"-"&amp;TRIM(Tabla1[[#This Row],[Tipo Incrito]]))</f>
        <v/>
      </c>
      <c r="BH268" s="307"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8"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8"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8" t="str">
        <f>IF(Tabla1[[#This Row],[Fecha Inicio grupo]]="","",IFERROR(VLOOKUP(Tabla1[[#This Row],[Mes de Alta como miembro]],Parámetros!$AM$2:$AN$16,2,0),"01/01/1900"))</f>
        <v/>
      </c>
    </row>
    <row r="269" spans="1:63" ht="14.45">
      <c r="A269" s="68">
        <v>266</v>
      </c>
      <c r="B269" s="29"/>
      <c r="C269" s="34"/>
      <c r="D269" s="42"/>
      <c r="E269" s="64"/>
      <c r="F269" s="45"/>
      <c r="G269" s="45"/>
      <c r="H269" s="164"/>
      <c r="I269" s="42"/>
      <c r="J269" s="28"/>
      <c r="K269" s="69"/>
      <c r="L269" s="68"/>
      <c r="M269" s="46"/>
      <c r="N269" s="239" t="str">
        <f ca="1">IF(Tabla1[[#This Row],[Fecha de nac]]="","",IF(Tabla1[[#This Row],[Fecha Finalización]] &gt;=TODAY(), DATEDIF(Tabla1[[#This Row],[Fecha de nac]],TODAY(),"y"), ROUNDDOWN((Tabla1[[#This Row],[Fecha Finalización]] -Tabla1[[#This Row],[Fecha de nac]])/365,0)))</f>
        <v/>
      </c>
      <c r="O269" s="170"/>
      <c r="P269" s="34"/>
      <c r="Q269" s="67"/>
      <c r="R269" s="67"/>
      <c r="S269" s="67"/>
      <c r="T269" s="67"/>
      <c r="U269" s="244" t="str">
        <f>IF(F269="","",Tabla1[[#This Row],[Fecha Inicio grupo]]+3*7-7)</f>
        <v/>
      </c>
      <c r="V269" s="245" t="str">
        <f>IF(F269="","",EDATE(Tabla1[[#This Row],[Fecha Inicio grupo]],3))</f>
        <v/>
      </c>
      <c r="W269" s="29"/>
      <c r="X269" s="29"/>
      <c r="Y269" s="76"/>
      <c r="Z269" s="76"/>
      <c r="AA269" s="76"/>
      <c r="AB269" s="76"/>
      <c r="AC269" s="76"/>
      <c r="AD269" s="76"/>
      <c r="AE269" s="76"/>
      <c r="AF269" s="76"/>
      <c r="AG269" s="76"/>
      <c r="AH269" s="76"/>
      <c r="AI269" s="76"/>
      <c r="AJ269" s="76"/>
      <c r="AK269" s="76"/>
      <c r="AL269" s="76"/>
      <c r="AM269" s="76"/>
      <c r="AN269" s="76"/>
      <c r="AO269" s="145"/>
      <c r="AP269" s="247" t="str">
        <f>IF(F269="","",IFERROR(VLOOKUP(SUBSTITUTE(SUBSTITUTE(Tabla1[[#This Row],[Uso Sistemas]],"T","P"),"N","F"),Parámetros!$M$2:$N$17,2,0),"Completar hasta 3ra sem. para evaluar a Probacionista"))</f>
        <v/>
      </c>
      <c r="AQ269" s="39"/>
      <c r="AR269" s="39"/>
      <c r="AS269" s="39"/>
      <c r="AT269" s="28"/>
      <c r="AU269" s="55"/>
      <c r="AV269" s="55"/>
      <c r="AW269" s="55"/>
      <c r="AX269" s="249" t="str">
        <f>IF(V269="","",EOMONTH(EDATE(Tabla1[[#This Row],[Fecha Finalización]],2),0))</f>
        <v/>
      </c>
      <c r="AY269" s="39"/>
      <c r="AZ269" s="250" t="str">
        <f>IF(V269="","",EOMONTH(EDATE(Tabla1[[#This Row],[Fecha Finalización]],3),0))</f>
        <v/>
      </c>
      <c r="BA269" s="39"/>
      <c r="BB269" s="39"/>
      <c r="BC269" s="236"/>
      <c r="BD269" s="234" t="str">
        <f>IF(F269="","",Tabla1[[#This Row],[sem 01]]&amp;Tabla1[[#This Row],[sem 02]]&amp;Tabla1[[#This Row],[sem 03]])</f>
        <v/>
      </c>
      <c r="BE269" s="235" t="str">
        <f>IF(TRIM(F269)="","",$B$1&amp;"-"&amp;SUBSTITUTE(Tabla1[[#This Row],[Mes Inscrito]]," ","")&amp;"-"&amp;SUBSTITUTE(Tabla1[[#This Row],[Dia de clases Inscrito]]," ","")&amp;"-"&amp;SUBSTITUTE(Tabla1[[#This Row],[Horario Inscrito]]," ","")&amp;"-"&amp;Tabla1[[#This Row],[Fecha Inicio grupo]])</f>
        <v/>
      </c>
      <c r="BF269" s="252" t="str">
        <f>IF(F269="","",Tabla1[[#This Row],[Curso]])</f>
        <v/>
      </c>
      <c r="BG269" s="253" t="str">
        <f>+IF(TRIM(F269)="","",$B$1&amp;"-"&amp;TRIM(Tabla1[[#This Row],[Mes Inscrito]])&amp;"-"&amp;TRIM(Tabla1[[#This Row],[Dia de clases Inscrito]])&amp;"-"&amp;TRIM(Tabla1[[#This Row],[Horario Inscrito]])&amp;"-"&amp;TRIM(Tabla1[[#This Row],[Fecha Inicio grupo]])&amp;"-"&amp;TRIM(Tabla1[[#This Row],[Tipo Incrito]]))</f>
        <v/>
      </c>
      <c r="BH269" s="307"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8"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8"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8" t="str">
        <f>IF(Tabla1[[#This Row],[Fecha Inicio grupo]]="","",IFERROR(VLOOKUP(Tabla1[[#This Row],[Mes de Alta como miembro]],Parámetros!$AM$2:$AN$16,2,0),"01/01/1900"))</f>
        <v/>
      </c>
    </row>
    <row r="270" spans="1:63" ht="14.45">
      <c r="A270" s="68">
        <v>267</v>
      </c>
      <c r="B270" s="29"/>
      <c r="C270" s="34"/>
      <c r="D270" s="42"/>
      <c r="E270" s="64"/>
      <c r="F270" s="45"/>
      <c r="G270" s="45"/>
      <c r="H270" s="164"/>
      <c r="I270" s="42"/>
      <c r="J270" s="28"/>
      <c r="K270" s="69"/>
      <c r="L270" s="68"/>
      <c r="M270" s="46"/>
      <c r="N270" s="239" t="str">
        <f ca="1">IF(Tabla1[[#This Row],[Fecha de nac]]="","",IF(Tabla1[[#This Row],[Fecha Finalización]] &gt;=TODAY(), DATEDIF(Tabla1[[#This Row],[Fecha de nac]],TODAY(),"y"), ROUNDDOWN((Tabla1[[#This Row],[Fecha Finalización]] -Tabla1[[#This Row],[Fecha de nac]])/365,0)))</f>
        <v/>
      </c>
      <c r="O270" s="170"/>
      <c r="P270" s="34"/>
      <c r="Q270" s="67"/>
      <c r="R270" s="67"/>
      <c r="S270" s="67"/>
      <c r="T270" s="67"/>
      <c r="U270" s="244" t="str">
        <f>IF(F270="","",Tabla1[[#This Row],[Fecha Inicio grupo]]+3*7-7)</f>
        <v/>
      </c>
      <c r="V270" s="245" t="str">
        <f>IF(F270="","",EDATE(Tabla1[[#This Row],[Fecha Inicio grupo]],3))</f>
        <v/>
      </c>
      <c r="W270" s="29"/>
      <c r="X270" s="29"/>
      <c r="Y270" s="76"/>
      <c r="Z270" s="76"/>
      <c r="AA270" s="76"/>
      <c r="AB270" s="76"/>
      <c r="AC270" s="76"/>
      <c r="AD270" s="76"/>
      <c r="AE270" s="76"/>
      <c r="AF270" s="76"/>
      <c r="AG270" s="76"/>
      <c r="AH270" s="76"/>
      <c r="AI270" s="76"/>
      <c r="AJ270" s="76"/>
      <c r="AK270" s="76"/>
      <c r="AL270" s="76"/>
      <c r="AM270" s="76"/>
      <c r="AN270" s="76"/>
      <c r="AO270" s="145"/>
      <c r="AP270" s="247" t="str">
        <f>IF(F270="","",IFERROR(VLOOKUP(SUBSTITUTE(SUBSTITUTE(Tabla1[[#This Row],[Uso Sistemas]],"T","P"),"N","F"),Parámetros!$M$2:$N$17,2,0),"Completar hasta 3ra sem. para evaluar a Probacionista"))</f>
        <v/>
      </c>
      <c r="AQ270" s="39"/>
      <c r="AR270" s="39"/>
      <c r="AS270" s="39"/>
      <c r="AT270" s="28"/>
      <c r="AU270" s="55"/>
      <c r="AV270" s="55"/>
      <c r="AW270" s="55"/>
      <c r="AX270" s="249" t="str">
        <f>IF(V270="","",EOMONTH(EDATE(Tabla1[[#This Row],[Fecha Finalización]],2),0))</f>
        <v/>
      </c>
      <c r="AY270" s="39"/>
      <c r="AZ270" s="250" t="str">
        <f>IF(V270="","",EOMONTH(EDATE(Tabla1[[#This Row],[Fecha Finalización]],3),0))</f>
        <v/>
      </c>
      <c r="BA270" s="39"/>
      <c r="BB270" s="39"/>
      <c r="BC270" s="236"/>
      <c r="BD270" s="234" t="str">
        <f>IF(F270="","",Tabla1[[#This Row],[sem 01]]&amp;Tabla1[[#This Row],[sem 02]]&amp;Tabla1[[#This Row],[sem 03]])</f>
        <v/>
      </c>
      <c r="BE270" s="235" t="str">
        <f>IF(TRIM(F270)="","",$B$1&amp;"-"&amp;SUBSTITUTE(Tabla1[[#This Row],[Mes Inscrito]]," ","")&amp;"-"&amp;SUBSTITUTE(Tabla1[[#This Row],[Dia de clases Inscrito]]," ","")&amp;"-"&amp;SUBSTITUTE(Tabla1[[#This Row],[Horario Inscrito]]," ","")&amp;"-"&amp;Tabla1[[#This Row],[Fecha Inicio grupo]])</f>
        <v/>
      </c>
      <c r="BF270" s="252" t="str">
        <f>IF(F270="","",Tabla1[[#This Row],[Curso]])</f>
        <v/>
      </c>
      <c r="BG270" s="253" t="str">
        <f>+IF(TRIM(F270)="","",$B$1&amp;"-"&amp;TRIM(Tabla1[[#This Row],[Mes Inscrito]])&amp;"-"&amp;TRIM(Tabla1[[#This Row],[Dia de clases Inscrito]])&amp;"-"&amp;TRIM(Tabla1[[#This Row],[Horario Inscrito]])&amp;"-"&amp;TRIM(Tabla1[[#This Row],[Fecha Inicio grupo]])&amp;"-"&amp;TRIM(Tabla1[[#This Row],[Tipo Incrito]]))</f>
        <v/>
      </c>
      <c r="BH270" s="307"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8"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8"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8" t="str">
        <f>IF(Tabla1[[#This Row],[Fecha Inicio grupo]]="","",IFERROR(VLOOKUP(Tabla1[[#This Row],[Mes de Alta como miembro]],Parámetros!$AM$2:$AN$16,2,0),"01/01/1900"))</f>
        <v/>
      </c>
    </row>
    <row r="271" spans="1:63" ht="14.45">
      <c r="A271" s="68">
        <v>268</v>
      </c>
      <c r="B271" s="29"/>
      <c r="C271" s="34"/>
      <c r="D271" s="42"/>
      <c r="E271" s="64"/>
      <c r="F271" s="45"/>
      <c r="G271" s="45"/>
      <c r="H271" s="164"/>
      <c r="I271" s="42"/>
      <c r="J271" s="28"/>
      <c r="K271" s="69"/>
      <c r="L271" s="68"/>
      <c r="M271" s="46"/>
      <c r="N271" s="239" t="str">
        <f ca="1">IF(Tabla1[[#This Row],[Fecha de nac]]="","",IF(Tabla1[[#This Row],[Fecha Finalización]] &gt;=TODAY(), DATEDIF(Tabla1[[#This Row],[Fecha de nac]],TODAY(),"y"), ROUNDDOWN((Tabla1[[#This Row],[Fecha Finalización]] -Tabla1[[#This Row],[Fecha de nac]])/365,0)))</f>
        <v/>
      </c>
      <c r="O271" s="170"/>
      <c r="P271" s="34"/>
      <c r="Q271" s="67"/>
      <c r="R271" s="67"/>
      <c r="S271" s="67"/>
      <c r="T271" s="67"/>
      <c r="U271" s="244" t="str">
        <f>IF(F271="","",Tabla1[[#This Row],[Fecha Inicio grupo]]+3*7-7)</f>
        <v/>
      </c>
      <c r="V271" s="245" t="str">
        <f>IF(F271="","",EDATE(Tabla1[[#This Row],[Fecha Inicio grupo]],3))</f>
        <v/>
      </c>
      <c r="W271" s="29"/>
      <c r="X271" s="29"/>
      <c r="Y271" s="76"/>
      <c r="Z271" s="76"/>
      <c r="AA271" s="76"/>
      <c r="AB271" s="76"/>
      <c r="AC271" s="76"/>
      <c r="AD271" s="76"/>
      <c r="AE271" s="76"/>
      <c r="AF271" s="76"/>
      <c r="AG271" s="76"/>
      <c r="AH271" s="76"/>
      <c r="AI271" s="76"/>
      <c r="AJ271" s="76"/>
      <c r="AK271" s="76"/>
      <c r="AL271" s="76"/>
      <c r="AM271" s="76"/>
      <c r="AN271" s="76"/>
      <c r="AO271" s="145"/>
      <c r="AP271" s="247" t="str">
        <f>IF(F271="","",IFERROR(VLOOKUP(SUBSTITUTE(SUBSTITUTE(Tabla1[[#This Row],[Uso Sistemas]],"T","P"),"N","F"),Parámetros!$M$2:$N$17,2,0),"Completar hasta 3ra sem. para evaluar a Probacionista"))</f>
        <v/>
      </c>
      <c r="AQ271" s="39"/>
      <c r="AR271" s="39"/>
      <c r="AS271" s="39"/>
      <c r="AT271" s="28"/>
      <c r="AU271" s="55"/>
      <c r="AV271" s="55"/>
      <c r="AW271" s="55"/>
      <c r="AX271" s="249" t="str">
        <f>IF(V271="","",EOMONTH(EDATE(Tabla1[[#This Row],[Fecha Finalización]],2),0))</f>
        <v/>
      </c>
      <c r="AY271" s="39"/>
      <c r="AZ271" s="250" t="str">
        <f>IF(V271="","",EOMONTH(EDATE(Tabla1[[#This Row],[Fecha Finalización]],3),0))</f>
        <v/>
      </c>
      <c r="BA271" s="39"/>
      <c r="BB271" s="39"/>
      <c r="BC271" s="236"/>
      <c r="BD271" s="234" t="str">
        <f>IF(F271="","",Tabla1[[#This Row],[sem 01]]&amp;Tabla1[[#This Row],[sem 02]]&amp;Tabla1[[#This Row],[sem 03]])</f>
        <v/>
      </c>
      <c r="BE271" s="235" t="str">
        <f>IF(TRIM(F271)="","",$B$1&amp;"-"&amp;SUBSTITUTE(Tabla1[[#This Row],[Mes Inscrito]]," ","")&amp;"-"&amp;SUBSTITUTE(Tabla1[[#This Row],[Dia de clases Inscrito]]," ","")&amp;"-"&amp;SUBSTITUTE(Tabla1[[#This Row],[Horario Inscrito]]," ","")&amp;"-"&amp;Tabla1[[#This Row],[Fecha Inicio grupo]])</f>
        <v/>
      </c>
      <c r="BF271" s="252" t="str">
        <f>IF(F271="","",Tabla1[[#This Row],[Curso]])</f>
        <v/>
      </c>
      <c r="BG271" s="253" t="str">
        <f>+IF(TRIM(F271)="","",$B$1&amp;"-"&amp;TRIM(Tabla1[[#This Row],[Mes Inscrito]])&amp;"-"&amp;TRIM(Tabla1[[#This Row],[Dia de clases Inscrito]])&amp;"-"&amp;TRIM(Tabla1[[#This Row],[Horario Inscrito]])&amp;"-"&amp;TRIM(Tabla1[[#This Row],[Fecha Inicio grupo]])&amp;"-"&amp;TRIM(Tabla1[[#This Row],[Tipo Incrito]]))</f>
        <v/>
      </c>
      <c r="BH271" s="307"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8"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8"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8" t="str">
        <f>IF(Tabla1[[#This Row],[Fecha Inicio grupo]]="","",IFERROR(VLOOKUP(Tabla1[[#This Row],[Mes de Alta como miembro]],Parámetros!$AM$2:$AN$16,2,0),"01/01/1900"))</f>
        <v/>
      </c>
    </row>
    <row r="272" spans="1:63" ht="14.45">
      <c r="A272" s="68">
        <v>269</v>
      </c>
      <c r="B272" s="29"/>
      <c r="C272" s="34"/>
      <c r="D272" s="42"/>
      <c r="E272" s="64"/>
      <c r="F272" s="45"/>
      <c r="G272" s="45"/>
      <c r="H272" s="164"/>
      <c r="I272" s="42"/>
      <c r="J272" s="28"/>
      <c r="K272" s="69"/>
      <c r="L272" s="68"/>
      <c r="M272" s="46"/>
      <c r="N272" s="239" t="str">
        <f ca="1">IF(Tabla1[[#This Row],[Fecha de nac]]="","",IF(Tabla1[[#This Row],[Fecha Finalización]] &gt;=TODAY(), DATEDIF(Tabla1[[#This Row],[Fecha de nac]],TODAY(),"y"), ROUNDDOWN((Tabla1[[#This Row],[Fecha Finalización]] -Tabla1[[#This Row],[Fecha de nac]])/365,0)))</f>
        <v/>
      </c>
      <c r="O272" s="170"/>
      <c r="P272" s="34"/>
      <c r="Q272" s="67"/>
      <c r="R272" s="67"/>
      <c r="S272" s="67"/>
      <c r="T272" s="67"/>
      <c r="U272" s="244" t="str">
        <f>IF(F272="","",Tabla1[[#This Row],[Fecha Inicio grupo]]+3*7-7)</f>
        <v/>
      </c>
      <c r="V272" s="245" t="str">
        <f>IF(F272="","",EDATE(Tabla1[[#This Row],[Fecha Inicio grupo]],3))</f>
        <v/>
      </c>
      <c r="W272" s="29"/>
      <c r="X272" s="29"/>
      <c r="Y272" s="76"/>
      <c r="Z272" s="76"/>
      <c r="AA272" s="76"/>
      <c r="AB272" s="76"/>
      <c r="AC272" s="76"/>
      <c r="AD272" s="76"/>
      <c r="AE272" s="76"/>
      <c r="AF272" s="76"/>
      <c r="AG272" s="76"/>
      <c r="AH272" s="76"/>
      <c r="AI272" s="76"/>
      <c r="AJ272" s="76"/>
      <c r="AK272" s="76"/>
      <c r="AL272" s="76"/>
      <c r="AM272" s="76"/>
      <c r="AN272" s="76"/>
      <c r="AO272" s="145"/>
      <c r="AP272" s="247" t="str">
        <f>IF(F272="","",IFERROR(VLOOKUP(SUBSTITUTE(SUBSTITUTE(Tabla1[[#This Row],[Uso Sistemas]],"T","P"),"N","F"),Parámetros!$M$2:$N$17,2,0),"Completar hasta 3ra sem. para evaluar a Probacionista"))</f>
        <v/>
      </c>
      <c r="AQ272" s="39"/>
      <c r="AR272" s="39"/>
      <c r="AS272" s="39"/>
      <c r="AT272" s="28"/>
      <c r="AU272" s="55"/>
      <c r="AV272" s="55"/>
      <c r="AW272" s="55"/>
      <c r="AX272" s="249" t="str">
        <f>IF(V272="","",EOMONTH(EDATE(Tabla1[[#This Row],[Fecha Finalización]],2),0))</f>
        <v/>
      </c>
      <c r="AY272" s="39"/>
      <c r="AZ272" s="250" t="str">
        <f>IF(V272="","",EOMONTH(EDATE(Tabla1[[#This Row],[Fecha Finalización]],3),0))</f>
        <v/>
      </c>
      <c r="BA272" s="39"/>
      <c r="BB272" s="39"/>
      <c r="BC272" s="236"/>
      <c r="BD272" s="234" t="str">
        <f>IF(F272="","",Tabla1[[#This Row],[sem 01]]&amp;Tabla1[[#This Row],[sem 02]]&amp;Tabla1[[#This Row],[sem 03]])</f>
        <v/>
      </c>
      <c r="BE272" s="235" t="str">
        <f>IF(TRIM(F272)="","",$B$1&amp;"-"&amp;SUBSTITUTE(Tabla1[[#This Row],[Mes Inscrito]]," ","")&amp;"-"&amp;SUBSTITUTE(Tabla1[[#This Row],[Dia de clases Inscrito]]," ","")&amp;"-"&amp;SUBSTITUTE(Tabla1[[#This Row],[Horario Inscrito]]," ","")&amp;"-"&amp;Tabla1[[#This Row],[Fecha Inicio grupo]])</f>
        <v/>
      </c>
      <c r="BF272" s="252" t="str">
        <f>IF(F272="","",Tabla1[[#This Row],[Curso]])</f>
        <v/>
      </c>
      <c r="BG272" s="253" t="str">
        <f>+IF(TRIM(F272)="","",$B$1&amp;"-"&amp;TRIM(Tabla1[[#This Row],[Mes Inscrito]])&amp;"-"&amp;TRIM(Tabla1[[#This Row],[Dia de clases Inscrito]])&amp;"-"&amp;TRIM(Tabla1[[#This Row],[Horario Inscrito]])&amp;"-"&amp;TRIM(Tabla1[[#This Row],[Fecha Inicio grupo]])&amp;"-"&amp;TRIM(Tabla1[[#This Row],[Tipo Incrito]]))</f>
        <v/>
      </c>
      <c r="BH272" s="307"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8"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8"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8" t="str">
        <f>IF(Tabla1[[#This Row],[Fecha Inicio grupo]]="","",IFERROR(VLOOKUP(Tabla1[[#This Row],[Mes de Alta como miembro]],Parámetros!$AM$2:$AN$16,2,0),"01/01/1900"))</f>
        <v/>
      </c>
    </row>
    <row r="273" spans="1:63" ht="14.45">
      <c r="A273" s="68">
        <v>270</v>
      </c>
      <c r="B273" s="29"/>
      <c r="C273" s="34"/>
      <c r="D273" s="42"/>
      <c r="E273" s="64"/>
      <c r="F273" s="45"/>
      <c r="G273" s="45"/>
      <c r="H273" s="164"/>
      <c r="I273" s="42"/>
      <c r="J273" s="28"/>
      <c r="K273" s="69"/>
      <c r="L273" s="68"/>
      <c r="M273" s="46"/>
      <c r="N273" s="239" t="str">
        <f ca="1">IF(Tabla1[[#This Row],[Fecha de nac]]="","",IF(Tabla1[[#This Row],[Fecha Finalización]] &gt;=TODAY(), DATEDIF(Tabla1[[#This Row],[Fecha de nac]],TODAY(),"y"), ROUNDDOWN((Tabla1[[#This Row],[Fecha Finalización]] -Tabla1[[#This Row],[Fecha de nac]])/365,0)))</f>
        <v/>
      </c>
      <c r="O273" s="170"/>
      <c r="P273" s="34"/>
      <c r="Q273" s="67"/>
      <c r="R273" s="67"/>
      <c r="S273" s="67"/>
      <c r="T273" s="67"/>
      <c r="U273" s="244" t="str">
        <f>IF(F273="","",Tabla1[[#This Row],[Fecha Inicio grupo]]+3*7-7)</f>
        <v/>
      </c>
      <c r="V273" s="245" t="str">
        <f>IF(F273="","",EDATE(Tabla1[[#This Row],[Fecha Inicio grupo]],3))</f>
        <v/>
      </c>
      <c r="W273" s="29"/>
      <c r="X273" s="29"/>
      <c r="Y273" s="76"/>
      <c r="Z273" s="76"/>
      <c r="AA273" s="76"/>
      <c r="AB273" s="76"/>
      <c r="AC273" s="76"/>
      <c r="AD273" s="76"/>
      <c r="AE273" s="76"/>
      <c r="AF273" s="76"/>
      <c r="AG273" s="76"/>
      <c r="AH273" s="76"/>
      <c r="AI273" s="76"/>
      <c r="AJ273" s="76"/>
      <c r="AK273" s="76"/>
      <c r="AL273" s="76"/>
      <c r="AM273" s="76"/>
      <c r="AN273" s="76"/>
      <c r="AO273" s="145"/>
      <c r="AP273" s="247" t="str">
        <f>IF(F273="","",IFERROR(VLOOKUP(SUBSTITUTE(SUBSTITUTE(Tabla1[[#This Row],[Uso Sistemas]],"T","P"),"N","F"),Parámetros!$M$2:$N$17,2,0),"Completar hasta 3ra sem. para evaluar a Probacionista"))</f>
        <v/>
      </c>
      <c r="AQ273" s="39"/>
      <c r="AR273" s="39"/>
      <c r="AS273" s="39"/>
      <c r="AT273" s="28"/>
      <c r="AU273" s="55"/>
      <c r="AV273" s="55"/>
      <c r="AW273" s="55"/>
      <c r="AX273" s="249" t="str">
        <f>IF(V273="","",EOMONTH(EDATE(Tabla1[[#This Row],[Fecha Finalización]],2),0))</f>
        <v/>
      </c>
      <c r="AY273" s="39"/>
      <c r="AZ273" s="250" t="str">
        <f>IF(V273="","",EOMONTH(EDATE(Tabla1[[#This Row],[Fecha Finalización]],3),0))</f>
        <v/>
      </c>
      <c r="BA273" s="39"/>
      <c r="BB273" s="39"/>
      <c r="BC273" s="236"/>
      <c r="BD273" s="234" t="str">
        <f>IF(F273="","",Tabla1[[#This Row],[sem 01]]&amp;Tabla1[[#This Row],[sem 02]]&amp;Tabla1[[#This Row],[sem 03]])</f>
        <v/>
      </c>
      <c r="BE273" s="235" t="str">
        <f>IF(TRIM(F273)="","",$B$1&amp;"-"&amp;SUBSTITUTE(Tabla1[[#This Row],[Mes Inscrito]]," ","")&amp;"-"&amp;SUBSTITUTE(Tabla1[[#This Row],[Dia de clases Inscrito]]," ","")&amp;"-"&amp;SUBSTITUTE(Tabla1[[#This Row],[Horario Inscrito]]," ","")&amp;"-"&amp;Tabla1[[#This Row],[Fecha Inicio grupo]])</f>
        <v/>
      </c>
      <c r="BF273" s="252" t="str">
        <f>IF(F273="","",Tabla1[[#This Row],[Curso]])</f>
        <v/>
      </c>
      <c r="BG273" s="253" t="str">
        <f>+IF(TRIM(F273)="","",$B$1&amp;"-"&amp;TRIM(Tabla1[[#This Row],[Mes Inscrito]])&amp;"-"&amp;TRIM(Tabla1[[#This Row],[Dia de clases Inscrito]])&amp;"-"&amp;TRIM(Tabla1[[#This Row],[Horario Inscrito]])&amp;"-"&amp;TRIM(Tabla1[[#This Row],[Fecha Inicio grupo]])&amp;"-"&amp;TRIM(Tabla1[[#This Row],[Tipo Incrito]]))</f>
        <v/>
      </c>
      <c r="BH273" s="307"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8"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8"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8" t="str">
        <f>IF(Tabla1[[#This Row],[Fecha Inicio grupo]]="","",IFERROR(VLOOKUP(Tabla1[[#This Row],[Mes de Alta como miembro]],Parámetros!$AM$2:$AN$16,2,0),"01/01/1900"))</f>
        <v/>
      </c>
    </row>
    <row r="274" spans="1:63" ht="14.45">
      <c r="A274" s="68">
        <v>271</v>
      </c>
      <c r="B274" s="29"/>
      <c r="C274" s="34"/>
      <c r="D274" s="42"/>
      <c r="E274" s="64"/>
      <c r="F274" s="45"/>
      <c r="G274" s="45"/>
      <c r="H274" s="164"/>
      <c r="I274" s="42"/>
      <c r="J274" s="28"/>
      <c r="K274" s="69"/>
      <c r="L274" s="68"/>
      <c r="M274" s="46"/>
      <c r="N274" s="239" t="str">
        <f ca="1">IF(Tabla1[[#This Row],[Fecha de nac]]="","",IF(Tabla1[[#This Row],[Fecha Finalización]] &gt;=TODAY(), DATEDIF(Tabla1[[#This Row],[Fecha de nac]],TODAY(),"y"), ROUNDDOWN((Tabla1[[#This Row],[Fecha Finalización]] -Tabla1[[#This Row],[Fecha de nac]])/365,0)))</f>
        <v/>
      </c>
      <c r="O274" s="170"/>
      <c r="P274" s="34"/>
      <c r="Q274" s="67"/>
      <c r="R274" s="67"/>
      <c r="S274" s="67"/>
      <c r="T274" s="67"/>
      <c r="U274" s="244" t="str">
        <f>IF(F274="","",Tabla1[[#This Row],[Fecha Inicio grupo]]+3*7-7)</f>
        <v/>
      </c>
      <c r="V274" s="245" t="str">
        <f>IF(F274="","",EDATE(Tabla1[[#This Row],[Fecha Inicio grupo]],3))</f>
        <v/>
      </c>
      <c r="W274" s="29"/>
      <c r="X274" s="29"/>
      <c r="Y274" s="76"/>
      <c r="Z274" s="76"/>
      <c r="AA274" s="76"/>
      <c r="AB274" s="76"/>
      <c r="AC274" s="76"/>
      <c r="AD274" s="76"/>
      <c r="AE274" s="76"/>
      <c r="AF274" s="76"/>
      <c r="AG274" s="76"/>
      <c r="AH274" s="76"/>
      <c r="AI274" s="76"/>
      <c r="AJ274" s="76"/>
      <c r="AK274" s="76"/>
      <c r="AL274" s="76"/>
      <c r="AM274" s="76"/>
      <c r="AN274" s="76"/>
      <c r="AO274" s="145"/>
      <c r="AP274" s="247" t="str">
        <f>IF(F274="","",IFERROR(VLOOKUP(SUBSTITUTE(SUBSTITUTE(Tabla1[[#This Row],[Uso Sistemas]],"T","P"),"N","F"),Parámetros!$M$2:$N$17,2,0),"Completar hasta 3ra sem. para evaluar a Probacionista"))</f>
        <v/>
      </c>
      <c r="AQ274" s="39"/>
      <c r="AR274" s="39"/>
      <c r="AS274" s="39"/>
      <c r="AT274" s="28"/>
      <c r="AU274" s="55"/>
      <c r="AV274" s="55"/>
      <c r="AW274" s="55"/>
      <c r="AX274" s="249" t="str">
        <f>IF(V274="","",EOMONTH(EDATE(Tabla1[[#This Row],[Fecha Finalización]],2),0))</f>
        <v/>
      </c>
      <c r="AY274" s="39"/>
      <c r="AZ274" s="250" t="str">
        <f>IF(V274="","",EOMONTH(EDATE(Tabla1[[#This Row],[Fecha Finalización]],3),0))</f>
        <v/>
      </c>
      <c r="BA274" s="39"/>
      <c r="BB274" s="39"/>
      <c r="BC274" s="236"/>
      <c r="BD274" s="234" t="str">
        <f>IF(F274="","",Tabla1[[#This Row],[sem 01]]&amp;Tabla1[[#This Row],[sem 02]]&amp;Tabla1[[#This Row],[sem 03]])</f>
        <v/>
      </c>
      <c r="BE274" s="235" t="str">
        <f>IF(TRIM(F274)="","",$B$1&amp;"-"&amp;SUBSTITUTE(Tabla1[[#This Row],[Mes Inscrito]]," ","")&amp;"-"&amp;SUBSTITUTE(Tabla1[[#This Row],[Dia de clases Inscrito]]," ","")&amp;"-"&amp;SUBSTITUTE(Tabla1[[#This Row],[Horario Inscrito]]," ","")&amp;"-"&amp;Tabla1[[#This Row],[Fecha Inicio grupo]])</f>
        <v/>
      </c>
      <c r="BF274" s="252" t="str">
        <f>IF(F274="","",Tabla1[[#This Row],[Curso]])</f>
        <v/>
      </c>
      <c r="BG274" s="253" t="str">
        <f>+IF(TRIM(F274)="","",$B$1&amp;"-"&amp;TRIM(Tabla1[[#This Row],[Mes Inscrito]])&amp;"-"&amp;TRIM(Tabla1[[#This Row],[Dia de clases Inscrito]])&amp;"-"&amp;TRIM(Tabla1[[#This Row],[Horario Inscrito]])&amp;"-"&amp;TRIM(Tabla1[[#This Row],[Fecha Inicio grupo]])&amp;"-"&amp;TRIM(Tabla1[[#This Row],[Tipo Incrito]]))</f>
        <v/>
      </c>
      <c r="BH274" s="307"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8"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8"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8" t="str">
        <f>IF(Tabla1[[#This Row],[Fecha Inicio grupo]]="","",IFERROR(VLOOKUP(Tabla1[[#This Row],[Mes de Alta como miembro]],Parámetros!$AM$2:$AN$16,2,0),"01/01/1900"))</f>
        <v/>
      </c>
    </row>
    <row r="275" spans="1:63" ht="14.45">
      <c r="A275" s="68">
        <v>272</v>
      </c>
      <c r="B275" s="29"/>
      <c r="C275" s="34"/>
      <c r="D275" s="42"/>
      <c r="E275" s="64"/>
      <c r="F275" s="45"/>
      <c r="G275" s="45"/>
      <c r="H275" s="164"/>
      <c r="I275" s="42"/>
      <c r="J275" s="28"/>
      <c r="K275" s="69"/>
      <c r="L275" s="68"/>
      <c r="M275" s="46"/>
      <c r="N275" s="239" t="str">
        <f ca="1">IF(Tabla1[[#This Row],[Fecha de nac]]="","",IF(Tabla1[[#This Row],[Fecha Finalización]] &gt;=TODAY(), DATEDIF(Tabla1[[#This Row],[Fecha de nac]],TODAY(),"y"), ROUNDDOWN((Tabla1[[#This Row],[Fecha Finalización]] -Tabla1[[#This Row],[Fecha de nac]])/365,0)))</f>
        <v/>
      </c>
      <c r="O275" s="170"/>
      <c r="P275" s="34"/>
      <c r="Q275" s="67"/>
      <c r="R275" s="67"/>
      <c r="S275" s="67"/>
      <c r="T275" s="67"/>
      <c r="U275" s="244" t="str">
        <f>IF(F275="","",Tabla1[[#This Row],[Fecha Inicio grupo]]+3*7-7)</f>
        <v/>
      </c>
      <c r="V275" s="245" t="str">
        <f>IF(F275="","",EDATE(Tabla1[[#This Row],[Fecha Inicio grupo]],3))</f>
        <v/>
      </c>
      <c r="W275" s="29"/>
      <c r="X275" s="29"/>
      <c r="Y275" s="76"/>
      <c r="Z275" s="76"/>
      <c r="AA275" s="76"/>
      <c r="AB275" s="76"/>
      <c r="AC275" s="76"/>
      <c r="AD275" s="76"/>
      <c r="AE275" s="76"/>
      <c r="AF275" s="76"/>
      <c r="AG275" s="76"/>
      <c r="AH275" s="76"/>
      <c r="AI275" s="76"/>
      <c r="AJ275" s="76"/>
      <c r="AK275" s="76"/>
      <c r="AL275" s="76"/>
      <c r="AM275" s="76"/>
      <c r="AN275" s="76"/>
      <c r="AO275" s="145"/>
      <c r="AP275" s="247" t="str">
        <f>IF(F275="","",IFERROR(VLOOKUP(SUBSTITUTE(SUBSTITUTE(Tabla1[[#This Row],[Uso Sistemas]],"T","P"),"N","F"),Parámetros!$M$2:$N$17,2,0),"Completar hasta 3ra sem. para evaluar a Probacionista"))</f>
        <v/>
      </c>
      <c r="AQ275" s="39"/>
      <c r="AR275" s="39"/>
      <c r="AS275" s="39"/>
      <c r="AT275" s="28"/>
      <c r="AU275" s="55"/>
      <c r="AV275" s="55"/>
      <c r="AW275" s="55"/>
      <c r="AX275" s="249" t="str">
        <f>IF(V275="","",EOMONTH(EDATE(Tabla1[[#This Row],[Fecha Finalización]],2),0))</f>
        <v/>
      </c>
      <c r="AY275" s="39"/>
      <c r="AZ275" s="250" t="str">
        <f>IF(V275="","",EOMONTH(EDATE(Tabla1[[#This Row],[Fecha Finalización]],3),0))</f>
        <v/>
      </c>
      <c r="BA275" s="39"/>
      <c r="BB275" s="39"/>
      <c r="BC275" s="236"/>
      <c r="BD275" s="234" t="str">
        <f>IF(F275="","",Tabla1[[#This Row],[sem 01]]&amp;Tabla1[[#This Row],[sem 02]]&amp;Tabla1[[#This Row],[sem 03]])</f>
        <v/>
      </c>
      <c r="BE275" s="235" t="str">
        <f>IF(TRIM(F275)="","",$B$1&amp;"-"&amp;SUBSTITUTE(Tabla1[[#This Row],[Mes Inscrito]]," ","")&amp;"-"&amp;SUBSTITUTE(Tabla1[[#This Row],[Dia de clases Inscrito]]," ","")&amp;"-"&amp;SUBSTITUTE(Tabla1[[#This Row],[Horario Inscrito]]," ","")&amp;"-"&amp;Tabla1[[#This Row],[Fecha Inicio grupo]])</f>
        <v/>
      </c>
      <c r="BF275" s="252" t="str">
        <f>IF(F275="","",Tabla1[[#This Row],[Curso]])</f>
        <v/>
      </c>
      <c r="BG275" s="253" t="str">
        <f>+IF(TRIM(F275)="","",$B$1&amp;"-"&amp;TRIM(Tabla1[[#This Row],[Mes Inscrito]])&amp;"-"&amp;TRIM(Tabla1[[#This Row],[Dia de clases Inscrito]])&amp;"-"&amp;TRIM(Tabla1[[#This Row],[Horario Inscrito]])&amp;"-"&amp;TRIM(Tabla1[[#This Row],[Fecha Inicio grupo]])&amp;"-"&amp;TRIM(Tabla1[[#This Row],[Tipo Incrito]]))</f>
        <v/>
      </c>
      <c r="BH275" s="307"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8"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8"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8" t="str">
        <f>IF(Tabla1[[#This Row],[Fecha Inicio grupo]]="","",IFERROR(VLOOKUP(Tabla1[[#This Row],[Mes de Alta como miembro]],Parámetros!$AM$2:$AN$16,2,0),"01/01/1900"))</f>
        <v/>
      </c>
    </row>
    <row r="276" spans="1:63" ht="14.45">
      <c r="A276" s="68">
        <v>273</v>
      </c>
      <c r="B276" s="29"/>
      <c r="C276" s="34"/>
      <c r="D276" s="42"/>
      <c r="E276" s="64"/>
      <c r="F276" s="45"/>
      <c r="G276" s="45"/>
      <c r="H276" s="164"/>
      <c r="I276" s="42"/>
      <c r="J276" s="28"/>
      <c r="K276" s="69"/>
      <c r="L276" s="68"/>
      <c r="M276" s="46"/>
      <c r="N276" s="239" t="str">
        <f ca="1">IF(Tabla1[[#This Row],[Fecha de nac]]="","",IF(Tabla1[[#This Row],[Fecha Finalización]] &gt;=TODAY(), DATEDIF(Tabla1[[#This Row],[Fecha de nac]],TODAY(),"y"), ROUNDDOWN((Tabla1[[#This Row],[Fecha Finalización]] -Tabla1[[#This Row],[Fecha de nac]])/365,0)))</f>
        <v/>
      </c>
      <c r="O276" s="170"/>
      <c r="P276" s="34"/>
      <c r="Q276" s="67"/>
      <c r="R276" s="67"/>
      <c r="S276" s="67"/>
      <c r="T276" s="67"/>
      <c r="U276" s="244" t="str">
        <f>IF(F276="","",Tabla1[[#This Row],[Fecha Inicio grupo]]+3*7-7)</f>
        <v/>
      </c>
      <c r="V276" s="245" t="str">
        <f>IF(F276="","",EDATE(Tabla1[[#This Row],[Fecha Inicio grupo]],3))</f>
        <v/>
      </c>
      <c r="W276" s="29"/>
      <c r="X276" s="29"/>
      <c r="Y276" s="76"/>
      <c r="Z276" s="76"/>
      <c r="AA276" s="76"/>
      <c r="AB276" s="76"/>
      <c r="AC276" s="76"/>
      <c r="AD276" s="76"/>
      <c r="AE276" s="76"/>
      <c r="AF276" s="76"/>
      <c r="AG276" s="76"/>
      <c r="AH276" s="76"/>
      <c r="AI276" s="76"/>
      <c r="AJ276" s="76"/>
      <c r="AK276" s="76"/>
      <c r="AL276" s="76"/>
      <c r="AM276" s="76"/>
      <c r="AN276" s="76"/>
      <c r="AO276" s="145"/>
      <c r="AP276" s="247" t="str">
        <f>IF(F276="","",IFERROR(VLOOKUP(SUBSTITUTE(SUBSTITUTE(Tabla1[[#This Row],[Uso Sistemas]],"T","P"),"N","F"),Parámetros!$M$2:$N$17,2,0),"Completar hasta 3ra sem. para evaluar a Probacionista"))</f>
        <v/>
      </c>
      <c r="AQ276" s="39"/>
      <c r="AR276" s="39"/>
      <c r="AS276" s="39"/>
      <c r="AT276" s="28"/>
      <c r="AU276" s="55"/>
      <c r="AV276" s="55"/>
      <c r="AW276" s="55"/>
      <c r="AX276" s="249" t="str">
        <f>IF(V276="","",EOMONTH(EDATE(Tabla1[[#This Row],[Fecha Finalización]],2),0))</f>
        <v/>
      </c>
      <c r="AY276" s="39"/>
      <c r="AZ276" s="250" t="str">
        <f>IF(V276="","",EOMONTH(EDATE(Tabla1[[#This Row],[Fecha Finalización]],3),0))</f>
        <v/>
      </c>
      <c r="BA276" s="39"/>
      <c r="BB276" s="39"/>
      <c r="BC276" s="236"/>
      <c r="BD276" s="234" t="str">
        <f>IF(F276="","",Tabla1[[#This Row],[sem 01]]&amp;Tabla1[[#This Row],[sem 02]]&amp;Tabla1[[#This Row],[sem 03]])</f>
        <v/>
      </c>
      <c r="BE276" s="235" t="str">
        <f>IF(TRIM(F276)="","",$B$1&amp;"-"&amp;SUBSTITUTE(Tabla1[[#This Row],[Mes Inscrito]]," ","")&amp;"-"&amp;SUBSTITUTE(Tabla1[[#This Row],[Dia de clases Inscrito]]," ","")&amp;"-"&amp;SUBSTITUTE(Tabla1[[#This Row],[Horario Inscrito]]," ","")&amp;"-"&amp;Tabla1[[#This Row],[Fecha Inicio grupo]])</f>
        <v/>
      </c>
      <c r="BF276" s="252" t="str">
        <f>IF(F276="","",Tabla1[[#This Row],[Curso]])</f>
        <v/>
      </c>
      <c r="BG276" s="253" t="str">
        <f>+IF(TRIM(F276)="","",$B$1&amp;"-"&amp;TRIM(Tabla1[[#This Row],[Mes Inscrito]])&amp;"-"&amp;TRIM(Tabla1[[#This Row],[Dia de clases Inscrito]])&amp;"-"&amp;TRIM(Tabla1[[#This Row],[Horario Inscrito]])&amp;"-"&amp;TRIM(Tabla1[[#This Row],[Fecha Inicio grupo]])&amp;"-"&amp;TRIM(Tabla1[[#This Row],[Tipo Incrito]]))</f>
        <v/>
      </c>
      <c r="BH276" s="307"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8"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8"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8" t="str">
        <f>IF(Tabla1[[#This Row],[Fecha Inicio grupo]]="","",IFERROR(VLOOKUP(Tabla1[[#This Row],[Mes de Alta como miembro]],Parámetros!$AM$2:$AN$16,2,0),"01/01/1900"))</f>
        <v/>
      </c>
    </row>
    <row r="277" spans="1:63" ht="14.45">
      <c r="A277" s="68">
        <v>274</v>
      </c>
      <c r="B277" s="29"/>
      <c r="C277" s="34"/>
      <c r="D277" s="42"/>
      <c r="E277" s="64"/>
      <c r="F277" s="45"/>
      <c r="G277" s="45"/>
      <c r="H277" s="164"/>
      <c r="I277" s="42"/>
      <c r="J277" s="28"/>
      <c r="K277" s="69"/>
      <c r="L277" s="68"/>
      <c r="M277" s="46"/>
      <c r="N277" s="239" t="str">
        <f ca="1">IF(Tabla1[[#This Row],[Fecha de nac]]="","",IF(Tabla1[[#This Row],[Fecha Finalización]] &gt;=TODAY(), DATEDIF(Tabla1[[#This Row],[Fecha de nac]],TODAY(),"y"), ROUNDDOWN((Tabla1[[#This Row],[Fecha Finalización]] -Tabla1[[#This Row],[Fecha de nac]])/365,0)))</f>
        <v/>
      </c>
      <c r="O277" s="170"/>
      <c r="P277" s="34"/>
      <c r="Q277" s="67"/>
      <c r="R277" s="67"/>
      <c r="S277" s="67"/>
      <c r="T277" s="67"/>
      <c r="U277" s="244" t="str">
        <f>IF(F277="","",Tabla1[[#This Row],[Fecha Inicio grupo]]+3*7-7)</f>
        <v/>
      </c>
      <c r="V277" s="245" t="str">
        <f>IF(F277="","",EDATE(Tabla1[[#This Row],[Fecha Inicio grupo]],3))</f>
        <v/>
      </c>
      <c r="W277" s="29"/>
      <c r="X277" s="29"/>
      <c r="Y277" s="76"/>
      <c r="Z277" s="76"/>
      <c r="AA277" s="76"/>
      <c r="AB277" s="76"/>
      <c r="AC277" s="76"/>
      <c r="AD277" s="76"/>
      <c r="AE277" s="76"/>
      <c r="AF277" s="76"/>
      <c r="AG277" s="76"/>
      <c r="AH277" s="76"/>
      <c r="AI277" s="76"/>
      <c r="AJ277" s="76"/>
      <c r="AK277" s="76"/>
      <c r="AL277" s="76"/>
      <c r="AM277" s="76"/>
      <c r="AN277" s="76"/>
      <c r="AO277" s="145"/>
      <c r="AP277" s="247" t="str">
        <f>IF(F277="","",IFERROR(VLOOKUP(SUBSTITUTE(SUBSTITUTE(Tabla1[[#This Row],[Uso Sistemas]],"T","P"),"N","F"),Parámetros!$M$2:$N$17,2,0),"Completar hasta 3ra sem. para evaluar a Probacionista"))</f>
        <v/>
      </c>
      <c r="AQ277" s="39"/>
      <c r="AR277" s="39"/>
      <c r="AS277" s="39"/>
      <c r="AT277" s="28"/>
      <c r="AU277" s="55"/>
      <c r="AV277" s="55"/>
      <c r="AW277" s="55"/>
      <c r="AX277" s="249" t="str">
        <f>IF(V277="","",EOMONTH(EDATE(Tabla1[[#This Row],[Fecha Finalización]],2),0))</f>
        <v/>
      </c>
      <c r="AY277" s="39"/>
      <c r="AZ277" s="250" t="str">
        <f>IF(V277="","",EOMONTH(EDATE(Tabla1[[#This Row],[Fecha Finalización]],3),0))</f>
        <v/>
      </c>
      <c r="BA277" s="39"/>
      <c r="BB277" s="39"/>
      <c r="BC277" s="236"/>
      <c r="BD277" s="234" t="str">
        <f>IF(F277="","",Tabla1[[#This Row],[sem 01]]&amp;Tabla1[[#This Row],[sem 02]]&amp;Tabla1[[#This Row],[sem 03]])</f>
        <v/>
      </c>
      <c r="BE277" s="235" t="str">
        <f>IF(TRIM(F277)="","",$B$1&amp;"-"&amp;SUBSTITUTE(Tabla1[[#This Row],[Mes Inscrito]]," ","")&amp;"-"&amp;SUBSTITUTE(Tabla1[[#This Row],[Dia de clases Inscrito]]," ","")&amp;"-"&amp;SUBSTITUTE(Tabla1[[#This Row],[Horario Inscrito]]," ","")&amp;"-"&amp;Tabla1[[#This Row],[Fecha Inicio grupo]])</f>
        <v/>
      </c>
      <c r="BF277" s="252" t="str">
        <f>IF(F277="","",Tabla1[[#This Row],[Curso]])</f>
        <v/>
      </c>
      <c r="BG277" s="253" t="str">
        <f>+IF(TRIM(F277)="","",$B$1&amp;"-"&amp;TRIM(Tabla1[[#This Row],[Mes Inscrito]])&amp;"-"&amp;TRIM(Tabla1[[#This Row],[Dia de clases Inscrito]])&amp;"-"&amp;TRIM(Tabla1[[#This Row],[Horario Inscrito]])&amp;"-"&amp;TRIM(Tabla1[[#This Row],[Fecha Inicio grupo]])&amp;"-"&amp;TRIM(Tabla1[[#This Row],[Tipo Incrito]]))</f>
        <v/>
      </c>
      <c r="BH277" s="307"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8"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8"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8" t="str">
        <f>IF(Tabla1[[#This Row],[Fecha Inicio grupo]]="","",IFERROR(VLOOKUP(Tabla1[[#This Row],[Mes de Alta como miembro]],Parámetros!$AM$2:$AN$16,2,0),"01/01/1900"))</f>
        <v/>
      </c>
    </row>
    <row r="278" spans="1:63" ht="14.45">
      <c r="A278" s="68">
        <v>275</v>
      </c>
      <c r="B278" s="29"/>
      <c r="C278" s="34"/>
      <c r="D278" s="42"/>
      <c r="E278" s="64"/>
      <c r="F278" s="45"/>
      <c r="G278" s="45"/>
      <c r="H278" s="164"/>
      <c r="I278" s="42"/>
      <c r="J278" s="28"/>
      <c r="K278" s="69"/>
      <c r="L278" s="68"/>
      <c r="M278" s="46"/>
      <c r="N278" s="239" t="str">
        <f ca="1">IF(Tabla1[[#This Row],[Fecha de nac]]="","",IF(Tabla1[[#This Row],[Fecha Finalización]] &gt;=TODAY(), DATEDIF(Tabla1[[#This Row],[Fecha de nac]],TODAY(),"y"), ROUNDDOWN((Tabla1[[#This Row],[Fecha Finalización]] -Tabla1[[#This Row],[Fecha de nac]])/365,0)))</f>
        <v/>
      </c>
      <c r="O278" s="170"/>
      <c r="P278" s="34"/>
      <c r="Q278" s="67"/>
      <c r="R278" s="67"/>
      <c r="S278" s="67"/>
      <c r="T278" s="67"/>
      <c r="U278" s="244" t="str">
        <f>IF(F278="","",Tabla1[[#This Row],[Fecha Inicio grupo]]+3*7-7)</f>
        <v/>
      </c>
      <c r="V278" s="245" t="str">
        <f>IF(F278="","",EDATE(Tabla1[[#This Row],[Fecha Inicio grupo]],3))</f>
        <v/>
      </c>
      <c r="W278" s="29"/>
      <c r="X278" s="29"/>
      <c r="Y278" s="76"/>
      <c r="Z278" s="76"/>
      <c r="AA278" s="76"/>
      <c r="AB278" s="76"/>
      <c r="AC278" s="76"/>
      <c r="AD278" s="76"/>
      <c r="AE278" s="76"/>
      <c r="AF278" s="76"/>
      <c r="AG278" s="76"/>
      <c r="AH278" s="76"/>
      <c r="AI278" s="76"/>
      <c r="AJ278" s="76"/>
      <c r="AK278" s="76"/>
      <c r="AL278" s="76"/>
      <c r="AM278" s="76"/>
      <c r="AN278" s="76"/>
      <c r="AO278" s="145"/>
      <c r="AP278" s="247" t="str">
        <f>IF(F278="","",IFERROR(VLOOKUP(SUBSTITUTE(SUBSTITUTE(Tabla1[[#This Row],[Uso Sistemas]],"T","P"),"N","F"),Parámetros!$M$2:$N$17,2,0),"Completar hasta 3ra sem. para evaluar a Probacionista"))</f>
        <v/>
      </c>
      <c r="AQ278" s="39"/>
      <c r="AR278" s="39"/>
      <c r="AS278" s="39"/>
      <c r="AT278" s="28"/>
      <c r="AU278" s="55"/>
      <c r="AV278" s="55"/>
      <c r="AW278" s="55"/>
      <c r="AX278" s="249" t="str">
        <f>IF(V278="","",EOMONTH(EDATE(Tabla1[[#This Row],[Fecha Finalización]],2),0))</f>
        <v/>
      </c>
      <c r="AY278" s="39"/>
      <c r="AZ278" s="250" t="str">
        <f>IF(V278="","",EOMONTH(EDATE(Tabla1[[#This Row],[Fecha Finalización]],3),0))</f>
        <v/>
      </c>
      <c r="BA278" s="39"/>
      <c r="BB278" s="39"/>
      <c r="BC278" s="236"/>
      <c r="BD278" s="234" t="str">
        <f>IF(F278="","",Tabla1[[#This Row],[sem 01]]&amp;Tabla1[[#This Row],[sem 02]]&amp;Tabla1[[#This Row],[sem 03]])</f>
        <v/>
      </c>
      <c r="BE278" s="235" t="str">
        <f>IF(TRIM(F278)="","",$B$1&amp;"-"&amp;SUBSTITUTE(Tabla1[[#This Row],[Mes Inscrito]]," ","")&amp;"-"&amp;SUBSTITUTE(Tabla1[[#This Row],[Dia de clases Inscrito]]," ","")&amp;"-"&amp;SUBSTITUTE(Tabla1[[#This Row],[Horario Inscrito]]," ","")&amp;"-"&amp;Tabla1[[#This Row],[Fecha Inicio grupo]])</f>
        <v/>
      </c>
      <c r="BF278" s="252" t="str">
        <f>IF(F278="","",Tabla1[[#This Row],[Curso]])</f>
        <v/>
      </c>
      <c r="BG278" s="253" t="str">
        <f>+IF(TRIM(F278)="","",$B$1&amp;"-"&amp;TRIM(Tabla1[[#This Row],[Mes Inscrito]])&amp;"-"&amp;TRIM(Tabla1[[#This Row],[Dia de clases Inscrito]])&amp;"-"&amp;TRIM(Tabla1[[#This Row],[Horario Inscrito]])&amp;"-"&amp;TRIM(Tabla1[[#This Row],[Fecha Inicio grupo]])&amp;"-"&amp;TRIM(Tabla1[[#This Row],[Tipo Incrito]]))</f>
        <v/>
      </c>
      <c r="BH278" s="307"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8"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8"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8" t="str">
        <f>IF(Tabla1[[#This Row],[Fecha Inicio grupo]]="","",IFERROR(VLOOKUP(Tabla1[[#This Row],[Mes de Alta como miembro]],Parámetros!$AM$2:$AN$16,2,0),"01/01/1900"))</f>
        <v/>
      </c>
    </row>
    <row r="279" spans="1:63" ht="14.45">
      <c r="A279" s="68">
        <v>276</v>
      </c>
      <c r="B279" s="29"/>
      <c r="C279" s="34"/>
      <c r="D279" s="42"/>
      <c r="E279" s="64"/>
      <c r="F279" s="45"/>
      <c r="G279" s="45"/>
      <c r="H279" s="164"/>
      <c r="I279" s="42"/>
      <c r="J279" s="28"/>
      <c r="K279" s="69"/>
      <c r="L279" s="68"/>
      <c r="M279" s="46"/>
      <c r="N279" s="239" t="str">
        <f ca="1">IF(Tabla1[[#This Row],[Fecha de nac]]="","",IF(Tabla1[[#This Row],[Fecha Finalización]] &gt;=TODAY(), DATEDIF(Tabla1[[#This Row],[Fecha de nac]],TODAY(),"y"), ROUNDDOWN((Tabla1[[#This Row],[Fecha Finalización]] -Tabla1[[#This Row],[Fecha de nac]])/365,0)))</f>
        <v/>
      </c>
      <c r="O279" s="170"/>
      <c r="P279" s="34"/>
      <c r="Q279" s="67"/>
      <c r="R279" s="67"/>
      <c r="S279" s="67"/>
      <c r="T279" s="67"/>
      <c r="U279" s="244" t="str">
        <f>IF(F279="","",Tabla1[[#This Row],[Fecha Inicio grupo]]+3*7-7)</f>
        <v/>
      </c>
      <c r="V279" s="245" t="str">
        <f>IF(F279="","",EDATE(Tabla1[[#This Row],[Fecha Inicio grupo]],3))</f>
        <v/>
      </c>
      <c r="W279" s="29"/>
      <c r="X279" s="29"/>
      <c r="Y279" s="76"/>
      <c r="Z279" s="76"/>
      <c r="AA279" s="76"/>
      <c r="AB279" s="76"/>
      <c r="AC279" s="76"/>
      <c r="AD279" s="76"/>
      <c r="AE279" s="76"/>
      <c r="AF279" s="76"/>
      <c r="AG279" s="76"/>
      <c r="AH279" s="76"/>
      <c r="AI279" s="76"/>
      <c r="AJ279" s="76"/>
      <c r="AK279" s="76"/>
      <c r="AL279" s="76"/>
      <c r="AM279" s="76"/>
      <c r="AN279" s="76"/>
      <c r="AO279" s="145"/>
      <c r="AP279" s="247" t="str">
        <f>IF(F279="","",IFERROR(VLOOKUP(SUBSTITUTE(SUBSTITUTE(Tabla1[[#This Row],[Uso Sistemas]],"T","P"),"N","F"),Parámetros!$M$2:$N$17,2,0),"Completar hasta 3ra sem. para evaluar a Probacionista"))</f>
        <v/>
      </c>
      <c r="AQ279" s="39"/>
      <c r="AR279" s="39"/>
      <c r="AS279" s="39"/>
      <c r="AT279" s="28"/>
      <c r="AU279" s="55"/>
      <c r="AV279" s="55"/>
      <c r="AW279" s="55"/>
      <c r="AX279" s="249" t="str">
        <f>IF(V279="","",EOMONTH(EDATE(Tabla1[[#This Row],[Fecha Finalización]],2),0))</f>
        <v/>
      </c>
      <c r="AY279" s="39"/>
      <c r="AZ279" s="250" t="str">
        <f>IF(V279="","",EOMONTH(EDATE(Tabla1[[#This Row],[Fecha Finalización]],3),0))</f>
        <v/>
      </c>
      <c r="BA279" s="39"/>
      <c r="BB279" s="39"/>
      <c r="BC279" s="236"/>
      <c r="BD279" s="234" t="str">
        <f>IF(F279="","",Tabla1[[#This Row],[sem 01]]&amp;Tabla1[[#This Row],[sem 02]]&amp;Tabla1[[#This Row],[sem 03]])</f>
        <v/>
      </c>
      <c r="BE279" s="235" t="str">
        <f>IF(TRIM(F279)="","",$B$1&amp;"-"&amp;SUBSTITUTE(Tabla1[[#This Row],[Mes Inscrito]]," ","")&amp;"-"&amp;SUBSTITUTE(Tabla1[[#This Row],[Dia de clases Inscrito]]," ","")&amp;"-"&amp;SUBSTITUTE(Tabla1[[#This Row],[Horario Inscrito]]," ","")&amp;"-"&amp;Tabla1[[#This Row],[Fecha Inicio grupo]])</f>
        <v/>
      </c>
      <c r="BF279" s="252" t="str">
        <f>IF(F279="","",Tabla1[[#This Row],[Curso]])</f>
        <v/>
      </c>
      <c r="BG279" s="253" t="str">
        <f>+IF(TRIM(F279)="","",$B$1&amp;"-"&amp;TRIM(Tabla1[[#This Row],[Mes Inscrito]])&amp;"-"&amp;TRIM(Tabla1[[#This Row],[Dia de clases Inscrito]])&amp;"-"&amp;TRIM(Tabla1[[#This Row],[Horario Inscrito]])&amp;"-"&amp;TRIM(Tabla1[[#This Row],[Fecha Inicio grupo]])&amp;"-"&amp;TRIM(Tabla1[[#This Row],[Tipo Incrito]]))</f>
        <v/>
      </c>
      <c r="BH279" s="307"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8"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8"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8" t="str">
        <f>IF(Tabla1[[#This Row],[Fecha Inicio grupo]]="","",IFERROR(VLOOKUP(Tabla1[[#This Row],[Mes de Alta como miembro]],Parámetros!$AM$2:$AN$16,2,0),"01/01/1900"))</f>
        <v/>
      </c>
    </row>
    <row r="280" spans="1:63" ht="14.45">
      <c r="A280" s="68">
        <v>277</v>
      </c>
      <c r="B280" s="29"/>
      <c r="C280" s="34"/>
      <c r="D280" s="42"/>
      <c r="E280" s="64"/>
      <c r="F280" s="45"/>
      <c r="G280" s="45"/>
      <c r="H280" s="164"/>
      <c r="I280" s="42"/>
      <c r="J280" s="28"/>
      <c r="K280" s="69"/>
      <c r="L280" s="68"/>
      <c r="M280" s="46"/>
      <c r="N280" s="239" t="str">
        <f ca="1">IF(Tabla1[[#This Row],[Fecha de nac]]="","",IF(Tabla1[[#This Row],[Fecha Finalización]] &gt;=TODAY(), DATEDIF(Tabla1[[#This Row],[Fecha de nac]],TODAY(),"y"), ROUNDDOWN((Tabla1[[#This Row],[Fecha Finalización]] -Tabla1[[#This Row],[Fecha de nac]])/365,0)))</f>
        <v/>
      </c>
      <c r="O280" s="170"/>
      <c r="P280" s="34"/>
      <c r="Q280" s="67"/>
      <c r="R280" s="67"/>
      <c r="S280" s="67"/>
      <c r="T280" s="67"/>
      <c r="U280" s="244" t="str">
        <f>IF(F280="","",Tabla1[[#This Row],[Fecha Inicio grupo]]+3*7-7)</f>
        <v/>
      </c>
      <c r="V280" s="245" t="str">
        <f>IF(F280="","",EDATE(Tabla1[[#This Row],[Fecha Inicio grupo]],3))</f>
        <v/>
      </c>
      <c r="W280" s="29"/>
      <c r="X280" s="29"/>
      <c r="Y280" s="76"/>
      <c r="Z280" s="76"/>
      <c r="AA280" s="76"/>
      <c r="AB280" s="76"/>
      <c r="AC280" s="76"/>
      <c r="AD280" s="76"/>
      <c r="AE280" s="76"/>
      <c r="AF280" s="76"/>
      <c r="AG280" s="76"/>
      <c r="AH280" s="76"/>
      <c r="AI280" s="76"/>
      <c r="AJ280" s="76"/>
      <c r="AK280" s="76"/>
      <c r="AL280" s="76"/>
      <c r="AM280" s="76"/>
      <c r="AN280" s="76"/>
      <c r="AO280" s="145"/>
      <c r="AP280" s="247" t="str">
        <f>IF(F280="","",IFERROR(VLOOKUP(SUBSTITUTE(SUBSTITUTE(Tabla1[[#This Row],[Uso Sistemas]],"T","P"),"N","F"),Parámetros!$M$2:$N$17,2,0),"Completar hasta 3ra sem. para evaluar a Probacionista"))</f>
        <v/>
      </c>
      <c r="AQ280" s="39"/>
      <c r="AR280" s="39"/>
      <c r="AS280" s="39"/>
      <c r="AT280" s="28"/>
      <c r="AU280" s="55"/>
      <c r="AV280" s="55"/>
      <c r="AW280" s="55"/>
      <c r="AX280" s="249" t="str">
        <f>IF(V280="","",EOMONTH(EDATE(Tabla1[[#This Row],[Fecha Finalización]],2),0))</f>
        <v/>
      </c>
      <c r="AY280" s="39"/>
      <c r="AZ280" s="250" t="str">
        <f>IF(V280="","",EOMONTH(EDATE(Tabla1[[#This Row],[Fecha Finalización]],3),0))</f>
        <v/>
      </c>
      <c r="BA280" s="39"/>
      <c r="BB280" s="39"/>
      <c r="BC280" s="236"/>
      <c r="BD280" s="234" t="str">
        <f>IF(F280="","",Tabla1[[#This Row],[sem 01]]&amp;Tabla1[[#This Row],[sem 02]]&amp;Tabla1[[#This Row],[sem 03]])</f>
        <v/>
      </c>
      <c r="BE280" s="235" t="str">
        <f>IF(TRIM(F280)="","",$B$1&amp;"-"&amp;SUBSTITUTE(Tabla1[[#This Row],[Mes Inscrito]]," ","")&amp;"-"&amp;SUBSTITUTE(Tabla1[[#This Row],[Dia de clases Inscrito]]," ","")&amp;"-"&amp;SUBSTITUTE(Tabla1[[#This Row],[Horario Inscrito]]," ","")&amp;"-"&amp;Tabla1[[#This Row],[Fecha Inicio grupo]])</f>
        <v/>
      </c>
      <c r="BF280" s="252" t="str">
        <f>IF(F280="","",Tabla1[[#This Row],[Curso]])</f>
        <v/>
      </c>
      <c r="BG280" s="253" t="str">
        <f>+IF(TRIM(F280)="","",$B$1&amp;"-"&amp;TRIM(Tabla1[[#This Row],[Mes Inscrito]])&amp;"-"&amp;TRIM(Tabla1[[#This Row],[Dia de clases Inscrito]])&amp;"-"&amp;TRIM(Tabla1[[#This Row],[Horario Inscrito]])&amp;"-"&amp;TRIM(Tabla1[[#This Row],[Fecha Inicio grupo]])&amp;"-"&amp;TRIM(Tabla1[[#This Row],[Tipo Incrito]]))</f>
        <v/>
      </c>
      <c r="BH280" s="307"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8"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8"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8" t="str">
        <f>IF(Tabla1[[#This Row],[Fecha Inicio grupo]]="","",IFERROR(VLOOKUP(Tabla1[[#This Row],[Mes de Alta como miembro]],Parámetros!$AM$2:$AN$16,2,0),"01/01/1900"))</f>
        <v/>
      </c>
    </row>
    <row r="281" spans="1:63" ht="14.45">
      <c r="A281" s="68">
        <v>278</v>
      </c>
      <c r="B281" s="29"/>
      <c r="C281" s="34"/>
      <c r="D281" s="42"/>
      <c r="E281" s="64"/>
      <c r="F281" s="45"/>
      <c r="G281" s="45"/>
      <c r="H281" s="164"/>
      <c r="I281" s="42"/>
      <c r="J281" s="28"/>
      <c r="K281" s="69"/>
      <c r="L281" s="68"/>
      <c r="M281" s="46"/>
      <c r="N281" s="239" t="str">
        <f ca="1">IF(Tabla1[[#This Row],[Fecha de nac]]="","",IF(Tabla1[[#This Row],[Fecha Finalización]] &gt;=TODAY(), DATEDIF(Tabla1[[#This Row],[Fecha de nac]],TODAY(),"y"), ROUNDDOWN((Tabla1[[#This Row],[Fecha Finalización]] -Tabla1[[#This Row],[Fecha de nac]])/365,0)))</f>
        <v/>
      </c>
      <c r="O281" s="170"/>
      <c r="P281" s="34"/>
      <c r="Q281" s="67"/>
      <c r="R281" s="67"/>
      <c r="S281" s="67"/>
      <c r="T281" s="67"/>
      <c r="U281" s="244" t="str">
        <f>IF(F281="","",Tabla1[[#This Row],[Fecha Inicio grupo]]+3*7-7)</f>
        <v/>
      </c>
      <c r="V281" s="245" t="str">
        <f>IF(F281="","",EDATE(Tabla1[[#This Row],[Fecha Inicio grupo]],3))</f>
        <v/>
      </c>
      <c r="W281" s="29"/>
      <c r="X281" s="29"/>
      <c r="Y281" s="76"/>
      <c r="Z281" s="76"/>
      <c r="AA281" s="76"/>
      <c r="AB281" s="76"/>
      <c r="AC281" s="76"/>
      <c r="AD281" s="76"/>
      <c r="AE281" s="76"/>
      <c r="AF281" s="76"/>
      <c r="AG281" s="76"/>
      <c r="AH281" s="76"/>
      <c r="AI281" s="76"/>
      <c r="AJ281" s="76"/>
      <c r="AK281" s="76"/>
      <c r="AL281" s="76"/>
      <c r="AM281" s="76"/>
      <c r="AN281" s="76"/>
      <c r="AO281" s="145"/>
      <c r="AP281" s="247" t="str">
        <f>IF(F281="","",IFERROR(VLOOKUP(SUBSTITUTE(SUBSTITUTE(Tabla1[[#This Row],[Uso Sistemas]],"T","P"),"N","F"),Parámetros!$M$2:$N$17,2,0),"Completar hasta 3ra sem. para evaluar a Probacionista"))</f>
        <v/>
      </c>
      <c r="AQ281" s="39"/>
      <c r="AR281" s="39"/>
      <c r="AS281" s="39"/>
      <c r="AT281" s="28"/>
      <c r="AU281" s="55"/>
      <c r="AV281" s="55"/>
      <c r="AW281" s="55"/>
      <c r="AX281" s="249" t="str">
        <f>IF(V281="","",EOMONTH(EDATE(Tabla1[[#This Row],[Fecha Finalización]],2),0))</f>
        <v/>
      </c>
      <c r="AY281" s="39"/>
      <c r="AZ281" s="250" t="str">
        <f>IF(V281="","",EOMONTH(EDATE(Tabla1[[#This Row],[Fecha Finalización]],3),0))</f>
        <v/>
      </c>
      <c r="BA281" s="39"/>
      <c r="BB281" s="39"/>
      <c r="BC281" s="236"/>
      <c r="BD281" s="234" t="str">
        <f>IF(F281="","",Tabla1[[#This Row],[sem 01]]&amp;Tabla1[[#This Row],[sem 02]]&amp;Tabla1[[#This Row],[sem 03]])</f>
        <v/>
      </c>
      <c r="BE281" s="235" t="str">
        <f>IF(TRIM(F281)="","",$B$1&amp;"-"&amp;SUBSTITUTE(Tabla1[[#This Row],[Mes Inscrito]]," ","")&amp;"-"&amp;SUBSTITUTE(Tabla1[[#This Row],[Dia de clases Inscrito]]," ","")&amp;"-"&amp;SUBSTITUTE(Tabla1[[#This Row],[Horario Inscrito]]," ","")&amp;"-"&amp;Tabla1[[#This Row],[Fecha Inicio grupo]])</f>
        <v/>
      </c>
      <c r="BF281" s="252" t="str">
        <f>IF(F281="","",Tabla1[[#This Row],[Curso]])</f>
        <v/>
      </c>
      <c r="BG281" s="253" t="str">
        <f>+IF(TRIM(F281)="","",$B$1&amp;"-"&amp;TRIM(Tabla1[[#This Row],[Mes Inscrito]])&amp;"-"&amp;TRIM(Tabla1[[#This Row],[Dia de clases Inscrito]])&amp;"-"&amp;TRIM(Tabla1[[#This Row],[Horario Inscrito]])&amp;"-"&amp;TRIM(Tabla1[[#This Row],[Fecha Inicio grupo]])&amp;"-"&amp;TRIM(Tabla1[[#This Row],[Tipo Incrito]]))</f>
        <v/>
      </c>
      <c r="BH281" s="307"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8"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8"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8" t="str">
        <f>IF(Tabla1[[#This Row],[Fecha Inicio grupo]]="","",IFERROR(VLOOKUP(Tabla1[[#This Row],[Mes de Alta como miembro]],Parámetros!$AM$2:$AN$16,2,0),"01/01/1900"))</f>
        <v/>
      </c>
    </row>
    <row r="282" spans="1:63" ht="14.45">
      <c r="A282" s="68">
        <v>279</v>
      </c>
      <c r="B282" s="29"/>
      <c r="C282" s="34"/>
      <c r="D282" s="42"/>
      <c r="E282" s="64"/>
      <c r="F282" s="45"/>
      <c r="G282" s="45"/>
      <c r="H282" s="164"/>
      <c r="I282" s="42"/>
      <c r="J282" s="28"/>
      <c r="K282" s="69"/>
      <c r="L282" s="68"/>
      <c r="M282" s="46"/>
      <c r="N282" s="239" t="str">
        <f ca="1">IF(Tabla1[[#This Row],[Fecha de nac]]="","",IF(Tabla1[[#This Row],[Fecha Finalización]] &gt;=TODAY(), DATEDIF(Tabla1[[#This Row],[Fecha de nac]],TODAY(),"y"), ROUNDDOWN((Tabla1[[#This Row],[Fecha Finalización]] -Tabla1[[#This Row],[Fecha de nac]])/365,0)))</f>
        <v/>
      </c>
      <c r="O282" s="170"/>
      <c r="P282" s="34"/>
      <c r="Q282" s="67"/>
      <c r="R282" s="67"/>
      <c r="S282" s="67"/>
      <c r="T282" s="67"/>
      <c r="U282" s="244" t="str">
        <f>IF(F282="","",Tabla1[[#This Row],[Fecha Inicio grupo]]+3*7-7)</f>
        <v/>
      </c>
      <c r="V282" s="245" t="str">
        <f>IF(F282="","",EDATE(Tabla1[[#This Row],[Fecha Inicio grupo]],3))</f>
        <v/>
      </c>
      <c r="W282" s="29"/>
      <c r="X282" s="29"/>
      <c r="Y282" s="76"/>
      <c r="Z282" s="76"/>
      <c r="AA282" s="76"/>
      <c r="AB282" s="76"/>
      <c r="AC282" s="76"/>
      <c r="AD282" s="76"/>
      <c r="AE282" s="76"/>
      <c r="AF282" s="76"/>
      <c r="AG282" s="76"/>
      <c r="AH282" s="76"/>
      <c r="AI282" s="76"/>
      <c r="AJ282" s="76"/>
      <c r="AK282" s="76"/>
      <c r="AL282" s="76"/>
      <c r="AM282" s="76"/>
      <c r="AN282" s="76"/>
      <c r="AO282" s="145"/>
      <c r="AP282" s="247" t="str">
        <f>IF(F282="","",IFERROR(VLOOKUP(SUBSTITUTE(SUBSTITUTE(Tabla1[[#This Row],[Uso Sistemas]],"T","P"),"N","F"),Parámetros!$M$2:$N$17,2,0),"Completar hasta 3ra sem. para evaluar a Probacionista"))</f>
        <v/>
      </c>
      <c r="AQ282" s="39"/>
      <c r="AR282" s="39"/>
      <c r="AS282" s="39"/>
      <c r="AT282" s="28"/>
      <c r="AU282" s="55"/>
      <c r="AV282" s="55"/>
      <c r="AW282" s="55"/>
      <c r="AX282" s="249" t="str">
        <f>IF(V282="","",EOMONTH(EDATE(Tabla1[[#This Row],[Fecha Finalización]],2),0))</f>
        <v/>
      </c>
      <c r="AY282" s="39"/>
      <c r="AZ282" s="250" t="str">
        <f>IF(V282="","",EOMONTH(EDATE(Tabla1[[#This Row],[Fecha Finalización]],3),0))</f>
        <v/>
      </c>
      <c r="BA282" s="39"/>
      <c r="BB282" s="39"/>
      <c r="BC282" s="236"/>
      <c r="BD282" s="234" t="str">
        <f>IF(F282="","",Tabla1[[#This Row],[sem 01]]&amp;Tabla1[[#This Row],[sem 02]]&amp;Tabla1[[#This Row],[sem 03]])</f>
        <v/>
      </c>
      <c r="BE282" s="235" t="str">
        <f>IF(TRIM(F282)="","",$B$1&amp;"-"&amp;SUBSTITUTE(Tabla1[[#This Row],[Mes Inscrito]]," ","")&amp;"-"&amp;SUBSTITUTE(Tabla1[[#This Row],[Dia de clases Inscrito]]," ","")&amp;"-"&amp;SUBSTITUTE(Tabla1[[#This Row],[Horario Inscrito]]," ","")&amp;"-"&amp;Tabla1[[#This Row],[Fecha Inicio grupo]])</f>
        <v/>
      </c>
      <c r="BF282" s="252" t="str">
        <f>IF(F282="","",Tabla1[[#This Row],[Curso]])</f>
        <v/>
      </c>
      <c r="BG282" s="253" t="str">
        <f>+IF(TRIM(F282)="","",$B$1&amp;"-"&amp;TRIM(Tabla1[[#This Row],[Mes Inscrito]])&amp;"-"&amp;TRIM(Tabla1[[#This Row],[Dia de clases Inscrito]])&amp;"-"&amp;TRIM(Tabla1[[#This Row],[Horario Inscrito]])&amp;"-"&amp;TRIM(Tabla1[[#This Row],[Fecha Inicio grupo]])&amp;"-"&amp;TRIM(Tabla1[[#This Row],[Tipo Incrito]]))</f>
        <v/>
      </c>
      <c r="BH282" s="307"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8"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8"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8" t="str">
        <f>IF(Tabla1[[#This Row],[Fecha Inicio grupo]]="","",IFERROR(VLOOKUP(Tabla1[[#This Row],[Mes de Alta como miembro]],Parámetros!$AM$2:$AN$16,2,0),"01/01/1900"))</f>
        <v/>
      </c>
    </row>
    <row r="283" spans="1:63" ht="14.45">
      <c r="A283" s="68">
        <v>280</v>
      </c>
      <c r="B283" s="29"/>
      <c r="C283" s="34"/>
      <c r="D283" s="42"/>
      <c r="E283" s="64"/>
      <c r="F283" s="45"/>
      <c r="G283" s="45"/>
      <c r="H283" s="164"/>
      <c r="I283" s="42"/>
      <c r="J283" s="28"/>
      <c r="K283" s="69"/>
      <c r="L283" s="68"/>
      <c r="M283" s="46"/>
      <c r="N283" s="239" t="str">
        <f ca="1">IF(Tabla1[[#This Row],[Fecha de nac]]="","",IF(Tabla1[[#This Row],[Fecha Finalización]] &gt;=TODAY(), DATEDIF(Tabla1[[#This Row],[Fecha de nac]],TODAY(),"y"), ROUNDDOWN((Tabla1[[#This Row],[Fecha Finalización]] -Tabla1[[#This Row],[Fecha de nac]])/365,0)))</f>
        <v/>
      </c>
      <c r="O283" s="170"/>
      <c r="P283" s="34"/>
      <c r="Q283" s="67"/>
      <c r="R283" s="67"/>
      <c r="S283" s="67"/>
      <c r="T283" s="67"/>
      <c r="U283" s="244" t="str">
        <f>IF(F283="","",Tabla1[[#This Row],[Fecha Inicio grupo]]+3*7-7)</f>
        <v/>
      </c>
      <c r="V283" s="245" t="str">
        <f>IF(F283="","",EDATE(Tabla1[[#This Row],[Fecha Inicio grupo]],3))</f>
        <v/>
      </c>
      <c r="W283" s="29"/>
      <c r="X283" s="29"/>
      <c r="Y283" s="76"/>
      <c r="Z283" s="76"/>
      <c r="AA283" s="76"/>
      <c r="AB283" s="76"/>
      <c r="AC283" s="76"/>
      <c r="AD283" s="76"/>
      <c r="AE283" s="76"/>
      <c r="AF283" s="76"/>
      <c r="AG283" s="76"/>
      <c r="AH283" s="76"/>
      <c r="AI283" s="76"/>
      <c r="AJ283" s="76"/>
      <c r="AK283" s="76"/>
      <c r="AL283" s="76"/>
      <c r="AM283" s="76"/>
      <c r="AN283" s="76"/>
      <c r="AO283" s="145"/>
      <c r="AP283" s="247" t="str">
        <f>IF(F283="","",IFERROR(VLOOKUP(SUBSTITUTE(SUBSTITUTE(Tabla1[[#This Row],[Uso Sistemas]],"T","P"),"N","F"),Parámetros!$M$2:$N$17,2,0),"Completar hasta 3ra sem. para evaluar a Probacionista"))</f>
        <v/>
      </c>
      <c r="AQ283" s="39"/>
      <c r="AR283" s="39"/>
      <c r="AS283" s="39"/>
      <c r="AT283" s="28"/>
      <c r="AU283" s="55"/>
      <c r="AV283" s="55"/>
      <c r="AW283" s="55"/>
      <c r="AX283" s="249" t="str">
        <f>IF(V283="","",EOMONTH(EDATE(Tabla1[[#This Row],[Fecha Finalización]],2),0))</f>
        <v/>
      </c>
      <c r="AY283" s="39"/>
      <c r="AZ283" s="250" t="str">
        <f>IF(V283="","",EOMONTH(EDATE(Tabla1[[#This Row],[Fecha Finalización]],3),0))</f>
        <v/>
      </c>
      <c r="BA283" s="39"/>
      <c r="BB283" s="39"/>
      <c r="BC283" s="236"/>
      <c r="BD283" s="234" t="str">
        <f>IF(F283="","",Tabla1[[#This Row],[sem 01]]&amp;Tabla1[[#This Row],[sem 02]]&amp;Tabla1[[#This Row],[sem 03]])</f>
        <v/>
      </c>
      <c r="BE283" s="235" t="str">
        <f>IF(TRIM(F283)="","",$B$1&amp;"-"&amp;SUBSTITUTE(Tabla1[[#This Row],[Mes Inscrito]]," ","")&amp;"-"&amp;SUBSTITUTE(Tabla1[[#This Row],[Dia de clases Inscrito]]," ","")&amp;"-"&amp;SUBSTITUTE(Tabla1[[#This Row],[Horario Inscrito]]," ","")&amp;"-"&amp;Tabla1[[#This Row],[Fecha Inicio grupo]])</f>
        <v/>
      </c>
      <c r="BF283" s="252" t="str">
        <f>IF(F283="","",Tabla1[[#This Row],[Curso]])</f>
        <v/>
      </c>
      <c r="BG283" s="253" t="str">
        <f>+IF(TRIM(F283)="","",$B$1&amp;"-"&amp;TRIM(Tabla1[[#This Row],[Mes Inscrito]])&amp;"-"&amp;TRIM(Tabla1[[#This Row],[Dia de clases Inscrito]])&amp;"-"&amp;TRIM(Tabla1[[#This Row],[Horario Inscrito]])&amp;"-"&amp;TRIM(Tabla1[[#This Row],[Fecha Inicio grupo]])&amp;"-"&amp;TRIM(Tabla1[[#This Row],[Tipo Incrito]]))</f>
        <v/>
      </c>
      <c r="BH283" s="307"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8"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8"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8" t="str">
        <f>IF(Tabla1[[#This Row],[Fecha Inicio grupo]]="","",IFERROR(VLOOKUP(Tabla1[[#This Row],[Mes de Alta como miembro]],Parámetros!$AM$2:$AN$16,2,0),"01/01/1900"))</f>
        <v/>
      </c>
    </row>
    <row r="284" spans="1:63" ht="14.45">
      <c r="A284" s="68">
        <v>281</v>
      </c>
      <c r="B284" s="29"/>
      <c r="C284" s="34"/>
      <c r="D284" s="42"/>
      <c r="E284" s="64"/>
      <c r="F284" s="45"/>
      <c r="G284" s="45"/>
      <c r="H284" s="164"/>
      <c r="I284" s="42"/>
      <c r="J284" s="28"/>
      <c r="K284" s="69"/>
      <c r="L284" s="68"/>
      <c r="M284" s="46"/>
      <c r="N284" s="239" t="str">
        <f ca="1">IF(Tabla1[[#This Row],[Fecha de nac]]="","",IF(Tabla1[[#This Row],[Fecha Finalización]] &gt;=TODAY(), DATEDIF(Tabla1[[#This Row],[Fecha de nac]],TODAY(),"y"), ROUNDDOWN((Tabla1[[#This Row],[Fecha Finalización]] -Tabla1[[#This Row],[Fecha de nac]])/365,0)))</f>
        <v/>
      </c>
      <c r="O284" s="170"/>
      <c r="P284" s="34"/>
      <c r="Q284" s="67"/>
      <c r="R284" s="67"/>
      <c r="S284" s="67"/>
      <c r="T284" s="67"/>
      <c r="U284" s="244" t="str">
        <f>IF(F284="","",Tabla1[[#This Row],[Fecha Inicio grupo]]+3*7-7)</f>
        <v/>
      </c>
      <c r="V284" s="245" t="str">
        <f>IF(F284="","",EDATE(Tabla1[[#This Row],[Fecha Inicio grupo]],3))</f>
        <v/>
      </c>
      <c r="W284" s="29"/>
      <c r="X284" s="29"/>
      <c r="Y284" s="76"/>
      <c r="Z284" s="76"/>
      <c r="AA284" s="76"/>
      <c r="AB284" s="76"/>
      <c r="AC284" s="76"/>
      <c r="AD284" s="76"/>
      <c r="AE284" s="76"/>
      <c r="AF284" s="76"/>
      <c r="AG284" s="76"/>
      <c r="AH284" s="76"/>
      <c r="AI284" s="76"/>
      <c r="AJ284" s="76"/>
      <c r="AK284" s="76"/>
      <c r="AL284" s="76"/>
      <c r="AM284" s="76"/>
      <c r="AN284" s="76"/>
      <c r="AO284" s="145"/>
      <c r="AP284" s="247" t="str">
        <f>IF(F284="","",IFERROR(VLOOKUP(SUBSTITUTE(SUBSTITUTE(Tabla1[[#This Row],[Uso Sistemas]],"T","P"),"N","F"),Parámetros!$M$2:$N$17,2,0),"Completar hasta 3ra sem. para evaluar a Probacionista"))</f>
        <v/>
      </c>
      <c r="AQ284" s="39"/>
      <c r="AR284" s="39"/>
      <c r="AS284" s="39"/>
      <c r="AT284" s="28"/>
      <c r="AU284" s="55"/>
      <c r="AV284" s="55"/>
      <c r="AW284" s="55"/>
      <c r="AX284" s="249" t="str">
        <f>IF(V284="","",EOMONTH(EDATE(Tabla1[[#This Row],[Fecha Finalización]],2),0))</f>
        <v/>
      </c>
      <c r="AY284" s="39"/>
      <c r="AZ284" s="250" t="str">
        <f>IF(V284="","",EOMONTH(EDATE(Tabla1[[#This Row],[Fecha Finalización]],3),0))</f>
        <v/>
      </c>
      <c r="BA284" s="39"/>
      <c r="BB284" s="39"/>
      <c r="BC284" s="236"/>
      <c r="BD284" s="234" t="str">
        <f>IF(F284="","",Tabla1[[#This Row],[sem 01]]&amp;Tabla1[[#This Row],[sem 02]]&amp;Tabla1[[#This Row],[sem 03]])</f>
        <v/>
      </c>
      <c r="BE284" s="235" t="str">
        <f>IF(TRIM(F284)="","",$B$1&amp;"-"&amp;SUBSTITUTE(Tabla1[[#This Row],[Mes Inscrito]]," ","")&amp;"-"&amp;SUBSTITUTE(Tabla1[[#This Row],[Dia de clases Inscrito]]," ","")&amp;"-"&amp;SUBSTITUTE(Tabla1[[#This Row],[Horario Inscrito]]," ","")&amp;"-"&amp;Tabla1[[#This Row],[Fecha Inicio grupo]])</f>
        <v/>
      </c>
      <c r="BF284" s="252" t="str">
        <f>IF(F284="","",Tabla1[[#This Row],[Curso]])</f>
        <v/>
      </c>
      <c r="BG284" s="253" t="str">
        <f>+IF(TRIM(F284)="","",$B$1&amp;"-"&amp;TRIM(Tabla1[[#This Row],[Mes Inscrito]])&amp;"-"&amp;TRIM(Tabla1[[#This Row],[Dia de clases Inscrito]])&amp;"-"&amp;TRIM(Tabla1[[#This Row],[Horario Inscrito]])&amp;"-"&amp;TRIM(Tabla1[[#This Row],[Fecha Inicio grupo]])&amp;"-"&amp;TRIM(Tabla1[[#This Row],[Tipo Incrito]]))</f>
        <v/>
      </c>
      <c r="BH284" s="307"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8"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8"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8" t="str">
        <f>IF(Tabla1[[#This Row],[Fecha Inicio grupo]]="","",IFERROR(VLOOKUP(Tabla1[[#This Row],[Mes de Alta como miembro]],Parámetros!$AM$2:$AN$16,2,0),"01/01/1900"))</f>
        <v/>
      </c>
    </row>
    <row r="285" spans="1:63" ht="14.45">
      <c r="A285" s="68">
        <v>282</v>
      </c>
      <c r="B285" s="29"/>
      <c r="C285" s="34"/>
      <c r="D285" s="42"/>
      <c r="E285" s="64"/>
      <c r="F285" s="45"/>
      <c r="G285" s="45"/>
      <c r="H285" s="164"/>
      <c r="I285" s="42"/>
      <c r="J285" s="28"/>
      <c r="K285" s="69"/>
      <c r="L285" s="68"/>
      <c r="M285" s="46"/>
      <c r="N285" s="239" t="str">
        <f ca="1">IF(Tabla1[[#This Row],[Fecha de nac]]="","",IF(Tabla1[[#This Row],[Fecha Finalización]] &gt;=TODAY(), DATEDIF(Tabla1[[#This Row],[Fecha de nac]],TODAY(),"y"), ROUNDDOWN((Tabla1[[#This Row],[Fecha Finalización]] -Tabla1[[#This Row],[Fecha de nac]])/365,0)))</f>
        <v/>
      </c>
      <c r="O285" s="170"/>
      <c r="P285" s="34"/>
      <c r="Q285" s="67"/>
      <c r="R285" s="67"/>
      <c r="S285" s="67"/>
      <c r="T285" s="67"/>
      <c r="U285" s="244" t="str">
        <f>IF(F285="","",Tabla1[[#This Row],[Fecha Inicio grupo]]+3*7-7)</f>
        <v/>
      </c>
      <c r="V285" s="245" t="str">
        <f>IF(F285="","",EDATE(Tabla1[[#This Row],[Fecha Inicio grupo]],3))</f>
        <v/>
      </c>
      <c r="W285" s="29"/>
      <c r="X285" s="29"/>
      <c r="Y285" s="76"/>
      <c r="Z285" s="76"/>
      <c r="AA285" s="76"/>
      <c r="AB285" s="76"/>
      <c r="AC285" s="76"/>
      <c r="AD285" s="76"/>
      <c r="AE285" s="76"/>
      <c r="AF285" s="76"/>
      <c r="AG285" s="76"/>
      <c r="AH285" s="76"/>
      <c r="AI285" s="76"/>
      <c r="AJ285" s="76"/>
      <c r="AK285" s="76"/>
      <c r="AL285" s="76"/>
      <c r="AM285" s="76"/>
      <c r="AN285" s="76"/>
      <c r="AO285" s="145"/>
      <c r="AP285" s="247" t="str">
        <f>IF(F285="","",IFERROR(VLOOKUP(SUBSTITUTE(SUBSTITUTE(Tabla1[[#This Row],[Uso Sistemas]],"T","P"),"N","F"),Parámetros!$M$2:$N$17,2,0),"Completar hasta 3ra sem. para evaluar a Probacionista"))</f>
        <v/>
      </c>
      <c r="AQ285" s="39"/>
      <c r="AR285" s="39"/>
      <c r="AS285" s="39"/>
      <c r="AT285" s="28"/>
      <c r="AU285" s="55"/>
      <c r="AV285" s="55"/>
      <c r="AW285" s="55"/>
      <c r="AX285" s="249" t="str">
        <f>IF(V285="","",EOMONTH(EDATE(Tabla1[[#This Row],[Fecha Finalización]],2),0))</f>
        <v/>
      </c>
      <c r="AY285" s="39"/>
      <c r="AZ285" s="250" t="str">
        <f>IF(V285="","",EOMONTH(EDATE(Tabla1[[#This Row],[Fecha Finalización]],3),0))</f>
        <v/>
      </c>
      <c r="BA285" s="39"/>
      <c r="BB285" s="39"/>
      <c r="BC285" s="236"/>
      <c r="BD285" s="234" t="str">
        <f>IF(F285="","",Tabla1[[#This Row],[sem 01]]&amp;Tabla1[[#This Row],[sem 02]]&amp;Tabla1[[#This Row],[sem 03]])</f>
        <v/>
      </c>
      <c r="BE285" s="235" t="str">
        <f>IF(TRIM(F285)="","",$B$1&amp;"-"&amp;SUBSTITUTE(Tabla1[[#This Row],[Mes Inscrito]]," ","")&amp;"-"&amp;SUBSTITUTE(Tabla1[[#This Row],[Dia de clases Inscrito]]," ","")&amp;"-"&amp;SUBSTITUTE(Tabla1[[#This Row],[Horario Inscrito]]," ","")&amp;"-"&amp;Tabla1[[#This Row],[Fecha Inicio grupo]])</f>
        <v/>
      </c>
      <c r="BF285" s="252" t="str">
        <f>IF(F285="","",Tabla1[[#This Row],[Curso]])</f>
        <v/>
      </c>
      <c r="BG285" s="253" t="str">
        <f>+IF(TRIM(F285)="","",$B$1&amp;"-"&amp;TRIM(Tabla1[[#This Row],[Mes Inscrito]])&amp;"-"&amp;TRIM(Tabla1[[#This Row],[Dia de clases Inscrito]])&amp;"-"&amp;TRIM(Tabla1[[#This Row],[Horario Inscrito]])&amp;"-"&amp;TRIM(Tabla1[[#This Row],[Fecha Inicio grupo]])&amp;"-"&amp;TRIM(Tabla1[[#This Row],[Tipo Incrito]]))</f>
        <v/>
      </c>
      <c r="BH285" s="307"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8"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8"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8" t="str">
        <f>IF(Tabla1[[#This Row],[Fecha Inicio grupo]]="","",IFERROR(VLOOKUP(Tabla1[[#This Row],[Mes de Alta como miembro]],Parámetros!$AM$2:$AN$16,2,0),"01/01/1900"))</f>
        <v/>
      </c>
    </row>
    <row r="286" spans="1:63" ht="14.45">
      <c r="A286" s="68">
        <v>283</v>
      </c>
      <c r="B286" s="29"/>
      <c r="C286" s="34"/>
      <c r="D286" s="42"/>
      <c r="E286" s="64"/>
      <c r="F286" s="45"/>
      <c r="G286" s="45"/>
      <c r="H286" s="164"/>
      <c r="I286" s="42"/>
      <c r="J286" s="28"/>
      <c r="K286" s="69"/>
      <c r="L286" s="68"/>
      <c r="M286" s="46"/>
      <c r="N286" s="239" t="str">
        <f ca="1">IF(Tabla1[[#This Row],[Fecha de nac]]="","",IF(Tabla1[[#This Row],[Fecha Finalización]] &gt;=TODAY(), DATEDIF(Tabla1[[#This Row],[Fecha de nac]],TODAY(),"y"), ROUNDDOWN((Tabla1[[#This Row],[Fecha Finalización]] -Tabla1[[#This Row],[Fecha de nac]])/365,0)))</f>
        <v/>
      </c>
      <c r="O286" s="170"/>
      <c r="P286" s="34"/>
      <c r="Q286" s="67"/>
      <c r="R286" s="67"/>
      <c r="S286" s="67"/>
      <c r="T286" s="67"/>
      <c r="U286" s="244" t="str">
        <f>IF(F286="","",Tabla1[[#This Row],[Fecha Inicio grupo]]+3*7-7)</f>
        <v/>
      </c>
      <c r="V286" s="245" t="str">
        <f>IF(F286="","",EDATE(Tabla1[[#This Row],[Fecha Inicio grupo]],3))</f>
        <v/>
      </c>
      <c r="W286" s="29"/>
      <c r="X286" s="29"/>
      <c r="Y286" s="76"/>
      <c r="Z286" s="76"/>
      <c r="AA286" s="76"/>
      <c r="AB286" s="76"/>
      <c r="AC286" s="76"/>
      <c r="AD286" s="76"/>
      <c r="AE286" s="76"/>
      <c r="AF286" s="76"/>
      <c r="AG286" s="76"/>
      <c r="AH286" s="76"/>
      <c r="AI286" s="76"/>
      <c r="AJ286" s="76"/>
      <c r="AK286" s="76"/>
      <c r="AL286" s="76"/>
      <c r="AM286" s="76"/>
      <c r="AN286" s="76"/>
      <c r="AO286" s="145"/>
      <c r="AP286" s="247" t="str">
        <f>IF(F286="","",IFERROR(VLOOKUP(SUBSTITUTE(SUBSTITUTE(Tabla1[[#This Row],[Uso Sistemas]],"T","P"),"N","F"),Parámetros!$M$2:$N$17,2,0),"Completar hasta 3ra sem. para evaluar a Probacionista"))</f>
        <v/>
      </c>
      <c r="AQ286" s="39"/>
      <c r="AR286" s="39"/>
      <c r="AS286" s="39"/>
      <c r="AT286" s="28"/>
      <c r="AU286" s="55"/>
      <c r="AV286" s="55"/>
      <c r="AW286" s="55"/>
      <c r="AX286" s="249" t="str">
        <f>IF(V286="","",EOMONTH(EDATE(Tabla1[[#This Row],[Fecha Finalización]],2),0))</f>
        <v/>
      </c>
      <c r="AY286" s="39"/>
      <c r="AZ286" s="250" t="str">
        <f>IF(V286="","",EOMONTH(EDATE(Tabla1[[#This Row],[Fecha Finalización]],3),0))</f>
        <v/>
      </c>
      <c r="BA286" s="39"/>
      <c r="BB286" s="39"/>
      <c r="BC286" s="236"/>
      <c r="BD286" s="234" t="str">
        <f>IF(F286="","",Tabla1[[#This Row],[sem 01]]&amp;Tabla1[[#This Row],[sem 02]]&amp;Tabla1[[#This Row],[sem 03]])</f>
        <v/>
      </c>
      <c r="BE286" s="235" t="str">
        <f>IF(TRIM(F286)="","",$B$1&amp;"-"&amp;SUBSTITUTE(Tabla1[[#This Row],[Mes Inscrito]]," ","")&amp;"-"&amp;SUBSTITUTE(Tabla1[[#This Row],[Dia de clases Inscrito]]," ","")&amp;"-"&amp;SUBSTITUTE(Tabla1[[#This Row],[Horario Inscrito]]," ","")&amp;"-"&amp;Tabla1[[#This Row],[Fecha Inicio grupo]])</f>
        <v/>
      </c>
      <c r="BF286" s="252" t="str">
        <f>IF(F286="","",Tabla1[[#This Row],[Curso]])</f>
        <v/>
      </c>
      <c r="BG286" s="253" t="str">
        <f>+IF(TRIM(F286)="","",$B$1&amp;"-"&amp;TRIM(Tabla1[[#This Row],[Mes Inscrito]])&amp;"-"&amp;TRIM(Tabla1[[#This Row],[Dia de clases Inscrito]])&amp;"-"&amp;TRIM(Tabla1[[#This Row],[Horario Inscrito]])&amp;"-"&amp;TRIM(Tabla1[[#This Row],[Fecha Inicio grupo]])&amp;"-"&amp;TRIM(Tabla1[[#This Row],[Tipo Incrito]]))</f>
        <v/>
      </c>
      <c r="BH286" s="307"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8"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8"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8" t="str">
        <f>IF(Tabla1[[#This Row],[Fecha Inicio grupo]]="","",IFERROR(VLOOKUP(Tabla1[[#This Row],[Mes de Alta como miembro]],Parámetros!$AM$2:$AN$16,2,0),"01/01/1900"))</f>
        <v/>
      </c>
    </row>
    <row r="287" spans="1:63" ht="14.45">
      <c r="A287" s="68">
        <v>284</v>
      </c>
      <c r="B287" s="29"/>
      <c r="C287" s="34"/>
      <c r="D287" s="42"/>
      <c r="E287" s="64"/>
      <c r="F287" s="45"/>
      <c r="G287" s="45"/>
      <c r="H287" s="164"/>
      <c r="I287" s="42"/>
      <c r="J287" s="28"/>
      <c r="K287" s="69"/>
      <c r="L287" s="68"/>
      <c r="M287" s="46"/>
      <c r="N287" s="239" t="str">
        <f ca="1">IF(Tabla1[[#This Row],[Fecha de nac]]="","",IF(Tabla1[[#This Row],[Fecha Finalización]] &gt;=TODAY(), DATEDIF(Tabla1[[#This Row],[Fecha de nac]],TODAY(),"y"), ROUNDDOWN((Tabla1[[#This Row],[Fecha Finalización]] -Tabla1[[#This Row],[Fecha de nac]])/365,0)))</f>
        <v/>
      </c>
      <c r="O287" s="170"/>
      <c r="P287" s="34"/>
      <c r="Q287" s="67"/>
      <c r="R287" s="67"/>
      <c r="S287" s="67"/>
      <c r="T287" s="67"/>
      <c r="U287" s="244" t="str">
        <f>IF(F287="","",Tabla1[[#This Row],[Fecha Inicio grupo]]+3*7-7)</f>
        <v/>
      </c>
      <c r="V287" s="245" t="str">
        <f>IF(F287="","",EDATE(Tabla1[[#This Row],[Fecha Inicio grupo]],3))</f>
        <v/>
      </c>
      <c r="W287" s="29"/>
      <c r="X287" s="29"/>
      <c r="Y287" s="76"/>
      <c r="Z287" s="76"/>
      <c r="AA287" s="76"/>
      <c r="AB287" s="76"/>
      <c r="AC287" s="76"/>
      <c r="AD287" s="76"/>
      <c r="AE287" s="76"/>
      <c r="AF287" s="76"/>
      <c r="AG287" s="76"/>
      <c r="AH287" s="76"/>
      <c r="AI287" s="76"/>
      <c r="AJ287" s="76"/>
      <c r="AK287" s="76"/>
      <c r="AL287" s="76"/>
      <c r="AM287" s="76"/>
      <c r="AN287" s="76"/>
      <c r="AO287" s="145"/>
      <c r="AP287" s="247" t="str">
        <f>IF(F287="","",IFERROR(VLOOKUP(SUBSTITUTE(SUBSTITUTE(Tabla1[[#This Row],[Uso Sistemas]],"T","P"),"N","F"),Parámetros!$M$2:$N$17,2,0),"Completar hasta 3ra sem. para evaluar a Probacionista"))</f>
        <v/>
      </c>
      <c r="AQ287" s="39"/>
      <c r="AR287" s="39"/>
      <c r="AS287" s="39"/>
      <c r="AT287" s="28"/>
      <c r="AU287" s="55"/>
      <c r="AV287" s="55"/>
      <c r="AW287" s="55"/>
      <c r="AX287" s="249" t="str">
        <f>IF(V287="","",EOMONTH(EDATE(Tabla1[[#This Row],[Fecha Finalización]],2),0))</f>
        <v/>
      </c>
      <c r="AY287" s="39"/>
      <c r="AZ287" s="250" t="str">
        <f>IF(V287="","",EOMONTH(EDATE(Tabla1[[#This Row],[Fecha Finalización]],3),0))</f>
        <v/>
      </c>
      <c r="BA287" s="39"/>
      <c r="BB287" s="39"/>
      <c r="BC287" s="236"/>
      <c r="BD287" s="234" t="str">
        <f>IF(F287="","",Tabla1[[#This Row],[sem 01]]&amp;Tabla1[[#This Row],[sem 02]]&amp;Tabla1[[#This Row],[sem 03]])</f>
        <v/>
      </c>
      <c r="BE287" s="235" t="str">
        <f>IF(TRIM(F287)="","",$B$1&amp;"-"&amp;SUBSTITUTE(Tabla1[[#This Row],[Mes Inscrito]]," ","")&amp;"-"&amp;SUBSTITUTE(Tabla1[[#This Row],[Dia de clases Inscrito]]," ","")&amp;"-"&amp;SUBSTITUTE(Tabla1[[#This Row],[Horario Inscrito]]," ","")&amp;"-"&amp;Tabla1[[#This Row],[Fecha Inicio grupo]])</f>
        <v/>
      </c>
      <c r="BF287" s="252" t="str">
        <f>IF(F287="","",Tabla1[[#This Row],[Curso]])</f>
        <v/>
      </c>
      <c r="BG287" s="253" t="str">
        <f>+IF(TRIM(F287)="","",$B$1&amp;"-"&amp;TRIM(Tabla1[[#This Row],[Mes Inscrito]])&amp;"-"&amp;TRIM(Tabla1[[#This Row],[Dia de clases Inscrito]])&amp;"-"&amp;TRIM(Tabla1[[#This Row],[Horario Inscrito]])&amp;"-"&amp;TRIM(Tabla1[[#This Row],[Fecha Inicio grupo]])&amp;"-"&amp;TRIM(Tabla1[[#This Row],[Tipo Incrito]]))</f>
        <v/>
      </c>
      <c r="BH287" s="307"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8"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8"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8" t="str">
        <f>IF(Tabla1[[#This Row],[Fecha Inicio grupo]]="","",IFERROR(VLOOKUP(Tabla1[[#This Row],[Mes de Alta como miembro]],Parámetros!$AM$2:$AN$16,2,0),"01/01/1900"))</f>
        <v/>
      </c>
    </row>
    <row r="288" spans="1:63" ht="14.45">
      <c r="A288" s="68">
        <v>285</v>
      </c>
      <c r="B288" s="29"/>
      <c r="C288" s="34"/>
      <c r="D288" s="42"/>
      <c r="E288" s="64"/>
      <c r="F288" s="45"/>
      <c r="G288" s="45"/>
      <c r="H288" s="164"/>
      <c r="I288" s="42"/>
      <c r="J288" s="28"/>
      <c r="K288" s="69"/>
      <c r="L288" s="68"/>
      <c r="M288" s="46"/>
      <c r="N288" s="239" t="str">
        <f ca="1">IF(Tabla1[[#This Row],[Fecha de nac]]="","",IF(Tabla1[[#This Row],[Fecha Finalización]] &gt;=TODAY(), DATEDIF(Tabla1[[#This Row],[Fecha de nac]],TODAY(),"y"), ROUNDDOWN((Tabla1[[#This Row],[Fecha Finalización]] -Tabla1[[#This Row],[Fecha de nac]])/365,0)))</f>
        <v/>
      </c>
      <c r="O288" s="170"/>
      <c r="P288" s="34"/>
      <c r="Q288" s="67"/>
      <c r="R288" s="67"/>
      <c r="S288" s="67"/>
      <c r="T288" s="67"/>
      <c r="U288" s="244" t="str">
        <f>IF(F288="","",Tabla1[[#This Row],[Fecha Inicio grupo]]+3*7-7)</f>
        <v/>
      </c>
      <c r="V288" s="245" t="str">
        <f>IF(F288="","",EDATE(Tabla1[[#This Row],[Fecha Inicio grupo]],3))</f>
        <v/>
      </c>
      <c r="W288" s="29"/>
      <c r="X288" s="29"/>
      <c r="Y288" s="76"/>
      <c r="Z288" s="76"/>
      <c r="AA288" s="76"/>
      <c r="AB288" s="76"/>
      <c r="AC288" s="76"/>
      <c r="AD288" s="76"/>
      <c r="AE288" s="76"/>
      <c r="AF288" s="76"/>
      <c r="AG288" s="76"/>
      <c r="AH288" s="76"/>
      <c r="AI288" s="76"/>
      <c r="AJ288" s="76"/>
      <c r="AK288" s="76"/>
      <c r="AL288" s="76"/>
      <c r="AM288" s="76"/>
      <c r="AN288" s="76"/>
      <c r="AO288" s="145"/>
      <c r="AP288" s="247" t="str">
        <f>IF(F288="","",IFERROR(VLOOKUP(SUBSTITUTE(SUBSTITUTE(Tabla1[[#This Row],[Uso Sistemas]],"T","P"),"N","F"),Parámetros!$M$2:$N$17,2,0),"Completar hasta 3ra sem. para evaluar a Probacionista"))</f>
        <v/>
      </c>
      <c r="AQ288" s="39"/>
      <c r="AR288" s="39"/>
      <c r="AS288" s="39"/>
      <c r="AT288" s="28"/>
      <c r="AU288" s="55"/>
      <c r="AV288" s="55"/>
      <c r="AW288" s="55"/>
      <c r="AX288" s="249" t="str">
        <f>IF(V288="","",EOMONTH(EDATE(Tabla1[[#This Row],[Fecha Finalización]],2),0))</f>
        <v/>
      </c>
      <c r="AY288" s="39"/>
      <c r="AZ288" s="250" t="str">
        <f>IF(V288="","",EOMONTH(EDATE(Tabla1[[#This Row],[Fecha Finalización]],3),0))</f>
        <v/>
      </c>
      <c r="BA288" s="39"/>
      <c r="BB288" s="39"/>
      <c r="BC288" s="236"/>
      <c r="BD288" s="234" t="str">
        <f>IF(F288="","",Tabla1[[#This Row],[sem 01]]&amp;Tabla1[[#This Row],[sem 02]]&amp;Tabla1[[#This Row],[sem 03]])</f>
        <v/>
      </c>
      <c r="BE288" s="235" t="str">
        <f>IF(TRIM(F288)="","",$B$1&amp;"-"&amp;SUBSTITUTE(Tabla1[[#This Row],[Mes Inscrito]]," ","")&amp;"-"&amp;SUBSTITUTE(Tabla1[[#This Row],[Dia de clases Inscrito]]," ","")&amp;"-"&amp;SUBSTITUTE(Tabla1[[#This Row],[Horario Inscrito]]," ","")&amp;"-"&amp;Tabla1[[#This Row],[Fecha Inicio grupo]])</f>
        <v/>
      </c>
      <c r="BF288" s="252" t="str">
        <f>IF(F288="","",Tabla1[[#This Row],[Curso]])</f>
        <v/>
      </c>
      <c r="BG288" s="253" t="str">
        <f>+IF(TRIM(F288)="","",$B$1&amp;"-"&amp;TRIM(Tabla1[[#This Row],[Mes Inscrito]])&amp;"-"&amp;TRIM(Tabla1[[#This Row],[Dia de clases Inscrito]])&amp;"-"&amp;TRIM(Tabla1[[#This Row],[Horario Inscrito]])&amp;"-"&amp;TRIM(Tabla1[[#This Row],[Fecha Inicio grupo]])&amp;"-"&amp;TRIM(Tabla1[[#This Row],[Tipo Incrito]]))</f>
        <v/>
      </c>
      <c r="BH288" s="307"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8"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8"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8" t="str">
        <f>IF(Tabla1[[#This Row],[Fecha Inicio grupo]]="","",IFERROR(VLOOKUP(Tabla1[[#This Row],[Mes de Alta como miembro]],Parámetros!$AM$2:$AN$16,2,0),"01/01/1900"))</f>
        <v/>
      </c>
    </row>
    <row r="289" spans="1:63" ht="14.45">
      <c r="A289" s="68">
        <v>286</v>
      </c>
      <c r="B289" s="29"/>
      <c r="C289" s="34"/>
      <c r="D289" s="42"/>
      <c r="E289" s="64"/>
      <c r="F289" s="45"/>
      <c r="G289" s="45"/>
      <c r="H289" s="164"/>
      <c r="I289" s="42"/>
      <c r="J289" s="28"/>
      <c r="K289" s="69"/>
      <c r="L289" s="68"/>
      <c r="M289" s="46"/>
      <c r="N289" s="239" t="str">
        <f ca="1">IF(Tabla1[[#This Row],[Fecha de nac]]="","",IF(Tabla1[[#This Row],[Fecha Finalización]] &gt;=TODAY(), DATEDIF(Tabla1[[#This Row],[Fecha de nac]],TODAY(),"y"), ROUNDDOWN((Tabla1[[#This Row],[Fecha Finalización]] -Tabla1[[#This Row],[Fecha de nac]])/365,0)))</f>
        <v/>
      </c>
      <c r="O289" s="170"/>
      <c r="P289" s="34"/>
      <c r="Q289" s="67"/>
      <c r="R289" s="67"/>
      <c r="S289" s="67"/>
      <c r="T289" s="67"/>
      <c r="U289" s="244" t="str">
        <f>IF(F289="","",Tabla1[[#This Row],[Fecha Inicio grupo]]+3*7-7)</f>
        <v/>
      </c>
      <c r="V289" s="245" t="str">
        <f>IF(F289="","",EDATE(Tabla1[[#This Row],[Fecha Inicio grupo]],3))</f>
        <v/>
      </c>
      <c r="W289" s="29"/>
      <c r="X289" s="29"/>
      <c r="Y289" s="76"/>
      <c r="Z289" s="76"/>
      <c r="AA289" s="76"/>
      <c r="AB289" s="76"/>
      <c r="AC289" s="76"/>
      <c r="AD289" s="76"/>
      <c r="AE289" s="76"/>
      <c r="AF289" s="76"/>
      <c r="AG289" s="76"/>
      <c r="AH289" s="76"/>
      <c r="AI289" s="76"/>
      <c r="AJ289" s="76"/>
      <c r="AK289" s="76"/>
      <c r="AL289" s="76"/>
      <c r="AM289" s="76"/>
      <c r="AN289" s="76"/>
      <c r="AO289" s="145"/>
      <c r="AP289" s="247" t="str">
        <f>IF(F289="","",IFERROR(VLOOKUP(SUBSTITUTE(SUBSTITUTE(Tabla1[[#This Row],[Uso Sistemas]],"T","P"),"N","F"),Parámetros!$M$2:$N$17,2,0),"Completar hasta 3ra sem. para evaluar a Probacionista"))</f>
        <v/>
      </c>
      <c r="AQ289" s="39"/>
      <c r="AR289" s="39"/>
      <c r="AS289" s="39"/>
      <c r="AT289" s="28"/>
      <c r="AU289" s="55"/>
      <c r="AV289" s="55"/>
      <c r="AW289" s="55"/>
      <c r="AX289" s="249" t="str">
        <f>IF(V289="","",EOMONTH(EDATE(Tabla1[[#This Row],[Fecha Finalización]],2),0))</f>
        <v/>
      </c>
      <c r="AY289" s="39"/>
      <c r="AZ289" s="250" t="str">
        <f>IF(V289="","",EOMONTH(EDATE(Tabla1[[#This Row],[Fecha Finalización]],3),0))</f>
        <v/>
      </c>
      <c r="BA289" s="39"/>
      <c r="BB289" s="39"/>
      <c r="BC289" s="236"/>
      <c r="BD289" s="234" t="str">
        <f>IF(F289="","",Tabla1[[#This Row],[sem 01]]&amp;Tabla1[[#This Row],[sem 02]]&amp;Tabla1[[#This Row],[sem 03]])</f>
        <v/>
      </c>
      <c r="BE289" s="235" t="str">
        <f>IF(TRIM(F289)="","",$B$1&amp;"-"&amp;SUBSTITUTE(Tabla1[[#This Row],[Mes Inscrito]]," ","")&amp;"-"&amp;SUBSTITUTE(Tabla1[[#This Row],[Dia de clases Inscrito]]," ","")&amp;"-"&amp;SUBSTITUTE(Tabla1[[#This Row],[Horario Inscrito]]," ","")&amp;"-"&amp;Tabla1[[#This Row],[Fecha Inicio grupo]])</f>
        <v/>
      </c>
      <c r="BF289" s="252" t="str">
        <f>IF(F289="","",Tabla1[[#This Row],[Curso]])</f>
        <v/>
      </c>
      <c r="BG289" s="253" t="str">
        <f>+IF(TRIM(F289)="","",$B$1&amp;"-"&amp;TRIM(Tabla1[[#This Row],[Mes Inscrito]])&amp;"-"&amp;TRIM(Tabla1[[#This Row],[Dia de clases Inscrito]])&amp;"-"&amp;TRIM(Tabla1[[#This Row],[Horario Inscrito]])&amp;"-"&amp;TRIM(Tabla1[[#This Row],[Fecha Inicio grupo]])&amp;"-"&amp;TRIM(Tabla1[[#This Row],[Tipo Incrito]]))</f>
        <v/>
      </c>
      <c r="BH289" s="307"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8"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8"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8" t="str">
        <f>IF(Tabla1[[#This Row],[Fecha Inicio grupo]]="","",IFERROR(VLOOKUP(Tabla1[[#This Row],[Mes de Alta como miembro]],Parámetros!$AM$2:$AN$16,2,0),"01/01/1900"))</f>
        <v/>
      </c>
    </row>
    <row r="290" spans="1:63" ht="14.45">
      <c r="A290" s="68">
        <v>287</v>
      </c>
      <c r="B290" s="29"/>
      <c r="C290" s="34"/>
      <c r="D290" s="42"/>
      <c r="E290" s="64"/>
      <c r="F290" s="45"/>
      <c r="G290" s="45"/>
      <c r="H290" s="164"/>
      <c r="I290" s="42"/>
      <c r="J290" s="28"/>
      <c r="K290" s="69"/>
      <c r="L290" s="68"/>
      <c r="M290" s="46"/>
      <c r="N290" s="239" t="str">
        <f ca="1">IF(Tabla1[[#This Row],[Fecha de nac]]="","",IF(Tabla1[[#This Row],[Fecha Finalización]] &gt;=TODAY(), DATEDIF(Tabla1[[#This Row],[Fecha de nac]],TODAY(),"y"), ROUNDDOWN((Tabla1[[#This Row],[Fecha Finalización]] -Tabla1[[#This Row],[Fecha de nac]])/365,0)))</f>
        <v/>
      </c>
      <c r="O290" s="170"/>
      <c r="P290" s="34"/>
      <c r="Q290" s="67"/>
      <c r="R290" s="67"/>
      <c r="S290" s="67"/>
      <c r="T290" s="67"/>
      <c r="U290" s="244" t="str">
        <f>IF(F290="","",Tabla1[[#This Row],[Fecha Inicio grupo]]+3*7-7)</f>
        <v/>
      </c>
      <c r="V290" s="245" t="str">
        <f>IF(F290="","",EDATE(Tabla1[[#This Row],[Fecha Inicio grupo]],3))</f>
        <v/>
      </c>
      <c r="W290" s="29"/>
      <c r="X290" s="29"/>
      <c r="Y290" s="76"/>
      <c r="Z290" s="76"/>
      <c r="AA290" s="76"/>
      <c r="AB290" s="76"/>
      <c r="AC290" s="76"/>
      <c r="AD290" s="76"/>
      <c r="AE290" s="76"/>
      <c r="AF290" s="76"/>
      <c r="AG290" s="76"/>
      <c r="AH290" s="76"/>
      <c r="AI290" s="76"/>
      <c r="AJ290" s="76"/>
      <c r="AK290" s="76"/>
      <c r="AL290" s="76"/>
      <c r="AM290" s="76"/>
      <c r="AN290" s="76"/>
      <c r="AO290" s="145"/>
      <c r="AP290" s="247" t="str">
        <f>IF(F290="","",IFERROR(VLOOKUP(SUBSTITUTE(SUBSTITUTE(Tabla1[[#This Row],[Uso Sistemas]],"T","P"),"N","F"),Parámetros!$M$2:$N$17,2,0),"Completar hasta 3ra sem. para evaluar a Probacionista"))</f>
        <v/>
      </c>
      <c r="AQ290" s="39"/>
      <c r="AR290" s="39"/>
      <c r="AS290" s="39"/>
      <c r="AT290" s="28"/>
      <c r="AU290" s="55"/>
      <c r="AV290" s="55"/>
      <c r="AW290" s="55"/>
      <c r="AX290" s="249" t="str">
        <f>IF(V290="","",EOMONTH(EDATE(Tabla1[[#This Row],[Fecha Finalización]],2),0))</f>
        <v/>
      </c>
      <c r="AY290" s="39"/>
      <c r="AZ290" s="250" t="str">
        <f>IF(V290="","",EOMONTH(EDATE(Tabla1[[#This Row],[Fecha Finalización]],3),0))</f>
        <v/>
      </c>
      <c r="BA290" s="39"/>
      <c r="BB290" s="39"/>
      <c r="BC290" s="236"/>
      <c r="BD290" s="234" t="str">
        <f>IF(F290="","",Tabla1[[#This Row],[sem 01]]&amp;Tabla1[[#This Row],[sem 02]]&amp;Tabla1[[#This Row],[sem 03]])</f>
        <v/>
      </c>
      <c r="BE290" s="235" t="str">
        <f>IF(TRIM(F290)="","",$B$1&amp;"-"&amp;SUBSTITUTE(Tabla1[[#This Row],[Mes Inscrito]]," ","")&amp;"-"&amp;SUBSTITUTE(Tabla1[[#This Row],[Dia de clases Inscrito]]," ","")&amp;"-"&amp;SUBSTITUTE(Tabla1[[#This Row],[Horario Inscrito]]," ","")&amp;"-"&amp;Tabla1[[#This Row],[Fecha Inicio grupo]])</f>
        <v/>
      </c>
      <c r="BF290" s="252" t="str">
        <f>IF(F290="","",Tabla1[[#This Row],[Curso]])</f>
        <v/>
      </c>
      <c r="BG290" s="253" t="str">
        <f>+IF(TRIM(F290)="","",$B$1&amp;"-"&amp;TRIM(Tabla1[[#This Row],[Mes Inscrito]])&amp;"-"&amp;TRIM(Tabla1[[#This Row],[Dia de clases Inscrito]])&amp;"-"&amp;TRIM(Tabla1[[#This Row],[Horario Inscrito]])&amp;"-"&amp;TRIM(Tabla1[[#This Row],[Fecha Inicio grupo]])&amp;"-"&amp;TRIM(Tabla1[[#This Row],[Tipo Incrito]]))</f>
        <v/>
      </c>
      <c r="BH290" s="307"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8"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8"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8" t="str">
        <f>IF(Tabla1[[#This Row],[Fecha Inicio grupo]]="","",IFERROR(VLOOKUP(Tabla1[[#This Row],[Mes de Alta como miembro]],Parámetros!$AM$2:$AN$16,2,0),"01/01/1900"))</f>
        <v/>
      </c>
    </row>
    <row r="291" spans="1:63" ht="14.45">
      <c r="A291" s="68">
        <v>288</v>
      </c>
      <c r="B291" s="29"/>
      <c r="C291" s="34"/>
      <c r="D291" s="42"/>
      <c r="E291" s="64"/>
      <c r="F291" s="45"/>
      <c r="G291" s="45"/>
      <c r="H291" s="164"/>
      <c r="I291" s="42"/>
      <c r="J291" s="28"/>
      <c r="K291" s="69"/>
      <c r="L291" s="68"/>
      <c r="M291" s="46"/>
      <c r="N291" s="239" t="str">
        <f ca="1">IF(Tabla1[[#This Row],[Fecha de nac]]="","",IF(Tabla1[[#This Row],[Fecha Finalización]] &gt;=TODAY(), DATEDIF(Tabla1[[#This Row],[Fecha de nac]],TODAY(),"y"), ROUNDDOWN((Tabla1[[#This Row],[Fecha Finalización]] -Tabla1[[#This Row],[Fecha de nac]])/365,0)))</f>
        <v/>
      </c>
      <c r="O291" s="170"/>
      <c r="P291" s="34"/>
      <c r="Q291" s="67"/>
      <c r="R291" s="67"/>
      <c r="S291" s="67"/>
      <c r="T291" s="67"/>
      <c r="U291" s="244" t="str">
        <f>IF(F291="","",Tabla1[[#This Row],[Fecha Inicio grupo]]+3*7-7)</f>
        <v/>
      </c>
      <c r="V291" s="245" t="str">
        <f>IF(F291="","",EDATE(Tabla1[[#This Row],[Fecha Inicio grupo]],3))</f>
        <v/>
      </c>
      <c r="W291" s="29"/>
      <c r="X291" s="29"/>
      <c r="Y291" s="76"/>
      <c r="Z291" s="76"/>
      <c r="AA291" s="76"/>
      <c r="AB291" s="76"/>
      <c r="AC291" s="76"/>
      <c r="AD291" s="76"/>
      <c r="AE291" s="76"/>
      <c r="AF291" s="76"/>
      <c r="AG291" s="76"/>
      <c r="AH291" s="76"/>
      <c r="AI291" s="76"/>
      <c r="AJ291" s="76"/>
      <c r="AK291" s="76"/>
      <c r="AL291" s="76"/>
      <c r="AM291" s="76"/>
      <c r="AN291" s="76"/>
      <c r="AO291" s="145"/>
      <c r="AP291" s="247" t="str">
        <f>IF(F291="","",IFERROR(VLOOKUP(SUBSTITUTE(SUBSTITUTE(Tabla1[[#This Row],[Uso Sistemas]],"T","P"),"N","F"),Parámetros!$M$2:$N$17,2,0),"Completar hasta 3ra sem. para evaluar a Probacionista"))</f>
        <v/>
      </c>
      <c r="AQ291" s="39"/>
      <c r="AR291" s="39"/>
      <c r="AS291" s="39"/>
      <c r="AT291" s="28"/>
      <c r="AU291" s="55"/>
      <c r="AV291" s="55"/>
      <c r="AW291" s="55"/>
      <c r="AX291" s="249" t="str">
        <f>IF(V291="","",EOMONTH(EDATE(Tabla1[[#This Row],[Fecha Finalización]],2),0))</f>
        <v/>
      </c>
      <c r="AY291" s="39"/>
      <c r="AZ291" s="250" t="str">
        <f>IF(V291="","",EOMONTH(EDATE(Tabla1[[#This Row],[Fecha Finalización]],3),0))</f>
        <v/>
      </c>
      <c r="BA291" s="39"/>
      <c r="BB291" s="39"/>
      <c r="BC291" s="236"/>
      <c r="BD291" s="234" t="str">
        <f>IF(F291="","",Tabla1[[#This Row],[sem 01]]&amp;Tabla1[[#This Row],[sem 02]]&amp;Tabla1[[#This Row],[sem 03]])</f>
        <v/>
      </c>
      <c r="BE291" s="235" t="str">
        <f>IF(TRIM(F291)="","",$B$1&amp;"-"&amp;SUBSTITUTE(Tabla1[[#This Row],[Mes Inscrito]]," ","")&amp;"-"&amp;SUBSTITUTE(Tabla1[[#This Row],[Dia de clases Inscrito]]," ","")&amp;"-"&amp;SUBSTITUTE(Tabla1[[#This Row],[Horario Inscrito]]," ","")&amp;"-"&amp;Tabla1[[#This Row],[Fecha Inicio grupo]])</f>
        <v/>
      </c>
      <c r="BF291" s="252" t="str">
        <f>IF(F291="","",Tabla1[[#This Row],[Curso]])</f>
        <v/>
      </c>
      <c r="BG291" s="253" t="str">
        <f>+IF(TRIM(F291)="","",$B$1&amp;"-"&amp;TRIM(Tabla1[[#This Row],[Mes Inscrito]])&amp;"-"&amp;TRIM(Tabla1[[#This Row],[Dia de clases Inscrito]])&amp;"-"&amp;TRIM(Tabla1[[#This Row],[Horario Inscrito]])&amp;"-"&amp;TRIM(Tabla1[[#This Row],[Fecha Inicio grupo]])&amp;"-"&amp;TRIM(Tabla1[[#This Row],[Tipo Incrito]]))</f>
        <v/>
      </c>
      <c r="BH291" s="307"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8"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8"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8" t="str">
        <f>IF(Tabla1[[#This Row],[Fecha Inicio grupo]]="","",IFERROR(VLOOKUP(Tabla1[[#This Row],[Mes de Alta como miembro]],Parámetros!$AM$2:$AN$16,2,0),"01/01/1900"))</f>
        <v/>
      </c>
    </row>
    <row r="292" spans="1:63" ht="14.45">
      <c r="A292" s="68">
        <v>289</v>
      </c>
      <c r="B292" s="29"/>
      <c r="C292" s="34"/>
      <c r="D292" s="42"/>
      <c r="E292" s="64"/>
      <c r="F292" s="45"/>
      <c r="G292" s="45"/>
      <c r="H292" s="164"/>
      <c r="I292" s="42"/>
      <c r="J292" s="28"/>
      <c r="K292" s="69"/>
      <c r="L292" s="68"/>
      <c r="M292" s="46"/>
      <c r="N292" s="239" t="str">
        <f ca="1">IF(Tabla1[[#This Row],[Fecha de nac]]="","",IF(Tabla1[[#This Row],[Fecha Finalización]] &gt;=TODAY(), DATEDIF(Tabla1[[#This Row],[Fecha de nac]],TODAY(),"y"), ROUNDDOWN((Tabla1[[#This Row],[Fecha Finalización]] -Tabla1[[#This Row],[Fecha de nac]])/365,0)))</f>
        <v/>
      </c>
      <c r="O292" s="170"/>
      <c r="P292" s="34"/>
      <c r="Q292" s="67"/>
      <c r="R292" s="67"/>
      <c r="S292" s="67"/>
      <c r="T292" s="67"/>
      <c r="U292" s="244" t="str">
        <f>IF(F292="","",Tabla1[[#This Row],[Fecha Inicio grupo]]+3*7-7)</f>
        <v/>
      </c>
      <c r="V292" s="245" t="str">
        <f>IF(F292="","",EDATE(Tabla1[[#This Row],[Fecha Inicio grupo]],3))</f>
        <v/>
      </c>
      <c r="W292" s="29"/>
      <c r="X292" s="29"/>
      <c r="Y292" s="76"/>
      <c r="Z292" s="76"/>
      <c r="AA292" s="76"/>
      <c r="AB292" s="76"/>
      <c r="AC292" s="76"/>
      <c r="AD292" s="76"/>
      <c r="AE292" s="76"/>
      <c r="AF292" s="76"/>
      <c r="AG292" s="76"/>
      <c r="AH292" s="76"/>
      <c r="AI292" s="76"/>
      <c r="AJ292" s="76"/>
      <c r="AK292" s="76"/>
      <c r="AL292" s="76"/>
      <c r="AM292" s="76"/>
      <c r="AN292" s="76"/>
      <c r="AO292" s="145"/>
      <c r="AP292" s="247" t="str">
        <f>IF(F292="","",IFERROR(VLOOKUP(SUBSTITUTE(SUBSTITUTE(Tabla1[[#This Row],[Uso Sistemas]],"T","P"),"N","F"),Parámetros!$M$2:$N$17,2,0),"Completar hasta 3ra sem. para evaluar a Probacionista"))</f>
        <v/>
      </c>
      <c r="AQ292" s="39"/>
      <c r="AR292" s="39"/>
      <c r="AS292" s="39"/>
      <c r="AT292" s="28"/>
      <c r="AU292" s="55"/>
      <c r="AV292" s="55"/>
      <c r="AW292" s="55"/>
      <c r="AX292" s="249" t="str">
        <f>IF(V292="","",EOMONTH(EDATE(Tabla1[[#This Row],[Fecha Finalización]],2),0))</f>
        <v/>
      </c>
      <c r="AY292" s="39"/>
      <c r="AZ292" s="250" t="str">
        <f>IF(V292="","",EOMONTH(EDATE(Tabla1[[#This Row],[Fecha Finalización]],3),0))</f>
        <v/>
      </c>
      <c r="BA292" s="39"/>
      <c r="BB292" s="39"/>
      <c r="BC292" s="236"/>
      <c r="BD292" s="234" t="str">
        <f>IF(F292="","",Tabla1[[#This Row],[sem 01]]&amp;Tabla1[[#This Row],[sem 02]]&amp;Tabla1[[#This Row],[sem 03]])</f>
        <v/>
      </c>
      <c r="BE292" s="235" t="str">
        <f>IF(TRIM(F292)="","",$B$1&amp;"-"&amp;SUBSTITUTE(Tabla1[[#This Row],[Mes Inscrito]]," ","")&amp;"-"&amp;SUBSTITUTE(Tabla1[[#This Row],[Dia de clases Inscrito]]," ","")&amp;"-"&amp;SUBSTITUTE(Tabla1[[#This Row],[Horario Inscrito]]," ","")&amp;"-"&amp;Tabla1[[#This Row],[Fecha Inicio grupo]])</f>
        <v/>
      </c>
      <c r="BF292" s="252" t="str">
        <f>IF(F292="","",Tabla1[[#This Row],[Curso]])</f>
        <v/>
      </c>
      <c r="BG292" s="253" t="str">
        <f>+IF(TRIM(F292)="","",$B$1&amp;"-"&amp;TRIM(Tabla1[[#This Row],[Mes Inscrito]])&amp;"-"&amp;TRIM(Tabla1[[#This Row],[Dia de clases Inscrito]])&amp;"-"&amp;TRIM(Tabla1[[#This Row],[Horario Inscrito]])&amp;"-"&amp;TRIM(Tabla1[[#This Row],[Fecha Inicio grupo]])&amp;"-"&amp;TRIM(Tabla1[[#This Row],[Tipo Incrito]]))</f>
        <v/>
      </c>
      <c r="BH292" s="307"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8"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8"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8" t="str">
        <f>IF(Tabla1[[#This Row],[Fecha Inicio grupo]]="","",IFERROR(VLOOKUP(Tabla1[[#This Row],[Mes de Alta como miembro]],Parámetros!$AM$2:$AN$16,2,0),"01/01/1900"))</f>
        <v/>
      </c>
    </row>
    <row r="293" spans="1:63" ht="14.45">
      <c r="A293" s="68">
        <v>290</v>
      </c>
      <c r="B293" s="29"/>
      <c r="C293" s="34"/>
      <c r="D293" s="42"/>
      <c r="E293" s="64"/>
      <c r="F293" s="45"/>
      <c r="G293" s="45"/>
      <c r="H293" s="164"/>
      <c r="I293" s="42"/>
      <c r="J293" s="28"/>
      <c r="K293" s="69"/>
      <c r="L293" s="68"/>
      <c r="M293" s="46"/>
      <c r="N293" s="239" t="str">
        <f ca="1">IF(Tabla1[[#This Row],[Fecha de nac]]="","",IF(Tabla1[[#This Row],[Fecha Finalización]] &gt;=TODAY(), DATEDIF(Tabla1[[#This Row],[Fecha de nac]],TODAY(),"y"), ROUNDDOWN((Tabla1[[#This Row],[Fecha Finalización]] -Tabla1[[#This Row],[Fecha de nac]])/365,0)))</f>
        <v/>
      </c>
      <c r="O293" s="170"/>
      <c r="P293" s="34"/>
      <c r="Q293" s="67"/>
      <c r="R293" s="67"/>
      <c r="S293" s="67"/>
      <c r="T293" s="67"/>
      <c r="U293" s="244" t="str">
        <f>IF(F293="","",Tabla1[[#This Row],[Fecha Inicio grupo]]+3*7-7)</f>
        <v/>
      </c>
      <c r="V293" s="245" t="str">
        <f>IF(F293="","",EDATE(Tabla1[[#This Row],[Fecha Inicio grupo]],3))</f>
        <v/>
      </c>
      <c r="W293" s="29"/>
      <c r="X293" s="29"/>
      <c r="Y293" s="76"/>
      <c r="Z293" s="76"/>
      <c r="AA293" s="76"/>
      <c r="AB293" s="76"/>
      <c r="AC293" s="76"/>
      <c r="AD293" s="76"/>
      <c r="AE293" s="76"/>
      <c r="AF293" s="76"/>
      <c r="AG293" s="76"/>
      <c r="AH293" s="76"/>
      <c r="AI293" s="76"/>
      <c r="AJ293" s="76"/>
      <c r="AK293" s="76"/>
      <c r="AL293" s="76"/>
      <c r="AM293" s="76"/>
      <c r="AN293" s="76"/>
      <c r="AO293" s="145"/>
      <c r="AP293" s="247" t="str">
        <f>IF(F293="","",IFERROR(VLOOKUP(SUBSTITUTE(SUBSTITUTE(Tabla1[[#This Row],[Uso Sistemas]],"T","P"),"N","F"),Parámetros!$M$2:$N$17,2,0),"Completar hasta 3ra sem. para evaluar a Probacionista"))</f>
        <v/>
      </c>
      <c r="AQ293" s="39"/>
      <c r="AR293" s="39"/>
      <c r="AS293" s="39"/>
      <c r="AT293" s="28"/>
      <c r="AU293" s="55"/>
      <c r="AV293" s="55"/>
      <c r="AW293" s="55"/>
      <c r="AX293" s="249" t="str">
        <f>IF(V293="","",EOMONTH(EDATE(Tabla1[[#This Row],[Fecha Finalización]],2),0))</f>
        <v/>
      </c>
      <c r="AY293" s="39"/>
      <c r="AZ293" s="250" t="str">
        <f>IF(V293="","",EOMONTH(EDATE(Tabla1[[#This Row],[Fecha Finalización]],3),0))</f>
        <v/>
      </c>
      <c r="BA293" s="39"/>
      <c r="BB293" s="39"/>
      <c r="BC293" s="236"/>
      <c r="BD293" s="234" t="str">
        <f>IF(F293="","",Tabla1[[#This Row],[sem 01]]&amp;Tabla1[[#This Row],[sem 02]]&amp;Tabla1[[#This Row],[sem 03]])</f>
        <v/>
      </c>
      <c r="BE293" s="235" t="str">
        <f>IF(TRIM(F293)="","",$B$1&amp;"-"&amp;SUBSTITUTE(Tabla1[[#This Row],[Mes Inscrito]]," ","")&amp;"-"&amp;SUBSTITUTE(Tabla1[[#This Row],[Dia de clases Inscrito]]," ","")&amp;"-"&amp;SUBSTITUTE(Tabla1[[#This Row],[Horario Inscrito]]," ","")&amp;"-"&amp;Tabla1[[#This Row],[Fecha Inicio grupo]])</f>
        <v/>
      </c>
      <c r="BF293" s="252" t="str">
        <f>IF(F293="","",Tabla1[[#This Row],[Curso]])</f>
        <v/>
      </c>
      <c r="BG293" s="253" t="str">
        <f>+IF(TRIM(F293)="","",$B$1&amp;"-"&amp;TRIM(Tabla1[[#This Row],[Mes Inscrito]])&amp;"-"&amp;TRIM(Tabla1[[#This Row],[Dia de clases Inscrito]])&amp;"-"&amp;TRIM(Tabla1[[#This Row],[Horario Inscrito]])&amp;"-"&amp;TRIM(Tabla1[[#This Row],[Fecha Inicio grupo]])&amp;"-"&amp;TRIM(Tabla1[[#This Row],[Tipo Incrito]]))</f>
        <v/>
      </c>
      <c r="BH293" s="307"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8"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8"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8" t="str">
        <f>IF(Tabla1[[#This Row],[Fecha Inicio grupo]]="","",IFERROR(VLOOKUP(Tabla1[[#This Row],[Mes de Alta como miembro]],Parámetros!$AM$2:$AN$16,2,0),"01/01/1900"))</f>
        <v/>
      </c>
    </row>
    <row r="294" spans="1:63" ht="14.45">
      <c r="A294" s="68">
        <v>291</v>
      </c>
      <c r="B294" s="29"/>
      <c r="C294" s="34"/>
      <c r="D294" s="42"/>
      <c r="E294" s="64"/>
      <c r="F294" s="45"/>
      <c r="G294" s="45"/>
      <c r="H294" s="164"/>
      <c r="I294" s="42"/>
      <c r="J294" s="28"/>
      <c r="K294" s="69"/>
      <c r="L294" s="68"/>
      <c r="M294" s="46"/>
      <c r="N294" s="239" t="str">
        <f ca="1">IF(Tabla1[[#This Row],[Fecha de nac]]="","",IF(Tabla1[[#This Row],[Fecha Finalización]] &gt;=TODAY(), DATEDIF(Tabla1[[#This Row],[Fecha de nac]],TODAY(),"y"), ROUNDDOWN((Tabla1[[#This Row],[Fecha Finalización]] -Tabla1[[#This Row],[Fecha de nac]])/365,0)))</f>
        <v/>
      </c>
      <c r="O294" s="170"/>
      <c r="P294" s="34"/>
      <c r="Q294" s="67"/>
      <c r="R294" s="67"/>
      <c r="S294" s="67"/>
      <c r="T294" s="67"/>
      <c r="U294" s="244" t="str">
        <f>IF(F294="","",Tabla1[[#This Row],[Fecha Inicio grupo]]+3*7-7)</f>
        <v/>
      </c>
      <c r="V294" s="245" t="str">
        <f>IF(F294="","",EDATE(Tabla1[[#This Row],[Fecha Inicio grupo]],3))</f>
        <v/>
      </c>
      <c r="W294" s="29"/>
      <c r="X294" s="29"/>
      <c r="Y294" s="76"/>
      <c r="Z294" s="76"/>
      <c r="AA294" s="76"/>
      <c r="AB294" s="76"/>
      <c r="AC294" s="76"/>
      <c r="AD294" s="76"/>
      <c r="AE294" s="76"/>
      <c r="AF294" s="76"/>
      <c r="AG294" s="76"/>
      <c r="AH294" s="76"/>
      <c r="AI294" s="76"/>
      <c r="AJ294" s="76"/>
      <c r="AK294" s="76"/>
      <c r="AL294" s="76"/>
      <c r="AM294" s="76"/>
      <c r="AN294" s="76"/>
      <c r="AO294" s="145"/>
      <c r="AP294" s="247" t="str">
        <f>IF(F294="","",IFERROR(VLOOKUP(SUBSTITUTE(SUBSTITUTE(Tabla1[[#This Row],[Uso Sistemas]],"T","P"),"N","F"),Parámetros!$M$2:$N$17,2,0),"Completar hasta 3ra sem. para evaluar a Probacionista"))</f>
        <v/>
      </c>
      <c r="AQ294" s="39"/>
      <c r="AR294" s="39"/>
      <c r="AS294" s="39"/>
      <c r="AT294" s="28"/>
      <c r="AU294" s="55"/>
      <c r="AV294" s="55"/>
      <c r="AW294" s="55"/>
      <c r="AX294" s="249" t="str">
        <f>IF(V294="","",EOMONTH(EDATE(Tabla1[[#This Row],[Fecha Finalización]],2),0))</f>
        <v/>
      </c>
      <c r="AY294" s="39"/>
      <c r="AZ294" s="250" t="str">
        <f>IF(V294="","",EOMONTH(EDATE(Tabla1[[#This Row],[Fecha Finalización]],3),0))</f>
        <v/>
      </c>
      <c r="BA294" s="39"/>
      <c r="BB294" s="39"/>
      <c r="BC294" s="236"/>
      <c r="BD294" s="234" t="str">
        <f>IF(F294="","",Tabla1[[#This Row],[sem 01]]&amp;Tabla1[[#This Row],[sem 02]]&amp;Tabla1[[#This Row],[sem 03]])</f>
        <v/>
      </c>
      <c r="BE294" s="235" t="str">
        <f>IF(TRIM(F294)="","",$B$1&amp;"-"&amp;SUBSTITUTE(Tabla1[[#This Row],[Mes Inscrito]]," ","")&amp;"-"&amp;SUBSTITUTE(Tabla1[[#This Row],[Dia de clases Inscrito]]," ","")&amp;"-"&amp;SUBSTITUTE(Tabla1[[#This Row],[Horario Inscrito]]," ","")&amp;"-"&amp;Tabla1[[#This Row],[Fecha Inicio grupo]])</f>
        <v/>
      </c>
      <c r="BF294" s="252" t="str">
        <f>IF(F294="","",Tabla1[[#This Row],[Curso]])</f>
        <v/>
      </c>
      <c r="BG294" s="253" t="str">
        <f>+IF(TRIM(F294)="","",$B$1&amp;"-"&amp;TRIM(Tabla1[[#This Row],[Mes Inscrito]])&amp;"-"&amp;TRIM(Tabla1[[#This Row],[Dia de clases Inscrito]])&amp;"-"&amp;TRIM(Tabla1[[#This Row],[Horario Inscrito]])&amp;"-"&amp;TRIM(Tabla1[[#This Row],[Fecha Inicio grupo]])&amp;"-"&amp;TRIM(Tabla1[[#This Row],[Tipo Incrito]]))</f>
        <v/>
      </c>
      <c r="BH294" s="307"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8"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8"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8" t="str">
        <f>IF(Tabla1[[#This Row],[Fecha Inicio grupo]]="","",IFERROR(VLOOKUP(Tabla1[[#This Row],[Mes de Alta como miembro]],Parámetros!$AM$2:$AN$16,2,0),"01/01/1900"))</f>
        <v/>
      </c>
    </row>
    <row r="295" spans="1:63" ht="14.45">
      <c r="A295" s="68">
        <v>292</v>
      </c>
      <c r="B295" s="29"/>
      <c r="C295" s="34"/>
      <c r="D295" s="42"/>
      <c r="E295" s="64"/>
      <c r="F295" s="45"/>
      <c r="G295" s="45"/>
      <c r="H295" s="164"/>
      <c r="I295" s="42"/>
      <c r="J295" s="28"/>
      <c r="K295" s="69"/>
      <c r="L295" s="68"/>
      <c r="M295" s="46"/>
      <c r="N295" s="239" t="str">
        <f ca="1">IF(Tabla1[[#This Row],[Fecha de nac]]="","",IF(Tabla1[[#This Row],[Fecha Finalización]] &gt;=TODAY(), DATEDIF(Tabla1[[#This Row],[Fecha de nac]],TODAY(),"y"), ROUNDDOWN((Tabla1[[#This Row],[Fecha Finalización]] -Tabla1[[#This Row],[Fecha de nac]])/365,0)))</f>
        <v/>
      </c>
      <c r="O295" s="170"/>
      <c r="P295" s="34"/>
      <c r="Q295" s="67"/>
      <c r="R295" s="67"/>
      <c r="S295" s="67"/>
      <c r="T295" s="67"/>
      <c r="U295" s="244" t="str">
        <f>IF(F295="","",Tabla1[[#This Row],[Fecha Inicio grupo]]+3*7-7)</f>
        <v/>
      </c>
      <c r="V295" s="245" t="str">
        <f>IF(F295="","",EDATE(Tabla1[[#This Row],[Fecha Inicio grupo]],3))</f>
        <v/>
      </c>
      <c r="W295" s="29"/>
      <c r="X295" s="29"/>
      <c r="Y295" s="76"/>
      <c r="Z295" s="76"/>
      <c r="AA295" s="76"/>
      <c r="AB295" s="76"/>
      <c r="AC295" s="76"/>
      <c r="AD295" s="76"/>
      <c r="AE295" s="76"/>
      <c r="AF295" s="76"/>
      <c r="AG295" s="76"/>
      <c r="AH295" s="76"/>
      <c r="AI295" s="76"/>
      <c r="AJ295" s="76"/>
      <c r="AK295" s="76"/>
      <c r="AL295" s="76"/>
      <c r="AM295" s="76"/>
      <c r="AN295" s="76"/>
      <c r="AO295" s="145"/>
      <c r="AP295" s="247" t="str">
        <f>IF(F295="","",IFERROR(VLOOKUP(SUBSTITUTE(SUBSTITUTE(Tabla1[[#This Row],[Uso Sistemas]],"T","P"),"N","F"),Parámetros!$M$2:$N$17,2,0),"Completar hasta 3ra sem. para evaluar a Probacionista"))</f>
        <v/>
      </c>
      <c r="AQ295" s="39"/>
      <c r="AR295" s="39"/>
      <c r="AS295" s="39"/>
      <c r="AT295" s="28"/>
      <c r="AU295" s="55"/>
      <c r="AV295" s="55"/>
      <c r="AW295" s="55"/>
      <c r="AX295" s="249" t="str">
        <f>IF(V295="","",EOMONTH(EDATE(Tabla1[[#This Row],[Fecha Finalización]],2),0))</f>
        <v/>
      </c>
      <c r="AY295" s="39"/>
      <c r="AZ295" s="250" t="str">
        <f>IF(V295="","",EOMONTH(EDATE(Tabla1[[#This Row],[Fecha Finalización]],3),0))</f>
        <v/>
      </c>
      <c r="BA295" s="39"/>
      <c r="BB295" s="39"/>
      <c r="BC295" s="236"/>
      <c r="BD295" s="234" t="str">
        <f>IF(F295="","",Tabla1[[#This Row],[sem 01]]&amp;Tabla1[[#This Row],[sem 02]]&amp;Tabla1[[#This Row],[sem 03]])</f>
        <v/>
      </c>
      <c r="BE295" s="235" t="str">
        <f>IF(TRIM(F295)="","",$B$1&amp;"-"&amp;SUBSTITUTE(Tabla1[[#This Row],[Mes Inscrito]]," ","")&amp;"-"&amp;SUBSTITUTE(Tabla1[[#This Row],[Dia de clases Inscrito]]," ","")&amp;"-"&amp;SUBSTITUTE(Tabla1[[#This Row],[Horario Inscrito]]," ","")&amp;"-"&amp;Tabla1[[#This Row],[Fecha Inicio grupo]])</f>
        <v/>
      </c>
      <c r="BF295" s="252" t="str">
        <f>IF(F295="","",Tabla1[[#This Row],[Curso]])</f>
        <v/>
      </c>
      <c r="BG295" s="253" t="str">
        <f>+IF(TRIM(F295)="","",$B$1&amp;"-"&amp;TRIM(Tabla1[[#This Row],[Mes Inscrito]])&amp;"-"&amp;TRIM(Tabla1[[#This Row],[Dia de clases Inscrito]])&amp;"-"&amp;TRIM(Tabla1[[#This Row],[Horario Inscrito]])&amp;"-"&amp;TRIM(Tabla1[[#This Row],[Fecha Inicio grupo]])&amp;"-"&amp;TRIM(Tabla1[[#This Row],[Tipo Incrito]]))</f>
        <v/>
      </c>
      <c r="BH295" s="307"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8"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8"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8" t="str">
        <f>IF(Tabla1[[#This Row],[Fecha Inicio grupo]]="","",IFERROR(VLOOKUP(Tabla1[[#This Row],[Mes de Alta como miembro]],Parámetros!$AM$2:$AN$16,2,0),"01/01/1900"))</f>
        <v/>
      </c>
    </row>
    <row r="296" spans="1:63" ht="14.45">
      <c r="A296" s="68">
        <v>293</v>
      </c>
      <c r="B296" s="29"/>
      <c r="C296" s="34"/>
      <c r="D296" s="42"/>
      <c r="E296" s="64"/>
      <c r="F296" s="45"/>
      <c r="G296" s="45"/>
      <c r="H296" s="164"/>
      <c r="I296" s="42"/>
      <c r="J296" s="28"/>
      <c r="K296" s="69"/>
      <c r="L296" s="68"/>
      <c r="M296" s="46"/>
      <c r="N296" s="239" t="str">
        <f ca="1">IF(Tabla1[[#This Row],[Fecha de nac]]="","",IF(Tabla1[[#This Row],[Fecha Finalización]] &gt;=TODAY(), DATEDIF(Tabla1[[#This Row],[Fecha de nac]],TODAY(),"y"), ROUNDDOWN((Tabla1[[#This Row],[Fecha Finalización]] -Tabla1[[#This Row],[Fecha de nac]])/365,0)))</f>
        <v/>
      </c>
      <c r="O296" s="170"/>
      <c r="P296" s="34"/>
      <c r="Q296" s="67"/>
      <c r="R296" s="67"/>
      <c r="S296" s="67"/>
      <c r="T296" s="67"/>
      <c r="U296" s="244" t="str">
        <f>IF(F296="","",Tabla1[[#This Row],[Fecha Inicio grupo]]+3*7-7)</f>
        <v/>
      </c>
      <c r="V296" s="245" t="str">
        <f>IF(F296="","",EDATE(Tabla1[[#This Row],[Fecha Inicio grupo]],3))</f>
        <v/>
      </c>
      <c r="W296" s="29"/>
      <c r="X296" s="29"/>
      <c r="Y296" s="76"/>
      <c r="Z296" s="76"/>
      <c r="AA296" s="76"/>
      <c r="AB296" s="76"/>
      <c r="AC296" s="76"/>
      <c r="AD296" s="76"/>
      <c r="AE296" s="76"/>
      <c r="AF296" s="76"/>
      <c r="AG296" s="76"/>
      <c r="AH296" s="76"/>
      <c r="AI296" s="76"/>
      <c r="AJ296" s="76"/>
      <c r="AK296" s="76"/>
      <c r="AL296" s="76"/>
      <c r="AM296" s="76"/>
      <c r="AN296" s="76"/>
      <c r="AO296" s="145"/>
      <c r="AP296" s="247" t="str">
        <f>IF(F296="","",IFERROR(VLOOKUP(SUBSTITUTE(SUBSTITUTE(Tabla1[[#This Row],[Uso Sistemas]],"T","P"),"N","F"),Parámetros!$M$2:$N$17,2,0),"Completar hasta 3ra sem. para evaluar a Probacionista"))</f>
        <v/>
      </c>
      <c r="AQ296" s="39"/>
      <c r="AR296" s="39"/>
      <c r="AS296" s="39"/>
      <c r="AT296" s="28"/>
      <c r="AU296" s="55"/>
      <c r="AV296" s="55"/>
      <c r="AW296" s="55"/>
      <c r="AX296" s="249" t="str">
        <f>IF(V296="","",EOMONTH(EDATE(Tabla1[[#This Row],[Fecha Finalización]],2),0))</f>
        <v/>
      </c>
      <c r="AY296" s="39"/>
      <c r="AZ296" s="250" t="str">
        <f>IF(V296="","",EOMONTH(EDATE(Tabla1[[#This Row],[Fecha Finalización]],3),0))</f>
        <v/>
      </c>
      <c r="BA296" s="39"/>
      <c r="BB296" s="39"/>
      <c r="BC296" s="236"/>
      <c r="BD296" s="234" t="str">
        <f>IF(F296="","",Tabla1[[#This Row],[sem 01]]&amp;Tabla1[[#This Row],[sem 02]]&amp;Tabla1[[#This Row],[sem 03]])</f>
        <v/>
      </c>
      <c r="BE296" s="235" t="str">
        <f>IF(TRIM(F296)="","",$B$1&amp;"-"&amp;SUBSTITUTE(Tabla1[[#This Row],[Mes Inscrito]]," ","")&amp;"-"&amp;SUBSTITUTE(Tabla1[[#This Row],[Dia de clases Inscrito]]," ","")&amp;"-"&amp;SUBSTITUTE(Tabla1[[#This Row],[Horario Inscrito]]," ","")&amp;"-"&amp;Tabla1[[#This Row],[Fecha Inicio grupo]])</f>
        <v/>
      </c>
      <c r="BF296" s="252" t="str">
        <f>IF(F296="","",Tabla1[[#This Row],[Curso]])</f>
        <v/>
      </c>
      <c r="BG296" s="253" t="str">
        <f>+IF(TRIM(F296)="","",$B$1&amp;"-"&amp;TRIM(Tabla1[[#This Row],[Mes Inscrito]])&amp;"-"&amp;TRIM(Tabla1[[#This Row],[Dia de clases Inscrito]])&amp;"-"&amp;TRIM(Tabla1[[#This Row],[Horario Inscrito]])&amp;"-"&amp;TRIM(Tabla1[[#This Row],[Fecha Inicio grupo]])&amp;"-"&amp;TRIM(Tabla1[[#This Row],[Tipo Incrito]]))</f>
        <v/>
      </c>
      <c r="BH296" s="307"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8"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8"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8" t="str">
        <f>IF(Tabla1[[#This Row],[Fecha Inicio grupo]]="","",IFERROR(VLOOKUP(Tabla1[[#This Row],[Mes de Alta como miembro]],Parámetros!$AM$2:$AN$16,2,0),"01/01/1900"))</f>
        <v/>
      </c>
    </row>
    <row r="297" spans="1:63" ht="14.45">
      <c r="A297" s="68">
        <v>294</v>
      </c>
      <c r="B297" s="29"/>
      <c r="C297" s="34"/>
      <c r="D297" s="42"/>
      <c r="E297" s="64"/>
      <c r="F297" s="45"/>
      <c r="G297" s="45"/>
      <c r="H297" s="164"/>
      <c r="I297" s="42"/>
      <c r="J297" s="28"/>
      <c r="K297" s="69"/>
      <c r="L297" s="68"/>
      <c r="M297" s="46"/>
      <c r="N297" s="239" t="str">
        <f ca="1">IF(Tabla1[[#This Row],[Fecha de nac]]="","",IF(Tabla1[[#This Row],[Fecha Finalización]] &gt;=TODAY(), DATEDIF(Tabla1[[#This Row],[Fecha de nac]],TODAY(),"y"), ROUNDDOWN((Tabla1[[#This Row],[Fecha Finalización]] -Tabla1[[#This Row],[Fecha de nac]])/365,0)))</f>
        <v/>
      </c>
      <c r="O297" s="170"/>
      <c r="P297" s="34"/>
      <c r="Q297" s="67"/>
      <c r="R297" s="67"/>
      <c r="S297" s="67"/>
      <c r="T297" s="67"/>
      <c r="U297" s="244" t="str">
        <f>IF(F297="","",Tabla1[[#This Row],[Fecha Inicio grupo]]+3*7-7)</f>
        <v/>
      </c>
      <c r="V297" s="245" t="str">
        <f>IF(F297="","",EDATE(Tabla1[[#This Row],[Fecha Inicio grupo]],3))</f>
        <v/>
      </c>
      <c r="W297" s="29"/>
      <c r="X297" s="29"/>
      <c r="Y297" s="76"/>
      <c r="Z297" s="76"/>
      <c r="AA297" s="76"/>
      <c r="AB297" s="76"/>
      <c r="AC297" s="76"/>
      <c r="AD297" s="76"/>
      <c r="AE297" s="76"/>
      <c r="AF297" s="76"/>
      <c r="AG297" s="76"/>
      <c r="AH297" s="76"/>
      <c r="AI297" s="76"/>
      <c r="AJ297" s="76"/>
      <c r="AK297" s="76"/>
      <c r="AL297" s="76"/>
      <c r="AM297" s="76"/>
      <c r="AN297" s="76"/>
      <c r="AO297" s="145"/>
      <c r="AP297" s="247" t="str">
        <f>IF(F297="","",IFERROR(VLOOKUP(SUBSTITUTE(SUBSTITUTE(Tabla1[[#This Row],[Uso Sistemas]],"T","P"),"N","F"),Parámetros!$M$2:$N$17,2,0),"Completar hasta 3ra sem. para evaluar a Probacionista"))</f>
        <v/>
      </c>
      <c r="AQ297" s="39"/>
      <c r="AR297" s="39"/>
      <c r="AS297" s="39"/>
      <c r="AT297" s="28"/>
      <c r="AU297" s="55"/>
      <c r="AV297" s="55"/>
      <c r="AW297" s="55"/>
      <c r="AX297" s="249" t="str">
        <f>IF(V297="","",EOMONTH(EDATE(Tabla1[[#This Row],[Fecha Finalización]],2),0))</f>
        <v/>
      </c>
      <c r="AY297" s="39"/>
      <c r="AZ297" s="250" t="str">
        <f>IF(V297="","",EOMONTH(EDATE(Tabla1[[#This Row],[Fecha Finalización]],3),0))</f>
        <v/>
      </c>
      <c r="BA297" s="39"/>
      <c r="BB297" s="39"/>
      <c r="BC297" s="236"/>
      <c r="BD297" s="234" t="str">
        <f>IF(F297="","",Tabla1[[#This Row],[sem 01]]&amp;Tabla1[[#This Row],[sem 02]]&amp;Tabla1[[#This Row],[sem 03]])</f>
        <v/>
      </c>
      <c r="BE297" s="235" t="str">
        <f>IF(TRIM(F297)="","",$B$1&amp;"-"&amp;SUBSTITUTE(Tabla1[[#This Row],[Mes Inscrito]]," ","")&amp;"-"&amp;SUBSTITUTE(Tabla1[[#This Row],[Dia de clases Inscrito]]," ","")&amp;"-"&amp;SUBSTITUTE(Tabla1[[#This Row],[Horario Inscrito]]," ","")&amp;"-"&amp;Tabla1[[#This Row],[Fecha Inicio grupo]])</f>
        <v/>
      </c>
      <c r="BF297" s="252" t="str">
        <f>IF(F297="","",Tabla1[[#This Row],[Curso]])</f>
        <v/>
      </c>
      <c r="BG297" s="253" t="str">
        <f>+IF(TRIM(F297)="","",$B$1&amp;"-"&amp;TRIM(Tabla1[[#This Row],[Mes Inscrito]])&amp;"-"&amp;TRIM(Tabla1[[#This Row],[Dia de clases Inscrito]])&amp;"-"&amp;TRIM(Tabla1[[#This Row],[Horario Inscrito]])&amp;"-"&amp;TRIM(Tabla1[[#This Row],[Fecha Inicio grupo]])&amp;"-"&amp;TRIM(Tabla1[[#This Row],[Tipo Incrito]]))</f>
        <v/>
      </c>
      <c r="BH297" s="307"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8"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8"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8" t="str">
        <f>IF(Tabla1[[#This Row],[Fecha Inicio grupo]]="","",IFERROR(VLOOKUP(Tabla1[[#This Row],[Mes de Alta como miembro]],Parámetros!$AM$2:$AN$16,2,0),"01/01/1900"))</f>
        <v/>
      </c>
    </row>
    <row r="298" spans="1:63" ht="14.45">
      <c r="A298" s="68">
        <v>295</v>
      </c>
      <c r="B298" s="29"/>
      <c r="C298" s="34"/>
      <c r="D298" s="42"/>
      <c r="E298" s="64"/>
      <c r="F298" s="45"/>
      <c r="G298" s="45"/>
      <c r="H298" s="164"/>
      <c r="I298" s="42"/>
      <c r="J298" s="28"/>
      <c r="K298" s="69"/>
      <c r="L298" s="68"/>
      <c r="M298" s="46"/>
      <c r="N298" s="239" t="str">
        <f ca="1">IF(Tabla1[[#This Row],[Fecha de nac]]="","",IF(Tabla1[[#This Row],[Fecha Finalización]] &gt;=TODAY(), DATEDIF(Tabla1[[#This Row],[Fecha de nac]],TODAY(),"y"), ROUNDDOWN((Tabla1[[#This Row],[Fecha Finalización]] -Tabla1[[#This Row],[Fecha de nac]])/365,0)))</f>
        <v/>
      </c>
      <c r="O298" s="170"/>
      <c r="P298" s="34"/>
      <c r="Q298" s="67"/>
      <c r="R298" s="67"/>
      <c r="S298" s="67"/>
      <c r="T298" s="67"/>
      <c r="U298" s="244" t="str">
        <f>IF(F298="","",Tabla1[[#This Row],[Fecha Inicio grupo]]+3*7-7)</f>
        <v/>
      </c>
      <c r="V298" s="245" t="str">
        <f>IF(F298="","",EDATE(Tabla1[[#This Row],[Fecha Inicio grupo]],3))</f>
        <v/>
      </c>
      <c r="W298" s="29"/>
      <c r="X298" s="29"/>
      <c r="Y298" s="76"/>
      <c r="Z298" s="76"/>
      <c r="AA298" s="76"/>
      <c r="AB298" s="76"/>
      <c r="AC298" s="76"/>
      <c r="AD298" s="76"/>
      <c r="AE298" s="76"/>
      <c r="AF298" s="76"/>
      <c r="AG298" s="76"/>
      <c r="AH298" s="76"/>
      <c r="AI298" s="76"/>
      <c r="AJ298" s="76"/>
      <c r="AK298" s="76"/>
      <c r="AL298" s="76"/>
      <c r="AM298" s="76"/>
      <c r="AN298" s="76"/>
      <c r="AO298" s="145"/>
      <c r="AP298" s="247" t="str">
        <f>IF(F298="","",IFERROR(VLOOKUP(SUBSTITUTE(SUBSTITUTE(Tabla1[[#This Row],[Uso Sistemas]],"T","P"),"N","F"),Parámetros!$M$2:$N$17,2,0),"Completar hasta 3ra sem. para evaluar a Probacionista"))</f>
        <v/>
      </c>
      <c r="AQ298" s="39"/>
      <c r="AR298" s="39"/>
      <c r="AS298" s="39"/>
      <c r="AT298" s="28"/>
      <c r="AU298" s="55"/>
      <c r="AV298" s="55"/>
      <c r="AW298" s="55"/>
      <c r="AX298" s="249" t="str">
        <f>IF(V298="","",EOMONTH(EDATE(Tabla1[[#This Row],[Fecha Finalización]],2),0))</f>
        <v/>
      </c>
      <c r="AY298" s="39"/>
      <c r="AZ298" s="250" t="str">
        <f>IF(V298="","",EOMONTH(EDATE(Tabla1[[#This Row],[Fecha Finalización]],3),0))</f>
        <v/>
      </c>
      <c r="BA298" s="39"/>
      <c r="BB298" s="39"/>
      <c r="BC298" s="236"/>
      <c r="BD298" s="234" t="str">
        <f>IF(F298="","",Tabla1[[#This Row],[sem 01]]&amp;Tabla1[[#This Row],[sem 02]]&amp;Tabla1[[#This Row],[sem 03]])</f>
        <v/>
      </c>
      <c r="BE298" s="235" t="str">
        <f>IF(TRIM(F298)="","",$B$1&amp;"-"&amp;SUBSTITUTE(Tabla1[[#This Row],[Mes Inscrito]]," ","")&amp;"-"&amp;SUBSTITUTE(Tabla1[[#This Row],[Dia de clases Inscrito]]," ","")&amp;"-"&amp;SUBSTITUTE(Tabla1[[#This Row],[Horario Inscrito]]," ","")&amp;"-"&amp;Tabla1[[#This Row],[Fecha Inicio grupo]])</f>
        <v/>
      </c>
      <c r="BF298" s="252" t="str">
        <f>IF(F298="","",Tabla1[[#This Row],[Curso]])</f>
        <v/>
      </c>
      <c r="BG298" s="253" t="str">
        <f>+IF(TRIM(F298)="","",$B$1&amp;"-"&amp;TRIM(Tabla1[[#This Row],[Mes Inscrito]])&amp;"-"&amp;TRIM(Tabla1[[#This Row],[Dia de clases Inscrito]])&amp;"-"&amp;TRIM(Tabla1[[#This Row],[Horario Inscrito]])&amp;"-"&amp;TRIM(Tabla1[[#This Row],[Fecha Inicio grupo]])&amp;"-"&amp;TRIM(Tabla1[[#This Row],[Tipo Incrito]]))</f>
        <v/>
      </c>
      <c r="BH298" s="307"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8"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8"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8" t="str">
        <f>IF(Tabla1[[#This Row],[Fecha Inicio grupo]]="","",IFERROR(VLOOKUP(Tabla1[[#This Row],[Mes de Alta como miembro]],Parámetros!$AM$2:$AN$16,2,0),"01/01/1900"))</f>
        <v/>
      </c>
    </row>
    <row r="299" spans="1:63" ht="14.45">
      <c r="A299" s="68">
        <v>296</v>
      </c>
      <c r="B299" s="29"/>
      <c r="C299" s="34"/>
      <c r="D299" s="42"/>
      <c r="E299" s="64"/>
      <c r="F299" s="45"/>
      <c r="G299" s="45"/>
      <c r="H299" s="164"/>
      <c r="I299" s="42"/>
      <c r="J299" s="28"/>
      <c r="K299" s="69"/>
      <c r="L299" s="68"/>
      <c r="M299" s="46"/>
      <c r="N299" s="239" t="str">
        <f ca="1">IF(Tabla1[[#This Row],[Fecha de nac]]="","",IF(Tabla1[[#This Row],[Fecha Finalización]] &gt;=TODAY(), DATEDIF(Tabla1[[#This Row],[Fecha de nac]],TODAY(),"y"), ROUNDDOWN((Tabla1[[#This Row],[Fecha Finalización]] -Tabla1[[#This Row],[Fecha de nac]])/365,0)))</f>
        <v/>
      </c>
      <c r="O299" s="170"/>
      <c r="P299" s="34"/>
      <c r="Q299" s="67"/>
      <c r="R299" s="67"/>
      <c r="S299" s="67"/>
      <c r="T299" s="67"/>
      <c r="U299" s="244" t="str">
        <f>IF(F299="","",Tabla1[[#This Row],[Fecha Inicio grupo]]+3*7-7)</f>
        <v/>
      </c>
      <c r="V299" s="245" t="str">
        <f>IF(F299="","",EDATE(Tabla1[[#This Row],[Fecha Inicio grupo]],3))</f>
        <v/>
      </c>
      <c r="W299" s="29"/>
      <c r="X299" s="29"/>
      <c r="Y299" s="76"/>
      <c r="Z299" s="76"/>
      <c r="AA299" s="76"/>
      <c r="AB299" s="76"/>
      <c r="AC299" s="76"/>
      <c r="AD299" s="76"/>
      <c r="AE299" s="76"/>
      <c r="AF299" s="76"/>
      <c r="AG299" s="76"/>
      <c r="AH299" s="76"/>
      <c r="AI299" s="76"/>
      <c r="AJ299" s="76"/>
      <c r="AK299" s="76"/>
      <c r="AL299" s="76"/>
      <c r="AM299" s="76"/>
      <c r="AN299" s="76"/>
      <c r="AO299" s="145"/>
      <c r="AP299" s="247" t="str">
        <f>IF(F299="","",IFERROR(VLOOKUP(SUBSTITUTE(SUBSTITUTE(Tabla1[[#This Row],[Uso Sistemas]],"T","P"),"N","F"),Parámetros!$M$2:$N$17,2,0),"Completar hasta 3ra sem. para evaluar a Probacionista"))</f>
        <v/>
      </c>
      <c r="AQ299" s="39"/>
      <c r="AR299" s="39"/>
      <c r="AS299" s="39"/>
      <c r="AT299" s="28"/>
      <c r="AU299" s="55"/>
      <c r="AV299" s="55"/>
      <c r="AW299" s="55"/>
      <c r="AX299" s="249" t="str">
        <f>IF(V299="","",EOMONTH(EDATE(Tabla1[[#This Row],[Fecha Finalización]],2),0))</f>
        <v/>
      </c>
      <c r="AY299" s="39"/>
      <c r="AZ299" s="250" t="str">
        <f>IF(V299="","",EOMONTH(EDATE(Tabla1[[#This Row],[Fecha Finalización]],3),0))</f>
        <v/>
      </c>
      <c r="BA299" s="39"/>
      <c r="BB299" s="39"/>
      <c r="BC299" s="236"/>
      <c r="BD299" s="234" t="str">
        <f>IF(F299="","",Tabla1[[#This Row],[sem 01]]&amp;Tabla1[[#This Row],[sem 02]]&amp;Tabla1[[#This Row],[sem 03]])</f>
        <v/>
      </c>
      <c r="BE299" s="235" t="str">
        <f>IF(TRIM(F299)="","",$B$1&amp;"-"&amp;SUBSTITUTE(Tabla1[[#This Row],[Mes Inscrito]]," ","")&amp;"-"&amp;SUBSTITUTE(Tabla1[[#This Row],[Dia de clases Inscrito]]," ","")&amp;"-"&amp;SUBSTITUTE(Tabla1[[#This Row],[Horario Inscrito]]," ","")&amp;"-"&amp;Tabla1[[#This Row],[Fecha Inicio grupo]])</f>
        <v/>
      </c>
      <c r="BF299" s="252" t="str">
        <f>IF(F299="","",Tabla1[[#This Row],[Curso]])</f>
        <v/>
      </c>
      <c r="BG299" s="253" t="str">
        <f>+IF(TRIM(F299)="","",$B$1&amp;"-"&amp;TRIM(Tabla1[[#This Row],[Mes Inscrito]])&amp;"-"&amp;TRIM(Tabla1[[#This Row],[Dia de clases Inscrito]])&amp;"-"&amp;TRIM(Tabla1[[#This Row],[Horario Inscrito]])&amp;"-"&amp;TRIM(Tabla1[[#This Row],[Fecha Inicio grupo]])&amp;"-"&amp;TRIM(Tabla1[[#This Row],[Tipo Incrito]]))</f>
        <v/>
      </c>
      <c r="BH299" s="307"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8"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8"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8" t="str">
        <f>IF(Tabla1[[#This Row],[Fecha Inicio grupo]]="","",IFERROR(VLOOKUP(Tabla1[[#This Row],[Mes de Alta como miembro]],Parámetros!$AM$2:$AN$16,2,0),"01/01/1900"))</f>
        <v/>
      </c>
    </row>
    <row r="300" spans="1:63" ht="14.45">
      <c r="A300" s="68">
        <v>297</v>
      </c>
      <c r="B300" s="29"/>
      <c r="C300" s="34"/>
      <c r="D300" s="42"/>
      <c r="E300" s="64"/>
      <c r="F300" s="45"/>
      <c r="G300" s="45"/>
      <c r="H300" s="164"/>
      <c r="I300" s="42"/>
      <c r="J300" s="28"/>
      <c r="K300" s="69"/>
      <c r="L300" s="68"/>
      <c r="M300" s="46"/>
      <c r="N300" s="239" t="str">
        <f ca="1">IF(Tabla1[[#This Row],[Fecha de nac]]="","",IF(Tabla1[[#This Row],[Fecha Finalización]] &gt;=TODAY(), DATEDIF(Tabla1[[#This Row],[Fecha de nac]],TODAY(),"y"), ROUNDDOWN((Tabla1[[#This Row],[Fecha Finalización]] -Tabla1[[#This Row],[Fecha de nac]])/365,0)))</f>
        <v/>
      </c>
      <c r="O300" s="170"/>
      <c r="P300" s="34"/>
      <c r="Q300" s="67"/>
      <c r="R300" s="67"/>
      <c r="S300" s="67"/>
      <c r="T300" s="67"/>
      <c r="U300" s="244" t="str">
        <f>IF(F300="","",Tabla1[[#This Row],[Fecha Inicio grupo]]+3*7-7)</f>
        <v/>
      </c>
      <c r="V300" s="245" t="str">
        <f>IF(F300="","",EDATE(Tabla1[[#This Row],[Fecha Inicio grupo]],3))</f>
        <v/>
      </c>
      <c r="W300" s="29"/>
      <c r="X300" s="29"/>
      <c r="Y300" s="76"/>
      <c r="Z300" s="76"/>
      <c r="AA300" s="76"/>
      <c r="AB300" s="76"/>
      <c r="AC300" s="76"/>
      <c r="AD300" s="76"/>
      <c r="AE300" s="76"/>
      <c r="AF300" s="76"/>
      <c r="AG300" s="76"/>
      <c r="AH300" s="76"/>
      <c r="AI300" s="76"/>
      <c r="AJ300" s="76"/>
      <c r="AK300" s="76"/>
      <c r="AL300" s="76"/>
      <c r="AM300" s="76"/>
      <c r="AN300" s="76"/>
      <c r="AO300" s="145"/>
      <c r="AP300" s="247" t="str">
        <f>IF(F300="","",IFERROR(VLOOKUP(SUBSTITUTE(SUBSTITUTE(Tabla1[[#This Row],[Uso Sistemas]],"T","P"),"N","F"),Parámetros!$M$2:$N$17,2,0),"Completar hasta 3ra sem. para evaluar a Probacionista"))</f>
        <v/>
      </c>
      <c r="AQ300" s="39"/>
      <c r="AR300" s="39"/>
      <c r="AS300" s="39"/>
      <c r="AT300" s="28"/>
      <c r="AU300" s="55"/>
      <c r="AV300" s="55"/>
      <c r="AW300" s="55"/>
      <c r="AX300" s="249" t="str">
        <f>IF(V300="","",EOMONTH(EDATE(Tabla1[[#This Row],[Fecha Finalización]],2),0))</f>
        <v/>
      </c>
      <c r="AY300" s="39"/>
      <c r="AZ300" s="250" t="str">
        <f>IF(V300="","",EOMONTH(EDATE(Tabla1[[#This Row],[Fecha Finalización]],3),0))</f>
        <v/>
      </c>
      <c r="BA300" s="39"/>
      <c r="BB300" s="39"/>
      <c r="BC300" s="236"/>
      <c r="BD300" s="234" t="str">
        <f>IF(F300="","",Tabla1[[#This Row],[sem 01]]&amp;Tabla1[[#This Row],[sem 02]]&amp;Tabla1[[#This Row],[sem 03]])</f>
        <v/>
      </c>
      <c r="BE300" s="235" t="str">
        <f>IF(TRIM(F300)="","",$B$1&amp;"-"&amp;SUBSTITUTE(Tabla1[[#This Row],[Mes Inscrito]]," ","")&amp;"-"&amp;SUBSTITUTE(Tabla1[[#This Row],[Dia de clases Inscrito]]," ","")&amp;"-"&amp;SUBSTITUTE(Tabla1[[#This Row],[Horario Inscrito]]," ","")&amp;"-"&amp;Tabla1[[#This Row],[Fecha Inicio grupo]])</f>
        <v/>
      </c>
      <c r="BF300" s="252" t="str">
        <f>IF(F300="","",Tabla1[[#This Row],[Curso]])</f>
        <v/>
      </c>
      <c r="BG300" s="253" t="str">
        <f>+IF(TRIM(F300)="","",$B$1&amp;"-"&amp;TRIM(Tabla1[[#This Row],[Mes Inscrito]])&amp;"-"&amp;TRIM(Tabla1[[#This Row],[Dia de clases Inscrito]])&amp;"-"&amp;TRIM(Tabla1[[#This Row],[Horario Inscrito]])&amp;"-"&amp;TRIM(Tabla1[[#This Row],[Fecha Inicio grupo]])&amp;"-"&amp;TRIM(Tabla1[[#This Row],[Tipo Incrito]]))</f>
        <v/>
      </c>
      <c r="BH300" s="307"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8"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8"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8" t="str">
        <f>IF(Tabla1[[#This Row],[Fecha Inicio grupo]]="","",IFERROR(VLOOKUP(Tabla1[[#This Row],[Mes de Alta como miembro]],Parámetros!$AM$2:$AN$16,2,0),"01/01/1900"))</f>
        <v/>
      </c>
    </row>
    <row r="301" spans="1:63" ht="14.45">
      <c r="A301" s="68">
        <v>298</v>
      </c>
      <c r="B301" s="29"/>
      <c r="C301" s="34"/>
      <c r="D301" s="42"/>
      <c r="E301" s="64"/>
      <c r="F301" s="45"/>
      <c r="G301" s="45"/>
      <c r="H301" s="164"/>
      <c r="I301" s="42"/>
      <c r="J301" s="28"/>
      <c r="K301" s="69"/>
      <c r="L301" s="68"/>
      <c r="M301" s="46"/>
      <c r="N301" s="239" t="str">
        <f ca="1">IF(Tabla1[[#This Row],[Fecha de nac]]="","",IF(Tabla1[[#This Row],[Fecha Finalización]] &gt;=TODAY(), DATEDIF(Tabla1[[#This Row],[Fecha de nac]],TODAY(),"y"), ROUNDDOWN((Tabla1[[#This Row],[Fecha Finalización]] -Tabla1[[#This Row],[Fecha de nac]])/365,0)))</f>
        <v/>
      </c>
      <c r="O301" s="170"/>
      <c r="P301" s="34"/>
      <c r="Q301" s="67"/>
      <c r="R301" s="67"/>
      <c r="S301" s="67"/>
      <c r="T301" s="67"/>
      <c r="U301" s="244" t="str">
        <f>IF(F301="","",Tabla1[[#This Row],[Fecha Inicio grupo]]+3*7-7)</f>
        <v/>
      </c>
      <c r="V301" s="245" t="str">
        <f>IF(F301="","",EDATE(Tabla1[[#This Row],[Fecha Inicio grupo]],3))</f>
        <v/>
      </c>
      <c r="W301" s="29"/>
      <c r="X301" s="29"/>
      <c r="Y301" s="76"/>
      <c r="Z301" s="76"/>
      <c r="AA301" s="76"/>
      <c r="AB301" s="76"/>
      <c r="AC301" s="76"/>
      <c r="AD301" s="76"/>
      <c r="AE301" s="76"/>
      <c r="AF301" s="76"/>
      <c r="AG301" s="76"/>
      <c r="AH301" s="76"/>
      <c r="AI301" s="76"/>
      <c r="AJ301" s="76"/>
      <c r="AK301" s="76"/>
      <c r="AL301" s="76"/>
      <c r="AM301" s="76"/>
      <c r="AN301" s="76"/>
      <c r="AO301" s="145"/>
      <c r="AP301" s="247" t="str">
        <f>IF(F301="","",IFERROR(VLOOKUP(SUBSTITUTE(SUBSTITUTE(Tabla1[[#This Row],[Uso Sistemas]],"T","P"),"N","F"),Parámetros!$M$2:$N$17,2,0),"Completar hasta 3ra sem. para evaluar a Probacionista"))</f>
        <v/>
      </c>
      <c r="AQ301" s="39"/>
      <c r="AR301" s="39"/>
      <c r="AS301" s="39"/>
      <c r="AT301" s="28"/>
      <c r="AU301" s="55"/>
      <c r="AV301" s="55"/>
      <c r="AW301" s="55"/>
      <c r="AX301" s="249" t="str">
        <f>IF(V301="","",EOMONTH(EDATE(Tabla1[[#This Row],[Fecha Finalización]],2),0))</f>
        <v/>
      </c>
      <c r="AY301" s="39"/>
      <c r="AZ301" s="250" t="str">
        <f>IF(V301="","",EOMONTH(EDATE(Tabla1[[#This Row],[Fecha Finalización]],3),0))</f>
        <v/>
      </c>
      <c r="BA301" s="39"/>
      <c r="BB301" s="39"/>
      <c r="BC301" s="236"/>
      <c r="BD301" s="234" t="str">
        <f>IF(F301="","",Tabla1[[#This Row],[sem 01]]&amp;Tabla1[[#This Row],[sem 02]]&amp;Tabla1[[#This Row],[sem 03]])</f>
        <v/>
      </c>
      <c r="BE301" s="235" t="str">
        <f>IF(TRIM(F301)="","",$B$1&amp;"-"&amp;SUBSTITUTE(Tabla1[[#This Row],[Mes Inscrito]]," ","")&amp;"-"&amp;SUBSTITUTE(Tabla1[[#This Row],[Dia de clases Inscrito]]," ","")&amp;"-"&amp;SUBSTITUTE(Tabla1[[#This Row],[Horario Inscrito]]," ","")&amp;"-"&amp;Tabla1[[#This Row],[Fecha Inicio grupo]])</f>
        <v/>
      </c>
      <c r="BF301" s="252" t="str">
        <f>IF(F301="","",Tabla1[[#This Row],[Curso]])</f>
        <v/>
      </c>
      <c r="BG301" s="253" t="str">
        <f>+IF(TRIM(F301)="","",$B$1&amp;"-"&amp;TRIM(Tabla1[[#This Row],[Mes Inscrito]])&amp;"-"&amp;TRIM(Tabla1[[#This Row],[Dia de clases Inscrito]])&amp;"-"&amp;TRIM(Tabla1[[#This Row],[Horario Inscrito]])&amp;"-"&amp;TRIM(Tabla1[[#This Row],[Fecha Inicio grupo]])&amp;"-"&amp;TRIM(Tabla1[[#This Row],[Tipo Incrito]]))</f>
        <v/>
      </c>
      <c r="BH301" s="307"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8"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8"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8" t="str">
        <f>IF(Tabla1[[#This Row],[Fecha Inicio grupo]]="","",IFERROR(VLOOKUP(Tabla1[[#This Row],[Mes de Alta como miembro]],Parámetros!$AM$2:$AN$16,2,0),"01/01/1900"))</f>
        <v/>
      </c>
    </row>
    <row r="302" spans="1:63" ht="14.45">
      <c r="A302" s="68">
        <v>299</v>
      </c>
      <c r="B302" s="29"/>
      <c r="C302" s="34"/>
      <c r="D302" s="42"/>
      <c r="E302" s="64"/>
      <c r="F302" s="45"/>
      <c r="G302" s="45"/>
      <c r="H302" s="164"/>
      <c r="I302" s="42"/>
      <c r="J302" s="28"/>
      <c r="K302" s="69"/>
      <c r="L302" s="68"/>
      <c r="M302" s="46"/>
      <c r="N302" s="239" t="str">
        <f ca="1">IF(Tabla1[[#This Row],[Fecha de nac]]="","",IF(Tabla1[[#This Row],[Fecha Finalización]] &gt;=TODAY(), DATEDIF(Tabla1[[#This Row],[Fecha de nac]],TODAY(),"y"), ROUNDDOWN((Tabla1[[#This Row],[Fecha Finalización]] -Tabla1[[#This Row],[Fecha de nac]])/365,0)))</f>
        <v/>
      </c>
      <c r="O302" s="170"/>
      <c r="P302" s="34"/>
      <c r="Q302" s="67"/>
      <c r="R302" s="67"/>
      <c r="S302" s="67"/>
      <c r="T302" s="67"/>
      <c r="U302" s="244" t="str">
        <f>IF(F302="","",Tabla1[[#This Row],[Fecha Inicio grupo]]+3*7-7)</f>
        <v/>
      </c>
      <c r="V302" s="245" t="str">
        <f>IF(F302="","",EDATE(Tabla1[[#This Row],[Fecha Inicio grupo]],3))</f>
        <v/>
      </c>
      <c r="W302" s="29"/>
      <c r="X302" s="29"/>
      <c r="Y302" s="76"/>
      <c r="Z302" s="76"/>
      <c r="AA302" s="76"/>
      <c r="AB302" s="76"/>
      <c r="AC302" s="76"/>
      <c r="AD302" s="76"/>
      <c r="AE302" s="76"/>
      <c r="AF302" s="76"/>
      <c r="AG302" s="76"/>
      <c r="AH302" s="76"/>
      <c r="AI302" s="76"/>
      <c r="AJ302" s="76"/>
      <c r="AK302" s="76"/>
      <c r="AL302" s="76"/>
      <c r="AM302" s="76"/>
      <c r="AN302" s="76"/>
      <c r="AO302" s="145"/>
      <c r="AP302" s="247" t="str">
        <f>IF(F302="","",IFERROR(VLOOKUP(SUBSTITUTE(SUBSTITUTE(Tabla1[[#This Row],[Uso Sistemas]],"T","P"),"N","F"),Parámetros!$M$2:$N$17,2,0),"Completar hasta 3ra sem. para evaluar a Probacionista"))</f>
        <v/>
      </c>
      <c r="AQ302" s="39"/>
      <c r="AR302" s="39"/>
      <c r="AS302" s="39"/>
      <c r="AT302" s="28"/>
      <c r="AU302" s="55"/>
      <c r="AV302" s="55"/>
      <c r="AW302" s="55"/>
      <c r="AX302" s="249" t="str">
        <f>IF(V302="","",EOMONTH(EDATE(Tabla1[[#This Row],[Fecha Finalización]],2),0))</f>
        <v/>
      </c>
      <c r="AY302" s="39"/>
      <c r="AZ302" s="250" t="str">
        <f>IF(V302="","",EOMONTH(EDATE(Tabla1[[#This Row],[Fecha Finalización]],3),0))</f>
        <v/>
      </c>
      <c r="BA302" s="39"/>
      <c r="BB302" s="39"/>
      <c r="BC302" s="236"/>
      <c r="BD302" s="234" t="str">
        <f>IF(F302="","",Tabla1[[#This Row],[sem 01]]&amp;Tabla1[[#This Row],[sem 02]]&amp;Tabla1[[#This Row],[sem 03]])</f>
        <v/>
      </c>
      <c r="BE302" s="235" t="str">
        <f>IF(TRIM(F302)="","",$B$1&amp;"-"&amp;SUBSTITUTE(Tabla1[[#This Row],[Mes Inscrito]]," ","")&amp;"-"&amp;SUBSTITUTE(Tabla1[[#This Row],[Dia de clases Inscrito]]," ","")&amp;"-"&amp;SUBSTITUTE(Tabla1[[#This Row],[Horario Inscrito]]," ","")&amp;"-"&amp;Tabla1[[#This Row],[Fecha Inicio grupo]])</f>
        <v/>
      </c>
      <c r="BF302" s="252" t="str">
        <f>IF(F302="","",Tabla1[[#This Row],[Curso]])</f>
        <v/>
      </c>
      <c r="BG302" s="253" t="str">
        <f>+IF(TRIM(F302)="","",$B$1&amp;"-"&amp;TRIM(Tabla1[[#This Row],[Mes Inscrito]])&amp;"-"&amp;TRIM(Tabla1[[#This Row],[Dia de clases Inscrito]])&amp;"-"&amp;TRIM(Tabla1[[#This Row],[Horario Inscrito]])&amp;"-"&amp;TRIM(Tabla1[[#This Row],[Fecha Inicio grupo]])&amp;"-"&amp;TRIM(Tabla1[[#This Row],[Tipo Incrito]]))</f>
        <v/>
      </c>
      <c r="BH302" s="307"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8"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8"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8" t="str">
        <f>IF(Tabla1[[#This Row],[Fecha Inicio grupo]]="","",IFERROR(VLOOKUP(Tabla1[[#This Row],[Mes de Alta como miembro]],Parámetros!$AM$2:$AN$16,2,0),"01/01/1900"))</f>
        <v/>
      </c>
    </row>
    <row r="303" spans="1:63" ht="14.45">
      <c r="A303" s="68">
        <v>300</v>
      </c>
      <c r="B303" s="29"/>
      <c r="C303" s="34"/>
      <c r="D303" s="42"/>
      <c r="E303" s="64"/>
      <c r="F303" s="45"/>
      <c r="G303" s="45"/>
      <c r="H303" s="164"/>
      <c r="I303" s="42"/>
      <c r="J303" s="28"/>
      <c r="K303" s="69"/>
      <c r="L303" s="68"/>
      <c r="M303" s="46"/>
      <c r="N303" s="239" t="str">
        <f ca="1">IF(Tabla1[[#This Row],[Fecha de nac]]="","",IF(Tabla1[[#This Row],[Fecha Finalización]] &gt;=TODAY(), DATEDIF(Tabla1[[#This Row],[Fecha de nac]],TODAY(),"y"), ROUNDDOWN((Tabla1[[#This Row],[Fecha Finalización]] -Tabla1[[#This Row],[Fecha de nac]])/365,0)))</f>
        <v/>
      </c>
      <c r="O303" s="170"/>
      <c r="P303" s="34"/>
      <c r="Q303" s="67"/>
      <c r="R303" s="67"/>
      <c r="S303" s="67"/>
      <c r="T303" s="67"/>
      <c r="U303" s="244" t="str">
        <f>IF(F303="","",Tabla1[[#This Row],[Fecha Inicio grupo]]+3*7-7)</f>
        <v/>
      </c>
      <c r="V303" s="245" t="str">
        <f>IF(F303="","",EDATE(Tabla1[[#This Row],[Fecha Inicio grupo]],3))</f>
        <v/>
      </c>
      <c r="W303" s="29"/>
      <c r="X303" s="29"/>
      <c r="Y303" s="76"/>
      <c r="Z303" s="76"/>
      <c r="AA303" s="76"/>
      <c r="AB303" s="76"/>
      <c r="AC303" s="76"/>
      <c r="AD303" s="76"/>
      <c r="AE303" s="76"/>
      <c r="AF303" s="76"/>
      <c r="AG303" s="76"/>
      <c r="AH303" s="76"/>
      <c r="AI303" s="76"/>
      <c r="AJ303" s="76"/>
      <c r="AK303" s="76"/>
      <c r="AL303" s="76"/>
      <c r="AM303" s="76"/>
      <c r="AN303" s="76"/>
      <c r="AO303" s="145"/>
      <c r="AP303" s="247" t="str">
        <f>IF(F303="","",IFERROR(VLOOKUP(SUBSTITUTE(SUBSTITUTE(Tabla1[[#This Row],[Uso Sistemas]],"T","P"),"N","F"),Parámetros!$M$2:$N$17,2,0),"Completar hasta 3ra sem. para evaluar a Probacionista"))</f>
        <v/>
      </c>
      <c r="AQ303" s="39"/>
      <c r="AR303" s="39"/>
      <c r="AS303" s="39"/>
      <c r="AT303" s="28"/>
      <c r="AU303" s="55"/>
      <c r="AV303" s="55"/>
      <c r="AW303" s="55"/>
      <c r="AX303" s="249" t="str">
        <f>IF(V303="","",EOMONTH(EDATE(Tabla1[[#This Row],[Fecha Finalización]],2),0))</f>
        <v/>
      </c>
      <c r="AY303" s="39"/>
      <c r="AZ303" s="250" t="str">
        <f>IF(V303="","",EOMONTH(EDATE(Tabla1[[#This Row],[Fecha Finalización]],3),0))</f>
        <v/>
      </c>
      <c r="BA303" s="39"/>
      <c r="BB303" s="39"/>
      <c r="BC303" s="236"/>
      <c r="BD303" s="234" t="str">
        <f>IF(F303="","",Tabla1[[#This Row],[sem 01]]&amp;Tabla1[[#This Row],[sem 02]]&amp;Tabla1[[#This Row],[sem 03]])</f>
        <v/>
      </c>
      <c r="BE303" s="235" t="str">
        <f>IF(TRIM(F303)="","",$B$1&amp;"-"&amp;SUBSTITUTE(Tabla1[[#This Row],[Mes Inscrito]]," ","")&amp;"-"&amp;SUBSTITUTE(Tabla1[[#This Row],[Dia de clases Inscrito]]," ","")&amp;"-"&amp;SUBSTITUTE(Tabla1[[#This Row],[Horario Inscrito]]," ","")&amp;"-"&amp;Tabla1[[#This Row],[Fecha Inicio grupo]])</f>
        <v/>
      </c>
      <c r="BF303" s="252" t="str">
        <f>IF(F303="","",Tabla1[[#This Row],[Curso]])</f>
        <v/>
      </c>
      <c r="BG303" s="253" t="str">
        <f>+IF(TRIM(F303)="","",$B$1&amp;"-"&amp;TRIM(Tabla1[[#This Row],[Mes Inscrito]])&amp;"-"&amp;TRIM(Tabla1[[#This Row],[Dia de clases Inscrito]])&amp;"-"&amp;TRIM(Tabla1[[#This Row],[Horario Inscrito]])&amp;"-"&amp;TRIM(Tabla1[[#This Row],[Fecha Inicio grupo]])&amp;"-"&amp;TRIM(Tabla1[[#This Row],[Tipo Incrito]]))</f>
        <v/>
      </c>
      <c r="BH303" s="307"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8"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8"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8" t="str">
        <f>IF(Tabla1[[#This Row],[Fecha Inicio grupo]]="","",IFERROR(VLOOKUP(Tabla1[[#This Row],[Mes de Alta como miembro]],Parámetros!$AM$2:$AN$16,2,0),"01/01/1900"))</f>
        <v/>
      </c>
    </row>
    <row r="304" spans="1:63" ht="14.45">
      <c r="A304" s="68">
        <v>301</v>
      </c>
      <c r="B304" s="29"/>
      <c r="C304" s="34"/>
      <c r="D304" s="42"/>
      <c r="E304" s="64"/>
      <c r="F304" s="45"/>
      <c r="G304" s="45"/>
      <c r="H304" s="164"/>
      <c r="I304" s="42"/>
      <c r="J304" s="28"/>
      <c r="K304" s="69"/>
      <c r="L304" s="68"/>
      <c r="M304" s="46"/>
      <c r="N304" s="239" t="str">
        <f ca="1">IF(Tabla1[[#This Row],[Fecha de nac]]="","",IF(Tabla1[[#This Row],[Fecha Finalización]] &gt;=TODAY(), DATEDIF(Tabla1[[#This Row],[Fecha de nac]],TODAY(),"y"), ROUNDDOWN((Tabla1[[#This Row],[Fecha Finalización]] -Tabla1[[#This Row],[Fecha de nac]])/365,0)))</f>
        <v/>
      </c>
      <c r="O304" s="170"/>
      <c r="P304" s="34"/>
      <c r="Q304" s="67"/>
      <c r="R304" s="67"/>
      <c r="S304" s="67"/>
      <c r="T304" s="67"/>
      <c r="U304" s="244" t="str">
        <f>IF(F304="","",Tabla1[[#This Row],[Fecha Inicio grupo]]+3*7-7)</f>
        <v/>
      </c>
      <c r="V304" s="245" t="str">
        <f>IF(F304="","",EDATE(Tabla1[[#This Row],[Fecha Inicio grupo]],3))</f>
        <v/>
      </c>
      <c r="W304" s="29"/>
      <c r="X304" s="29"/>
      <c r="Y304" s="76"/>
      <c r="Z304" s="76"/>
      <c r="AA304" s="76"/>
      <c r="AB304" s="76"/>
      <c r="AC304" s="76"/>
      <c r="AD304" s="76"/>
      <c r="AE304" s="76"/>
      <c r="AF304" s="76"/>
      <c r="AG304" s="76"/>
      <c r="AH304" s="76"/>
      <c r="AI304" s="76"/>
      <c r="AJ304" s="76"/>
      <c r="AK304" s="76"/>
      <c r="AL304" s="76"/>
      <c r="AM304" s="76"/>
      <c r="AN304" s="76"/>
      <c r="AO304" s="145"/>
      <c r="AP304" s="247" t="str">
        <f>IF(F304="","",IFERROR(VLOOKUP(SUBSTITUTE(SUBSTITUTE(Tabla1[[#This Row],[Uso Sistemas]],"T","P"),"N","F"),Parámetros!$M$2:$N$17,2,0),"Completar hasta 3ra sem. para evaluar a Probacionista"))</f>
        <v/>
      </c>
      <c r="AQ304" s="39"/>
      <c r="AR304" s="39"/>
      <c r="AS304" s="39"/>
      <c r="AT304" s="28"/>
      <c r="AU304" s="55"/>
      <c r="AV304" s="55"/>
      <c r="AW304" s="55"/>
      <c r="AX304" s="249" t="str">
        <f>IF(V304="","",EOMONTH(EDATE(Tabla1[[#This Row],[Fecha Finalización]],2),0))</f>
        <v/>
      </c>
      <c r="AY304" s="39"/>
      <c r="AZ304" s="250" t="str">
        <f>IF(V304="","",EOMONTH(EDATE(Tabla1[[#This Row],[Fecha Finalización]],3),0))</f>
        <v/>
      </c>
      <c r="BA304" s="39"/>
      <c r="BB304" s="39"/>
      <c r="BC304" s="236"/>
      <c r="BD304" s="234" t="str">
        <f>IF(F304="","",Tabla1[[#This Row],[sem 01]]&amp;Tabla1[[#This Row],[sem 02]]&amp;Tabla1[[#This Row],[sem 03]])</f>
        <v/>
      </c>
      <c r="BE304" s="235" t="str">
        <f>IF(TRIM(F304)="","",$B$1&amp;"-"&amp;SUBSTITUTE(Tabla1[[#This Row],[Mes Inscrito]]," ","")&amp;"-"&amp;SUBSTITUTE(Tabla1[[#This Row],[Dia de clases Inscrito]]," ","")&amp;"-"&amp;SUBSTITUTE(Tabla1[[#This Row],[Horario Inscrito]]," ","")&amp;"-"&amp;Tabla1[[#This Row],[Fecha Inicio grupo]])</f>
        <v/>
      </c>
      <c r="BF304" s="252" t="str">
        <f>IF(F304="","",Tabla1[[#This Row],[Curso]])</f>
        <v/>
      </c>
      <c r="BG304" s="253" t="str">
        <f>+IF(TRIM(F304)="","",$B$1&amp;"-"&amp;TRIM(Tabla1[[#This Row],[Mes Inscrito]])&amp;"-"&amp;TRIM(Tabla1[[#This Row],[Dia de clases Inscrito]])&amp;"-"&amp;TRIM(Tabla1[[#This Row],[Horario Inscrito]])&amp;"-"&amp;TRIM(Tabla1[[#This Row],[Fecha Inicio grupo]])&amp;"-"&amp;TRIM(Tabla1[[#This Row],[Tipo Incrito]]))</f>
        <v/>
      </c>
      <c r="BH304" s="307"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8"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8"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8" t="str">
        <f>IF(Tabla1[[#This Row],[Fecha Inicio grupo]]="","",IFERROR(VLOOKUP(Tabla1[[#This Row],[Mes de Alta como miembro]],Parámetros!$AM$2:$AN$16,2,0),"01/01/1900"))</f>
        <v/>
      </c>
    </row>
    <row r="305" spans="1:63" ht="14.45">
      <c r="A305" s="68">
        <v>302</v>
      </c>
      <c r="B305" s="29"/>
      <c r="C305" s="34"/>
      <c r="D305" s="42"/>
      <c r="E305" s="64"/>
      <c r="F305" s="45"/>
      <c r="G305" s="45"/>
      <c r="H305" s="164"/>
      <c r="I305" s="42"/>
      <c r="J305" s="28"/>
      <c r="K305" s="69"/>
      <c r="L305" s="68"/>
      <c r="M305" s="46"/>
      <c r="N305" s="239" t="str">
        <f ca="1">IF(Tabla1[[#This Row],[Fecha de nac]]="","",IF(Tabla1[[#This Row],[Fecha Finalización]] &gt;=TODAY(), DATEDIF(Tabla1[[#This Row],[Fecha de nac]],TODAY(),"y"), ROUNDDOWN((Tabla1[[#This Row],[Fecha Finalización]] -Tabla1[[#This Row],[Fecha de nac]])/365,0)))</f>
        <v/>
      </c>
      <c r="O305" s="170"/>
      <c r="P305" s="34"/>
      <c r="Q305" s="67"/>
      <c r="R305" s="67"/>
      <c r="S305" s="67"/>
      <c r="T305" s="67"/>
      <c r="U305" s="244" t="str">
        <f>IF(F305="","",Tabla1[[#This Row],[Fecha Inicio grupo]]+3*7-7)</f>
        <v/>
      </c>
      <c r="V305" s="245" t="str">
        <f>IF(F305="","",EDATE(Tabla1[[#This Row],[Fecha Inicio grupo]],3))</f>
        <v/>
      </c>
      <c r="W305" s="29"/>
      <c r="X305" s="29"/>
      <c r="Y305" s="76"/>
      <c r="Z305" s="76"/>
      <c r="AA305" s="76"/>
      <c r="AB305" s="76"/>
      <c r="AC305" s="76"/>
      <c r="AD305" s="76"/>
      <c r="AE305" s="76"/>
      <c r="AF305" s="76"/>
      <c r="AG305" s="76"/>
      <c r="AH305" s="76"/>
      <c r="AI305" s="76"/>
      <c r="AJ305" s="76"/>
      <c r="AK305" s="76"/>
      <c r="AL305" s="76"/>
      <c r="AM305" s="76"/>
      <c r="AN305" s="76"/>
      <c r="AO305" s="145"/>
      <c r="AP305" s="247" t="str">
        <f>IF(F305="","",IFERROR(VLOOKUP(SUBSTITUTE(SUBSTITUTE(Tabla1[[#This Row],[Uso Sistemas]],"T","P"),"N","F"),Parámetros!$M$2:$N$17,2,0),"Completar hasta 3ra sem. para evaluar a Probacionista"))</f>
        <v/>
      </c>
      <c r="AQ305" s="39"/>
      <c r="AR305" s="39"/>
      <c r="AS305" s="39"/>
      <c r="AT305" s="28"/>
      <c r="AU305" s="55"/>
      <c r="AV305" s="55"/>
      <c r="AW305" s="55"/>
      <c r="AX305" s="249" t="str">
        <f>IF(V305="","",EOMONTH(EDATE(Tabla1[[#This Row],[Fecha Finalización]],2),0))</f>
        <v/>
      </c>
      <c r="AY305" s="39"/>
      <c r="AZ305" s="250" t="str">
        <f>IF(V305="","",EOMONTH(EDATE(Tabla1[[#This Row],[Fecha Finalización]],3),0))</f>
        <v/>
      </c>
      <c r="BA305" s="39"/>
      <c r="BB305" s="39"/>
      <c r="BC305" s="236"/>
      <c r="BD305" s="234" t="str">
        <f>IF(F305="","",Tabla1[[#This Row],[sem 01]]&amp;Tabla1[[#This Row],[sem 02]]&amp;Tabla1[[#This Row],[sem 03]])</f>
        <v/>
      </c>
      <c r="BE305" s="235" t="str">
        <f>IF(TRIM(F305)="","",$B$1&amp;"-"&amp;SUBSTITUTE(Tabla1[[#This Row],[Mes Inscrito]]," ","")&amp;"-"&amp;SUBSTITUTE(Tabla1[[#This Row],[Dia de clases Inscrito]]," ","")&amp;"-"&amp;SUBSTITUTE(Tabla1[[#This Row],[Horario Inscrito]]," ","")&amp;"-"&amp;Tabla1[[#This Row],[Fecha Inicio grupo]])</f>
        <v/>
      </c>
      <c r="BF305" s="252" t="str">
        <f>IF(F305="","",Tabla1[[#This Row],[Curso]])</f>
        <v/>
      </c>
      <c r="BG305" s="253" t="str">
        <f>+IF(TRIM(F305)="","",$B$1&amp;"-"&amp;TRIM(Tabla1[[#This Row],[Mes Inscrito]])&amp;"-"&amp;TRIM(Tabla1[[#This Row],[Dia de clases Inscrito]])&amp;"-"&amp;TRIM(Tabla1[[#This Row],[Horario Inscrito]])&amp;"-"&amp;TRIM(Tabla1[[#This Row],[Fecha Inicio grupo]])&amp;"-"&amp;TRIM(Tabla1[[#This Row],[Tipo Incrito]]))</f>
        <v/>
      </c>
      <c r="BH305" s="307"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8"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8"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8" t="str">
        <f>IF(Tabla1[[#This Row],[Fecha Inicio grupo]]="","",IFERROR(VLOOKUP(Tabla1[[#This Row],[Mes de Alta como miembro]],Parámetros!$AM$2:$AN$16,2,0),"01/01/1900"))</f>
        <v/>
      </c>
    </row>
    <row r="306" spans="1:63" ht="14.45">
      <c r="A306" s="68">
        <v>303</v>
      </c>
      <c r="B306" s="29"/>
      <c r="C306" s="34"/>
      <c r="D306" s="42"/>
      <c r="E306" s="64"/>
      <c r="F306" s="45"/>
      <c r="G306" s="45"/>
      <c r="H306" s="164"/>
      <c r="I306" s="42"/>
      <c r="J306" s="28"/>
      <c r="K306" s="69"/>
      <c r="L306" s="68"/>
      <c r="M306" s="46"/>
      <c r="N306" s="239" t="str">
        <f ca="1">IF(Tabla1[[#This Row],[Fecha de nac]]="","",IF(Tabla1[[#This Row],[Fecha Finalización]] &gt;=TODAY(), DATEDIF(Tabla1[[#This Row],[Fecha de nac]],TODAY(),"y"), ROUNDDOWN((Tabla1[[#This Row],[Fecha Finalización]] -Tabla1[[#This Row],[Fecha de nac]])/365,0)))</f>
        <v/>
      </c>
      <c r="O306" s="170"/>
      <c r="P306" s="34"/>
      <c r="Q306" s="67"/>
      <c r="R306" s="67"/>
      <c r="S306" s="67"/>
      <c r="T306" s="67"/>
      <c r="U306" s="244" t="str">
        <f>IF(F306="","",Tabla1[[#This Row],[Fecha Inicio grupo]]+3*7-7)</f>
        <v/>
      </c>
      <c r="V306" s="245" t="str">
        <f>IF(F306="","",EDATE(Tabla1[[#This Row],[Fecha Inicio grupo]],3))</f>
        <v/>
      </c>
      <c r="W306" s="29"/>
      <c r="X306" s="29"/>
      <c r="Y306" s="76"/>
      <c r="Z306" s="76"/>
      <c r="AA306" s="76"/>
      <c r="AB306" s="76"/>
      <c r="AC306" s="76"/>
      <c r="AD306" s="76"/>
      <c r="AE306" s="76"/>
      <c r="AF306" s="76"/>
      <c r="AG306" s="76"/>
      <c r="AH306" s="76"/>
      <c r="AI306" s="76"/>
      <c r="AJ306" s="76"/>
      <c r="AK306" s="76"/>
      <c r="AL306" s="76"/>
      <c r="AM306" s="76"/>
      <c r="AN306" s="76"/>
      <c r="AO306" s="145"/>
      <c r="AP306" s="247" t="str">
        <f>IF(F306="","",IFERROR(VLOOKUP(SUBSTITUTE(SUBSTITUTE(Tabla1[[#This Row],[Uso Sistemas]],"T","P"),"N","F"),Parámetros!$M$2:$N$17,2,0),"Completar hasta 3ra sem. para evaluar a Probacionista"))</f>
        <v/>
      </c>
      <c r="AQ306" s="39"/>
      <c r="AR306" s="39"/>
      <c r="AS306" s="39"/>
      <c r="AT306" s="28"/>
      <c r="AU306" s="55"/>
      <c r="AV306" s="55"/>
      <c r="AW306" s="55"/>
      <c r="AX306" s="249" t="str">
        <f>IF(V306="","",EOMONTH(EDATE(Tabla1[[#This Row],[Fecha Finalización]],2),0))</f>
        <v/>
      </c>
      <c r="AY306" s="39"/>
      <c r="AZ306" s="250" t="str">
        <f>IF(V306="","",EOMONTH(EDATE(Tabla1[[#This Row],[Fecha Finalización]],3),0))</f>
        <v/>
      </c>
      <c r="BA306" s="39"/>
      <c r="BB306" s="39"/>
      <c r="BC306" s="236"/>
      <c r="BD306" s="234" t="str">
        <f>IF(F306="","",Tabla1[[#This Row],[sem 01]]&amp;Tabla1[[#This Row],[sem 02]]&amp;Tabla1[[#This Row],[sem 03]])</f>
        <v/>
      </c>
      <c r="BE306" s="235" t="str">
        <f>IF(TRIM(F306)="","",$B$1&amp;"-"&amp;SUBSTITUTE(Tabla1[[#This Row],[Mes Inscrito]]," ","")&amp;"-"&amp;SUBSTITUTE(Tabla1[[#This Row],[Dia de clases Inscrito]]," ","")&amp;"-"&amp;SUBSTITUTE(Tabla1[[#This Row],[Horario Inscrito]]," ","")&amp;"-"&amp;Tabla1[[#This Row],[Fecha Inicio grupo]])</f>
        <v/>
      </c>
      <c r="BF306" s="252" t="str">
        <f>IF(F306="","",Tabla1[[#This Row],[Curso]])</f>
        <v/>
      </c>
      <c r="BG306" s="253" t="str">
        <f>+IF(TRIM(F306)="","",$B$1&amp;"-"&amp;TRIM(Tabla1[[#This Row],[Mes Inscrito]])&amp;"-"&amp;TRIM(Tabla1[[#This Row],[Dia de clases Inscrito]])&amp;"-"&amp;TRIM(Tabla1[[#This Row],[Horario Inscrito]])&amp;"-"&amp;TRIM(Tabla1[[#This Row],[Fecha Inicio grupo]])&amp;"-"&amp;TRIM(Tabla1[[#This Row],[Tipo Incrito]]))</f>
        <v/>
      </c>
      <c r="BH306" s="307"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8"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8"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8" t="str">
        <f>IF(Tabla1[[#This Row],[Fecha Inicio grupo]]="","",IFERROR(VLOOKUP(Tabla1[[#This Row],[Mes de Alta como miembro]],Parámetros!$AM$2:$AN$16,2,0),"01/01/1900"))</f>
        <v/>
      </c>
    </row>
    <row r="307" spans="1:63" ht="14.45">
      <c r="A307" s="68">
        <v>304</v>
      </c>
      <c r="B307" s="29"/>
      <c r="C307" s="34"/>
      <c r="D307" s="42"/>
      <c r="E307" s="64"/>
      <c r="F307" s="45"/>
      <c r="G307" s="45"/>
      <c r="H307" s="164"/>
      <c r="I307" s="42"/>
      <c r="J307" s="28"/>
      <c r="K307" s="69"/>
      <c r="L307" s="68"/>
      <c r="M307" s="46"/>
      <c r="N307" s="239" t="str">
        <f ca="1">IF(Tabla1[[#This Row],[Fecha de nac]]="","",IF(Tabla1[[#This Row],[Fecha Finalización]] &gt;=TODAY(), DATEDIF(Tabla1[[#This Row],[Fecha de nac]],TODAY(),"y"), ROUNDDOWN((Tabla1[[#This Row],[Fecha Finalización]] -Tabla1[[#This Row],[Fecha de nac]])/365,0)))</f>
        <v/>
      </c>
      <c r="O307" s="170"/>
      <c r="P307" s="34"/>
      <c r="Q307" s="67"/>
      <c r="R307" s="67"/>
      <c r="S307" s="67"/>
      <c r="T307" s="67"/>
      <c r="U307" s="244" t="str">
        <f>IF(F307="","",Tabla1[[#This Row],[Fecha Inicio grupo]]+3*7-7)</f>
        <v/>
      </c>
      <c r="V307" s="245" t="str">
        <f>IF(F307="","",EDATE(Tabla1[[#This Row],[Fecha Inicio grupo]],3))</f>
        <v/>
      </c>
      <c r="W307" s="29"/>
      <c r="X307" s="29"/>
      <c r="Y307" s="76"/>
      <c r="Z307" s="76"/>
      <c r="AA307" s="76"/>
      <c r="AB307" s="76"/>
      <c r="AC307" s="76"/>
      <c r="AD307" s="76"/>
      <c r="AE307" s="76"/>
      <c r="AF307" s="76"/>
      <c r="AG307" s="76"/>
      <c r="AH307" s="76"/>
      <c r="AI307" s="76"/>
      <c r="AJ307" s="76"/>
      <c r="AK307" s="76"/>
      <c r="AL307" s="76"/>
      <c r="AM307" s="76"/>
      <c r="AN307" s="76"/>
      <c r="AO307" s="145"/>
      <c r="AP307" s="247" t="str">
        <f>IF(F307="","",IFERROR(VLOOKUP(SUBSTITUTE(SUBSTITUTE(Tabla1[[#This Row],[Uso Sistemas]],"T","P"),"N","F"),Parámetros!$M$2:$N$17,2,0),"Completar hasta 3ra sem. para evaluar a Probacionista"))</f>
        <v/>
      </c>
      <c r="AQ307" s="39"/>
      <c r="AR307" s="39"/>
      <c r="AS307" s="39"/>
      <c r="AT307" s="28"/>
      <c r="AU307" s="55"/>
      <c r="AV307" s="55"/>
      <c r="AW307" s="55"/>
      <c r="AX307" s="249" t="str">
        <f>IF(V307="","",EOMONTH(EDATE(Tabla1[[#This Row],[Fecha Finalización]],2),0))</f>
        <v/>
      </c>
      <c r="AY307" s="39"/>
      <c r="AZ307" s="250" t="str">
        <f>IF(V307="","",EOMONTH(EDATE(Tabla1[[#This Row],[Fecha Finalización]],3),0))</f>
        <v/>
      </c>
      <c r="BA307" s="39"/>
      <c r="BB307" s="39"/>
      <c r="BC307" s="236"/>
      <c r="BD307" s="234" t="str">
        <f>IF(F307="","",Tabla1[[#This Row],[sem 01]]&amp;Tabla1[[#This Row],[sem 02]]&amp;Tabla1[[#This Row],[sem 03]])</f>
        <v/>
      </c>
      <c r="BE307" s="235" t="str">
        <f>IF(TRIM(F307)="","",$B$1&amp;"-"&amp;SUBSTITUTE(Tabla1[[#This Row],[Mes Inscrito]]," ","")&amp;"-"&amp;SUBSTITUTE(Tabla1[[#This Row],[Dia de clases Inscrito]]," ","")&amp;"-"&amp;SUBSTITUTE(Tabla1[[#This Row],[Horario Inscrito]]," ","")&amp;"-"&amp;Tabla1[[#This Row],[Fecha Inicio grupo]])</f>
        <v/>
      </c>
      <c r="BF307" s="252" t="str">
        <f>IF(F307="","",Tabla1[[#This Row],[Curso]])</f>
        <v/>
      </c>
      <c r="BG307" s="253" t="str">
        <f>+IF(TRIM(F307)="","",$B$1&amp;"-"&amp;TRIM(Tabla1[[#This Row],[Mes Inscrito]])&amp;"-"&amp;TRIM(Tabla1[[#This Row],[Dia de clases Inscrito]])&amp;"-"&amp;TRIM(Tabla1[[#This Row],[Horario Inscrito]])&amp;"-"&amp;TRIM(Tabla1[[#This Row],[Fecha Inicio grupo]])&amp;"-"&amp;TRIM(Tabla1[[#This Row],[Tipo Incrito]]))</f>
        <v/>
      </c>
      <c r="BH307" s="307"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8"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8"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8" t="str">
        <f>IF(Tabla1[[#This Row],[Fecha Inicio grupo]]="","",IFERROR(VLOOKUP(Tabla1[[#This Row],[Mes de Alta como miembro]],Parámetros!$AM$2:$AN$16,2,0),"01/01/1900"))</f>
        <v/>
      </c>
    </row>
    <row r="308" spans="1:63" ht="14.45">
      <c r="A308" s="68">
        <v>305</v>
      </c>
      <c r="B308" s="29"/>
      <c r="C308" s="34"/>
      <c r="D308" s="42"/>
      <c r="E308" s="64"/>
      <c r="F308" s="45"/>
      <c r="G308" s="45"/>
      <c r="H308" s="164"/>
      <c r="I308" s="42"/>
      <c r="J308" s="28"/>
      <c r="K308" s="69"/>
      <c r="L308" s="68"/>
      <c r="M308" s="46"/>
      <c r="N308" s="239" t="str">
        <f ca="1">IF(Tabla1[[#This Row],[Fecha de nac]]="","",IF(Tabla1[[#This Row],[Fecha Finalización]] &gt;=TODAY(), DATEDIF(Tabla1[[#This Row],[Fecha de nac]],TODAY(),"y"), ROUNDDOWN((Tabla1[[#This Row],[Fecha Finalización]] -Tabla1[[#This Row],[Fecha de nac]])/365,0)))</f>
        <v/>
      </c>
      <c r="O308" s="170"/>
      <c r="P308" s="34"/>
      <c r="Q308" s="67"/>
      <c r="R308" s="67"/>
      <c r="S308" s="67"/>
      <c r="T308" s="67"/>
      <c r="U308" s="244" t="str">
        <f>IF(F308="","",Tabla1[[#This Row],[Fecha Inicio grupo]]+3*7-7)</f>
        <v/>
      </c>
      <c r="V308" s="245" t="str">
        <f>IF(F308="","",EDATE(Tabla1[[#This Row],[Fecha Inicio grupo]],3))</f>
        <v/>
      </c>
      <c r="W308" s="29"/>
      <c r="X308" s="29"/>
      <c r="Y308" s="76"/>
      <c r="Z308" s="76"/>
      <c r="AA308" s="76"/>
      <c r="AB308" s="76"/>
      <c r="AC308" s="76"/>
      <c r="AD308" s="76"/>
      <c r="AE308" s="76"/>
      <c r="AF308" s="76"/>
      <c r="AG308" s="76"/>
      <c r="AH308" s="76"/>
      <c r="AI308" s="76"/>
      <c r="AJ308" s="76"/>
      <c r="AK308" s="76"/>
      <c r="AL308" s="76"/>
      <c r="AM308" s="76"/>
      <c r="AN308" s="76"/>
      <c r="AO308" s="145"/>
      <c r="AP308" s="247" t="str">
        <f>IF(F308="","",IFERROR(VLOOKUP(SUBSTITUTE(SUBSTITUTE(Tabla1[[#This Row],[Uso Sistemas]],"T","P"),"N","F"),Parámetros!$M$2:$N$17,2,0),"Completar hasta 3ra sem. para evaluar a Probacionista"))</f>
        <v/>
      </c>
      <c r="AQ308" s="39"/>
      <c r="AR308" s="39"/>
      <c r="AS308" s="39"/>
      <c r="AT308" s="28"/>
      <c r="AU308" s="55"/>
      <c r="AV308" s="55"/>
      <c r="AW308" s="55"/>
      <c r="AX308" s="249" t="str">
        <f>IF(V308="","",EOMONTH(EDATE(Tabla1[[#This Row],[Fecha Finalización]],2),0))</f>
        <v/>
      </c>
      <c r="AY308" s="39"/>
      <c r="AZ308" s="250" t="str">
        <f>IF(V308="","",EOMONTH(EDATE(Tabla1[[#This Row],[Fecha Finalización]],3),0))</f>
        <v/>
      </c>
      <c r="BA308" s="39"/>
      <c r="BB308" s="39"/>
      <c r="BC308" s="236"/>
      <c r="BD308" s="234" t="str">
        <f>IF(F308="","",Tabla1[[#This Row],[sem 01]]&amp;Tabla1[[#This Row],[sem 02]]&amp;Tabla1[[#This Row],[sem 03]])</f>
        <v/>
      </c>
      <c r="BE308" s="235" t="str">
        <f>IF(TRIM(F308)="","",$B$1&amp;"-"&amp;SUBSTITUTE(Tabla1[[#This Row],[Mes Inscrito]]," ","")&amp;"-"&amp;SUBSTITUTE(Tabla1[[#This Row],[Dia de clases Inscrito]]," ","")&amp;"-"&amp;SUBSTITUTE(Tabla1[[#This Row],[Horario Inscrito]]," ","")&amp;"-"&amp;Tabla1[[#This Row],[Fecha Inicio grupo]])</f>
        <v/>
      </c>
      <c r="BF308" s="252" t="str">
        <f>IF(F308="","",Tabla1[[#This Row],[Curso]])</f>
        <v/>
      </c>
      <c r="BG308" s="253" t="str">
        <f>+IF(TRIM(F308)="","",$B$1&amp;"-"&amp;TRIM(Tabla1[[#This Row],[Mes Inscrito]])&amp;"-"&amp;TRIM(Tabla1[[#This Row],[Dia de clases Inscrito]])&amp;"-"&amp;TRIM(Tabla1[[#This Row],[Horario Inscrito]])&amp;"-"&amp;TRIM(Tabla1[[#This Row],[Fecha Inicio grupo]])&amp;"-"&amp;TRIM(Tabla1[[#This Row],[Tipo Incrito]]))</f>
        <v/>
      </c>
      <c r="BH308" s="307"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8"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8"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8" t="str">
        <f>IF(Tabla1[[#This Row],[Fecha Inicio grupo]]="","",IFERROR(VLOOKUP(Tabla1[[#This Row],[Mes de Alta como miembro]],Parámetros!$AM$2:$AN$16,2,0),"01/01/1900"))</f>
        <v/>
      </c>
    </row>
    <row r="309" spans="1:63" ht="14.45">
      <c r="A309" s="68">
        <v>306</v>
      </c>
      <c r="B309" s="29"/>
      <c r="C309" s="34"/>
      <c r="D309" s="42"/>
      <c r="E309" s="64"/>
      <c r="F309" s="45"/>
      <c r="G309" s="45"/>
      <c r="H309" s="164"/>
      <c r="I309" s="42"/>
      <c r="J309" s="28"/>
      <c r="K309" s="69"/>
      <c r="L309" s="68"/>
      <c r="M309" s="46"/>
      <c r="N309" s="239" t="str">
        <f ca="1">IF(Tabla1[[#This Row],[Fecha de nac]]="","",IF(Tabla1[[#This Row],[Fecha Finalización]] &gt;=TODAY(), DATEDIF(Tabla1[[#This Row],[Fecha de nac]],TODAY(),"y"), ROUNDDOWN((Tabla1[[#This Row],[Fecha Finalización]] -Tabla1[[#This Row],[Fecha de nac]])/365,0)))</f>
        <v/>
      </c>
      <c r="O309" s="170"/>
      <c r="P309" s="34"/>
      <c r="Q309" s="67"/>
      <c r="R309" s="67"/>
      <c r="S309" s="67"/>
      <c r="T309" s="67"/>
      <c r="U309" s="244" t="str">
        <f>IF(F309="","",Tabla1[[#This Row],[Fecha Inicio grupo]]+3*7-7)</f>
        <v/>
      </c>
      <c r="V309" s="245" t="str">
        <f>IF(F309="","",EDATE(Tabla1[[#This Row],[Fecha Inicio grupo]],3))</f>
        <v/>
      </c>
      <c r="W309" s="29"/>
      <c r="X309" s="29"/>
      <c r="Y309" s="76"/>
      <c r="Z309" s="76"/>
      <c r="AA309" s="76"/>
      <c r="AB309" s="76"/>
      <c r="AC309" s="76"/>
      <c r="AD309" s="76"/>
      <c r="AE309" s="76"/>
      <c r="AF309" s="76"/>
      <c r="AG309" s="76"/>
      <c r="AH309" s="76"/>
      <c r="AI309" s="76"/>
      <c r="AJ309" s="76"/>
      <c r="AK309" s="76"/>
      <c r="AL309" s="76"/>
      <c r="AM309" s="76"/>
      <c r="AN309" s="76"/>
      <c r="AO309" s="145"/>
      <c r="AP309" s="247" t="str">
        <f>IF(F309="","",IFERROR(VLOOKUP(SUBSTITUTE(SUBSTITUTE(Tabla1[[#This Row],[Uso Sistemas]],"T","P"),"N","F"),Parámetros!$M$2:$N$17,2,0),"Completar hasta 3ra sem. para evaluar a Probacionista"))</f>
        <v/>
      </c>
      <c r="AQ309" s="39"/>
      <c r="AR309" s="39"/>
      <c r="AS309" s="39"/>
      <c r="AT309" s="28"/>
      <c r="AU309" s="55"/>
      <c r="AV309" s="55"/>
      <c r="AW309" s="55"/>
      <c r="AX309" s="249" t="str">
        <f>IF(V309="","",EOMONTH(EDATE(Tabla1[[#This Row],[Fecha Finalización]],2),0))</f>
        <v/>
      </c>
      <c r="AY309" s="39"/>
      <c r="AZ309" s="250" t="str">
        <f>IF(V309="","",EOMONTH(EDATE(Tabla1[[#This Row],[Fecha Finalización]],3),0))</f>
        <v/>
      </c>
      <c r="BA309" s="39"/>
      <c r="BB309" s="39"/>
      <c r="BC309" s="236"/>
      <c r="BD309" s="234" t="str">
        <f>IF(F309="","",Tabla1[[#This Row],[sem 01]]&amp;Tabla1[[#This Row],[sem 02]]&amp;Tabla1[[#This Row],[sem 03]])</f>
        <v/>
      </c>
      <c r="BE309" s="235" t="str">
        <f>IF(TRIM(F309)="","",$B$1&amp;"-"&amp;SUBSTITUTE(Tabla1[[#This Row],[Mes Inscrito]]," ","")&amp;"-"&amp;SUBSTITUTE(Tabla1[[#This Row],[Dia de clases Inscrito]]," ","")&amp;"-"&amp;SUBSTITUTE(Tabla1[[#This Row],[Horario Inscrito]]," ","")&amp;"-"&amp;Tabla1[[#This Row],[Fecha Inicio grupo]])</f>
        <v/>
      </c>
      <c r="BF309" s="252" t="str">
        <f>IF(F309="","",Tabla1[[#This Row],[Curso]])</f>
        <v/>
      </c>
      <c r="BG309" s="253" t="str">
        <f>+IF(TRIM(F309)="","",$B$1&amp;"-"&amp;TRIM(Tabla1[[#This Row],[Mes Inscrito]])&amp;"-"&amp;TRIM(Tabla1[[#This Row],[Dia de clases Inscrito]])&amp;"-"&amp;TRIM(Tabla1[[#This Row],[Horario Inscrito]])&amp;"-"&amp;TRIM(Tabla1[[#This Row],[Fecha Inicio grupo]])&amp;"-"&amp;TRIM(Tabla1[[#This Row],[Tipo Incrito]]))</f>
        <v/>
      </c>
      <c r="BH309" s="307"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8"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8"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8" t="str">
        <f>IF(Tabla1[[#This Row],[Fecha Inicio grupo]]="","",IFERROR(VLOOKUP(Tabla1[[#This Row],[Mes de Alta como miembro]],Parámetros!$AM$2:$AN$16,2,0),"01/01/1900"))</f>
        <v/>
      </c>
    </row>
    <row r="310" spans="1:63" ht="14.45">
      <c r="A310" s="68">
        <v>307</v>
      </c>
      <c r="B310" s="29"/>
      <c r="C310" s="34"/>
      <c r="D310" s="42"/>
      <c r="E310" s="64"/>
      <c r="F310" s="45"/>
      <c r="G310" s="45"/>
      <c r="H310" s="164"/>
      <c r="I310" s="42"/>
      <c r="J310" s="28"/>
      <c r="K310" s="69"/>
      <c r="L310" s="68"/>
      <c r="M310" s="46"/>
      <c r="N310" s="239" t="str">
        <f ca="1">IF(Tabla1[[#This Row],[Fecha de nac]]="","",IF(Tabla1[[#This Row],[Fecha Finalización]] &gt;=TODAY(), DATEDIF(Tabla1[[#This Row],[Fecha de nac]],TODAY(),"y"), ROUNDDOWN((Tabla1[[#This Row],[Fecha Finalización]] -Tabla1[[#This Row],[Fecha de nac]])/365,0)))</f>
        <v/>
      </c>
      <c r="O310" s="170"/>
      <c r="P310" s="34"/>
      <c r="Q310" s="67"/>
      <c r="R310" s="67"/>
      <c r="S310" s="67"/>
      <c r="T310" s="67"/>
      <c r="U310" s="244" t="str">
        <f>IF(F310="","",Tabla1[[#This Row],[Fecha Inicio grupo]]+3*7-7)</f>
        <v/>
      </c>
      <c r="V310" s="245" t="str">
        <f>IF(F310="","",EDATE(Tabla1[[#This Row],[Fecha Inicio grupo]],3))</f>
        <v/>
      </c>
      <c r="W310" s="29"/>
      <c r="X310" s="29"/>
      <c r="Y310" s="76"/>
      <c r="Z310" s="76"/>
      <c r="AA310" s="76"/>
      <c r="AB310" s="76"/>
      <c r="AC310" s="76"/>
      <c r="AD310" s="76"/>
      <c r="AE310" s="76"/>
      <c r="AF310" s="76"/>
      <c r="AG310" s="76"/>
      <c r="AH310" s="76"/>
      <c r="AI310" s="76"/>
      <c r="AJ310" s="76"/>
      <c r="AK310" s="76"/>
      <c r="AL310" s="76"/>
      <c r="AM310" s="76"/>
      <c r="AN310" s="76"/>
      <c r="AO310" s="145"/>
      <c r="AP310" s="247" t="str">
        <f>IF(F310="","",IFERROR(VLOOKUP(SUBSTITUTE(SUBSTITUTE(Tabla1[[#This Row],[Uso Sistemas]],"T","P"),"N","F"),Parámetros!$M$2:$N$17,2,0),"Completar hasta 3ra sem. para evaluar a Probacionista"))</f>
        <v/>
      </c>
      <c r="AQ310" s="39"/>
      <c r="AR310" s="39"/>
      <c r="AS310" s="39"/>
      <c r="AT310" s="28"/>
      <c r="AU310" s="55"/>
      <c r="AV310" s="55"/>
      <c r="AW310" s="55"/>
      <c r="AX310" s="249" t="str">
        <f>IF(V310="","",EOMONTH(EDATE(Tabla1[[#This Row],[Fecha Finalización]],2),0))</f>
        <v/>
      </c>
      <c r="AY310" s="39"/>
      <c r="AZ310" s="250" t="str">
        <f>IF(V310="","",EOMONTH(EDATE(Tabla1[[#This Row],[Fecha Finalización]],3),0))</f>
        <v/>
      </c>
      <c r="BA310" s="39"/>
      <c r="BB310" s="39"/>
      <c r="BC310" s="236"/>
      <c r="BD310" s="234" t="str">
        <f>IF(F310="","",Tabla1[[#This Row],[sem 01]]&amp;Tabla1[[#This Row],[sem 02]]&amp;Tabla1[[#This Row],[sem 03]])</f>
        <v/>
      </c>
      <c r="BE310" s="235" t="str">
        <f>IF(TRIM(F310)="","",$B$1&amp;"-"&amp;SUBSTITUTE(Tabla1[[#This Row],[Mes Inscrito]]," ","")&amp;"-"&amp;SUBSTITUTE(Tabla1[[#This Row],[Dia de clases Inscrito]]," ","")&amp;"-"&amp;SUBSTITUTE(Tabla1[[#This Row],[Horario Inscrito]]," ","")&amp;"-"&amp;Tabla1[[#This Row],[Fecha Inicio grupo]])</f>
        <v/>
      </c>
      <c r="BF310" s="252" t="str">
        <f>IF(F310="","",Tabla1[[#This Row],[Curso]])</f>
        <v/>
      </c>
      <c r="BG310" s="253" t="str">
        <f>+IF(TRIM(F310)="","",$B$1&amp;"-"&amp;TRIM(Tabla1[[#This Row],[Mes Inscrito]])&amp;"-"&amp;TRIM(Tabla1[[#This Row],[Dia de clases Inscrito]])&amp;"-"&amp;TRIM(Tabla1[[#This Row],[Horario Inscrito]])&amp;"-"&amp;TRIM(Tabla1[[#This Row],[Fecha Inicio grupo]])&amp;"-"&amp;TRIM(Tabla1[[#This Row],[Tipo Incrito]]))</f>
        <v/>
      </c>
      <c r="BH310" s="307"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8"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8"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8" t="str">
        <f>IF(Tabla1[[#This Row],[Fecha Inicio grupo]]="","",IFERROR(VLOOKUP(Tabla1[[#This Row],[Mes de Alta como miembro]],Parámetros!$AM$2:$AN$16,2,0),"01/01/1900"))</f>
        <v/>
      </c>
    </row>
    <row r="311" spans="1:63" ht="14.45">
      <c r="A311" s="68">
        <v>308</v>
      </c>
      <c r="B311" s="29"/>
      <c r="C311" s="34"/>
      <c r="D311" s="42"/>
      <c r="E311" s="64"/>
      <c r="F311" s="45"/>
      <c r="G311" s="45"/>
      <c r="H311" s="164"/>
      <c r="I311" s="42"/>
      <c r="J311" s="28"/>
      <c r="K311" s="69"/>
      <c r="L311" s="68"/>
      <c r="M311" s="46"/>
      <c r="N311" s="239" t="str">
        <f ca="1">IF(Tabla1[[#This Row],[Fecha de nac]]="","",IF(Tabla1[[#This Row],[Fecha Finalización]] &gt;=TODAY(), DATEDIF(Tabla1[[#This Row],[Fecha de nac]],TODAY(),"y"), ROUNDDOWN((Tabla1[[#This Row],[Fecha Finalización]] -Tabla1[[#This Row],[Fecha de nac]])/365,0)))</f>
        <v/>
      </c>
      <c r="O311" s="170"/>
      <c r="P311" s="34"/>
      <c r="Q311" s="67"/>
      <c r="R311" s="67"/>
      <c r="S311" s="67"/>
      <c r="T311" s="67"/>
      <c r="U311" s="244" t="str">
        <f>IF(F311="","",Tabla1[[#This Row],[Fecha Inicio grupo]]+3*7-7)</f>
        <v/>
      </c>
      <c r="V311" s="245" t="str">
        <f>IF(F311="","",EDATE(Tabla1[[#This Row],[Fecha Inicio grupo]],3))</f>
        <v/>
      </c>
      <c r="W311" s="29"/>
      <c r="X311" s="29"/>
      <c r="Y311" s="76"/>
      <c r="Z311" s="76"/>
      <c r="AA311" s="76"/>
      <c r="AB311" s="76"/>
      <c r="AC311" s="76"/>
      <c r="AD311" s="76"/>
      <c r="AE311" s="76"/>
      <c r="AF311" s="76"/>
      <c r="AG311" s="76"/>
      <c r="AH311" s="76"/>
      <c r="AI311" s="76"/>
      <c r="AJ311" s="76"/>
      <c r="AK311" s="76"/>
      <c r="AL311" s="76"/>
      <c r="AM311" s="76"/>
      <c r="AN311" s="76"/>
      <c r="AO311" s="145"/>
      <c r="AP311" s="247" t="str">
        <f>IF(F311="","",IFERROR(VLOOKUP(SUBSTITUTE(SUBSTITUTE(Tabla1[[#This Row],[Uso Sistemas]],"T","P"),"N","F"),Parámetros!$M$2:$N$17,2,0),"Completar hasta 3ra sem. para evaluar a Probacionista"))</f>
        <v/>
      </c>
      <c r="AQ311" s="39"/>
      <c r="AR311" s="39"/>
      <c r="AS311" s="39"/>
      <c r="AT311" s="28"/>
      <c r="AU311" s="55"/>
      <c r="AV311" s="55"/>
      <c r="AW311" s="55"/>
      <c r="AX311" s="249" t="str">
        <f>IF(V311="","",EOMONTH(EDATE(Tabla1[[#This Row],[Fecha Finalización]],2),0))</f>
        <v/>
      </c>
      <c r="AY311" s="39"/>
      <c r="AZ311" s="250" t="str">
        <f>IF(V311="","",EOMONTH(EDATE(Tabla1[[#This Row],[Fecha Finalización]],3),0))</f>
        <v/>
      </c>
      <c r="BA311" s="39"/>
      <c r="BB311" s="39"/>
      <c r="BC311" s="236"/>
      <c r="BD311" s="234" t="str">
        <f>IF(F311="","",Tabla1[[#This Row],[sem 01]]&amp;Tabla1[[#This Row],[sem 02]]&amp;Tabla1[[#This Row],[sem 03]])</f>
        <v/>
      </c>
      <c r="BE311" s="235" t="str">
        <f>IF(TRIM(F311)="","",$B$1&amp;"-"&amp;SUBSTITUTE(Tabla1[[#This Row],[Mes Inscrito]]," ","")&amp;"-"&amp;SUBSTITUTE(Tabla1[[#This Row],[Dia de clases Inscrito]]," ","")&amp;"-"&amp;SUBSTITUTE(Tabla1[[#This Row],[Horario Inscrito]]," ","")&amp;"-"&amp;Tabla1[[#This Row],[Fecha Inicio grupo]])</f>
        <v/>
      </c>
      <c r="BF311" s="252" t="str">
        <f>IF(F311="","",Tabla1[[#This Row],[Curso]])</f>
        <v/>
      </c>
      <c r="BG311" s="253" t="str">
        <f>+IF(TRIM(F311)="","",$B$1&amp;"-"&amp;TRIM(Tabla1[[#This Row],[Mes Inscrito]])&amp;"-"&amp;TRIM(Tabla1[[#This Row],[Dia de clases Inscrito]])&amp;"-"&amp;TRIM(Tabla1[[#This Row],[Horario Inscrito]])&amp;"-"&amp;TRIM(Tabla1[[#This Row],[Fecha Inicio grupo]])&amp;"-"&amp;TRIM(Tabla1[[#This Row],[Tipo Incrito]]))</f>
        <v/>
      </c>
      <c r="BH311" s="307"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8"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8"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8" t="str">
        <f>IF(Tabla1[[#This Row],[Fecha Inicio grupo]]="","",IFERROR(VLOOKUP(Tabla1[[#This Row],[Mes de Alta como miembro]],Parámetros!$AM$2:$AN$16,2,0),"01/01/1900"))</f>
        <v/>
      </c>
    </row>
    <row r="312" spans="1:63" ht="14.45">
      <c r="A312" s="68">
        <v>309</v>
      </c>
      <c r="B312" s="29"/>
      <c r="C312" s="34"/>
      <c r="D312" s="42"/>
      <c r="E312" s="64"/>
      <c r="F312" s="45"/>
      <c r="G312" s="45"/>
      <c r="H312" s="164"/>
      <c r="I312" s="42"/>
      <c r="J312" s="28"/>
      <c r="K312" s="69"/>
      <c r="L312" s="68"/>
      <c r="M312" s="46"/>
      <c r="N312" s="239" t="str">
        <f ca="1">IF(Tabla1[[#This Row],[Fecha de nac]]="","",IF(Tabla1[[#This Row],[Fecha Finalización]] &gt;=TODAY(), DATEDIF(Tabla1[[#This Row],[Fecha de nac]],TODAY(),"y"), ROUNDDOWN((Tabla1[[#This Row],[Fecha Finalización]] -Tabla1[[#This Row],[Fecha de nac]])/365,0)))</f>
        <v/>
      </c>
      <c r="O312" s="170"/>
      <c r="P312" s="34"/>
      <c r="Q312" s="67"/>
      <c r="R312" s="67"/>
      <c r="S312" s="67"/>
      <c r="T312" s="67"/>
      <c r="U312" s="244" t="str">
        <f>IF(F312="","",Tabla1[[#This Row],[Fecha Inicio grupo]]+3*7-7)</f>
        <v/>
      </c>
      <c r="V312" s="245" t="str">
        <f>IF(F312="","",EDATE(Tabla1[[#This Row],[Fecha Inicio grupo]],3))</f>
        <v/>
      </c>
      <c r="W312" s="29"/>
      <c r="X312" s="29"/>
      <c r="Y312" s="76"/>
      <c r="Z312" s="76"/>
      <c r="AA312" s="76"/>
      <c r="AB312" s="76"/>
      <c r="AC312" s="76"/>
      <c r="AD312" s="76"/>
      <c r="AE312" s="76"/>
      <c r="AF312" s="76"/>
      <c r="AG312" s="76"/>
      <c r="AH312" s="76"/>
      <c r="AI312" s="76"/>
      <c r="AJ312" s="76"/>
      <c r="AK312" s="76"/>
      <c r="AL312" s="76"/>
      <c r="AM312" s="76"/>
      <c r="AN312" s="76"/>
      <c r="AO312" s="145"/>
      <c r="AP312" s="247" t="str">
        <f>IF(F312="","",IFERROR(VLOOKUP(SUBSTITUTE(SUBSTITUTE(Tabla1[[#This Row],[Uso Sistemas]],"T","P"),"N","F"),Parámetros!$M$2:$N$17,2,0),"Completar hasta 3ra sem. para evaluar a Probacionista"))</f>
        <v/>
      </c>
      <c r="AQ312" s="39"/>
      <c r="AR312" s="39"/>
      <c r="AS312" s="39"/>
      <c r="AT312" s="28"/>
      <c r="AU312" s="55"/>
      <c r="AV312" s="55"/>
      <c r="AW312" s="55"/>
      <c r="AX312" s="249" t="str">
        <f>IF(V312="","",EOMONTH(EDATE(Tabla1[[#This Row],[Fecha Finalización]],2),0))</f>
        <v/>
      </c>
      <c r="AY312" s="39"/>
      <c r="AZ312" s="250" t="str">
        <f>IF(V312="","",EOMONTH(EDATE(Tabla1[[#This Row],[Fecha Finalización]],3),0))</f>
        <v/>
      </c>
      <c r="BA312" s="39"/>
      <c r="BB312" s="39"/>
      <c r="BC312" s="236"/>
      <c r="BD312" s="234" t="str">
        <f>IF(F312="","",Tabla1[[#This Row],[sem 01]]&amp;Tabla1[[#This Row],[sem 02]]&amp;Tabla1[[#This Row],[sem 03]])</f>
        <v/>
      </c>
      <c r="BE312" s="235" t="str">
        <f>IF(TRIM(F312)="","",$B$1&amp;"-"&amp;SUBSTITUTE(Tabla1[[#This Row],[Mes Inscrito]]," ","")&amp;"-"&amp;SUBSTITUTE(Tabla1[[#This Row],[Dia de clases Inscrito]]," ","")&amp;"-"&amp;SUBSTITUTE(Tabla1[[#This Row],[Horario Inscrito]]," ","")&amp;"-"&amp;Tabla1[[#This Row],[Fecha Inicio grupo]])</f>
        <v/>
      </c>
      <c r="BF312" s="252" t="str">
        <f>IF(F312="","",Tabla1[[#This Row],[Curso]])</f>
        <v/>
      </c>
      <c r="BG312" s="253" t="str">
        <f>+IF(TRIM(F312)="","",$B$1&amp;"-"&amp;TRIM(Tabla1[[#This Row],[Mes Inscrito]])&amp;"-"&amp;TRIM(Tabla1[[#This Row],[Dia de clases Inscrito]])&amp;"-"&amp;TRIM(Tabla1[[#This Row],[Horario Inscrito]])&amp;"-"&amp;TRIM(Tabla1[[#This Row],[Fecha Inicio grupo]])&amp;"-"&amp;TRIM(Tabla1[[#This Row],[Tipo Incrito]]))</f>
        <v/>
      </c>
      <c r="BH312" s="307"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8"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8"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8" t="str">
        <f>IF(Tabla1[[#This Row],[Fecha Inicio grupo]]="","",IFERROR(VLOOKUP(Tabla1[[#This Row],[Mes de Alta como miembro]],Parámetros!$AM$2:$AN$16,2,0),"01/01/1900"))</f>
        <v/>
      </c>
    </row>
    <row r="313" spans="1:63" ht="14.45">
      <c r="A313" s="68">
        <v>310</v>
      </c>
      <c r="B313" s="29"/>
      <c r="C313" s="34"/>
      <c r="D313" s="42"/>
      <c r="E313" s="64"/>
      <c r="F313" s="45"/>
      <c r="G313" s="45"/>
      <c r="H313" s="164"/>
      <c r="I313" s="42"/>
      <c r="J313" s="28"/>
      <c r="K313" s="69"/>
      <c r="L313" s="68"/>
      <c r="M313" s="46"/>
      <c r="N313" s="239" t="str">
        <f ca="1">IF(Tabla1[[#This Row],[Fecha de nac]]="","",IF(Tabla1[[#This Row],[Fecha Finalización]] &gt;=TODAY(), DATEDIF(Tabla1[[#This Row],[Fecha de nac]],TODAY(),"y"), ROUNDDOWN((Tabla1[[#This Row],[Fecha Finalización]] -Tabla1[[#This Row],[Fecha de nac]])/365,0)))</f>
        <v/>
      </c>
      <c r="O313" s="170"/>
      <c r="P313" s="34"/>
      <c r="Q313" s="67"/>
      <c r="R313" s="67"/>
      <c r="S313" s="67"/>
      <c r="T313" s="67"/>
      <c r="U313" s="244" t="str">
        <f>IF(F313="","",Tabla1[[#This Row],[Fecha Inicio grupo]]+3*7-7)</f>
        <v/>
      </c>
      <c r="V313" s="245" t="str">
        <f>IF(F313="","",EDATE(Tabla1[[#This Row],[Fecha Inicio grupo]],3))</f>
        <v/>
      </c>
      <c r="W313" s="29"/>
      <c r="X313" s="29"/>
      <c r="Y313" s="76"/>
      <c r="Z313" s="76"/>
      <c r="AA313" s="76"/>
      <c r="AB313" s="76"/>
      <c r="AC313" s="76"/>
      <c r="AD313" s="76"/>
      <c r="AE313" s="76"/>
      <c r="AF313" s="76"/>
      <c r="AG313" s="76"/>
      <c r="AH313" s="76"/>
      <c r="AI313" s="76"/>
      <c r="AJ313" s="76"/>
      <c r="AK313" s="76"/>
      <c r="AL313" s="76"/>
      <c r="AM313" s="76"/>
      <c r="AN313" s="76"/>
      <c r="AO313" s="145"/>
      <c r="AP313" s="247" t="str">
        <f>IF(F313="","",IFERROR(VLOOKUP(SUBSTITUTE(SUBSTITUTE(Tabla1[[#This Row],[Uso Sistemas]],"T","P"),"N","F"),Parámetros!$M$2:$N$17,2,0),"Completar hasta 3ra sem. para evaluar a Probacionista"))</f>
        <v/>
      </c>
      <c r="AQ313" s="39"/>
      <c r="AR313" s="39"/>
      <c r="AS313" s="39"/>
      <c r="AT313" s="28"/>
      <c r="AU313" s="55"/>
      <c r="AV313" s="55"/>
      <c r="AW313" s="55"/>
      <c r="AX313" s="249" t="str">
        <f>IF(V313="","",EOMONTH(EDATE(Tabla1[[#This Row],[Fecha Finalización]],2),0))</f>
        <v/>
      </c>
      <c r="AY313" s="39"/>
      <c r="AZ313" s="250" t="str">
        <f>IF(V313="","",EOMONTH(EDATE(Tabla1[[#This Row],[Fecha Finalización]],3),0))</f>
        <v/>
      </c>
      <c r="BA313" s="39"/>
      <c r="BB313" s="39"/>
      <c r="BC313" s="236"/>
      <c r="BD313" s="234" t="str">
        <f>IF(F313="","",Tabla1[[#This Row],[sem 01]]&amp;Tabla1[[#This Row],[sem 02]]&amp;Tabla1[[#This Row],[sem 03]])</f>
        <v/>
      </c>
      <c r="BE313" s="235" t="str">
        <f>IF(TRIM(F313)="","",$B$1&amp;"-"&amp;SUBSTITUTE(Tabla1[[#This Row],[Mes Inscrito]]," ","")&amp;"-"&amp;SUBSTITUTE(Tabla1[[#This Row],[Dia de clases Inscrito]]," ","")&amp;"-"&amp;SUBSTITUTE(Tabla1[[#This Row],[Horario Inscrito]]," ","")&amp;"-"&amp;Tabla1[[#This Row],[Fecha Inicio grupo]])</f>
        <v/>
      </c>
      <c r="BF313" s="252" t="str">
        <f>IF(F313="","",Tabla1[[#This Row],[Curso]])</f>
        <v/>
      </c>
      <c r="BG313" s="253" t="str">
        <f>+IF(TRIM(F313)="","",$B$1&amp;"-"&amp;TRIM(Tabla1[[#This Row],[Mes Inscrito]])&amp;"-"&amp;TRIM(Tabla1[[#This Row],[Dia de clases Inscrito]])&amp;"-"&amp;TRIM(Tabla1[[#This Row],[Horario Inscrito]])&amp;"-"&amp;TRIM(Tabla1[[#This Row],[Fecha Inicio grupo]])&amp;"-"&amp;TRIM(Tabla1[[#This Row],[Tipo Incrito]]))</f>
        <v/>
      </c>
      <c r="BH313" s="307"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8"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8"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8" t="str">
        <f>IF(Tabla1[[#This Row],[Fecha Inicio grupo]]="","",IFERROR(VLOOKUP(Tabla1[[#This Row],[Mes de Alta como miembro]],Parámetros!$AM$2:$AN$16,2,0),"01/01/1900"))</f>
        <v/>
      </c>
    </row>
    <row r="314" spans="1:63" ht="14.45">
      <c r="A314" s="68">
        <v>311</v>
      </c>
      <c r="B314" s="29"/>
      <c r="C314" s="34"/>
      <c r="D314" s="42"/>
      <c r="E314" s="64"/>
      <c r="F314" s="45"/>
      <c r="G314" s="45"/>
      <c r="H314" s="164"/>
      <c r="I314" s="42"/>
      <c r="J314" s="28"/>
      <c r="K314" s="69"/>
      <c r="L314" s="68"/>
      <c r="M314" s="46"/>
      <c r="N314" s="239" t="str">
        <f ca="1">IF(Tabla1[[#This Row],[Fecha de nac]]="","",IF(Tabla1[[#This Row],[Fecha Finalización]] &gt;=TODAY(), DATEDIF(Tabla1[[#This Row],[Fecha de nac]],TODAY(),"y"), ROUNDDOWN((Tabla1[[#This Row],[Fecha Finalización]] -Tabla1[[#This Row],[Fecha de nac]])/365,0)))</f>
        <v/>
      </c>
      <c r="O314" s="170"/>
      <c r="P314" s="34"/>
      <c r="Q314" s="67"/>
      <c r="R314" s="67"/>
      <c r="S314" s="67"/>
      <c r="T314" s="67"/>
      <c r="U314" s="244" t="str">
        <f>IF(F314="","",Tabla1[[#This Row],[Fecha Inicio grupo]]+3*7-7)</f>
        <v/>
      </c>
      <c r="V314" s="245" t="str">
        <f>IF(F314="","",EDATE(Tabla1[[#This Row],[Fecha Inicio grupo]],3))</f>
        <v/>
      </c>
      <c r="W314" s="29"/>
      <c r="X314" s="29"/>
      <c r="Y314" s="76"/>
      <c r="Z314" s="76"/>
      <c r="AA314" s="76"/>
      <c r="AB314" s="76"/>
      <c r="AC314" s="76"/>
      <c r="AD314" s="76"/>
      <c r="AE314" s="76"/>
      <c r="AF314" s="76"/>
      <c r="AG314" s="76"/>
      <c r="AH314" s="76"/>
      <c r="AI314" s="76"/>
      <c r="AJ314" s="76"/>
      <c r="AK314" s="76"/>
      <c r="AL314" s="76"/>
      <c r="AM314" s="76"/>
      <c r="AN314" s="76"/>
      <c r="AO314" s="145"/>
      <c r="AP314" s="247" t="str">
        <f>IF(F314="","",IFERROR(VLOOKUP(SUBSTITUTE(SUBSTITUTE(Tabla1[[#This Row],[Uso Sistemas]],"T","P"),"N","F"),Parámetros!$M$2:$N$17,2,0),"Completar hasta 3ra sem. para evaluar a Probacionista"))</f>
        <v/>
      </c>
      <c r="AQ314" s="39"/>
      <c r="AR314" s="39"/>
      <c r="AS314" s="39"/>
      <c r="AT314" s="28"/>
      <c r="AU314" s="55"/>
      <c r="AV314" s="55"/>
      <c r="AW314" s="55"/>
      <c r="AX314" s="249" t="str">
        <f>IF(V314="","",EOMONTH(EDATE(Tabla1[[#This Row],[Fecha Finalización]],2),0))</f>
        <v/>
      </c>
      <c r="AY314" s="39"/>
      <c r="AZ314" s="250" t="str">
        <f>IF(V314="","",EOMONTH(EDATE(Tabla1[[#This Row],[Fecha Finalización]],3),0))</f>
        <v/>
      </c>
      <c r="BA314" s="39"/>
      <c r="BB314" s="39"/>
      <c r="BC314" s="236"/>
      <c r="BD314" s="234" t="str">
        <f>IF(F314="","",Tabla1[[#This Row],[sem 01]]&amp;Tabla1[[#This Row],[sem 02]]&amp;Tabla1[[#This Row],[sem 03]])</f>
        <v/>
      </c>
      <c r="BE314" s="235" t="str">
        <f>IF(TRIM(F314)="","",$B$1&amp;"-"&amp;SUBSTITUTE(Tabla1[[#This Row],[Mes Inscrito]]," ","")&amp;"-"&amp;SUBSTITUTE(Tabla1[[#This Row],[Dia de clases Inscrito]]," ","")&amp;"-"&amp;SUBSTITUTE(Tabla1[[#This Row],[Horario Inscrito]]," ","")&amp;"-"&amp;Tabla1[[#This Row],[Fecha Inicio grupo]])</f>
        <v/>
      </c>
      <c r="BF314" s="252" t="str">
        <f>IF(F314="","",Tabla1[[#This Row],[Curso]])</f>
        <v/>
      </c>
      <c r="BG314" s="253" t="str">
        <f>+IF(TRIM(F314)="","",$B$1&amp;"-"&amp;TRIM(Tabla1[[#This Row],[Mes Inscrito]])&amp;"-"&amp;TRIM(Tabla1[[#This Row],[Dia de clases Inscrito]])&amp;"-"&amp;TRIM(Tabla1[[#This Row],[Horario Inscrito]])&amp;"-"&amp;TRIM(Tabla1[[#This Row],[Fecha Inicio grupo]])&amp;"-"&amp;TRIM(Tabla1[[#This Row],[Tipo Incrito]]))</f>
        <v/>
      </c>
      <c r="BH314" s="307"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8"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8"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8" t="str">
        <f>IF(Tabla1[[#This Row],[Fecha Inicio grupo]]="","",IFERROR(VLOOKUP(Tabla1[[#This Row],[Mes de Alta como miembro]],Parámetros!$AM$2:$AN$16,2,0),"01/01/1900"))</f>
        <v/>
      </c>
    </row>
    <row r="315" spans="1:63" ht="14.45">
      <c r="A315" s="68">
        <v>312</v>
      </c>
      <c r="B315" s="29"/>
      <c r="C315" s="34"/>
      <c r="D315" s="42"/>
      <c r="E315" s="64"/>
      <c r="F315" s="45"/>
      <c r="G315" s="45"/>
      <c r="H315" s="164"/>
      <c r="I315" s="42"/>
      <c r="J315" s="28"/>
      <c r="K315" s="69"/>
      <c r="L315" s="68"/>
      <c r="M315" s="46"/>
      <c r="N315" s="239" t="str">
        <f ca="1">IF(Tabla1[[#This Row],[Fecha de nac]]="","",IF(Tabla1[[#This Row],[Fecha Finalización]] &gt;=TODAY(), DATEDIF(Tabla1[[#This Row],[Fecha de nac]],TODAY(),"y"), ROUNDDOWN((Tabla1[[#This Row],[Fecha Finalización]] -Tabla1[[#This Row],[Fecha de nac]])/365,0)))</f>
        <v/>
      </c>
      <c r="O315" s="170"/>
      <c r="P315" s="34"/>
      <c r="Q315" s="67"/>
      <c r="R315" s="67"/>
      <c r="S315" s="67"/>
      <c r="T315" s="67"/>
      <c r="U315" s="244" t="str">
        <f>IF(F315="","",Tabla1[[#This Row],[Fecha Inicio grupo]]+3*7-7)</f>
        <v/>
      </c>
      <c r="V315" s="245" t="str">
        <f>IF(F315="","",EDATE(Tabla1[[#This Row],[Fecha Inicio grupo]],3))</f>
        <v/>
      </c>
      <c r="W315" s="29"/>
      <c r="X315" s="29"/>
      <c r="Y315" s="76"/>
      <c r="Z315" s="76"/>
      <c r="AA315" s="76"/>
      <c r="AB315" s="76"/>
      <c r="AC315" s="76"/>
      <c r="AD315" s="76"/>
      <c r="AE315" s="76"/>
      <c r="AF315" s="76"/>
      <c r="AG315" s="76"/>
      <c r="AH315" s="76"/>
      <c r="AI315" s="76"/>
      <c r="AJ315" s="76"/>
      <c r="AK315" s="76"/>
      <c r="AL315" s="76"/>
      <c r="AM315" s="76"/>
      <c r="AN315" s="76"/>
      <c r="AO315" s="145"/>
      <c r="AP315" s="247" t="str">
        <f>IF(F315="","",IFERROR(VLOOKUP(SUBSTITUTE(SUBSTITUTE(Tabla1[[#This Row],[Uso Sistemas]],"T","P"),"N","F"),Parámetros!$M$2:$N$17,2,0),"Completar hasta 3ra sem. para evaluar a Probacionista"))</f>
        <v/>
      </c>
      <c r="AQ315" s="39"/>
      <c r="AR315" s="39"/>
      <c r="AS315" s="39"/>
      <c r="AT315" s="28"/>
      <c r="AU315" s="55"/>
      <c r="AV315" s="55"/>
      <c r="AW315" s="55"/>
      <c r="AX315" s="249" t="str">
        <f>IF(V315="","",EOMONTH(EDATE(Tabla1[[#This Row],[Fecha Finalización]],2),0))</f>
        <v/>
      </c>
      <c r="AY315" s="39"/>
      <c r="AZ315" s="250" t="str">
        <f>IF(V315="","",EOMONTH(EDATE(Tabla1[[#This Row],[Fecha Finalización]],3),0))</f>
        <v/>
      </c>
      <c r="BA315" s="39"/>
      <c r="BB315" s="39"/>
      <c r="BC315" s="236"/>
      <c r="BD315" s="234" t="str">
        <f>IF(F315="","",Tabla1[[#This Row],[sem 01]]&amp;Tabla1[[#This Row],[sem 02]]&amp;Tabla1[[#This Row],[sem 03]])</f>
        <v/>
      </c>
      <c r="BE315" s="235" t="str">
        <f>IF(TRIM(F315)="","",$B$1&amp;"-"&amp;SUBSTITUTE(Tabla1[[#This Row],[Mes Inscrito]]," ","")&amp;"-"&amp;SUBSTITUTE(Tabla1[[#This Row],[Dia de clases Inscrito]]," ","")&amp;"-"&amp;SUBSTITUTE(Tabla1[[#This Row],[Horario Inscrito]]," ","")&amp;"-"&amp;Tabla1[[#This Row],[Fecha Inicio grupo]])</f>
        <v/>
      </c>
      <c r="BF315" s="252" t="str">
        <f>IF(F315="","",Tabla1[[#This Row],[Curso]])</f>
        <v/>
      </c>
      <c r="BG315" s="253" t="str">
        <f>+IF(TRIM(F315)="","",$B$1&amp;"-"&amp;TRIM(Tabla1[[#This Row],[Mes Inscrito]])&amp;"-"&amp;TRIM(Tabla1[[#This Row],[Dia de clases Inscrito]])&amp;"-"&amp;TRIM(Tabla1[[#This Row],[Horario Inscrito]])&amp;"-"&amp;TRIM(Tabla1[[#This Row],[Fecha Inicio grupo]])&amp;"-"&amp;TRIM(Tabla1[[#This Row],[Tipo Incrito]]))</f>
        <v/>
      </c>
      <c r="BH315" s="307"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8"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8"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8" t="str">
        <f>IF(Tabla1[[#This Row],[Fecha Inicio grupo]]="","",IFERROR(VLOOKUP(Tabla1[[#This Row],[Mes de Alta como miembro]],Parámetros!$AM$2:$AN$16,2,0),"01/01/1900"))</f>
        <v/>
      </c>
    </row>
    <row r="316" spans="1:63" ht="14.45">
      <c r="A316" s="68">
        <v>313</v>
      </c>
      <c r="B316" s="29"/>
      <c r="C316" s="34"/>
      <c r="D316" s="42"/>
      <c r="E316" s="64"/>
      <c r="F316" s="45"/>
      <c r="G316" s="45"/>
      <c r="H316" s="164"/>
      <c r="I316" s="42"/>
      <c r="J316" s="28"/>
      <c r="K316" s="69"/>
      <c r="L316" s="68"/>
      <c r="M316" s="46"/>
      <c r="N316" s="239" t="str">
        <f ca="1">IF(Tabla1[[#This Row],[Fecha de nac]]="","",IF(Tabla1[[#This Row],[Fecha Finalización]] &gt;=TODAY(), DATEDIF(Tabla1[[#This Row],[Fecha de nac]],TODAY(),"y"), ROUNDDOWN((Tabla1[[#This Row],[Fecha Finalización]] -Tabla1[[#This Row],[Fecha de nac]])/365,0)))</f>
        <v/>
      </c>
      <c r="O316" s="170"/>
      <c r="P316" s="34"/>
      <c r="Q316" s="67"/>
      <c r="R316" s="67"/>
      <c r="S316" s="67"/>
      <c r="T316" s="67"/>
      <c r="U316" s="244" t="str">
        <f>IF(F316="","",Tabla1[[#This Row],[Fecha Inicio grupo]]+3*7-7)</f>
        <v/>
      </c>
      <c r="V316" s="245" t="str">
        <f>IF(F316="","",EDATE(Tabla1[[#This Row],[Fecha Inicio grupo]],3))</f>
        <v/>
      </c>
      <c r="W316" s="29"/>
      <c r="X316" s="29"/>
      <c r="Y316" s="76"/>
      <c r="Z316" s="76"/>
      <c r="AA316" s="76"/>
      <c r="AB316" s="76"/>
      <c r="AC316" s="76"/>
      <c r="AD316" s="76"/>
      <c r="AE316" s="76"/>
      <c r="AF316" s="76"/>
      <c r="AG316" s="76"/>
      <c r="AH316" s="76"/>
      <c r="AI316" s="76"/>
      <c r="AJ316" s="76"/>
      <c r="AK316" s="76"/>
      <c r="AL316" s="76"/>
      <c r="AM316" s="76"/>
      <c r="AN316" s="76"/>
      <c r="AO316" s="145"/>
      <c r="AP316" s="247" t="str">
        <f>IF(F316="","",IFERROR(VLOOKUP(SUBSTITUTE(SUBSTITUTE(Tabla1[[#This Row],[Uso Sistemas]],"T","P"),"N","F"),Parámetros!$M$2:$N$17,2,0),"Completar hasta 3ra sem. para evaluar a Probacionista"))</f>
        <v/>
      </c>
      <c r="AQ316" s="39"/>
      <c r="AR316" s="39"/>
      <c r="AS316" s="39"/>
      <c r="AT316" s="28"/>
      <c r="AU316" s="55"/>
      <c r="AV316" s="55"/>
      <c r="AW316" s="55"/>
      <c r="AX316" s="249" t="str">
        <f>IF(V316="","",EOMONTH(EDATE(Tabla1[[#This Row],[Fecha Finalización]],2),0))</f>
        <v/>
      </c>
      <c r="AY316" s="39"/>
      <c r="AZ316" s="250" t="str">
        <f>IF(V316="","",EOMONTH(EDATE(Tabla1[[#This Row],[Fecha Finalización]],3),0))</f>
        <v/>
      </c>
      <c r="BA316" s="39"/>
      <c r="BB316" s="39"/>
      <c r="BC316" s="236"/>
      <c r="BD316" s="234" t="str">
        <f>IF(F316="","",Tabla1[[#This Row],[sem 01]]&amp;Tabla1[[#This Row],[sem 02]]&amp;Tabla1[[#This Row],[sem 03]])</f>
        <v/>
      </c>
      <c r="BE316" s="235" t="str">
        <f>IF(TRIM(F316)="","",$B$1&amp;"-"&amp;SUBSTITUTE(Tabla1[[#This Row],[Mes Inscrito]]," ","")&amp;"-"&amp;SUBSTITUTE(Tabla1[[#This Row],[Dia de clases Inscrito]]," ","")&amp;"-"&amp;SUBSTITUTE(Tabla1[[#This Row],[Horario Inscrito]]," ","")&amp;"-"&amp;Tabla1[[#This Row],[Fecha Inicio grupo]])</f>
        <v/>
      </c>
      <c r="BF316" s="252" t="str">
        <f>IF(F316="","",Tabla1[[#This Row],[Curso]])</f>
        <v/>
      </c>
      <c r="BG316" s="253" t="str">
        <f>+IF(TRIM(F316)="","",$B$1&amp;"-"&amp;TRIM(Tabla1[[#This Row],[Mes Inscrito]])&amp;"-"&amp;TRIM(Tabla1[[#This Row],[Dia de clases Inscrito]])&amp;"-"&amp;TRIM(Tabla1[[#This Row],[Horario Inscrito]])&amp;"-"&amp;TRIM(Tabla1[[#This Row],[Fecha Inicio grupo]])&amp;"-"&amp;TRIM(Tabla1[[#This Row],[Tipo Incrito]]))</f>
        <v/>
      </c>
      <c r="BH316" s="307"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8"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8"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8" t="str">
        <f>IF(Tabla1[[#This Row],[Fecha Inicio grupo]]="","",IFERROR(VLOOKUP(Tabla1[[#This Row],[Mes de Alta como miembro]],Parámetros!$AM$2:$AN$16,2,0),"01/01/1900"))</f>
        <v/>
      </c>
    </row>
    <row r="317" spans="1:63" ht="14.45">
      <c r="A317" s="68">
        <v>314</v>
      </c>
      <c r="B317" s="29"/>
      <c r="C317" s="34"/>
      <c r="D317" s="42"/>
      <c r="E317" s="64"/>
      <c r="F317" s="45"/>
      <c r="G317" s="45"/>
      <c r="H317" s="164"/>
      <c r="I317" s="42"/>
      <c r="J317" s="28"/>
      <c r="K317" s="69"/>
      <c r="L317" s="68"/>
      <c r="M317" s="46"/>
      <c r="N317" s="239" t="str">
        <f ca="1">IF(Tabla1[[#This Row],[Fecha de nac]]="","",IF(Tabla1[[#This Row],[Fecha Finalización]] &gt;=TODAY(), DATEDIF(Tabla1[[#This Row],[Fecha de nac]],TODAY(),"y"), ROUNDDOWN((Tabla1[[#This Row],[Fecha Finalización]] -Tabla1[[#This Row],[Fecha de nac]])/365,0)))</f>
        <v/>
      </c>
      <c r="O317" s="170"/>
      <c r="P317" s="34"/>
      <c r="Q317" s="67"/>
      <c r="R317" s="67"/>
      <c r="S317" s="67"/>
      <c r="T317" s="67"/>
      <c r="U317" s="244" t="str">
        <f>IF(F317="","",Tabla1[[#This Row],[Fecha Inicio grupo]]+3*7-7)</f>
        <v/>
      </c>
      <c r="V317" s="245" t="str">
        <f>IF(F317="","",EDATE(Tabla1[[#This Row],[Fecha Inicio grupo]],3))</f>
        <v/>
      </c>
      <c r="W317" s="29"/>
      <c r="X317" s="29"/>
      <c r="Y317" s="76"/>
      <c r="Z317" s="76"/>
      <c r="AA317" s="76"/>
      <c r="AB317" s="76"/>
      <c r="AC317" s="76"/>
      <c r="AD317" s="76"/>
      <c r="AE317" s="76"/>
      <c r="AF317" s="76"/>
      <c r="AG317" s="76"/>
      <c r="AH317" s="76"/>
      <c r="AI317" s="76"/>
      <c r="AJ317" s="76"/>
      <c r="AK317" s="76"/>
      <c r="AL317" s="76"/>
      <c r="AM317" s="76"/>
      <c r="AN317" s="76"/>
      <c r="AO317" s="145"/>
      <c r="AP317" s="247" t="str">
        <f>IF(F317="","",IFERROR(VLOOKUP(SUBSTITUTE(SUBSTITUTE(Tabla1[[#This Row],[Uso Sistemas]],"T","P"),"N","F"),Parámetros!$M$2:$N$17,2,0),"Completar hasta 3ra sem. para evaluar a Probacionista"))</f>
        <v/>
      </c>
      <c r="AQ317" s="39"/>
      <c r="AR317" s="39"/>
      <c r="AS317" s="39"/>
      <c r="AT317" s="28"/>
      <c r="AU317" s="55"/>
      <c r="AV317" s="55"/>
      <c r="AW317" s="55"/>
      <c r="AX317" s="249" t="str">
        <f>IF(V317="","",EOMONTH(EDATE(Tabla1[[#This Row],[Fecha Finalización]],2),0))</f>
        <v/>
      </c>
      <c r="AY317" s="39"/>
      <c r="AZ317" s="250" t="str">
        <f>IF(V317="","",EOMONTH(EDATE(Tabla1[[#This Row],[Fecha Finalización]],3),0))</f>
        <v/>
      </c>
      <c r="BA317" s="39"/>
      <c r="BB317" s="39"/>
      <c r="BC317" s="236"/>
      <c r="BD317" s="234" t="str">
        <f>IF(F317="","",Tabla1[[#This Row],[sem 01]]&amp;Tabla1[[#This Row],[sem 02]]&amp;Tabla1[[#This Row],[sem 03]])</f>
        <v/>
      </c>
      <c r="BE317" s="235" t="str">
        <f>IF(TRIM(F317)="","",$B$1&amp;"-"&amp;SUBSTITUTE(Tabla1[[#This Row],[Mes Inscrito]]," ","")&amp;"-"&amp;SUBSTITUTE(Tabla1[[#This Row],[Dia de clases Inscrito]]," ","")&amp;"-"&amp;SUBSTITUTE(Tabla1[[#This Row],[Horario Inscrito]]," ","")&amp;"-"&amp;Tabla1[[#This Row],[Fecha Inicio grupo]])</f>
        <v/>
      </c>
      <c r="BF317" s="252" t="str">
        <f>IF(F317="","",Tabla1[[#This Row],[Curso]])</f>
        <v/>
      </c>
      <c r="BG317" s="253" t="str">
        <f>+IF(TRIM(F317)="","",$B$1&amp;"-"&amp;TRIM(Tabla1[[#This Row],[Mes Inscrito]])&amp;"-"&amp;TRIM(Tabla1[[#This Row],[Dia de clases Inscrito]])&amp;"-"&amp;TRIM(Tabla1[[#This Row],[Horario Inscrito]])&amp;"-"&amp;TRIM(Tabla1[[#This Row],[Fecha Inicio grupo]])&amp;"-"&amp;TRIM(Tabla1[[#This Row],[Tipo Incrito]]))</f>
        <v/>
      </c>
      <c r="BH317" s="307"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8"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8"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8" t="str">
        <f>IF(Tabla1[[#This Row],[Fecha Inicio grupo]]="","",IFERROR(VLOOKUP(Tabla1[[#This Row],[Mes de Alta como miembro]],Parámetros!$AM$2:$AN$16,2,0),"01/01/1900"))</f>
        <v/>
      </c>
    </row>
    <row r="318" spans="1:63" ht="14.45">
      <c r="A318" s="68">
        <v>315</v>
      </c>
      <c r="B318" s="29"/>
      <c r="C318" s="34"/>
      <c r="D318" s="42"/>
      <c r="E318" s="64"/>
      <c r="F318" s="45"/>
      <c r="G318" s="45"/>
      <c r="H318" s="164"/>
      <c r="I318" s="42"/>
      <c r="J318" s="28"/>
      <c r="K318" s="69"/>
      <c r="L318" s="68"/>
      <c r="M318" s="46"/>
      <c r="N318" s="239" t="str">
        <f ca="1">IF(Tabla1[[#This Row],[Fecha de nac]]="","",IF(Tabla1[[#This Row],[Fecha Finalización]] &gt;=TODAY(), DATEDIF(Tabla1[[#This Row],[Fecha de nac]],TODAY(),"y"), ROUNDDOWN((Tabla1[[#This Row],[Fecha Finalización]] -Tabla1[[#This Row],[Fecha de nac]])/365,0)))</f>
        <v/>
      </c>
      <c r="O318" s="170"/>
      <c r="P318" s="34"/>
      <c r="Q318" s="67"/>
      <c r="R318" s="67"/>
      <c r="S318" s="67"/>
      <c r="T318" s="67"/>
      <c r="U318" s="244" t="str">
        <f>IF(F318="","",Tabla1[[#This Row],[Fecha Inicio grupo]]+3*7-7)</f>
        <v/>
      </c>
      <c r="V318" s="245" t="str">
        <f>IF(F318="","",EDATE(Tabla1[[#This Row],[Fecha Inicio grupo]],3))</f>
        <v/>
      </c>
      <c r="W318" s="29"/>
      <c r="X318" s="29"/>
      <c r="Y318" s="76"/>
      <c r="Z318" s="76"/>
      <c r="AA318" s="76"/>
      <c r="AB318" s="76"/>
      <c r="AC318" s="76"/>
      <c r="AD318" s="76"/>
      <c r="AE318" s="76"/>
      <c r="AF318" s="76"/>
      <c r="AG318" s="76"/>
      <c r="AH318" s="76"/>
      <c r="AI318" s="76"/>
      <c r="AJ318" s="76"/>
      <c r="AK318" s="76"/>
      <c r="AL318" s="76"/>
      <c r="AM318" s="76"/>
      <c r="AN318" s="76"/>
      <c r="AO318" s="145"/>
      <c r="AP318" s="247" t="str">
        <f>IF(F318="","",IFERROR(VLOOKUP(SUBSTITUTE(SUBSTITUTE(Tabla1[[#This Row],[Uso Sistemas]],"T","P"),"N","F"),Parámetros!$M$2:$N$17,2,0),"Completar hasta 3ra sem. para evaluar a Probacionista"))</f>
        <v/>
      </c>
      <c r="AQ318" s="39"/>
      <c r="AR318" s="39"/>
      <c r="AS318" s="39"/>
      <c r="AT318" s="28"/>
      <c r="AU318" s="55"/>
      <c r="AV318" s="55"/>
      <c r="AW318" s="55"/>
      <c r="AX318" s="249" t="str">
        <f>IF(V318="","",EOMONTH(EDATE(Tabla1[[#This Row],[Fecha Finalización]],2),0))</f>
        <v/>
      </c>
      <c r="AY318" s="39"/>
      <c r="AZ318" s="250" t="str">
        <f>IF(V318="","",EOMONTH(EDATE(Tabla1[[#This Row],[Fecha Finalización]],3),0))</f>
        <v/>
      </c>
      <c r="BA318" s="39"/>
      <c r="BB318" s="39"/>
      <c r="BC318" s="236"/>
      <c r="BD318" s="234" t="str">
        <f>IF(F318="","",Tabla1[[#This Row],[sem 01]]&amp;Tabla1[[#This Row],[sem 02]]&amp;Tabla1[[#This Row],[sem 03]])</f>
        <v/>
      </c>
      <c r="BE318" s="235" t="str">
        <f>IF(TRIM(F318)="","",$B$1&amp;"-"&amp;SUBSTITUTE(Tabla1[[#This Row],[Mes Inscrito]]," ","")&amp;"-"&amp;SUBSTITUTE(Tabla1[[#This Row],[Dia de clases Inscrito]]," ","")&amp;"-"&amp;SUBSTITUTE(Tabla1[[#This Row],[Horario Inscrito]]," ","")&amp;"-"&amp;Tabla1[[#This Row],[Fecha Inicio grupo]])</f>
        <v/>
      </c>
      <c r="BF318" s="252" t="str">
        <f>IF(F318="","",Tabla1[[#This Row],[Curso]])</f>
        <v/>
      </c>
      <c r="BG318" s="253" t="str">
        <f>+IF(TRIM(F318)="","",$B$1&amp;"-"&amp;TRIM(Tabla1[[#This Row],[Mes Inscrito]])&amp;"-"&amp;TRIM(Tabla1[[#This Row],[Dia de clases Inscrito]])&amp;"-"&amp;TRIM(Tabla1[[#This Row],[Horario Inscrito]])&amp;"-"&amp;TRIM(Tabla1[[#This Row],[Fecha Inicio grupo]])&amp;"-"&amp;TRIM(Tabla1[[#This Row],[Tipo Incrito]]))</f>
        <v/>
      </c>
      <c r="BH318" s="307"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8"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8"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8" t="str">
        <f>IF(Tabla1[[#This Row],[Fecha Inicio grupo]]="","",IFERROR(VLOOKUP(Tabla1[[#This Row],[Mes de Alta como miembro]],Parámetros!$AM$2:$AN$16,2,0),"01/01/1900"))</f>
        <v/>
      </c>
    </row>
    <row r="319" spans="1:63" ht="14.45">
      <c r="A319" s="68">
        <v>316</v>
      </c>
      <c r="B319" s="29"/>
      <c r="C319" s="34"/>
      <c r="D319" s="42"/>
      <c r="E319" s="64"/>
      <c r="F319" s="45"/>
      <c r="G319" s="45"/>
      <c r="H319" s="164"/>
      <c r="I319" s="42"/>
      <c r="J319" s="28"/>
      <c r="K319" s="69"/>
      <c r="L319" s="68"/>
      <c r="M319" s="46"/>
      <c r="N319" s="239" t="str">
        <f ca="1">IF(Tabla1[[#This Row],[Fecha de nac]]="","",IF(Tabla1[[#This Row],[Fecha Finalización]] &gt;=TODAY(), DATEDIF(Tabla1[[#This Row],[Fecha de nac]],TODAY(),"y"), ROUNDDOWN((Tabla1[[#This Row],[Fecha Finalización]] -Tabla1[[#This Row],[Fecha de nac]])/365,0)))</f>
        <v/>
      </c>
      <c r="O319" s="170"/>
      <c r="P319" s="34"/>
      <c r="Q319" s="67"/>
      <c r="R319" s="67"/>
      <c r="S319" s="67"/>
      <c r="T319" s="67"/>
      <c r="U319" s="244" t="str">
        <f>IF(F319="","",Tabla1[[#This Row],[Fecha Inicio grupo]]+3*7-7)</f>
        <v/>
      </c>
      <c r="V319" s="245" t="str">
        <f>IF(F319="","",EDATE(Tabla1[[#This Row],[Fecha Inicio grupo]],3))</f>
        <v/>
      </c>
      <c r="W319" s="29"/>
      <c r="X319" s="29"/>
      <c r="Y319" s="76"/>
      <c r="Z319" s="76"/>
      <c r="AA319" s="76"/>
      <c r="AB319" s="76"/>
      <c r="AC319" s="76"/>
      <c r="AD319" s="76"/>
      <c r="AE319" s="76"/>
      <c r="AF319" s="76"/>
      <c r="AG319" s="76"/>
      <c r="AH319" s="76"/>
      <c r="AI319" s="76"/>
      <c r="AJ319" s="76"/>
      <c r="AK319" s="76"/>
      <c r="AL319" s="76"/>
      <c r="AM319" s="76"/>
      <c r="AN319" s="76"/>
      <c r="AO319" s="145"/>
      <c r="AP319" s="247" t="str">
        <f>IF(F319="","",IFERROR(VLOOKUP(SUBSTITUTE(SUBSTITUTE(Tabla1[[#This Row],[Uso Sistemas]],"T","P"),"N","F"),Parámetros!$M$2:$N$17,2,0),"Completar hasta 3ra sem. para evaluar a Probacionista"))</f>
        <v/>
      </c>
      <c r="AQ319" s="39"/>
      <c r="AR319" s="39"/>
      <c r="AS319" s="39"/>
      <c r="AT319" s="28"/>
      <c r="AU319" s="55"/>
      <c r="AV319" s="55"/>
      <c r="AW319" s="55"/>
      <c r="AX319" s="249" t="str">
        <f>IF(V319="","",EOMONTH(EDATE(Tabla1[[#This Row],[Fecha Finalización]],2),0))</f>
        <v/>
      </c>
      <c r="AY319" s="39"/>
      <c r="AZ319" s="250" t="str">
        <f>IF(V319="","",EOMONTH(EDATE(Tabla1[[#This Row],[Fecha Finalización]],3),0))</f>
        <v/>
      </c>
      <c r="BA319" s="39"/>
      <c r="BB319" s="39"/>
      <c r="BC319" s="236"/>
      <c r="BD319" s="234" t="str">
        <f>IF(F319="","",Tabla1[[#This Row],[sem 01]]&amp;Tabla1[[#This Row],[sem 02]]&amp;Tabla1[[#This Row],[sem 03]])</f>
        <v/>
      </c>
      <c r="BE319" s="235" t="str">
        <f>IF(TRIM(F319)="","",$B$1&amp;"-"&amp;SUBSTITUTE(Tabla1[[#This Row],[Mes Inscrito]]," ","")&amp;"-"&amp;SUBSTITUTE(Tabla1[[#This Row],[Dia de clases Inscrito]]," ","")&amp;"-"&amp;SUBSTITUTE(Tabla1[[#This Row],[Horario Inscrito]]," ","")&amp;"-"&amp;Tabla1[[#This Row],[Fecha Inicio grupo]])</f>
        <v/>
      </c>
      <c r="BF319" s="252" t="str">
        <f>IF(F319="","",Tabla1[[#This Row],[Curso]])</f>
        <v/>
      </c>
      <c r="BG319" s="253" t="str">
        <f>+IF(TRIM(F319)="","",$B$1&amp;"-"&amp;TRIM(Tabla1[[#This Row],[Mes Inscrito]])&amp;"-"&amp;TRIM(Tabla1[[#This Row],[Dia de clases Inscrito]])&amp;"-"&amp;TRIM(Tabla1[[#This Row],[Horario Inscrito]])&amp;"-"&amp;TRIM(Tabla1[[#This Row],[Fecha Inicio grupo]])&amp;"-"&amp;TRIM(Tabla1[[#This Row],[Tipo Incrito]]))</f>
        <v/>
      </c>
      <c r="BH319" s="307"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8"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8"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8" t="str">
        <f>IF(Tabla1[[#This Row],[Fecha Inicio grupo]]="","",IFERROR(VLOOKUP(Tabla1[[#This Row],[Mes de Alta como miembro]],Parámetros!$AM$2:$AN$16,2,0),"01/01/1900"))</f>
        <v/>
      </c>
    </row>
    <row r="320" spans="1:63" ht="14.45">
      <c r="A320" s="68">
        <v>317</v>
      </c>
      <c r="B320" s="29"/>
      <c r="C320" s="34"/>
      <c r="D320" s="42"/>
      <c r="E320" s="64"/>
      <c r="F320" s="45"/>
      <c r="G320" s="45"/>
      <c r="H320" s="164"/>
      <c r="I320" s="42"/>
      <c r="J320" s="28"/>
      <c r="K320" s="69"/>
      <c r="L320" s="68"/>
      <c r="M320" s="46"/>
      <c r="N320" s="239" t="str">
        <f ca="1">IF(Tabla1[[#This Row],[Fecha de nac]]="","",IF(Tabla1[[#This Row],[Fecha Finalización]] &gt;=TODAY(), DATEDIF(Tabla1[[#This Row],[Fecha de nac]],TODAY(),"y"), ROUNDDOWN((Tabla1[[#This Row],[Fecha Finalización]] -Tabla1[[#This Row],[Fecha de nac]])/365,0)))</f>
        <v/>
      </c>
      <c r="O320" s="170"/>
      <c r="P320" s="34"/>
      <c r="Q320" s="67"/>
      <c r="R320" s="67"/>
      <c r="S320" s="67"/>
      <c r="T320" s="67"/>
      <c r="U320" s="244" t="str">
        <f>IF(F320="","",Tabla1[[#This Row],[Fecha Inicio grupo]]+3*7-7)</f>
        <v/>
      </c>
      <c r="V320" s="245" t="str">
        <f>IF(F320="","",EDATE(Tabla1[[#This Row],[Fecha Inicio grupo]],3))</f>
        <v/>
      </c>
      <c r="W320" s="29"/>
      <c r="X320" s="29"/>
      <c r="Y320" s="76"/>
      <c r="Z320" s="76"/>
      <c r="AA320" s="76"/>
      <c r="AB320" s="76"/>
      <c r="AC320" s="76"/>
      <c r="AD320" s="76"/>
      <c r="AE320" s="76"/>
      <c r="AF320" s="76"/>
      <c r="AG320" s="76"/>
      <c r="AH320" s="76"/>
      <c r="AI320" s="76"/>
      <c r="AJ320" s="76"/>
      <c r="AK320" s="76"/>
      <c r="AL320" s="76"/>
      <c r="AM320" s="76"/>
      <c r="AN320" s="76"/>
      <c r="AO320" s="145"/>
      <c r="AP320" s="247" t="str">
        <f>IF(F320="","",IFERROR(VLOOKUP(SUBSTITUTE(SUBSTITUTE(Tabla1[[#This Row],[Uso Sistemas]],"T","P"),"N","F"),Parámetros!$M$2:$N$17,2,0),"Completar hasta 3ra sem. para evaluar a Probacionista"))</f>
        <v/>
      </c>
      <c r="AQ320" s="39"/>
      <c r="AR320" s="39"/>
      <c r="AS320" s="39"/>
      <c r="AT320" s="28"/>
      <c r="AU320" s="55"/>
      <c r="AV320" s="55"/>
      <c r="AW320" s="55"/>
      <c r="AX320" s="249" t="str">
        <f>IF(V320="","",EOMONTH(EDATE(Tabla1[[#This Row],[Fecha Finalización]],2),0))</f>
        <v/>
      </c>
      <c r="AY320" s="39"/>
      <c r="AZ320" s="250" t="str">
        <f>IF(V320="","",EOMONTH(EDATE(Tabla1[[#This Row],[Fecha Finalización]],3),0))</f>
        <v/>
      </c>
      <c r="BA320" s="39"/>
      <c r="BB320" s="39"/>
      <c r="BC320" s="236"/>
      <c r="BD320" s="234" t="str">
        <f>IF(F320="","",Tabla1[[#This Row],[sem 01]]&amp;Tabla1[[#This Row],[sem 02]]&amp;Tabla1[[#This Row],[sem 03]])</f>
        <v/>
      </c>
      <c r="BE320" s="235" t="str">
        <f>IF(TRIM(F320)="","",$B$1&amp;"-"&amp;SUBSTITUTE(Tabla1[[#This Row],[Mes Inscrito]]," ","")&amp;"-"&amp;SUBSTITUTE(Tabla1[[#This Row],[Dia de clases Inscrito]]," ","")&amp;"-"&amp;SUBSTITUTE(Tabla1[[#This Row],[Horario Inscrito]]," ","")&amp;"-"&amp;Tabla1[[#This Row],[Fecha Inicio grupo]])</f>
        <v/>
      </c>
      <c r="BF320" s="252" t="str">
        <f>IF(F320="","",Tabla1[[#This Row],[Curso]])</f>
        <v/>
      </c>
      <c r="BG320" s="253" t="str">
        <f>+IF(TRIM(F320)="","",$B$1&amp;"-"&amp;TRIM(Tabla1[[#This Row],[Mes Inscrito]])&amp;"-"&amp;TRIM(Tabla1[[#This Row],[Dia de clases Inscrito]])&amp;"-"&amp;TRIM(Tabla1[[#This Row],[Horario Inscrito]])&amp;"-"&amp;TRIM(Tabla1[[#This Row],[Fecha Inicio grupo]])&amp;"-"&amp;TRIM(Tabla1[[#This Row],[Tipo Incrito]]))</f>
        <v/>
      </c>
      <c r="BH320" s="307"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8"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8"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8" t="str">
        <f>IF(Tabla1[[#This Row],[Fecha Inicio grupo]]="","",IFERROR(VLOOKUP(Tabla1[[#This Row],[Mes de Alta como miembro]],Parámetros!$AM$2:$AN$16,2,0),"01/01/1900"))</f>
        <v/>
      </c>
    </row>
    <row r="321" spans="1:63" ht="14.45">
      <c r="A321" s="68">
        <v>318</v>
      </c>
      <c r="B321" s="29"/>
      <c r="C321" s="34"/>
      <c r="D321" s="42"/>
      <c r="E321" s="64"/>
      <c r="F321" s="45"/>
      <c r="G321" s="45"/>
      <c r="H321" s="164"/>
      <c r="I321" s="42"/>
      <c r="J321" s="28"/>
      <c r="K321" s="69"/>
      <c r="L321" s="68"/>
      <c r="M321" s="46"/>
      <c r="N321" s="239" t="str">
        <f ca="1">IF(Tabla1[[#This Row],[Fecha de nac]]="","",IF(Tabla1[[#This Row],[Fecha Finalización]] &gt;=TODAY(), DATEDIF(Tabla1[[#This Row],[Fecha de nac]],TODAY(),"y"), ROUNDDOWN((Tabla1[[#This Row],[Fecha Finalización]] -Tabla1[[#This Row],[Fecha de nac]])/365,0)))</f>
        <v/>
      </c>
      <c r="O321" s="170"/>
      <c r="P321" s="34"/>
      <c r="Q321" s="67"/>
      <c r="R321" s="67"/>
      <c r="S321" s="67"/>
      <c r="T321" s="67"/>
      <c r="U321" s="244" t="str">
        <f>IF(F321="","",Tabla1[[#This Row],[Fecha Inicio grupo]]+3*7-7)</f>
        <v/>
      </c>
      <c r="V321" s="245" t="str">
        <f>IF(F321="","",EDATE(Tabla1[[#This Row],[Fecha Inicio grupo]],3))</f>
        <v/>
      </c>
      <c r="W321" s="29"/>
      <c r="X321" s="29"/>
      <c r="Y321" s="76"/>
      <c r="Z321" s="76"/>
      <c r="AA321" s="76"/>
      <c r="AB321" s="76"/>
      <c r="AC321" s="76"/>
      <c r="AD321" s="76"/>
      <c r="AE321" s="76"/>
      <c r="AF321" s="76"/>
      <c r="AG321" s="76"/>
      <c r="AH321" s="76"/>
      <c r="AI321" s="76"/>
      <c r="AJ321" s="76"/>
      <c r="AK321" s="76"/>
      <c r="AL321" s="76"/>
      <c r="AM321" s="76"/>
      <c r="AN321" s="76"/>
      <c r="AO321" s="145"/>
      <c r="AP321" s="247" t="str">
        <f>IF(F321="","",IFERROR(VLOOKUP(SUBSTITUTE(SUBSTITUTE(Tabla1[[#This Row],[Uso Sistemas]],"T","P"),"N","F"),Parámetros!$M$2:$N$17,2,0),"Completar hasta 3ra sem. para evaluar a Probacionista"))</f>
        <v/>
      </c>
      <c r="AQ321" s="39"/>
      <c r="AR321" s="39"/>
      <c r="AS321" s="39"/>
      <c r="AT321" s="28"/>
      <c r="AU321" s="55"/>
      <c r="AV321" s="55"/>
      <c r="AW321" s="55"/>
      <c r="AX321" s="249" t="str">
        <f>IF(V321="","",EOMONTH(EDATE(Tabla1[[#This Row],[Fecha Finalización]],2),0))</f>
        <v/>
      </c>
      <c r="AY321" s="39"/>
      <c r="AZ321" s="250" t="str">
        <f>IF(V321="","",EOMONTH(EDATE(Tabla1[[#This Row],[Fecha Finalización]],3),0))</f>
        <v/>
      </c>
      <c r="BA321" s="39"/>
      <c r="BB321" s="39"/>
      <c r="BC321" s="236"/>
      <c r="BD321" s="234" t="str">
        <f>IF(F321="","",Tabla1[[#This Row],[sem 01]]&amp;Tabla1[[#This Row],[sem 02]]&amp;Tabla1[[#This Row],[sem 03]])</f>
        <v/>
      </c>
      <c r="BE321" s="235" t="str">
        <f>IF(TRIM(F321)="","",$B$1&amp;"-"&amp;SUBSTITUTE(Tabla1[[#This Row],[Mes Inscrito]]," ","")&amp;"-"&amp;SUBSTITUTE(Tabla1[[#This Row],[Dia de clases Inscrito]]," ","")&amp;"-"&amp;SUBSTITUTE(Tabla1[[#This Row],[Horario Inscrito]]," ","")&amp;"-"&amp;Tabla1[[#This Row],[Fecha Inicio grupo]])</f>
        <v/>
      </c>
      <c r="BF321" s="252" t="str">
        <f>IF(F321="","",Tabla1[[#This Row],[Curso]])</f>
        <v/>
      </c>
      <c r="BG321" s="253" t="str">
        <f>+IF(TRIM(F321)="","",$B$1&amp;"-"&amp;TRIM(Tabla1[[#This Row],[Mes Inscrito]])&amp;"-"&amp;TRIM(Tabla1[[#This Row],[Dia de clases Inscrito]])&amp;"-"&amp;TRIM(Tabla1[[#This Row],[Horario Inscrito]])&amp;"-"&amp;TRIM(Tabla1[[#This Row],[Fecha Inicio grupo]])&amp;"-"&amp;TRIM(Tabla1[[#This Row],[Tipo Incrito]]))</f>
        <v/>
      </c>
      <c r="BH321" s="307"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8"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8"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8" t="str">
        <f>IF(Tabla1[[#This Row],[Fecha Inicio grupo]]="","",IFERROR(VLOOKUP(Tabla1[[#This Row],[Mes de Alta como miembro]],Parámetros!$AM$2:$AN$16,2,0),"01/01/1900"))</f>
        <v/>
      </c>
    </row>
    <row r="322" spans="1:63" ht="14.45">
      <c r="A322" s="68">
        <v>319</v>
      </c>
      <c r="B322" s="29"/>
      <c r="C322" s="34"/>
      <c r="D322" s="42"/>
      <c r="E322" s="64"/>
      <c r="F322" s="45"/>
      <c r="G322" s="45"/>
      <c r="H322" s="164"/>
      <c r="I322" s="42"/>
      <c r="J322" s="28"/>
      <c r="K322" s="69"/>
      <c r="L322" s="68"/>
      <c r="M322" s="46"/>
      <c r="N322" s="239" t="str">
        <f ca="1">IF(Tabla1[[#This Row],[Fecha de nac]]="","",IF(Tabla1[[#This Row],[Fecha Finalización]] &gt;=TODAY(), DATEDIF(Tabla1[[#This Row],[Fecha de nac]],TODAY(),"y"), ROUNDDOWN((Tabla1[[#This Row],[Fecha Finalización]] -Tabla1[[#This Row],[Fecha de nac]])/365,0)))</f>
        <v/>
      </c>
      <c r="O322" s="170"/>
      <c r="P322" s="34"/>
      <c r="Q322" s="67"/>
      <c r="R322" s="67"/>
      <c r="S322" s="67"/>
      <c r="T322" s="67"/>
      <c r="U322" s="244" t="str">
        <f>IF(F322="","",Tabla1[[#This Row],[Fecha Inicio grupo]]+3*7-7)</f>
        <v/>
      </c>
      <c r="V322" s="245" t="str">
        <f>IF(F322="","",EDATE(Tabla1[[#This Row],[Fecha Inicio grupo]],3))</f>
        <v/>
      </c>
      <c r="W322" s="29"/>
      <c r="X322" s="29"/>
      <c r="Y322" s="76"/>
      <c r="Z322" s="76"/>
      <c r="AA322" s="76"/>
      <c r="AB322" s="76"/>
      <c r="AC322" s="76"/>
      <c r="AD322" s="76"/>
      <c r="AE322" s="76"/>
      <c r="AF322" s="76"/>
      <c r="AG322" s="76"/>
      <c r="AH322" s="76"/>
      <c r="AI322" s="76"/>
      <c r="AJ322" s="76"/>
      <c r="AK322" s="76"/>
      <c r="AL322" s="76"/>
      <c r="AM322" s="76"/>
      <c r="AN322" s="76"/>
      <c r="AO322" s="145"/>
      <c r="AP322" s="247" t="str">
        <f>IF(F322="","",IFERROR(VLOOKUP(SUBSTITUTE(SUBSTITUTE(Tabla1[[#This Row],[Uso Sistemas]],"T","P"),"N","F"),Parámetros!$M$2:$N$17,2,0),"Completar hasta 3ra sem. para evaluar a Probacionista"))</f>
        <v/>
      </c>
      <c r="AQ322" s="39"/>
      <c r="AR322" s="39"/>
      <c r="AS322" s="39"/>
      <c r="AT322" s="28"/>
      <c r="AU322" s="55"/>
      <c r="AV322" s="55"/>
      <c r="AW322" s="55"/>
      <c r="AX322" s="249" t="str">
        <f>IF(V322="","",EOMONTH(EDATE(Tabla1[[#This Row],[Fecha Finalización]],2),0))</f>
        <v/>
      </c>
      <c r="AY322" s="39"/>
      <c r="AZ322" s="250" t="str">
        <f>IF(V322="","",EOMONTH(EDATE(Tabla1[[#This Row],[Fecha Finalización]],3),0))</f>
        <v/>
      </c>
      <c r="BA322" s="39"/>
      <c r="BB322" s="39"/>
      <c r="BC322" s="236"/>
      <c r="BD322" s="234" t="str">
        <f>IF(F322="","",Tabla1[[#This Row],[sem 01]]&amp;Tabla1[[#This Row],[sem 02]]&amp;Tabla1[[#This Row],[sem 03]])</f>
        <v/>
      </c>
      <c r="BE322" s="235" t="str">
        <f>IF(TRIM(F322)="","",$B$1&amp;"-"&amp;SUBSTITUTE(Tabla1[[#This Row],[Mes Inscrito]]," ","")&amp;"-"&amp;SUBSTITUTE(Tabla1[[#This Row],[Dia de clases Inscrito]]," ","")&amp;"-"&amp;SUBSTITUTE(Tabla1[[#This Row],[Horario Inscrito]]," ","")&amp;"-"&amp;Tabla1[[#This Row],[Fecha Inicio grupo]])</f>
        <v/>
      </c>
      <c r="BF322" s="252" t="str">
        <f>IF(F322="","",Tabla1[[#This Row],[Curso]])</f>
        <v/>
      </c>
      <c r="BG322" s="253" t="str">
        <f>+IF(TRIM(F322)="","",$B$1&amp;"-"&amp;TRIM(Tabla1[[#This Row],[Mes Inscrito]])&amp;"-"&amp;TRIM(Tabla1[[#This Row],[Dia de clases Inscrito]])&amp;"-"&amp;TRIM(Tabla1[[#This Row],[Horario Inscrito]])&amp;"-"&amp;TRIM(Tabla1[[#This Row],[Fecha Inicio grupo]])&amp;"-"&amp;TRIM(Tabla1[[#This Row],[Tipo Incrito]]))</f>
        <v/>
      </c>
      <c r="BH322" s="307"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8"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8"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8" t="str">
        <f>IF(Tabla1[[#This Row],[Fecha Inicio grupo]]="","",IFERROR(VLOOKUP(Tabla1[[#This Row],[Mes de Alta como miembro]],Parámetros!$AM$2:$AN$16,2,0),"01/01/1900"))</f>
        <v/>
      </c>
    </row>
    <row r="323" spans="1:63" ht="14.45">
      <c r="A323" s="68">
        <v>320</v>
      </c>
      <c r="B323" s="29"/>
      <c r="C323" s="34"/>
      <c r="D323" s="42"/>
      <c r="E323" s="64"/>
      <c r="F323" s="45"/>
      <c r="G323" s="45"/>
      <c r="H323" s="164"/>
      <c r="I323" s="42"/>
      <c r="J323" s="28"/>
      <c r="K323" s="69"/>
      <c r="L323" s="68"/>
      <c r="M323" s="46"/>
      <c r="N323" s="239" t="str">
        <f ca="1">IF(Tabla1[[#This Row],[Fecha de nac]]="","",IF(Tabla1[[#This Row],[Fecha Finalización]] &gt;=TODAY(), DATEDIF(Tabla1[[#This Row],[Fecha de nac]],TODAY(),"y"), ROUNDDOWN((Tabla1[[#This Row],[Fecha Finalización]] -Tabla1[[#This Row],[Fecha de nac]])/365,0)))</f>
        <v/>
      </c>
      <c r="O323" s="170"/>
      <c r="P323" s="34"/>
      <c r="Q323" s="67"/>
      <c r="R323" s="67"/>
      <c r="S323" s="67"/>
      <c r="T323" s="67"/>
      <c r="U323" s="244" t="str">
        <f>IF(F323="","",Tabla1[[#This Row],[Fecha Inicio grupo]]+3*7-7)</f>
        <v/>
      </c>
      <c r="V323" s="245" t="str">
        <f>IF(F323="","",EDATE(Tabla1[[#This Row],[Fecha Inicio grupo]],3))</f>
        <v/>
      </c>
      <c r="W323" s="29"/>
      <c r="X323" s="29"/>
      <c r="Y323" s="76"/>
      <c r="Z323" s="76"/>
      <c r="AA323" s="76"/>
      <c r="AB323" s="76"/>
      <c r="AC323" s="76"/>
      <c r="AD323" s="76"/>
      <c r="AE323" s="76"/>
      <c r="AF323" s="76"/>
      <c r="AG323" s="76"/>
      <c r="AH323" s="76"/>
      <c r="AI323" s="76"/>
      <c r="AJ323" s="76"/>
      <c r="AK323" s="76"/>
      <c r="AL323" s="76"/>
      <c r="AM323" s="76"/>
      <c r="AN323" s="76"/>
      <c r="AO323" s="145"/>
      <c r="AP323" s="247" t="str">
        <f>IF(F323="","",IFERROR(VLOOKUP(SUBSTITUTE(SUBSTITUTE(Tabla1[[#This Row],[Uso Sistemas]],"T","P"),"N","F"),Parámetros!$M$2:$N$17,2,0),"Completar hasta 3ra sem. para evaluar a Probacionista"))</f>
        <v/>
      </c>
      <c r="AQ323" s="39"/>
      <c r="AR323" s="39"/>
      <c r="AS323" s="39"/>
      <c r="AT323" s="28"/>
      <c r="AU323" s="55"/>
      <c r="AV323" s="55"/>
      <c r="AW323" s="55"/>
      <c r="AX323" s="249" t="str">
        <f>IF(V323="","",EOMONTH(EDATE(Tabla1[[#This Row],[Fecha Finalización]],2),0))</f>
        <v/>
      </c>
      <c r="AY323" s="39"/>
      <c r="AZ323" s="250" t="str">
        <f>IF(V323="","",EOMONTH(EDATE(Tabla1[[#This Row],[Fecha Finalización]],3),0))</f>
        <v/>
      </c>
      <c r="BA323" s="39"/>
      <c r="BB323" s="39"/>
      <c r="BC323" s="236"/>
      <c r="BD323" s="234" t="str">
        <f>IF(F323="","",Tabla1[[#This Row],[sem 01]]&amp;Tabla1[[#This Row],[sem 02]]&amp;Tabla1[[#This Row],[sem 03]])</f>
        <v/>
      </c>
      <c r="BE323" s="235" t="str">
        <f>IF(TRIM(F323)="","",$B$1&amp;"-"&amp;SUBSTITUTE(Tabla1[[#This Row],[Mes Inscrito]]," ","")&amp;"-"&amp;SUBSTITUTE(Tabla1[[#This Row],[Dia de clases Inscrito]]," ","")&amp;"-"&amp;SUBSTITUTE(Tabla1[[#This Row],[Horario Inscrito]]," ","")&amp;"-"&amp;Tabla1[[#This Row],[Fecha Inicio grupo]])</f>
        <v/>
      </c>
      <c r="BF323" s="252" t="str">
        <f>IF(F323="","",Tabla1[[#This Row],[Curso]])</f>
        <v/>
      </c>
      <c r="BG323" s="253" t="str">
        <f>+IF(TRIM(F323)="","",$B$1&amp;"-"&amp;TRIM(Tabla1[[#This Row],[Mes Inscrito]])&amp;"-"&amp;TRIM(Tabla1[[#This Row],[Dia de clases Inscrito]])&amp;"-"&amp;TRIM(Tabla1[[#This Row],[Horario Inscrito]])&amp;"-"&amp;TRIM(Tabla1[[#This Row],[Fecha Inicio grupo]])&amp;"-"&amp;TRIM(Tabla1[[#This Row],[Tipo Incrito]]))</f>
        <v/>
      </c>
      <c r="BH323" s="307"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8"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8"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8" t="str">
        <f>IF(Tabla1[[#This Row],[Fecha Inicio grupo]]="","",IFERROR(VLOOKUP(Tabla1[[#This Row],[Mes de Alta como miembro]],Parámetros!$AM$2:$AN$16,2,0),"01/01/1900"))</f>
        <v/>
      </c>
    </row>
    <row r="324" spans="1:63" ht="14.45">
      <c r="A324" s="68">
        <v>321</v>
      </c>
      <c r="B324" s="29"/>
      <c r="C324" s="34"/>
      <c r="D324" s="42"/>
      <c r="E324" s="64"/>
      <c r="F324" s="45"/>
      <c r="G324" s="45"/>
      <c r="H324" s="164"/>
      <c r="I324" s="42"/>
      <c r="J324" s="28"/>
      <c r="K324" s="69"/>
      <c r="L324" s="68"/>
      <c r="M324" s="46"/>
      <c r="N324" s="239" t="str">
        <f ca="1">IF(Tabla1[[#This Row],[Fecha de nac]]="","",IF(Tabla1[[#This Row],[Fecha Finalización]] &gt;=TODAY(), DATEDIF(Tabla1[[#This Row],[Fecha de nac]],TODAY(),"y"), ROUNDDOWN((Tabla1[[#This Row],[Fecha Finalización]] -Tabla1[[#This Row],[Fecha de nac]])/365,0)))</f>
        <v/>
      </c>
      <c r="O324" s="170"/>
      <c r="P324" s="34"/>
      <c r="Q324" s="67"/>
      <c r="R324" s="67"/>
      <c r="S324" s="67"/>
      <c r="T324" s="67"/>
      <c r="U324" s="244" t="str">
        <f>IF(F324="","",Tabla1[[#This Row],[Fecha Inicio grupo]]+3*7-7)</f>
        <v/>
      </c>
      <c r="V324" s="245" t="str">
        <f>IF(F324="","",EDATE(Tabla1[[#This Row],[Fecha Inicio grupo]],3))</f>
        <v/>
      </c>
      <c r="W324" s="29"/>
      <c r="X324" s="29"/>
      <c r="Y324" s="76"/>
      <c r="Z324" s="76"/>
      <c r="AA324" s="76"/>
      <c r="AB324" s="76"/>
      <c r="AC324" s="76"/>
      <c r="AD324" s="76"/>
      <c r="AE324" s="76"/>
      <c r="AF324" s="76"/>
      <c r="AG324" s="76"/>
      <c r="AH324" s="76"/>
      <c r="AI324" s="76"/>
      <c r="AJ324" s="76"/>
      <c r="AK324" s="76"/>
      <c r="AL324" s="76"/>
      <c r="AM324" s="76"/>
      <c r="AN324" s="76"/>
      <c r="AO324" s="145"/>
      <c r="AP324" s="247" t="str">
        <f>IF(F324="","",IFERROR(VLOOKUP(SUBSTITUTE(SUBSTITUTE(Tabla1[[#This Row],[Uso Sistemas]],"T","P"),"N","F"),Parámetros!$M$2:$N$17,2,0),"Completar hasta 3ra sem. para evaluar a Probacionista"))</f>
        <v/>
      </c>
      <c r="AQ324" s="39"/>
      <c r="AR324" s="39"/>
      <c r="AS324" s="39"/>
      <c r="AT324" s="28"/>
      <c r="AU324" s="55"/>
      <c r="AV324" s="55"/>
      <c r="AW324" s="55"/>
      <c r="AX324" s="249" t="str">
        <f>IF(V324="","",EOMONTH(EDATE(Tabla1[[#This Row],[Fecha Finalización]],2),0))</f>
        <v/>
      </c>
      <c r="AY324" s="39"/>
      <c r="AZ324" s="250" t="str">
        <f>IF(V324="","",EOMONTH(EDATE(Tabla1[[#This Row],[Fecha Finalización]],3),0))</f>
        <v/>
      </c>
      <c r="BA324" s="39"/>
      <c r="BB324" s="39"/>
      <c r="BC324" s="236"/>
      <c r="BD324" s="234" t="str">
        <f>IF(F324="","",Tabla1[[#This Row],[sem 01]]&amp;Tabla1[[#This Row],[sem 02]]&amp;Tabla1[[#This Row],[sem 03]])</f>
        <v/>
      </c>
      <c r="BE324" s="235" t="str">
        <f>IF(TRIM(F324)="","",$B$1&amp;"-"&amp;SUBSTITUTE(Tabla1[[#This Row],[Mes Inscrito]]," ","")&amp;"-"&amp;SUBSTITUTE(Tabla1[[#This Row],[Dia de clases Inscrito]]," ","")&amp;"-"&amp;SUBSTITUTE(Tabla1[[#This Row],[Horario Inscrito]]," ","")&amp;"-"&amp;Tabla1[[#This Row],[Fecha Inicio grupo]])</f>
        <v/>
      </c>
      <c r="BF324" s="252" t="str">
        <f>IF(F324="","",Tabla1[[#This Row],[Curso]])</f>
        <v/>
      </c>
      <c r="BG324" s="253" t="str">
        <f>+IF(TRIM(F324)="","",$B$1&amp;"-"&amp;TRIM(Tabla1[[#This Row],[Mes Inscrito]])&amp;"-"&amp;TRIM(Tabla1[[#This Row],[Dia de clases Inscrito]])&amp;"-"&amp;TRIM(Tabla1[[#This Row],[Horario Inscrito]])&amp;"-"&amp;TRIM(Tabla1[[#This Row],[Fecha Inicio grupo]])&amp;"-"&amp;TRIM(Tabla1[[#This Row],[Tipo Incrito]]))</f>
        <v/>
      </c>
      <c r="BH324" s="307"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8"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8"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8" t="str">
        <f>IF(Tabla1[[#This Row],[Fecha Inicio grupo]]="","",IFERROR(VLOOKUP(Tabla1[[#This Row],[Mes de Alta como miembro]],Parámetros!$AM$2:$AN$16,2,0),"01/01/1900"))</f>
        <v/>
      </c>
    </row>
    <row r="325" spans="1:63" ht="14.45">
      <c r="A325" s="68">
        <v>322</v>
      </c>
      <c r="B325" s="29"/>
      <c r="C325" s="34"/>
      <c r="D325" s="42"/>
      <c r="E325" s="64"/>
      <c r="F325" s="45"/>
      <c r="G325" s="45"/>
      <c r="H325" s="164"/>
      <c r="I325" s="42"/>
      <c r="J325" s="28"/>
      <c r="K325" s="69"/>
      <c r="L325" s="68"/>
      <c r="M325" s="46"/>
      <c r="N325" s="239" t="str">
        <f ca="1">IF(Tabla1[[#This Row],[Fecha de nac]]="","",IF(Tabla1[[#This Row],[Fecha Finalización]] &gt;=TODAY(), DATEDIF(Tabla1[[#This Row],[Fecha de nac]],TODAY(),"y"), ROUNDDOWN((Tabla1[[#This Row],[Fecha Finalización]] -Tabla1[[#This Row],[Fecha de nac]])/365,0)))</f>
        <v/>
      </c>
      <c r="O325" s="170"/>
      <c r="P325" s="34"/>
      <c r="Q325" s="67"/>
      <c r="R325" s="67"/>
      <c r="S325" s="67"/>
      <c r="T325" s="67"/>
      <c r="U325" s="244" t="str">
        <f>IF(F325="","",Tabla1[[#This Row],[Fecha Inicio grupo]]+3*7-7)</f>
        <v/>
      </c>
      <c r="V325" s="245" t="str">
        <f>IF(F325="","",EDATE(Tabla1[[#This Row],[Fecha Inicio grupo]],3))</f>
        <v/>
      </c>
      <c r="W325" s="29"/>
      <c r="X325" s="29"/>
      <c r="Y325" s="76"/>
      <c r="Z325" s="76"/>
      <c r="AA325" s="76"/>
      <c r="AB325" s="76"/>
      <c r="AC325" s="76"/>
      <c r="AD325" s="76"/>
      <c r="AE325" s="76"/>
      <c r="AF325" s="76"/>
      <c r="AG325" s="76"/>
      <c r="AH325" s="76"/>
      <c r="AI325" s="76"/>
      <c r="AJ325" s="76"/>
      <c r="AK325" s="76"/>
      <c r="AL325" s="76"/>
      <c r="AM325" s="76"/>
      <c r="AN325" s="76"/>
      <c r="AO325" s="145"/>
      <c r="AP325" s="247" t="str">
        <f>IF(F325="","",IFERROR(VLOOKUP(SUBSTITUTE(SUBSTITUTE(Tabla1[[#This Row],[Uso Sistemas]],"T","P"),"N","F"),Parámetros!$M$2:$N$17,2,0),"Completar hasta 3ra sem. para evaluar a Probacionista"))</f>
        <v/>
      </c>
      <c r="AQ325" s="39"/>
      <c r="AR325" s="39"/>
      <c r="AS325" s="39"/>
      <c r="AT325" s="28"/>
      <c r="AU325" s="55"/>
      <c r="AV325" s="55"/>
      <c r="AW325" s="55"/>
      <c r="AX325" s="249" t="str">
        <f>IF(V325="","",EOMONTH(EDATE(Tabla1[[#This Row],[Fecha Finalización]],2),0))</f>
        <v/>
      </c>
      <c r="AY325" s="39"/>
      <c r="AZ325" s="250" t="str">
        <f>IF(V325="","",EOMONTH(EDATE(Tabla1[[#This Row],[Fecha Finalización]],3),0))</f>
        <v/>
      </c>
      <c r="BA325" s="39"/>
      <c r="BB325" s="39"/>
      <c r="BC325" s="236"/>
      <c r="BD325" s="234" t="str">
        <f>IF(F325="","",Tabla1[[#This Row],[sem 01]]&amp;Tabla1[[#This Row],[sem 02]]&amp;Tabla1[[#This Row],[sem 03]])</f>
        <v/>
      </c>
      <c r="BE325" s="235" t="str">
        <f>IF(TRIM(F325)="","",$B$1&amp;"-"&amp;SUBSTITUTE(Tabla1[[#This Row],[Mes Inscrito]]," ","")&amp;"-"&amp;SUBSTITUTE(Tabla1[[#This Row],[Dia de clases Inscrito]]," ","")&amp;"-"&amp;SUBSTITUTE(Tabla1[[#This Row],[Horario Inscrito]]," ","")&amp;"-"&amp;Tabla1[[#This Row],[Fecha Inicio grupo]])</f>
        <v/>
      </c>
      <c r="BF325" s="252" t="str">
        <f>IF(F325="","",Tabla1[[#This Row],[Curso]])</f>
        <v/>
      </c>
      <c r="BG325" s="253" t="str">
        <f>+IF(TRIM(F325)="","",$B$1&amp;"-"&amp;TRIM(Tabla1[[#This Row],[Mes Inscrito]])&amp;"-"&amp;TRIM(Tabla1[[#This Row],[Dia de clases Inscrito]])&amp;"-"&amp;TRIM(Tabla1[[#This Row],[Horario Inscrito]])&amp;"-"&amp;TRIM(Tabla1[[#This Row],[Fecha Inicio grupo]])&amp;"-"&amp;TRIM(Tabla1[[#This Row],[Tipo Incrito]]))</f>
        <v/>
      </c>
      <c r="BH325" s="307"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8"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8"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8" t="str">
        <f>IF(Tabla1[[#This Row],[Fecha Inicio grupo]]="","",IFERROR(VLOOKUP(Tabla1[[#This Row],[Mes de Alta como miembro]],Parámetros!$AM$2:$AN$16,2,0),"01/01/1900"))</f>
        <v/>
      </c>
    </row>
    <row r="326" spans="1:63" ht="14.45">
      <c r="A326" s="68">
        <v>323</v>
      </c>
      <c r="B326" s="29"/>
      <c r="C326" s="34"/>
      <c r="D326" s="42"/>
      <c r="E326" s="64"/>
      <c r="F326" s="45"/>
      <c r="G326" s="45"/>
      <c r="H326" s="164"/>
      <c r="I326" s="42"/>
      <c r="J326" s="28"/>
      <c r="K326" s="69"/>
      <c r="L326" s="68"/>
      <c r="M326" s="46"/>
      <c r="N326" s="239" t="str">
        <f ca="1">IF(Tabla1[[#This Row],[Fecha de nac]]="","",IF(Tabla1[[#This Row],[Fecha Finalización]] &gt;=TODAY(), DATEDIF(Tabla1[[#This Row],[Fecha de nac]],TODAY(),"y"), ROUNDDOWN((Tabla1[[#This Row],[Fecha Finalización]] -Tabla1[[#This Row],[Fecha de nac]])/365,0)))</f>
        <v/>
      </c>
      <c r="O326" s="170"/>
      <c r="P326" s="34"/>
      <c r="Q326" s="67"/>
      <c r="R326" s="67"/>
      <c r="S326" s="67"/>
      <c r="T326" s="67"/>
      <c r="U326" s="244" t="str">
        <f>IF(F326="","",Tabla1[[#This Row],[Fecha Inicio grupo]]+3*7-7)</f>
        <v/>
      </c>
      <c r="V326" s="245" t="str">
        <f>IF(F326="","",EDATE(Tabla1[[#This Row],[Fecha Inicio grupo]],3))</f>
        <v/>
      </c>
      <c r="W326" s="29"/>
      <c r="X326" s="29"/>
      <c r="Y326" s="76"/>
      <c r="Z326" s="76"/>
      <c r="AA326" s="76"/>
      <c r="AB326" s="76"/>
      <c r="AC326" s="76"/>
      <c r="AD326" s="76"/>
      <c r="AE326" s="76"/>
      <c r="AF326" s="76"/>
      <c r="AG326" s="76"/>
      <c r="AH326" s="76"/>
      <c r="AI326" s="76"/>
      <c r="AJ326" s="76"/>
      <c r="AK326" s="76"/>
      <c r="AL326" s="76"/>
      <c r="AM326" s="76"/>
      <c r="AN326" s="76"/>
      <c r="AO326" s="145"/>
      <c r="AP326" s="247" t="str">
        <f>IF(F326="","",IFERROR(VLOOKUP(SUBSTITUTE(SUBSTITUTE(Tabla1[[#This Row],[Uso Sistemas]],"T","P"),"N","F"),Parámetros!$M$2:$N$17,2,0),"Completar hasta 3ra sem. para evaluar a Probacionista"))</f>
        <v/>
      </c>
      <c r="AQ326" s="39"/>
      <c r="AR326" s="39"/>
      <c r="AS326" s="39"/>
      <c r="AT326" s="28"/>
      <c r="AU326" s="55"/>
      <c r="AV326" s="55"/>
      <c r="AW326" s="55"/>
      <c r="AX326" s="249" t="str">
        <f>IF(V326="","",EOMONTH(EDATE(Tabla1[[#This Row],[Fecha Finalización]],2),0))</f>
        <v/>
      </c>
      <c r="AY326" s="39"/>
      <c r="AZ326" s="250" t="str">
        <f>IF(V326="","",EOMONTH(EDATE(Tabla1[[#This Row],[Fecha Finalización]],3),0))</f>
        <v/>
      </c>
      <c r="BA326" s="39"/>
      <c r="BB326" s="39"/>
      <c r="BC326" s="236"/>
      <c r="BD326" s="234" t="str">
        <f>IF(F326="","",Tabla1[[#This Row],[sem 01]]&amp;Tabla1[[#This Row],[sem 02]]&amp;Tabla1[[#This Row],[sem 03]])</f>
        <v/>
      </c>
      <c r="BE326" s="235" t="str">
        <f>IF(TRIM(F326)="","",$B$1&amp;"-"&amp;SUBSTITUTE(Tabla1[[#This Row],[Mes Inscrito]]," ","")&amp;"-"&amp;SUBSTITUTE(Tabla1[[#This Row],[Dia de clases Inscrito]]," ","")&amp;"-"&amp;SUBSTITUTE(Tabla1[[#This Row],[Horario Inscrito]]," ","")&amp;"-"&amp;Tabla1[[#This Row],[Fecha Inicio grupo]])</f>
        <v/>
      </c>
      <c r="BF326" s="252" t="str">
        <f>IF(F326="","",Tabla1[[#This Row],[Curso]])</f>
        <v/>
      </c>
      <c r="BG326" s="253" t="str">
        <f>+IF(TRIM(F326)="","",$B$1&amp;"-"&amp;TRIM(Tabla1[[#This Row],[Mes Inscrito]])&amp;"-"&amp;TRIM(Tabla1[[#This Row],[Dia de clases Inscrito]])&amp;"-"&amp;TRIM(Tabla1[[#This Row],[Horario Inscrito]])&amp;"-"&amp;TRIM(Tabla1[[#This Row],[Fecha Inicio grupo]])&amp;"-"&amp;TRIM(Tabla1[[#This Row],[Tipo Incrito]]))</f>
        <v/>
      </c>
      <c r="BH326" s="307"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8"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8"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8" t="str">
        <f>IF(Tabla1[[#This Row],[Fecha Inicio grupo]]="","",IFERROR(VLOOKUP(Tabla1[[#This Row],[Mes de Alta como miembro]],Parámetros!$AM$2:$AN$16,2,0),"01/01/1900"))</f>
        <v/>
      </c>
    </row>
    <row r="327" spans="1:63" ht="14.45">
      <c r="A327" s="68">
        <v>324</v>
      </c>
      <c r="B327" s="29"/>
      <c r="C327" s="34"/>
      <c r="D327" s="42"/>
      <c r="E327" s="64"/>
      <c r="F327" s="45"/>
      <c r="G327" s="45"/>
      <c r="H327" s="164"/>
      <c r="I327" s="42"/>
      <c r="J327" s="28"/>
      <c r="K327" s="69"/>
      <c r="L327" s="68"/>
      <c r="M327" s="46"/>
      <c r="N327" s="239" t="str">
        <f ca="1">IF(Tabla1[[#This Row],[Fecha de nac]]="","",IF(Tabla1[[#This Row],[Fecha Finalización]] &gt;=TODAY(), DATEDIF(Tabla1[[#This Row],[Fecha de nac]],TODAY(),"y"), ROUNDDOWN((Tabla1[[#This Row],[Fecha Finalización]] -Tabla1[[#This Row],[Fecha de nac]])/365,0)))</f>
        <v/>
      </c>
      <c r="O327" s="170"/>
      <c r="P327" s="34"/>
      <c r="Q327" s="67"/>
      <c r="R327" s="67"/>
      <c r="S327" s="67"/>
      <c r="T327" s="67"/>
      <c r="U327" s="244" t="str">
        <f>IF(F327="","",Tabla1[[#This Row],[Fecha Inicio grupo]]+3*7-7)</f>
        <v/>
      </c>
      <c r="V327" s="245" t="str">
        <f>IF(F327="","",EDATE(Tabla1[[#This Row],[Fecha Inicio grupo]],3))</f>
        <v/>
      </c>
      <c r="W327" s="29"/>
      <c r="X327" s="29"/>
      <c r="Y327" s="76"/>
      <c r="Z327" s="76"/>
      <c r="AA327" s="76"/>
      <c r="AB327" s="76"/>
      <c r="AC327" s="76"/>
      <c r="AD327" s="76"/>
      <c r="AE327" s="76"/>
      <c r="AF327" s="76"/>
      <c r="AG327" s="76"/>
      <c r="AH327" s="76"/>
      <c r="AI327" s="76"/>
      <c r="AJ327" s="76"/>
      <c r="AK327" s="76"/>
      <c r="AL327" s="76"/>
      <c r="AM327" s="76"/>
      <c r="AN327" s="76"/>
      <c r="AO327" s="145"/>
      <c r="AP327" s="247" t="str">
        <f>IF(F327="","",IFERROR(VLOOKUP(SUBSTITUTE(SUBSTITUTE(Tabla1[[#This Row],[Uso Sistemas]],"T","P"),"N","F"),Parámetros!$M$2:$N$17,2,0),"Completar hasta 3ra sem. para evaluar a Probacionista"))</f>
        <v/>
      </c>
      <c r="AQ327" s="39"/>
      <c r="AR327" s="39"/>
      <c r="AS327" s="39"/>
      <c r="AT327" s="28"/>
      <c r="AU327" s="55"/>
      <c r="AV327" s="55"/>
      <c r="AW327" s="55"/>
      <c r="AX327" s="249" t="str">
        <f>IF(V327="","",EOMONTH(EDATE(Tabla1[[#This Row],[Fecha Finalización]],2),0))</f>
        <v/>
      </c>
      <c r="AY327" s="39"/>
      <c r="AZ327" s="250" t="str">
        <f>IF(V327="","",EOMONTH(EDATE(Tabla1[[#This Row],[Fecha Finalización]],3),0))</f>
        <v/>
      </c>
      <c r="BA327" s="39"/>
      <c r="BB327" s="39"/>
      <c r="BC327" s="236"/>
      <c r="BD327" s="234" t="str">
        <f>IF(F327="","",Tabla1[[#This Row],[sem 01]]&amp;Tabla1[[#This Row],[sem 02]]&amp;Tabla1[[#This Row],[sem 03]])</f>
        <v/>
      </c>
      <c r="BE327" s="235" t="str">
        <f>IF(TRIM(F327)="","",$B$1&amp;"-"&amp;SUBSTITUTE(Tabla1[[#This Row],[Mes Inscrito]]," ","")&amp;"-"&amp;SUBSTITUTE(Tabla1[[#This Row],[Dia de clases Inscrito]]," ","")&amp;"-"&amp;SUBSTITUTE(Tabla1[[#This Row],[Horario Inscrito]]," ","")&amp;"-"&amp;Tabla1[[#This Row],[Fecha Inicio grupo]])</f>
        <v/>
      </c>
      <c r="BF327" s="252" t="str">
        <f>IF(F327="","",Tabla1[[#This Row],[Curso]])</f>
        <v/>
      </c>
      <c r="BG327" s="253" t="str">
        <f>+IF(TRIM(F327)="","",$B$1&amp;"-"&amp;TRIM(Tabla1[[#This Row],[Mes Inscrito]])&amp;"-"&amp;TRIM(Tabla1[[#This Row],[Dia de clases Inscrito]])&amp;"-"&amp;TRIM(Tabla1[[#This Row],[Horario Inscrito]])&amp;"-"&amp;TRIM(Tabla1[[#This Row],[Fecha Inicio grupo]])&amp;"-"&amp;TRIM(Tabla1[[#This Row],[Tipo Incrito]]))</f>
        <v/>
      </c>
      <c r="BH327" s="307"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8"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8"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8" t="str">
        <f>IF(Tabla1[[#This Row],[Fecha Inicio grupo]]="","",IFERROR(VLOOKUP(Tabla1[[#This Row],[Mes de Alta como miembro]],Parámetros!$AM$2:$AN$16,2,0),"01/01/1900"))</f>
        <v/>
      </c>
    </row>
    <row r="328" spans="1:63" ht="14.45">
      <c r="A328" s="68">
        <v>325</v>
      </c>
      <c r="B328" s="29"/>
      <c r="C328" s="34"/>
      <c r="D328" s="42"/>
      <c r="E328" s="64"/>
      <c r="F328" s="45"/>
      <c r="G328" s="45"/>
      <c r="H328" s="164"/>
      <c r="I328" s="42"/>
      <c r="J328" s="28"/>
      <c r="K328" s="69"/>
      <c r="L328" s="68"/>
      <c r="M328" s="46"/>
      <c r="N328" s="239" t="str">
        <f ca="1">IF(Tabla1[[#This Row],[Fecha de nac]]="","",IF(Tabla1[[#This Row],[Fecha Finalización]] &gt;=TODAY(), DATEDIF(Tabla1[[#This Row],[Fecha de nac]],TODAY(),"y"), ROUNDDOWN((Tabla1[[#This Row],[Fecha Finalización]] -Tabla1[[#This Row],[Fecha de nac]])/365,0)))</f>
        <v/>
      </c>
      <c r="O328" s="170"/>
      <c r="P328" s="34"/>
      <c r="Q328" s="67"/>
      <c r="R328" s="67"/>
      <c r="S328" s="67"/>
      <c r="T328" s="67"/>
      <c r="U328" s="244" t="str">
        <f>IF(F328="","",Tabla1[[#This Row],[Fecha Inicio grupo]]+3*7-7)</f>
        <v/>
      </c>
      <c r="V328" s="245" t="str">
        <f>IF(F328="","",EDATE(Tabla1[[#This Row],[Fecha Inicio grupo]],3))</f>
        <v/>
      </c>
      <c r="W328" s="29"/>
      <c r="X328" s="29"/>
      <c r="Y328" s="76"/>
      <c r="Z328" s="76"/>
      <c r="AA328" s="76"/>
      <c r="AB328" s="76"/>
      <c r="AC328" s="76"/>
      <c r="AD328" s="76"/>
      <c r="AE328" s="76"/>
      <c r="AF328" s="76"/>
      <c r="AG328" s="76"/>
      <c r="AH328" s="76"/>
      <c r="AI328" s="76"/>
      <c r="AJ328" s="76"/>
      <c r="AK328" s="76"/>
      <c r="AL328" s="76"/>
      <c r="AM328" s="76"/>
      <c r="AN328" s="76"/>
      <c r="AO328" s="145"/>
      <c r="AP328" s="247" t="str">
        <f>IF(F328="","",IFERROR(VLOOKUP(SUBSTITUTE(SUBSTITUTE(Tabla1[[#This Row],[Uso Sistemas]],"T","P"),"N","F"),Parámetros!$M$2:$N$17,2,0),"Completar hasta 3ra sem. para evaluar a Probacionista"))</f>
        <v/>
      </c>
      <c r="AQ328" s="39"/>
      <c r="AR328" s="39"/>
      <c r="AS328" s="39"/>
      <c r="AT328" s="28"/>
      <c r="AU328" s="55"/>
      <c r="AV328" s="55"/>
      <c r="AW328" s="55"/>
      <c r="AX328" s="249" t="str">
        <f>IF(V328="","",EOMONTH(EDATE(Tabla1[[#This Row],[Fecha Finalización]],2),0))</f>
        <v/>
      </c>
      <c r="AY328" s="39"/>
      <c r="AZ328" s="250" t="str">
        <f>IF(V328="","",EOMONTH(EDATE(Tabla1[[#This Row],[Fecha Finalización]],3),0))</f>
        <v/>
      </c>
      <c r="BA328" s="39"/>
      <c r="BB328" s="39"/>
      <c r="BC328" s="236"/>
      <c r="BD328" s="234" t="str">
        <f>IF(F328="","",Tabla1[[#This Row],[sem 01]]&amp;Tabla1[[#This Row],[sem 02]]&amp;Tabla1[[#This Row],[sem 03]])</f>
        <v/>
      </c>
      <c r="BE328" s="235" t="str">
        <f>IF(TRIM(F328)="","",$B$1&amp;"-"&amp;SUBSTITUTE(Tabla1[[#This Row],[Mes Inscrito]]," ","")&amp;"-"&amp;SUBSTITUTE(Tabla1[[#This Row],[Dia de clases Inscrito]]," ","")&amp;"-"&amp;SUBSTITUTE(Tabla1[[#This Row],[Horario Inscrito]]," ","")&amp;"-"&amp;Tabla1[[#This Row],[Fecha Inicio grupo]])</f>
        <v/>
      </c>
      <c r="BF328" s="252" t="str">
        <f>IF(F328="","",Tabla1[[#This Row],[Curso]])</f>
        <v/>
      </c>
      <c r="BG328" s="253" t="str">
        <f>+IF(TRIM(F328)="","",$B$1&amp;"-"&amp;TRIM(Tabla1[[#This Row],[Mes Inscrito]])&amp;"-"&amp;TRIM(Tabla1[[#This Row],[Dia de clases Inscrito]])&amp;"-"&amp;TRIM(Tabla1[[#This Row],[Horario Inscrito]])&amp;"-"&amp;TRIM(Tabla1[[#This Row],[Fecha Inicio grupo]])&amp;"-"&amp;TRIM(Tabla1[[#This Row],[Tipo Incrito]]))</f>
        <v/>
      </c>
      <c r="BH328" s="307"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8"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8"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8" t="str">
        <f>IF(Tabla1[[#This Row],[Fecha Inicio grupo]]="","",IFERROR(VLOOKUP(Tabla1[[#This Row],[Mes de Alta como miembro]],Parámetros!$AM$2:$AN$16,2,0),"01/01/1900"))</f>
        <v/>
      </c>
    </row>
    <row r="329" spans="1:63" ht="14.45">
      <c r="A329" s="68">
        <v>326</v>
      </c>
      <c r="B329" s="29"/>
      <c r="C329" s="34"/>
      <c r="D329" s="42"/>
      <c r="E329" s="64"/>
      <c r="F329" s="45"/>
      <c r="G329" s="45"/>
      <c r="H329" s="164"/>
      <c r="I329" s="42"/>
      <c r="J329" s="28"/>
      <c r="K329" s="69"/>
      <c r="L329" s="68"/>
      <c r="M329" s="46"/>
      <c r="N329" s="239" t="str">
        <f ca="1">IF(Tabla1[[#This Row],[Fecha de nac]]="","",IF(Tabla1[[#This Row],[Fecha Finalización]] &gt;=TODAY(), DATEDIF(Tabla1[[#This Row],[Fecha de nac]],TODAY(),"y"), ROUNDDOWN((Tabla1[[#This Row],[Fecha Finalización]] -Tabla1[[#This Row],[Fecha de nac]])/365,0)))</f>
        <v/>
      </c>
      <c r="O329" s="170"/>
      <c r="P329" s="34"/>
      <c r="Q329" s="67"/>
      <c r="R329" s="67"/>
      <c r="S329" s="67"/>
      <c r="T329" s="67"/>
      <c r="U329" s="244" t="str">
        <f>IF(F329="","",Tabla1[[#This Row],[Fecha Inicio grupo]]+3*7-7)</f>
        <v/>
      </c>
      <c r="V329" s="245" t="str">
        <f>IF(F329="","",EDATE(Tabla1[[#This Row],[Fecha Inicio grupo]],3))</f>
        <v/>
      </c>
      <c r="W329" s="29"/>
      <c r="X329" s="29"/>
      <c r="Y329" s="76"/>
      <c r="Z329" s="76"/>
      <c r="AA329" s="76"/>
      <c r="AB329" s="76"/>
      <c r="AC329" s="76"/>
      <c r="AD329" s="76"/>
      <c r="AE329" s="76"/>
      <c r="AF329" s="76"/>
      <c r="AG329" s="76"/>
      <c r="AH329" s="76"/>
      <c r="AI329" s="76"/>
      <c r="AJ329" s="76"/>
      <c r="AK329" s="76"/>
      <c r="AL329" s="76"/>
      <c r="AM329" s="76"/>
      <c r="AN329" s="76"/>
      <c r="AO329" s="145"/>
      <c r="AP329" s="247" t="str">
        <f>IF(F329="","",IFERROR(VLOOKUP(SUBSTITUTE(SUBSTITUTE(Tabla1[[#This Row],[Uso Sistemas]],"T","P"),"N","F"),Parámetros!$M$2:$N$17,2,0),"Completar hasta 3ra sem. para evaluar a Probacionista"))</f>
        <v/>
      </c>
      <c r="AQ329" s="39"/>
      <c r="AR329" s="39"/>
      <c r="AS329" s="39"/>
      <c r="AT329" s="28"/>
      <c r="AU329" s="55"/>
      <c r="AV329" s="55"/>
      <c r="AW329" s="55"/>
      <c r="AX329" s="249" t="str">
        <f>IF(V329="","",EOMONTH(EDATE(Tabla1[[#This Row],[Fecha Finalización]],2),0))</f>
        <v/>
      </c>
      <c r="AY329" s="39"/>
      <c r="AZ329" s="250" t="str">
        <f>IF(V329="","",EOMONTH(EDATE(Tabla1[[#This Row],[Fecha Finalización]],3),0))</f>
        <v/>
      </c>
      <c r="BA329" s="39"/>
      <c r="BB329" s="39"/>
      <c r="BC329" s="236"/>
      <c r="BD329" s="234" t="str">
        <f>IF(F329="","",Tabla1[[#This Row],[sem 01]]&amp;Tabla1[[#This Row],[sem 02]]&amp;Tabla1[[#This Row],[sem 03]])</f>
        <v/>
      </c>
      <c r="BE329" s="235" t="str">
        <f>IF(TRIM(F329)="","",$B$1&amp;"-"&amp;SUBSTITUTE(Tabla1[[#This Row],[Mes Inscrito]]," ","")&amp;"-"&amp;SUBSTITUTE(Tabla1[[#This Row],[Dia de clases Inscrito]]," ","")&amp;"-"&amp;SUBSTITUTE(Tabla1[[#This Row],[Horario Inscrito]]," ","")&amp;"-"&amp;Tabla1[[#This Row],[Fecha Inicio grupo]])</f>
        <v/>
      </c>
      <c r="BF329" s="252" t="str">
        <f>IF(F329="","",Tabla1[[#This Row],[Curso]])</f>
        <v/>
      </c>
      <c r="BG329" s="253" t="str">
        <f>+IF(TRIM(F329)="","",$B$1&amp;"-"&amp;TRIM(Tabla1[[#This Row],[Mes Inscrito]])&amp;"-"&amp;TRIM(Tabla1[[#This Row],[Dia de clases Inscrito]])&amp;"-"&amp;TRIM(Tabla1[[#This Row],[Horario Inscrito]])&amp;"-"&amp;TRIM(Tabla1[[#This Row],[Fecha Inicio grupo]])&amp;"-"&amp;TRIM(Tabla1[[#This Row],[Tipo Incrito]]))</f>
        <v/>
      </c>
      <c r="BH329" s="307"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8"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8"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8" t="str">
        <f>IF(Tabla1[[#This Row],[Fecha Inicio grupo]]="","",IFERROR(VLOOKUP(Tabla1[[#This Row],[Mes de Alta como miembro]],Parámetros!$AM$2:$AN$16,2,0),"01/01/1900"))</f>
        <v/>
      </c>
    </row>
    <row r="330" spans="1:63" ht="14.45">
      <c r="A330" s="68">
        <v>327</v>
      </c>
      <c r="B330" s="29"/>
      <c r="C330" s="34"/>
      <c r="D330" s="42"/>
      <c r="E330" s="64"/>
      <c r="F330" s="45"/>
      <c r="G330" s="45"/>
      <c r="H330" s="164"/>
      <c r="I330" s="42"/>
      <c r="J330" s="28"/>
      <c r="K330" s="69"/>
      <c r="L330" s="68"/>
      <c r="M330" s="46"/>
      <c r="N330" s="239" t="str">
        <f ca="1">IF(Tabla1[[#This Row],[Fecha de nac]]="","",IF(Tabla1[[#This Row],[Fecha Finalización]] &gt;=TODAY(), DATEDIF(Tabla1[[#This Row],[Fecha de nac]],TODAY(),"y"), ROUNDDOWN((Tabla1[[#This Row],[Fecha Finalización]] -Tabla1[[#This Row],[Fecha de nac]])/365,0)))</f>
        <v/>
      </c>
      <c r="O330" s="170"/>
      <c r="P330" s="34"/>
      <c r="Q330" s="67"/>
      <c r="R330" s="67"/>
      <c r="S330" s="67"/>
      <c r="T330" s="67"/>
      <c r="U330" s="244" t="str">
        <f>IF(F330="","",Tabla1[[#This Row],[Fecha Inicio grupo]]+3*7-7)</f>
        <v/>
      </c>
      <c r="V330" s="245" t="str">
        <f>IF(F330="","",EDATE(Tabla1[[#This Row],[Fecha Inicio grupo]],3))</f>
        <v/>
      </c>
      <c r="W330" s="29"/>
      <c r="X330" s="29"/>
      <c r="Y330" s="76"/>
      <c r="Z330" s="76"/>
      <c r="AA330" s="76"/>
      <c r="AB330" s="76"/>
      <c r="AC330" s="76"/>
      <c r="AD330" s="76"/>
      <c r="AE330" s="76"/>
      <c r="AF330" s="76"/>
      <c r="AG330" s="76"/>
      <c r="AH330" s="76"/>
      <c r="AI330" s="76"/>
      <c r="AJ330" s="76"/>
      <c r="AK330" s="76"/>
      <c r="AL330" s="76"/>
      <c r="AM330" s="76"/>
      <c r="AN330" s="76"/>
      <c r="AO330" s="145"/>
      <c r="AP330" s="247" t="str">
        <f>IF(F330="","",IFERROR(VLOOKUP(SUBSTITUTE(SUBSTITUTE(Tabla1[[#This Row],[Uso Sistemas]],"T","P"),"N","F"),Parámetros!$M$2:$N$17,2,0),"Completar hasta 3ra sem. para evaluar a Probacionista"))</f>
        <v/>
      </c>
      <c r="AQ330" s="39"/>
      <c r="AR330" s="39"/>
      <c r="AS330" s="39"/>
      <c r="AT330" s="28"/>
      <c r="AU330" s="55"/>
      <c r="AV330" s="55"/>
      <c r="AW330" s="55"/>
      <c r="AX330" s="249" t="str">
        <f>IF(V330="","",EOMONTH(EDATE(Tabla1[[#This Row],[Fecha Finalización]],2),0))</f>
        <v/>
      </c>
      <c r="AY330" s="39"/>
      <c r="AZ330" s="250" t="str">
        <f>IF(V330="","",EOMONTH(EDATE(Tabla1[[#This Row],[Fecha Finalización]],3),0))</f>
        <v/>
      </c>
      <c r="BA330" s="39"/>
      <c r="BB330" s="39"/>
      <c r="BC330" s="236"/>
      <c r="BD330" s="234" t="str">
        <f>IF(F330="","",Tabla1[[#This Row],[sem 01]]&amp;Tabla1[[#This Row],[sem 02]]&amp;Tabla1[[#This Row],[sem 03]])</f>
        <v/>
      </c>
      <c r="BE330" s="235" t="str">
        <f>IF(TRIM(F330)="","",$B$1&amp;"-"&amp;SUBSTITUTE(Tabla1[[#This Row],[Mes Inscrito]]," ","")&amp;"-"&amp;SUBSTITUTE(Tabla1[[#This Row],[Dia de clases Inscrito]]," ","")&amp;"-"&amp;SUBSTITUTE(Tabla1[[#This Row],[Horario Inscrito]]," ","")&amp;"-"&amp;Tabla1[[#This Row],[Fecha Inicio grupo]])</f>
        <v/>
      </c>
      <c r="BF330" s="252" t="str">
        <f>IF(F330="","",Tabla1[[#This Row],[Curso]])</f>
        <v/>
      </c>
      <c r="BG330" s="253" t="str">
        <f>+IF(TRIM(F330)="","",$B$1&amp;"-"&amp;TRIM(Tabla1[[#This Row],[Mes Inscrito]])&amp;"-"&amp;TRIM(Tabla1[[#This Row],[Dia de clases Inscrito]])&amp;"-"&amp;TRIM(Tabla1[[#This Row],[Horario Inscrito]])&amp;"-"&amp;TRIM(Tabla1[[#This Row],[Fecha Inicio grupo]])&amp;"-"&amp;TRIM(Tabla1[[#This Row],[Tipo Incrito]]))</f>
        <v/>
      </c>
      <c r="BH330" s="307"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8"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8"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8" t="str">
        <f>IF(Tabla1[[#This Row],[Fecha Inicio grupo]]="","",IFERROR(VLOOKUP(Tabla1[[#This Row],[Mes de Alta como miembro]],Parámetros!$AM$2:$AN$16,2,0),"01/01/1900"))</f>
        <v/>
      </c>
    </row>
    <row r="331" spans="1:63" ht="14.45">
      <c r="A331" s="68">
        <v>328</v>
      </c>
      <c r="B331" s="29"/>
      <c r="C331" s="34"/>
      <c r="D331" s="42"/>
      <c r="E331" s="64"/>
      <c r="F331" s="45"/>
      <c r="G331" s="45"/>
      <c r="H331" s="164"/>
      <c r="I331" s="42"/>
      <c r="J331" s="28"/>
      <c r="K331" s="69"/>
      <c r="L331" s="68"/>
      <c r="M331" s="46"/>
      <c r="N331" s="239" t="str">
        <f ca="1">IF(Tabla1[[#This Row],[Fecha de nac]]="","",IF(Tabla1[[#This Row],[Fecha Finalización]] &gt;=TODAY(), DATEDIF(Tabla1[[#This Row],[Fecha de nac]],TODAY(),"y"), ROUNDDOWN((Tabla1[[#This Row],[Fecha Finalización]] -Tabla1[[#This Row],[Fecha de nac]])/365,0)))</f>
        <v/>
      </c>
      <c r="O331" s="170"/>
      <c r="P331" s="34"/>
      <c r="Q331" s="67"/>
      <c r="R331" s="67"/>
      <c r="S331" s="67"/>
      <c r="T331" s="67"/>
      <c r="U331" s="244" t="str">
        <f>IF(F331="","",Tabla1[[#This Row],[Fecha Inicio grupo]]+3*7-7)</f>
        <v/>
      </c>
      <c r="V331" s="245" t="str">
        <f>IF(F331="","",EDATE(Tabla1[[#This Row],[Fecha Inicio grupo]],3))</f>
        <v/>
      </c>
      <c r="W331" s="29"/>
      <c r="X331" s="29"/>
      <c r="Y331" s="76"/>
      <c r="Z331" s="76"/>
      <c r="AA331" s="76"/>
      <c r="AB331" s="76"/>
      <c r="AC331" s="76"/>
      <c r="AD331" s="76"/>
      <c r="AE331" s="76"/>
      <c r="AF331" s="76"/>
      <c r="AG331" s="76"/>
      <c r="AH331" s="76"/>
      <c r="AI331" s="76"/>
      <c r="AJ331" s="76"/>
      <c r="AK331" s="76"/>
      <c r="AL331" s="76"/>
      <c r="AM331" s="76"/>
      <c r="AN331" s="76"/>
      <c r="AO331" s="145"/>
      <c r="AP331" s="247" t="str">
        <f>IF(F331="","",IFERROR(VLOOKUP(SUBSTITUTE(SUBSTITUTE(Tabla1[[#This Row],[Uso Sistemas]],"T","P"),"N","F"),Parámetros!$M$2:$N$17,2,0),"Completar hasta 3ra sem. para evaluar a Probacionista"))</f>
        <v/>
      </c>
      <c r="AQ331" s="39"/>
      <c r="AR331" s="39"/>
      <c r="AS331" s="39"/>
      <c r="AT331" s="28"/>
      <c r="AU331" s="55"/>
      <c r="AV331" s="55"/>
      <c r="AW331" s="55"/>
      <c r="AX331" s="249" t="str">
        <f>IF(V331="","",EOMONTH(EDATE(Tabla1[[#This Row],[Fecha Finalización]],2),0))</f>
        <v/>
      </c>
      <c r="AY331" s="39"/>
      <c r="AZ331" s="250" t="str">
        <f>IF(V331="","",EOMONTH(EDATE(Tabla1[[#This Row],[Fecha Finalización]],3),0))</f>
        <v/>
      </c>
      <c r="BA331" s="39"/>
      <c r="BB331" s="39"/>
      <c r="BC331" s="236"/>
      <c r="BD331" s="234" t="str">
        <f>IF(F331="","",Tabla1[[#This Row],[sem 01]]&amp;Tabla1[[#This Row],[sem 02]]&amp;Tabla1[[#This Row],[sem 03]])</f>
        <v/>
      </c>
      <c r="BE331" s="235" t="str">
        <f>IF(TRIM(F331)="","",$B$1&amp;"-"&amp;SUBSTITUTE(Tabla1[[#This Row],[Mes Inscrito]]," ","")&amp;"-"&amp;SUBSTITUTE(Tabla1[[#This Row],[Dia de clases Inscrito]]," ","")&amp;"-"&amp;SUBSTITUTE(Tabla1[[#This Row],[Horario Inscrito]]," ","")&amp;"-"&amp;Tabla1[[#This Row],[Fecha Inicio grupo]])</f>
        <v/>
      </c>
      <c r="BF331" s="252" t="str">
        <f>IF(F331="","",Tabla1[[#This Row],[Curso]])</f>
        <v/>
      </c>
      <c r="BG331" s="253" t="str">
        <f>+IF(TRIM(F331)="","",$B$1&amp;"-"&amp;TRIM(Tabla1[[#This Row],[Mes Inscrito]])&amp;"-"&amp;TRIM(Tabla1[[#This Row],[Dia de clases Inscrito]])&amp;"-"&amp;TRIM(Tabla1[[#This Row],[Horario Inscrito]])&amp;"-"&amp;TRIM(Tabla1[[#This Row],[Fecha Inicio grupo]])&amp;"-"&amp;TRIM(Tabla1[[#This Row],[Tipo Incrito]]))</f>
        <v/>
      </c>
      <c r="BH331" s="307"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8"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8"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8" t="str">
        <f>IF(Tabla1[[#This Row],[Fecha Inicio grupo]]="","",IFERROR(VLOOKUP(Tabla1[[#This Row],[Mes de Alta como miembro]],Parámetros!$AM$2:$AN$16,2,0),"01/01/1900"))</f>
        <v/>
      </c>
    </row>
    <row r="332" spans="1:63" ht="14.45">
      <c r="A332" s="68">
        <v>329</v>
      </c>
      <c r="B332" s="29"/>
      <c r="C332" s="34"/>
      <c r="D332" s="42"/>
      <c r="E332" s="64"/>
      <c r="F332" s="45"/>
      <c r="G332" s="45"/>
      <c r="H332" s="164"/>
      <c r="I332" s="42"/>
      <c r="J332" s="28"/>
      <c r="K332" s="69"/>
      <c r="L332" s="68"/>
      <c r="M332" s="46"/>
      <c r="N332" s="239" t="str">
        <f ca="1">IF(Tabla1[[#This Row],[Fecha de nac]]="","",IF(Tabla1[[#This Row],[Fecha Finalización]] &gt;=TODAY(), DATEDIF(Tabla1[[#This Row],[Fecha de nac]],TODAY(),"y"), ROUNDDOWN((Tabla1[[#This Row],[Fecha Finalización]] -Tabla1[[#This Row],[Fecha de nac]])/365,0)))</f>
        <v/>
      </c>
      <c r="O332" s="170"/>
      <c r="P332" s="34"/>
      <c r="Q332" s="67"/>
      <c r="R332" s="67"/>
      <c r="S332" s="67"/>
      <c r="T332" s="67"/>
      <c r="U332" s="244" t="str">
        <f>IF(F332="","",Tabla1[[#This Row],[Fecha Inicio grupo]]+3*7-7)</f>
        <v/>
      </c>
      <c r="V332" s="245" t="str">
        <f>IF(F332="","",EDATE(Tabla1[[#This Row],[Fecha Inicio grupo]],3))</f>
        <v/>
      </c>
      <c r="W332" s="29"/>
      <c r="X332" s="29"/>
      <c r="Y332" s="76"/>
      <c r="Z332" s="76"/>
      <c r="AA332" s="76"/>
      <c r="AB332" s="76"/>
      <c r="AC332" s="76"/>
      <c r="AD332" s="76"/>
      <c r="AE332" s="76"/>
      <c r="AF332" s="76"/>
      <c r="AG332" s="76"/>
      <c r="AH332" s="76"/>
      <c r="AI332" s="76"/>
      <c r="AJ332" s="76"/>
      <c r="AK332" s="76"/>
      <c r="AL332" s="76"/>
      <c r="AM332" s="76"/>
      <c r="AN332" s="76"/>
      <c r="AO332" s="145"/>
      <c r="AP332" s="247" t="str">
        <f>IF(F332="","",IFERROR(VLOOKUP(SUBSTITUTE(SUBSTITUTE(Tabla1[[#This Row],[Uso Sistemas]],"T","P"),"N","F"),Parámetros!$M$2:$N$17,2,0),"Completar hasta 3ra sem. para evaluar a Probacionista"))</f>
        <v/>
      </c>
      <c r="AQ332" s="39"/>
      <c r="AR332" s="39"/>
      <c r="AS332" s="39"/>
      <c r="AT332" s="28"/>
      <c r="AU332" s="55"/>
      <c r="AV332" s="55"/>
      <c r="AW332" s="55"/>
      <c r="AX332" s="249" t="str">
        <f>IF(V332="","",EOMONTH(EDATE(Tabla1[[#This Row],[Fecha Finalización]],2),0))</f>
        <v/>
      </c>
      <c r="AY332" s="39"/>
      <c r="AZ332" s="250" t="str">
        <f>IF(V332="","",EOMONTH(EDATE(Tabla1[[#This Row],[Fecha Finalización]],3),0))</f>
        <v/>
      </c>
      <c r="BA332" s="39"/>
      <c r="BB332" s="39"/>
      <c r="BC332" s="236"/>
      <c r="BD332" s="234" t="str">
        <f>IF(F332="","",Tabla1[[#This Row],[sem 01]]&amp;Tabla1[[#This Row],[sem 02]]&amp;Tabla1[[#This Row],[sem 03]])</f>
        <v/>
      </c>
      <c r="BE332" s="235" t="str">
        <f>IF(TRIM(F332)="","",$B$1&amp;"-"&amp;SUBSTITUTE(Tabla1[[#This Row],[Mes Inscrito]]," ","")&amp;"-"&amp;SUBSTITUTE(Tabla1[[#This Row],[Dia de clases Inscrito]]," ","")&amp;"-"&amp;SUBSTITUTE(Tabla1[[#This Row],[Horario Inscrito]]," ","")&amp;"-"&amp;Tabla1[[#This Row],[Fecha Inicio grupo]])</f>
        <v/>
      </c>
      <c r="BF332" s="252" t="str">
        <f>IF(F332="","",Tabla1[[#This Row],[Curso]])</f>
        <v/>
      </c>
      <c r="BG332" s="253" t="str">
        <f>+IF(TRIM(F332)="","",$B$1&amp;"-"&amp;TRIM(Tabla1[[#This Row],[Mes Inscrito]])&amp;"-"&amp;TRIM(Tabla1[[#This Row],[Dia de clases Inscrito]])&amp;"-"&amp;TRIM(Tabla1[[#This Row],[Horario Inscrito]])&amp;"-"&amp;TRIM(Tabla1[[#This Row],[Fecha Inicio grupo]])&amp;"-"&amp;TRIM(Tabla1[[#This Row],[Tipo Incrito]]))</f>
        <v/>
      </c>
      <c r="BH332" s="307"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8"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8"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8" t="str">
        <f>IF(Tabla1[[#This Row],[Fecha Inicio grupo]]="","",IFERROR(VLOOKUP(Tabla1[[#This Row],[Mes de Alta como miembro]],Parámetros!$AM$2:$AN$16,2,0),"01/01/1900"))</f>
        <v/>
      </c>
    </row>
    <row r="333" spans="1:63" ht="14.45">
      <c r="A333" s="68">
        <v>330</v>
      </c>
      <c r="B333" s="29"/>
      <c r="C333" s="34"/>
      <c r="D333" s="42"/>
      <c r="E333" s="64"/>
      <c r="F333" s="45"/>
      <c r="G333" s="45"/>
      <c r="H333" s="164"/>
      <c r="I333" s="42"/>
      <c r="J333" s="28"/>
      <c r="K333" s="69"/>
      <c r="L333" s="68"/>
      <c r="M333" s="46"/>
      <c r="N333" s="239" t="str">
        <f ca="1">IF(Tabla1[[#This Row],[Fecha de nac]]="","",IF(Tabla1[[#This Row],[Fecha Finalización]] &gt;=TODAY(), DATEDIF(Tabla1[[#This Row],[Fecha de nac]],TODAY(),"y"), ROUNDDOWN((Tabla1[[#This Row],[Fecha Finalización]] -Tabla1[[#This Row],[Fecha de nac]])/365,0)))</f>
        <v/>
      </c>
      <c r="O333" s="170"/>
      <c r="P333" s="34"/>
      <c r="Q333" s="67"/>
      <c r="R333" s="67"/>
      <c r="S333" s="67"/>
      <c r="T333" s="67"/>
      <c r="U333" s="244" t="str">
        <f>IF(F333="","",Tabla1[[#This Row],[Fecha Inicio grupo]]+3*7-7)</f>
        <v/>
      </c>
      <c r="V333" s="245" t="str">
        <f>IF(F333="","",EDATE(Tabla1[[#This Row],[Fecha Inicio grupo]],3))</f>
        <v/>
      </c>
      <c r="W333" s="29"/>
      <c r="X333" s="29"/>
      <c r="Y333" s="76"/>
      <c r="Z333" s="76"/>
      <c r="AA333" s="76"/>
      <c r="AB333" s="76"/>
      <c r="AC333" s="76"/>
      <c r="AD333" s="76"/>
      <c r="AE333" s="76"/>
      <c r="AF333" s="76"/>
      <c r="AG333" s="76"/>
      <c r="AH333" s="76"/>
      <c r="AI333" s="76"/>
      <c r="AJ333" s="76"/>
      <c r="AK333" s="76"/>
      <c r="AL333" s="76"/>
      <c r="AM333" s="76"/>
      <c r="AN333" s="76"/>
      <c r="AO333" s="145"/>
      <c r="AP333" s="247" t="str">
        <f>IF(F333="","",IFERROR(VLOOKUP(SUBSTITUTE(SUBSTITUTE(Tabla1[[#This Row],[Uso Sistemas]],"T","P"),"N","F"),Parámetros!$M$2:$N$17,2,0),"Completar hasta 3ra sem. para evaluar a Probacionista"))</f>
        <v/>
      </c>
      <c r="AQ333" s="39"/>
      <c r="AR333" s="39"/>
      <c r="AS333" s="39"/>
      <c r="AT333" s="28"/>
      <c r="AU333" s="55"/>
      <c r="AV333" s="55"/>
      <c r="AW333" s="55"/>
      <c r="AX333" s="249" t="str">
        <f>IF(V333="","",EOMONTH(EDATE(Tabla1[[#This Row],[Fecha Finalización]],2),0))</f>
        <v/>
      </c>
      <c r="AY333" s="39"/>
      <c r="AZ333" s="250" t="str">
        <f>IF(V333="","",EOMONTH(EDATE(Tabla1[[#This Row],[Fecha Finalización]],3),0))</f>
        <v/>
      </c>
      <c r="BA333" s="39"/>
      <c r="BB333" s="39"/>
      <c r="BC333" s="236"/>
      <c r="BD333" s="234" t="str">
        <f>IF(F333="","",Tabla1[[#This Row],[sem 01]]&amp;Tabla1[[#This Row],[sem 02]]&amp;Tabla1[[#This Row],[sem 03]])</f>
        <v/>
      </c>
      <c r="BE333" s="235" t="str">
        <f>IF(TRIM(F333)="","",$B$1&amp;"-"&amp;SUBSTITUTE(Tabla1[[#This Row],[Mes Inscrito]]," ","")&amp;"-"&amp;SUBSTITUTE(Tabla1[[#This Row],[Dia de clases Inscrito]]," ","")&amp;"-"&amp;SUBSTITUTE(Tabla1[[#This Row],[Horario Inscrito]]," ","")&amp;"-"&amp;Tabla1[[#This Row],[Fecha Inicio grupo]])</f>
        <v/>
      </c>
      <c r="BF333" s="252" t="str">
        <f>IF(F333="","",Tabla1[[#This Row],[Curso]])</f>
        <v/>
      </c>
      <c r="BG333" s="253" t="str">
        <f>+IF(TRIM(F333)="","",$B$1&amp;"-"&amp;TRIM(Tabla1[[#This Row],[Mes Inscrito]])&amp;"-"&amp;TRIM(Tabla1[[#This Row],[Dia de clases Inscrito]])&amp;"-"&amp;TRIM(Tabla1[[#This Row],[Horario Inscrito]])&amp;"-"&amp;TRIM(Tabla1[[#This Row],[Fecha Inicio grupo]])&amp;"-"&amp;TRIM(Tabla1[[#This Row],[Tipo Incrito]]))</f>
        <v/>
      </c>
      <c r="BH333" s="307"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8"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8"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8" t="str">
        <f>IF(Tabla1[[#This Row],[Fecha Inicio grupo]]="","",IFERROR(VLOOKUP(Tabla1[[#This Row],[Mes de Alta como miembro]],Parámetros!$AM$2:$AN$16,2,0),"01/01/1900"))</f>
        <v/>
      </c>
    </row>
    <row r="334" spans="1:63" ht="14.45">
      <c r="A334" s="68">
        <v>331</v>
      </c>
      <c r="B334" s="29"/>
      <c r="C334" s="34"/>
      <c r="D334" s="42"/>
      <c r="E334" s="64"/>
      <c r="F334" s="45"/>
      <c r="G334" s="45"/>
      <c r="H334" s="164"/>
      <c r="I334" s="42"/>
      <c r="J334" s="28"/>
      <c r="K334" s="69"/>
      <c r="L334" s="68"/>
      <c r="M334" s="46"/>
      <c r="N334" s="239" t="str">
        <f ca="1">IF(Tabla1[[#This Row],[Fecha de nac]]="","",IF(Tabla1[[#This Row],[Fecha Finalización]] &gt;=TODAY(), DATEDIF(Tabla1[[#This Row],[Fecha de nac]],TODAY(),"y"), ROUNDDOWN((Tabla1[[#This Row],[Fecha Finalización]] -Tabla1[[#This Row],[Fecha de nac]])/365,0)))</f>
        <v/>
      </c>
      <c r="O334" s="170"/>
      <c r="P334" s="34"/>
      <c r="Q334" s="67"/>
      <c r="R334" s="67"/>
      <c r="S334" s="67"/>
      <c r="T334" s="67"/>
      <c r="U334" s="244" t="str">
        <f>IF(F334="","",Tabla1[[#This Row],[Fecha Inicio grupo]]+3*7-7)</f>
        <v/>
      </c>
      <c r="V334" s="245" t="str">
        <f>IF(F334="","",EDATE(Tabla1[[#This Row],[Fecha Inicio grupo]],3))</f>
        <v/>
      </c>
      <c r="W334" s="29"/>
      <c r="X334" s="29"/>
      <c r="Y334" s="76"/>
      <c r="Z334" s="76"/>
      <c r="AA334" s="76"/>
      <c r="AB334" s="76"/>
      <c r="AC334" s="76"/>
      <c r="AD334" s="76"/>
      <c r="AE334" s="76"/>
      <c r="AF334" s="76"/>
      <c r="AG334" s="76"/>
      <c r="AH334" s="76"/>
      <c r="AI334" s="76"/>
      <c r="AJ334" s="76"/>
      <c r="AK334" s="76"/>
      <c r="AL334" s="76"/>
      <c r="AM334" s="76"/>
      <c r="AN334" s="76"/>
      <c r="AO334" s="145"/>
      <c r="AP334" s="247" t="str">
        <f>IF(F334="","",IFERROR(VLOOKUP(SUBSTITUTE(SUBSTITUTE(Tabla1[[#This Row],[Uso Sistemas]],"T","P"),"N","F"),Parámetros!$M$2:$N$17,2,0),"Completar hasta 3ra sem. para evaluar a Probacionista"))</f>
        <v/>
      </c>
      <c r="AQ334" s="39"/>
      <c r="AR334" s="39"/>
      <c r="AS334" s="39"/>
      <c r="AT334" s="28"/>
      <c r="AU334" s="55"/>
      <c r="AV334" s="55"/>
      <c r="AW334" s="55"/>
      <c r="AX334" s="249" t="str">
        <f>IF(V334="","",EOMONTH(EDATE(Tabla1[[#This Row],[Fecha Finalización]],2),0))</f>
        <v/>
      </c>
      <c r="AY334" s="39"/>
      <c r="AZ334" s="250" t="str">
        <f>IF(V334="","",EOMONTH(EDATE(Tabla1[[#This Row],[Fecha Finalización]],3),0))</f>
        <v/>
      </c>
      <c r="BA334" s="39"/>
      <c r="BB334" s="39"/>
      <c r="BC334" s="236"/>
      <c r="BD334" s="234" t="str">
        <f>IF(F334="","",Tabla1[[#This Row],[sem 01]]&amp;Tabla1[[#This Row],[sem 02]]&amp;Tabla1[[#This Row],[sem 03]])</f>
        <v/>
      </c>
      <c r="BE334" s="235" t="str">
        <f>IF(TRIM(F334)="","",$B$1&amp;"-"&amp;SUBSTITUTE(Tabla1[[#This Row],[Mes Inscrito]]," ","")&amp;"-"&amp;SUBSTITUTE(Tabla1[[#This Row],[Dia de clases Inscrito]]," ","")&amp;"-"&amp;SUBSTITUTE(Tabla1[[#This Row],[Horario Inscrito]]," ","")&amp;"-"&amp;Tabla1[[#This Row],[Fecha Inicio grupo]])</f>
        <v/>
      </c>
      <c r="BF334" s="252" t="str">
        <f>IF(F334="","",Tabla1[[#This Row],[Curso]])</f>
        <v/>
      </c>
      <c r="BG334" s="253" t="str">
        <f>+IF(TRIM(F334)="","",$B$1&amp;"-"&amp;TRIM(Tabla1[[#This Row],[Mes Inscrito]])&amp;"-"&amp;TRIM(Tabla1[[#This Row],[Dia de clases Inscrito]])&amp;"-"&amp;TRIM(Tabla1[[#This Row],[Horario Inscrito]])&amp;"-"&amp;TRIM(Tabla1[[#This Row],[Fecha Inicio grupo]])&amp;"-"&amp;TRIM(Tabla1[[#This Row],[Tipo Incrito]]))</f>
        <v/>
      </c>
      <c r="BH334" s="307"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8"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8"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8" t="str">
        <f>IF(Tabla1[[#This Row],[Fecha Inicio grupo]]="","",IFERROR(VLOOKUP(Tabla1[[#This Row],[Mes de Alta como miembro]],Parámetros!$AM$2:$AN$16,2,0),"01/01/1900"))</f>
        <v/>
      </c>
    </row>
    <row r="335" spans="1:63" ht="14.45">
      <c r="A335" s="68">
        <v>332</v>
      </c>
      <c r="B335" s="29"/>
      <c r="C335" s="34"/>
      <c r="D335" s="42"/>
      <c r="E335" s="64"/>
      <c r="F335" s="45"/>
      <c r="G335" s="45"/>
      <c r="H335" s="164"/>
      <c r="I335" s="42"/>
      <c r="J335" s="28"/>
      <c r="K335" s="69"/>
      <c r="L335" s="68"/>
      <c r="M335" s="46"/>
      <c r="N335" s="239" t="str">
        <f ca="1">IF(Tabla1[[#This Row],[Fecha de nac]]="","",IF(Tabla1[[#This Row],[Fecha Finalización]] &gt;=TODAY(), DATEDIF(Tabla1[[#This Row],[Fecha de nac]],TODAY(),"y"), ROUNDDOWN((Tabla1[[#This Row],[Fecha Finalización]] -Tabla1[[#This Row],[Fecha de nac]])/365,0)))</f>
        <v/>
      </c>
      <c r="O335" s="170"/>
      <c r="P335" s="34"/>
      <c r="Q335" s="67"/>
      <c r="R335" s="67"/>
      <c r="S335" s="67"/>
      <c r="T335" s="67"/>
      <c r="U335" s="244" t="str">
        <f>IF(F335="","",Tabla1[[#This Row],[Fecha Inicio grupo]]+3*7-7)</f>
        <v/>
      </c>
      <c r="V335" s="245" t="str">
        <f>IF(F335="","",EDATE(Tabla1[[#This Row],[Fecha Inicio grupo]],3))</f>
        <v/>
      </c>
      <c r="W335" s="29"/>
      <c r="X335" s="29"/>
      <c r="Y335" s="76"/>
      <c r="Z335" s="76"/>
      <c r="AA335" s="76"/>
      <c r="AB335" s="76"/>
      <c r="AC335" s="76"/>
      <c r="AD335" s="76"/>
      <c r="AE335" s="76"/>
      <c r="AF335" s="76"/>
      <c r="AG335" s="76"/>
      <c r="AH335" s="76"/>
      <c r="AI335" s="76"/>
      <c r="AJ335" s="76"/>
      <c r="AK335" s="76"/>
      <c r="AL335" s="76"/>
      <c r="AM335" s="76"/>
      <c r="AN335" s="76"/>
      <c r="AO335" s="145"/>
      <c r="AP335" s="247" t="str">
        <f>IF(F335="","",IFERROR(VLOOKUP(SUBSTITUTE(SUBSTITUTE(Tabla1[[#This Row],[Uso Sistemas]],"T","P"),"N","F"),Parámetros!$M$2:$N$17,2,0),"Completar hasta 3ra sem. para evaluar a Probacionista"))</f>
        <v/>
      </c>
      <c r="AQ335" s="39"/>
      <c r="AR335" s="39"/>
      <c r="AS335" s="39"/>
      <c r="AT335" s="28"/>
      <c r="AU335" s="55"/>
      <c r="AV335" s="55"/>
      <c r="AW335" s="55"/>
      <c r="AX335" s="249" t="str">
        <f>IF(V335="","",EOMONTH(EDATE(Tabla1[[#This Row],[Fecha Finalización]],2),0))</f>
        <v/>
      </c>
      <c r="AY335" s="39"/>
      <c r="AZ335" s="250" t="str">
        <f>IF(V335="","",EOMONTH(EDATE(Tabla1[[#This Row],[Fecha Finalización]],3),0))</f>
        <v/>
      </c>
      <c r="BA335" s="39"/>
      <c r="BB335" s="39"/>
      <c r="BC335" s="236"/>
      <c r="BD335" s="234" t="str">
        <f>IF(F335="","",Tabla1[[#This Row],[sem 01]]&amp;Tabla1[[#This Row],[sem 02]]&amp;Tabla1[[#This Row],[sem 03]])</f>
        <v/>
      </c>
      <c r="BE335" s="235" t="str">
        <f>IF(TRIM(F335)="","",$B$1&amp;"-"&amp;SUBSTITUTE(Tabla1[[#This Row],[Mes Inscrito]]," ","")&amp;"-"&amp;SUBSTITUTE(Tabla1[[#This Row],[Dia de clases Inscrito]]," ","")&amp;"-"&amp;SUBSTITUTE(Tabla1[[#This Row],[Horario Inscrito]]," ","")&amp;"-"&amp;Tabla1[[#This Row],[Fecha Inicio grupo]])</f>
        <v/>
      </c>
      <c r="BF335" s="252" t="str">
        <f>IF(F335="","",Tabla1[[#This Row],[Curso]])</f>
        <v/>
      </c>
      <c r="BG335" s="253" t="str">
        <f>+IF(TRIM(F335)="","",$B$1&amp;"-"&amp;TRIM(Tabla1[[#This Row],[Mes Inscrito]])&amp;"-"&amp;TRIM(Tabla1[[#This Row],[Dia de clases Inscrito]])&amp;"-"&amp;TRIM(Tabla1[[#This Row],[Horario Inscrito]])&amp;"-"&amp;TRIM(Tabla1[[#This Row],[Fecha Inicio grupo]])&amp;"-"&amp;TRIM(Tabla1[[#This Row],[Tipo Incrito]]))</f>
        <v/>
      </c>
      <c r="BH335" s="307"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8"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8"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8" t="str">
        <f>IF(Tabla1[[#This Row],[Fecha Inicio grupo]]="","",IFERROR(VLOOKUP(Tabla1[[#This Row],[Mes de Alta como miembro]],Parámetros!$AM$2:$AN$16,2,0),"01/01/1900"))</f>
        <v/>
      </c>
    </row>
    <row r="336" spans="1:63" ht="14.45">
      <c r="A336" s="68">
        <v>333</v>
      </c>
      <c r="B336" s="29"/>
      <c r="C336" s="34"/>
      <c r="D336" s="42"/>
      <c r="E336" s="64"/>
      <c r="F336" s="45"/>
      <c r="G336" s="45"/>
      <c r="H336" s="164"/>
      <c r="I336" s="42"/>
      <c r="J336" s="28"/>
      <c r="K336" s="69"/>
      <c r="L336" s="68"/>
      <c r="M336" s="46"/>
      <c r="N336" s="239" t="str">
        <f ca="1">IF(Tabla1[[#This Row],[Fecha de nac]]="","",IF(Tabla1[[#This Row],[Fecha Finalización]] &gt;=TODAY(), DATEDIF(Tabla1[[#This Row],[Fecha de nac]],TODAY(),"y"), ROUNDDOWN((Tabla1[[#This Row],[Fecha Finalización]] -Tabla1[[#This Row],[Fecha de nac]])/365,0)))</f>
        <v/>
      </c>
      <c r="O336" s="170"/>
      <c r="P336" s="34"/>
      <c r="Q336" s="67"/>
      <c r="R336" s="67"/>
      <c r="S336" s="67"/>
      <c r="T336" s="67"/>
      <c r="U336" s="244" t="str">
        <f>IF(F336="","",Tabla1[[#This Row],[Fecha Inicio grupo]]+3*7-7)</f>
        <v/>
      </c>
      <c r="V336" s="245" t="str">
        <f>IF(F336="","",EDATE(Tabla1[[#This Row],[Fecha Inicio grupo]],3))</f>
        <v/>
      </c>
      <c r="W336" s="29"/>
      <c r="X336" s="29"/>
      <c r="Y336" s="76"/>
      <c r="Z336" s="76"/>
      <c r="AA336" s="76"/>
      <c r="AB336" s="76"/>
      <c r="AC336" s="76"/>
      <c r="AD336" s="76"/>
      <c r="AE336" s="76"/>
      <c r="AF336" s="76"/>
      <c r="AG336" s="76"/>
      <c r="AH336" s="76"/>
      <c r="AI336" s="76"/>
      <c r="AJ336" s="76"/>
      <c r="AK336" s="76"/>
      <c r="AL336" s="76"/>
      <c r="AM336" s="76"/>
      <c r="AN336" s="76"/>
      <c r="AO336" s="145"/>
      <c r="AP336" s="247" t="str">
        <f>IF(F336="","",IFERROR(VLOOKUP(SUBSTITUTE(SUBSTITUTE(Tabla1[[#This Row],[Uso Sistemas]],"T","P"),"N","F"),Parámetros!$M$2:$N$17,2,0),"Completar hasta 3ra sem. para evaluar a Probacionista"))</f>
        <v/>
      </c>
      <c r="AQ336" s="39"/>
      <c r="AR336" s="39"/>
      <c r="AS336" s="39"/>
      <c r="AT336" s="28"/>
      <c r="AU336" s="55"/>
      <c r="AV336" s="55"/>
      <c r="AW336" s="55"/>
      <c r="AX336" s="249" t="str">
        <f>IF(V336="","",EOMONTH(EDATE(Tabla1[[#This Row],[Fecha Finalización]],2),0))</f>
        <v/>
      </c>
      <c r="AY336" s="39"/>
      <c r="AZ336" s="250" t="str">
        <f>IF(V336="","",EOMONTH(EDATE(Tabla1[[#This Row],[Fecha Finalización]],3),0))</f>
        <v/>
      </c>
      <c r="BA336" s="39"/>
      <c r="BB336" s="39"/>
      <c r="BC336" s="236"/>
      <c r="BD336" s="234" t="str">
        <f>IF(F336="","",Tabla1[[#This Row],[sem 01]]&amp;Tabla1[[#This Row],[sem 02]]&amp;Tabla1[[#This Row],[sem 03]])</f>
        <v/>
      </c>
      <c r="BE336" s="235" t="str">
        <f>IF(TRIM(F336)="","",$B$1&amp;"-"&amp;SUBSTITUTE(Tabla1[[#This Row],[Mes Inscrito]]," ","")&amp;"-"&amp;SUBSTITUTE(Tabla1[[#This Row],[Dia de clases Inscrito]]," ","")&amp;"-"&amp;SUBSTITUTE(Tabla1[[#This Row],[Horario Inscrito]]," ","")&amp;"-"&amp;Tabla1[[#This Row],[Fecha Inicio grupo]])</f>
        <v/>
      </c>
      <c r="BF336" s="252" t="str">
        <f>IF(F336="","",Tabla1[[#This Row],[Curso]])</f>
        <v/>
      </c>
      <c r="BG336" s="253" t="str">
        <f>+IF(TRIM(F336)="","",$B$1&amp;"-"&amp;TRIM(Tabla1[[#This Row],[Mes Inscrito]])&amp;"-"&amp;TRIM(Tabla1[[#This Row],[Dia de clases Inscrito]])&amp;"-"&amp;TRIM(Tabla1[[#This Row],[Horario Inscrito]])&amp;"-"&amp;TRIM(Tabla1[[#This Row],[Fecha Inicio grupo]])&amp;"-"&amp;TRIM(Tabla1[[#This Row],[Tipo Incrito]]))</f>
        <v/>
      </c>
      <c r="BH336" s="307"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8"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8"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8" t="str">
        <f>IF(Tabla1[[#This Row],[Fecha Inicio grupo]]="","",IFERROR(VLOOKUP(Tabla1[[#This Row],[Mes de Alta como miembro]],Parámetros!$AM$2:$AN$16,2,0),"01/01/1900"))</f>
        <v/>
      </c>
    </row>
    <row r="337" spans="1:63" ht="14.45">
      <c r="A337" s="68">
        <v>334</v>
      </c>
      <c r="B337" s="29"/>
      <c r="C337" s="34"/>
      <c r="D337" s="42"/>
      <c r="E337" s="64"/>
      <c r="F337" s="45"/>
      <c r="G337" s="45"/>
      <c r="H337" s="164"/>
      <c r="I337" s="42"/>
      <c r="J337" s="28"/>
      <c r="K337" s="69"/>
      <c r="L337" s="68"/>
      <c r="M337" s="46"/>
      <c r="N337" s="239" t="str">
        <f ca="1">IF(Tabla1[[#This Row],[Fecha de nac]]="","",IF(Tabla1[[#This Row],[Fecha Finalización]] &gt;=TODAY(), DATEDIF(Tabla1[[#This Row],[Fecha de nac]],TODAY(),"y"), ROUNDDOWN((Tabla1[[#This Row],[Fecha Finalización]] -Tabla1[[#This Row],[Fecha de nac]])/365,0)))</f>
        <v/>
      </c>
      <c r="O337" s="170"/>
      <c r="P337" s="34"/>
      <c r="Q337" s="67"/>
      <c r="R337" s="67"/>
      <c r="S337" s="67"/>
      <c r="T337" s="67"/>
      <c r="U337" s="244" t="str">
        <f>IF(F337="","",Tabla1[[#This Row],[Fecha Inicio grupo]]+3*7-7)</f>
        <v/>
      </c>
      <c r="V337" s="245" t="str">
        <f>IF(F337="","",EDATE(Tabla1[[#This Row],[Fecha Inicio grupo]],3))</f>
        <v/>
      </c>
      <c r="W337" s="29"/>
      <c r="X337" s="29"/>
      <c r="Y337" s="76"/>
      <c r="Z337" s="76"/>
      <c r="AA337" s="76"/>
      <c r="AB337" s="76"/>
      <c r="AC337" s="76"/>
      <c r="AD337" s="76"/>
      <c r="AE337" s="76"/>
      <c r="AF337" s="76"/>
      <c r="AG337" s="76"/>
      <c r="AH337" s="76"/>
      <c r="AI337" s="76"/>
      <c r="AJ337" s="76"/>
      <c r="AK337" s="76"/>
      <c r="AL337" s="76"/>
      <c r="AM337" s="76"/>
      <c r="AN337" s="76"/>
      <c r="AO337" s="145"/>
      <c r="AP337" s="247" t="str">
        <f>IF(F337="","",IFERROR(VLOOKUP(SUBSTITUTE(SUBSTITUTE(Tabla1[[#This Row],[Uso Sistemas]],"T","P"),"N","F"),Parámetros!$M$2:$N$17,2,0),"Completar hasta 3ra sem. para evaluar a Probacionista"))</f>
        <v/>
      </c>
      <c r="AQ337" s="39"/>
      <c r="AR337" s="39"/>
      <c r="AS337" s="39"/>
      <c r="AT337" s="28"/>
      <c r="AU337" s="55"/>
      <c r="AV337" s="55"/>
      <c r="AW337" s="55"/>
      <c r="AX337" s="249" t="str">
        <f>IF(V337="","",EOMONTH(EDATE(Tabla1[[#This Row],[Fecha Finalización]],2),0))</f>
        <v/>
      </c>
      <c r="AY337" s="39"/>
      <c r="AZ337" s="250" t="str">
        <f>IF(V337="","",EOMONTH(EDATE(Tabla1[[#This Row],[Fecha Finalización]],3),0))</f>
        <v/>
      </c>
      <c r="BA337" s="39"/>
      <c r="BB337" s="39"/>
      <c r="BC337" s="236"/>
      <c r="BD337" s="234" t="str">
        <f>IF(F337="","",Tabla1[[#This Row],[sem 01]]&amp;Tabla1[[#This Row],[sem 02]]&amp;Tabla1[[#This Row],[sem 03]])</f>
        <v/>
      </c>
      <c r="BE337" s="235" t="str">
        <f>IF(TRIM(F337)="","",$B$1&amp;"-"&amp;SUBSTITUTE(Tabla1[[#This Row],[Mes Inscrito]]," ","")&amp;"-"&amp;SUBSTITUTE(Tabla1[[#This Row],[Dia de clases Inscrito]]," ","")&amp;"-"&amp;SUBSTITUTE(Tabla1[[#This Row],[Horario Inscrito]]," ","")&amp;"-"&amp;Tabla1[[#This Row],[Fecha Inicio grupo]])</f>
        <v/>
      </c>
      <c r="BF337" s="252" t="str">
        <f>IF(F337="","",Tabla1[[#This Row],[Curso]])</f>
        <v/>
      </c>
      <c r="BG337" s="253" t="str">
        <f>+IF(TRIM(F337)="","",$B$1&amp;"-"&amp;TRIM(Tabla1[[#This Row],[Mes Inscrito]])&amp;"-"&amp;TRIM(Tabla1[[#This Row],[Dia de clases Inscrito]])&amp;"-"&amp;TRIM(Tabla1[[#This Row],[Horario Inscrito]])&amp;"-"&amp;TRIM(Tabla1[[#This Row],[Fecha Inicio grupo]])&amp;"-"&amp;TRIM(Tabla1[[#This Row],[Tipo Incrito]]))</f>
        <v/>
      </c>
      <c r="BH337" s="307"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8"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8"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8" t="str">
        <f>IF(Tabla1[[#This Row],[Fecha Inicio grupo]]="","",IFERROR(VLOOKUP(Tabla1[[#This Row],[Mes de Alta como miembro]],Parámetros!$AM$2:$AN$16,2,0),"01/01/1900"))</f>
        <v/>
      </c>
    </row>
    <row r="338" spans="1:63" ht="14.45">
      <c r="A338" s="68">
        <v>335</v>
      </c>
      <c r="B338" s="29"/>
      <c r="C338" s="34"/>
      <c r="D338" s="42"/>
      <c r="E338" s="64"/>
      <c r="F338" s="45"/>
      <c r="G338" s="45"/>
      <c r="H338" s="164"/>
      <c r="I338" s="42"/>
      <c r="J338" s="28"/>
      <c r="K338" s="69"/>
      <c r="L338" s="68"/>
      <c r="M338" s="46"/>
      <c r="N338" s="239" t="str">
        <f ca="1">IF(Tabla1[[#This Row],[Fecha de nac]]="","",IF(Tabla1[[#This Row],[Fecha Finalización]] &gt;=TODAY(), DATEDIF(Tabla1[[#This Row],[Fecha de nac]],TODAY(),"y"), ROUNDDOWN((Tabla1[[#This Row],[Fecha Finalización]] -Tabla1[[#This Row],[Fecha de nac]])/365,0)))</f>
        <v/>
      </c>
      <c r="O338" s="170"/>
      <c r="P338" s="34"/>
      <c r="Q338" s="67"/>
      <c r="R338" s="67"/>
      <c r="S338" s="67"/>
      <c r="T338" s="67"/>
      <c r="U338" s="244" t="str">
        <f>IF(F338="","",Tabla1[[#This Row],[Fecha Inicio grupo]]+3*7-7)</f>
        <v/>
      </c>
      <c r="V338" s="245" t="str">
        <f>IF(F338="","",EDATE(Tabla1[[#This Row],[Fecha Inicio grupo]],3))</f>
        <v/>
      </c>
      <c r="W338" s="29"/>
      <c r="X338" s="29"/>
      <c r="Y338" s="76"/>
      <c r="Z338" s="76"/>
      <c r="AA338" s="76"/>
      <c r="AB338" s="76"/>
      <c r="AC338" s="76"/>
      <c r="AD338" s="76"/>
      <c r="AE338" s="76"/>
      <c r="AF338" s="76"/>
      <c r="AG338" s="76"/>
      <c r="AH338" s="76"/>
      <c r="AI338" s="76"/>
      <c r="AJ338" s="76"/>
      <c r="AK338" s="76"/>
      <c r="AL338" s="76"/>
      <c r="AM338" s="76"/>
      <c r="AN338" s="76"/>
      <c r="AO338" s="145"/>
      <c r="AP338" s="247" t="str">
        <f>IF(F338="","",IFERROR(VLOOKUP(SUBSTITUTE(SUBSTITUTE(Tabla1[[#This Row],[Uso Sistemas]],"T","P"),"N","F"),Parámetros!$M$2:$N$17,2,0),"Completar hasta 3ra sem. para evaluar a Probacionista"))</f>
        <v/>
      </c>
      <c r="AQ338" s="39"/>
      <c r="AR338" s="39"/>
      <c r="AS338" s="39"/>
      <c r="AT338" s="28"/>
      <c r="AU338" s="55"/>
      <c r="AV338" s="55"/>
      <c r="AW338" s="55"/>
      <c r="AX338" s="249" t="str">
        <f>IF(V338="","",EOMONTH(EDATE(Tabla1[[#This Row],[Fecha Finalización]],2),0))</f>
        <v/>
      </c>
      <c r="AY338" s="39"/>
      <c r="AZ338" s="250" t="str">
        <f>IF(V338="","",EOMONTH(EDATE(Tabla1[[#This Row],[Fecha Finalización]],3),0))</f>
        <v/>
      </c>
      <c r="BA338" s="39"/>
      <c r="BB338" s="39"/>
      <c r="BC338" s="236"/>
      <c r="BD338" s="234" t="str">
        <f>IF(F338="","",Tabla1[[#This Row],[sem 01]]&amp;Tabla1[[#This Row],[sem 02]]&amp;Tabla1[[#This Row],[sem 03]])</f>
        <v/>
      </c>
      <c r="BE338" s="235" t="str">
        <f>IF(TRIM(F338)="","",$B$1&amp;"-"&amp;SUBSTITUTE(Tabla1[[#This Row],[Mes Inscrito]]," ","")&amp;"-"&amp;SUBSTITUTE(Tabla1[[#This Row],[Dia de clases Inscrito]]," ","")&amp;"-"&amp;SUBSTITUTE(Tabla1[[#This Row],[Horario Inscrito]]," ","")&amp;"-"&amp;Tabla1[[#This Row],[Fecha Inicio grupo]])</f>
        <v/>
      </c>
      <c r="BF338" s="252" t="str">
        <f>IF(F338="","",Tabla1[[#This Row],[Curso]])</f>
        <v/>
      </c>
      <c r="BG338" s="253" t="str">
        <f>+IF(TRIM(F338)="","",$B$1&amp;"-"&amp;TRIM(Tabla1[[#This Row],[Mes Inscrito]])&amp;"-"&amp;TRIM(Tabla1[[#This Row],[Dia de clases Inscrito]])&amp;"-"&amp;TRIM(Tabla1[[#This Row],[Horario Inscrito]])&amp;"-"&amp;TRIM(Tabla1[[#This Row],[Fecha Inicio grupo]])&amp;"-"&amp;TRIM(Tabla1[[#This Row],[Tipo Incrito]]))</f>
        <v/>
      </c>
      <c r="BH338" s="307"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8"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8"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8" t="str">
        <f>IF(Tabla1[[#This Row],[Fecha Inicio grupo]]="","",IFERROR(VLOOKUP(Tabla1[[#This Row],[Mes de Alta como miembro]],Parámetros!$AM$2:$AN$16,2,0),"01/01/1900"))</f>
        <v/>
      </c>
    </row>
    <row r="339" spans="1:63" ht="14.45">
      <c r="A339" s="68">
        <v>336</v>
      </c>
      <c r="B339" s="29"/>
      <c r="C339" s="34"/>
      <c r="D339" s="42"/>
      <c r="E339" s="64"/>
      <c r="F339" s="45"/>
      <c r="G339" s="45"/>
      <c r="H339" s="164"/>
      <c r="I339" s="42"/>
      <c r="J339" s="28"/>
      <c r="K339" s="69"/>
      <c r="L339" s="68"/>
      <c r="M339" s="46"/>
      <c r="N339" s="239" t="str">
        <f ca="1">IF(Tabla1[[#This Row],[Fecha de nac]]="","",IF(Tabla1[[#This Row],[Fecha Finalización]] &gt;=TODAY(), DATEDIF(Tabla1[[#This Row],[Fecha de nac]],TODAY(),"y"), ROUNDDOWN((Tabla1[[#This Row],[Fecha Finalización]] -Tabla1[[#This Row],[Fecha de nac]])/365,0)))</f>
        <v/>
      </c>
      <c r="O339" s="170"/>
      <c r="P339" s="34"/>
      <c r="Q339" s="67"/>
      <c r="R339" s="67"/>
      <c r="S339" s="67"/>
      <c r="T339" s="67"/>
      <c r="U339" s="244" t="str">
        <f>IF(F339="","",Tabla1[[#This Row],[Fecha Inicio grupo]]+3*7-7)</f>
        <v/>
      </c>
      <c r="V339" s="245" t="str">
        <f>IF(F339="","",EDATE(Tabla1[[#This Row],[Fecha Inicio grupo]],3))</f>
        <v/>
      </c>
      <c r="W339" s="29"/>
      <c r="X339" s="29"/>
      <c r="Y339" s="76"/>
      <c r="Z339" s="76"/>
      <c r="AA339" s="76"/>
      <c r="AB339" s="76"/>
      <c r="AC339" s="76"/>
      <c r="AD339" s="76"/>
      <c r="AE339" s="76"/>
      <c r="AF339" s="76"/>
      <c r="AG339" s="76"/>
      <c r="AH339" s="76"/>
      <c r="AI339" s="76"/>
      <c r="AJ339" s="76"/>
      <c r="AK339" s="76"/>
      <c r="AL339" s="76"/>
      <c r="AM339" s="76"/>
      <c r="AN339" s="76"/>
      <c r="AO339" s="145"/>
      <c r="AP339" s="247" t="str">
        <f>IF(F339="","",IFERROR(VLOOKUP(SUBSTITUTE(SUBSTITUTE(Tabla1[[#This Row],[Uso Sistemas]],"T","P"),"N","F"),Parámetros!$M$2:$N$17,2,0),"Completar hasta 3ra sem. para evaluar a Probacionista"))</f>
        <v/>
      </c>
      <c r="AQ339" s="39"/>
      <c r="AR339" s="39"/>
      <c r="AS339" s="39"/>
      <c r="AT339" s="28"/>
      <c r="AU339" s="55"/>
      <c r="AV339" s="55"/>
      <c r="AW339" s="55"/>
      <c r="AX339" s="249" t="str">
        <f>IF(V339="","",EOMONTH(EDATE(Tabla1[[#This Row],[Fecha Finalización]],2),0))</f>
        <v/>
      </c>
      <c r="AY339" s="39"/>
      <c r="AZ339" s="250" t="str">
        <f>IF(V339="","",EOMONTH(EDATE(Tabla1[[#This Row],[Fecha Finalización]],3),0))</f>
        <v/>
      </c>
      <c r="BA339" s="39"/>
      <c r="BB339" s="39"/>
      <c r="BC339" s="236"/>
      <c r="BD339" s="234" t="str">
        <f>IF(F339="","",Tabla1[[#This Row],[sem 01]]&amp;Tabla1[[#This Row],[sem 02]]&amp;Tabla1[[#This Row],[sem 03]])</f>
        <v/>
      </c>
      <c r="BE339" s="235" t="str">
        <f>IF(TRIM(F339)="","",$B$1&amp;"-"&amp;SUBSTITUTE(Tabla1[[#This Row],[Mes Inscrito]]," ","")&amp;"-"&amp;SUBSTITUTE(Tabla1[[#This Row],[Dia de clases Inscrito]]," ","")&amp;"-"&amp;SUBSTITUTE(Tabla1[[#This Row],[Horario Inscrito]]," ","")&amp;"-"&amp;Tabla1[[#This Row],[Fecha Inicio grupo]])</f>
        <v/>
      </c>
      <c r="BF339" s="252" t="str">
        <f>IF(F339="","",Tabla1[[#This Row],[Curso]])</f>
        <v/>
      </c>
      <c r="BG339" s="253" t="str">
        <f>+IF(TRIM(F339)="","",$B$1&amp;"-"&amp;TRIM(Tabla1[[#This Row],[Mes Inscrito]])&amp;"-"&amp;TRIM(Tabla1[[#This Row],[Dia de clases Inscrito]])&amp;"-"&amp;TRIM(Tabla1[[#This Row],[Horario Inscrito]])&amp;"-"&amp;TRIM(Tabla1[[#This Row],[Fecha Inicio grupo]])&amp;"-"&amp;TRIM(Tabla1[[#This Row],[Tipo Incrito]]))</f>
        <v/>
      </c>
      <c r="BH339" s="307"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8"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8"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8" t="str">
        <f>IF(Tabla1[[#This Row],[Fecha Inicio grupo]]="","",IFERROR(VLOOKUP(Tabla1[[#This Row],[Mes de Alta como miembro]],Parámetros!$AM$2:$AN$16,2,0),"01/01/1900"))</f>
        <v/>
      </c>
    </row>
    <row r="340" spans="1:63" ht="14.45">
      <c r="A340" s="68">
        <v>337</v>
      </c>
      <c r="B340" s="29"/>
      <c r="C340" s="34"/>
      <c r="D340" s="42"/>
      <c r="E340" s="64"/>
      <c r="F340" s="45"/>
      <c r="G340" s="45"/>
      <c r="H340" s="164"/>
      <c r="I340" s="42"/>
      <c r="J340" s="28"/>
      <c r="K340" s="69"/>
      <c r="L340" s="68"/>
      <c r="M340" s="46"/>
      <c r="N340" s="239" t="str">
        <f ca="1">IF(Tabla1[[#This Row],[Fecha de nac]]="","",IF(Tabla1[[#This Row],[Fecha Finalización]] &gt;=TODAY(), DATEDIF(Tabla1[[#This Row],[Fecha de nac]],TODAY(),"y"), ROUNDDOWN((Tabla1[[#This Row],[Fecha Finalización]] -Tabla1[[#This Row],[Fecha de nac]])/365,0)))</f>
        <v/>
      </c>
      <c r="O340" s="170"/>
      <c r="P340" s="34"/>
      <c r="Q340" s="67"/>
      <c r="R340" s="67"/>
      <c r="S340" s="67"/>
      <c r="T340" s="67"/>
      <c r="U340" s="244" t="str">
        <f>IF(F340="","",Tabla1[[#This Row],[Fecha Inicio grupo]]+3*7-7)</f>
        <v/>
      </c>
      <c r="V340" s="245" t="str">
        <f>IF(F340="","",EDATE(Tabla1[[#This Row],[Fecha Inicio grupo]],3))</f>
        <v/>
      </c>
      <c r="W340" s="29"/>
      <c r="X340" s="29"/>
      <c r="Y340" s="76"/>
      <c r="Z340" s="76"/>
      <c r="AA340" s="76"/>
      <c r="AB340" s="76"/>
      <c r="AC340" s="76"/>
      <c r="AD340" s="76"/>
      <c r="AE340" s="76"/>
      <c r="AF340" s="76"/>
      <c r="AG340" s="76"/>
      <c r="AH340" s="76"/>
      <c r="AI340" s="76"/>
      <c r="AJ340" s="76"/>
      <c r="AK340" s="76"/>
      <c r="AL340" s="76"/>
      <c r="AM340" s="76"/>
      <c r="AN340" s="76"/>
      <c r="AO340" s="145"/>
      <c r="AP340" s="247" t="str">
        <f>IF(F340="","",IFERROR(VLOOKUP(SUBSTITUTE(SUBSTITUTE(Tabla1[[#This Row],[Uso Sistemas]],"T","P"),"N","F"),Parámetros!$M$2:$N$17,2,0),"Completar hasta 3ra sem. para evaluar a Probacionista"))</f>
        <v/>
      </c>
      <c r="AQ340" s="39"/>
      <c r="AR340" s="39"/>
      <c r="AS340" s="39"/>
      <c r="AT340" s="28"/>
      <c r="AU340" s="55"/>
      <c r="AV340" s="55"/>
      <c r="AW340" s="55"/>
      <c r="AX340" s="249" t="str">
        <f>IF(V340="","",EOMONTH(EDATE(Tabla1[[#This Row],[Fecha Finalización]],2),0))</f>
        <v/>
      </c>
      <c r="AY340" s="39"/>
      <c r="AZ340" s="250" t="str">
        <f>IF(V340="","",EOMONTH(EDATE(Tabla1[[#This Row],[Fecha Finalización]],3),0))</f>
        <v/>
      </c>
      <c r="BA340" s="39"/>
      <c r="BB340" s="39"/>
      <c r="BC340" s="236"/>
      <c r="BD340" s="234" t="str">
        <f>IF(F340="","",Tabla1[[#This Row],[sem 01]]&amp;Tabla1[[#This Row],[sem 02]]&amp;Tabla1[[#This Row],[sem 03]])</f>
        <v/>
      </c>
      <c r="BE340" s="235" t="str">
        <f>IF(TRIM(F340)="","",$B$1&amp;"-"&amp;SUBSTITUTE(Tabla1[[#This Row],[Mes Inscrito]]," ","")&amp;"-"&amp;SUBSTITUTE(Tabla1[[#This Row],[Dia de clases Inscrito]]," ","")&amp;"-"&amp;SUBSTITUTE(Tabla1[[#This Row],[Horario Inscrito]]," ","")&amp;"-"&amp;Tabla1[[#This Row],[Fecha Inicio grupo]])</f>
        <v/>
      </c>
      <c r="BF340" s="252" t="str">
        <f>IF(F340="","",Tabla1[[#This Row],[Curso]])</f>
        <v/>
      </c>
      <c r="BG340" s="253" t="str">
        <f>+IF(TRIM(F340)="","",$B$1&amp;"-"&amp;TRIM(Tabla1[[#This Row],[Mes Inscrito]])&amp;"-"&amp;TRIM(Tabla1[[#This Row],[Dia de clases Inscrito]])&amp;"-"&amp;TRIM(Tabla1[[#This Row],[Horario Inscrito]])&amp;"-"&amp;TRIM(Tabla1[[#This Row],[Fecha Inicio grupo]])&amp;"-"&amp;TRIM(Tabla1[[#This Row],[Tipo Incrito]]))</f>
        <v/>
      </c>
      <c r="BH340" s="307"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8"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8"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8" t="str">
        <f>IF(Tabla1[[#This Row],[Fecha Inicio grupo]]="","",IFERROR(VLOOKUP(Tabla1[[#This Row],[Mes de Alta como miembro]],Parámetros!$AM$2:$AN$16,2,0),"01/01/1900"))</f>
        <v/>
      </c>
    </row>
    <row r="341" spans="1:63" ht="14.45">
      <c r="A341" s="68">
        <v>338</v>
      </c>
      <c r="B341" s="29"/>
      <c r="C341" s="34"/>
      <c r="D341" s="42"/>
      <c r="E341" s="64"/>
      <c r="F341" s="45"/>
      <c r="G341" s="45"/>
      <c r="H341" s="164"/>
      <c r="I341" s="42"/>
      <c r="J341" s="28"/>
      <c r="K341" s="69"/>
      <c r="L341" s="68"/>
      <c r="M341" s="46"/>
      <c r="N341" s="239" t="str">
        <f ca="1">IF(Tabla1[[#This Row],[Fecha de nac]]="","",IF(Tabla1[[#This Row],[Fecha Finalización]] &gt;=TODAY(), DATEDIF(Tabla1[[#This Row],[Fecha de nac]],TODAY(),"y"), ROUNDDOWN((Tabla1[[#This Row],[Fecha Finalización]] -Tabla1[[#This Row],[Fecha de nac]])/365,0)))</f>
        <v/>
      </c>
      <c r="O341" s="170"/>
      <c r="P341" s="34"/>
      <c r="Q341" s="67"/>
      <c r="R341" s="67"/>
      <c r="S341" s="67"/>
      <c r="T341" s="67"/>
      <c r="U341" s="244" t="str">
        <f>IF(F341="","",Tabla1[[#This Row],[Fecha Inicio grupo]]+3*7-7)</f>
        <v/>
      </c>
      <c r="V341" s="245" t="str">
        <f>IF(F341="","",EDATE(Tabla1[[#This Row],[Fecha Inicio grupo]],3))</f>
        <v/>
      </c>
      <c r="W341" s="29"/>
      <c r="X341" s="29"/>
      <c r="Y341" s="76"/>
      <c r="Z341" s="76"/>
      <c r="AA341" s="76"/>
      <c r="AB341" s="76"/>
      <c r="AC341" s="76"/>
      <c r="AD341" s="76"/>
      <c r="AE341" s="76"/>
      <c r="AF341" s="76"/>
      <c r="AG341" s="76"/>
      <c r="AH341" s="76"/>
      <c r="AI341" s="76"/>
      <c r="AJ341" s="76"/>
      <c r="AK341" s="76"/>
      <c r="AL341" s="76"/>
      <c r="AM341" s="76"/>
      <c r="AN341" s="76"/>
      <c r="AO341" s="145"/>
      <c r="AP341" s="247" t="str">
        <f>IF(F341="","",IFERROR(VLOOKUP(SUBSTITUTE(SUBSTITUTE(Tabla1[[#This Row],[Uso Sistemas]],"T","P"),"N","F"),Parámetros!$M$2:$N$17,2,0),"Completar hasta 3ra sem. para evaluar a Probacionista"))</f>
        <v/>
      </c>
      <c r="AQ341" s="39"/>
      <c r="AR341" s="39"/>
      <c r="AS341" s="39"/>
      <c r="AT341" s="28"/>
      <c r="AU341" s="55"/>
      <c r="AV341" s="55"/>
      <c r="AW341" s="55"/>
      <c r="AX341" s="249" t="str">
        <f>IF(V341="","",EOMONTH(EDATE(Tabla1[[#This Row],[Fecha Finalización]],2),0))</f>
        <v/>
      </c>
      <c r="AY341" s="39"/>
      <c r="AZ341" s="250" t="str">
        <f>IF(V341="","",EOMONTH(EDATE(Tabla1[[#This Row],[Fecha Finalización]],3),0))</f>
        <v/>
      </c>
      <c r="BA341" s="39"/>
      <c r="BB341" s="39"/>
      <c r="BC341" s="236"/>
      <c r="BD341" s="234" t="str">
        <f>IF(F341="","",Tabla1[[#This Row],[sem 01]]&amp;Tabla1[[#This Row],[sem 02]]&amp;Tabla1[[#This Row],[sem 03]])</f>
        <v/>
      </c>
      <c r="BE341" s="235" t="str">
        <f>IF(TRIM(F341)="","",$B$1&amp;"-"&amp;SUBSTITUTE(Tabla1[[#This Row],[Mes Inscrito]]," ","")&amp;"-"&amp;SUBSTITUTE(Tabla1[[#This Row],[Dia de clases Inscrito]]," ","")&amp;"-"&amp;SUBSTITUTE(Tabla1[[#This Row],[Horario Inscrito]]," ","")&amp;"-"&amp;Tabla1[[#This Row],[Fecha Inicio grupo]])</f>
        <v/>
      </c>
      <c r="BF341" s="252" t="str">
        <f>IF(F341="","",Tabla1[[#This Row],[Curso]])</f>
        <v/>
      </c>
      <c r="BG341" s="253" t="str">
        <f>+IF(TRIM(F341)="","",$B$1&amp;"-"&amp;TRIM(Tabla1[[#This Row],[Mes Inscrito]])&amp;"-"&amp;TRIM(Tabla1[[#This Row],[Dia de clases Inscrito]])&amp;"-"&amp;TRIM(Tabla1[[#This Row],[Horario Inscrito]])&amp;"-"&amp;TRIM(Tabla1[[#This Row],[Fecha Inicio grupo]])&amp;"-"&amp;TRIM(Tabla1[[#This Row],[Tipo Incrito]]))</f>
        <v/>
      </c>
      <c r="BH341" s="307"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8"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8"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8" t="str">
        <f>IF(Tabla1[[#This Row],[Fecha Inicio grupo]]="","",IFERROR(VLOOKUP(Tabla1[[#This Row],[Mes de Alta como miembro]],Parámetros!$AM$2:$AN$16,2,0),"01/01/1900"))</f>
        <v/>
      </c>
    </row>
    <row r="342" spans="1:63" ht="14.45">
      <c r="A342" s="68">
        <v>339</v>
      </c>
      <c r="B342" s="29"/>
      <c r="C342" s="34"/>
      <c r="D342" s="42"/>
      <c r="E342" s="64"/>
      <c r="F342" s="45"/>
      <c r="G342" s="45"/>
      <c r="H342" s="164"/>
      <c r="I342" s="42"/>
      <c r="J342" s="28"/>
      <c r="K342" s="69"/>
      <c r="L342" s="68"/>
      <c r="M342" s="46"/>
      <c r="N342" s="239" t="str">
        <f ca="1">IF(Tabla1[[#This Row],[Fecha de nac]]="","",IF(Tabla1[[#This Row],[Fecha Finalización]] &gt;=TODAY(), DATEDIF(Tabla1[[#This Row],[Fecha de nac]],TODAY(),"y"), ROUNDDOWN((Tabla1[[#This Row],[Fecha Finalización]] -Tabla1[[#This Row],[Fecha de nac]])/365,0)))</f>
        <v/>
      </c>
      <c r="O342" s="170"/>
      <c r="P342" s="34"/>
      <c r="Q342" s="67"/>
      <c r="R342" s="67"/>
      <c r="S342" s="67"/>
      <c r="T342" s="67"/>
      <c r="U342" s="244" t="str">
        <f>IF(F342="","",Tabla1[[#This Row],[Fecha Inicio grupo]]+3*7-7)</f>
        <v/>
      </c>
      <c r="V342" s="245" t="str">
        <f>IF(F342="","",EDATE(Tabla1[[#This Row],[Fecha Inicio grupo]],3))</f>
        <v/>
      </c>
      <c r="W342" s="29"/>
      <c r="X342" s="29"/>
      <c r="Y342" s="76"/>
      <c r="Z342" s="76"/>
      <c r="AA342" s="76"/>
      <c r="AB342" s="76"/>
      <c r="AC342" s="76"/>
      <c r="AD342" s="76"/>
      <c r="AE342" s="76"/>
      <c r="AF342" s="76"/>
      <c r="AG342" s="76"/>
      <c r="AH342" s="76"/>
      <c r="AI342" s="76"/>
      <c r="AJ342" s="76"/>
      <c r="AK342" s="76"/>
      <c r="AL342" s="76"/>
      <c r="AM342" s="76"/>
      <c r="AN342" s="76"/>
      <c r="AO342" s="145"/>
      <c r="AP342" s="247" t="str">
        <f>IF(F342="","",IFERROR(VLOOKUP(SUBSTITUTE(SUBSTITUTE(Tabla1[[#This Row],[Uso Sistemas]],"T","P"),"N","F"),Parámetros!$M$2:$N$17,2,0),"Completar hasta 3ra sem. para evaluar a Probacionista"))</f>
        <v/>
      </c>
      <c r="AQ342" s="39"/>
      <c r="AR342" s="39"/>
      <c r="AS342" s="39"/>
      <c r="AT342" s="28"/>
      <c r="AU342" s="55"/>
      <c r="AV342" s="55"/>
      <c r="AW342" s="55"/>
      <c r="AX342" s="249" t="str">
        <f>IF(V342="","",EOMONTH(EDATE(Tabla1[[#This Row],[Fecha Finalización]],2),0))</f>
        <v/>
      </c>
      <c r="AY342" s="39"/>
      <c r="AZ342" s="250" t="str">
        <f>IF(V342="","",EOMONTH(EDATE(Tabla1[[#This Row],[Fecha Finalización]],3),0))</f>
        <v/>
      </c>
      <c r="BA342" s="39"/>
      <c r="BB342" s="39"/>
      <c r="BC342" s="236"/>
      <c r="BD342" s="234" t="str">
        <f>IF(F342="","",Tabla1[[#This Row],[sem 01]]&amp;Tabla1[[#This Row],[sem 02]]&amp;Tabla1[[#This Row],[sem 03]])</f>
        <v/>
      </c>
      <c r="BE342" s="235" t="str">
        <f>IF(TRIM(F342)="","",$B$1&amp;"-"&amp;SUBSTITUTE(Tabla1[[#This Row],[Mes Inscrito]]," ","")&amp;"-"&amp;SUBSTITUTE(Tabla1[[#This Row],[Dia de clases Inscrito]]," ","")&amp;"-"&amp;SUBSTITUTE(Tabla1[[#This Row],[Horario Inscrito]]," ","")&amp;"-"&amp;Tabla1[[#This Row],[Fecha Inicio grupo]])</f>
        <v/>
      </c>
      <c r="BF342" s="252" t="str">
        <f>IF(F342="","",Tabla1[[#This Row],[Curso]])</f>
        <v/>
      </c>
      <c r="BG342" s="253" t="str">
        <f>+IF(TRIM(F342)="","",$B$1&amp;"-"&amp;TRIM(Tabla1[[#This Row],[Mes Inscrito]])&amp;"-"&amp;TRIM(Tabla1[[#This Row],[Dia de clases Inscrito]])&amp;"-"&amp;TRIM(Tabla1[[#This Row],[Horario Inscrito]])&amp;"-"&amp;TRIM(Tabla1[[#This Row],[Fecha Inicio grupo]])&amp;"-"&amp;TRIM(Tabla1[[#This Row],[Tipo Incrito]]))</f>
        <v/>
      </c>
      <c r="BH342" s="307"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8"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8"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8" t="str">
        <f>IF(Tabla1[[#This Row],[Fecha Inicio grupo]]="","",IFERROR(VLOOKUP(Tabla1[[#This Row],[Mes de Alta como miembro]],Parámetros!$AM$2:$AN$16,2,0),"01/01/1900"))</f>
        <v/>
      </c>
    </row>
    <row r="343" spans="1:63" ht="14.45">
      <c r="A343" s="68">
        <v>340</v>
      </c>
      <c r="B343" s="29"/>
      <c r="C343" s="34"/>
      <c r="D343" s="42"/>
      <c r="E343" s="64"/>
      <c r="F343" s="45"/>
      <c r="G343" s="45"/>
      <c r="H343" s="164"/>
      <c r="I343" s="42"/>
      <c r="J343" s="28"/>
      <c r="K343" s="69"/>
      <c r="L343" s="68"/>
      <c r="M343" s="46"/>
      <c r="N343" s="239" t="str">
        <f ca="1">IF(Tabla1[[#This Row],[Fecha de nac]]="","",IF(Tabla1[[#This Row],[Fecha Finalización]] &gt;=TODAY(), DATEDIF(Tabla1[[#This Row],[Fecha de nac]],TODAY(),"y"), ROUNDDOWN((Tabla1[[#This Row],[Fecha Finalización]] -Tabla1[[#This Row],[Fecha de nac]])/365,0)))</f>
        <v/>
      </c>
      <c r="O343" s="170"/>
      <c r="P343" s="34"/>
      <c r="Q343" s="67"/>
      <c r="R343" s="67"/>
      <c r="S343" s="67"/>
      <c r="T343" s="67"/>
      <c r="U343" s="244" t="str">
        <f>IF(F343="","",Tabla1[[#This Row],[Fecha Inicio grupo]]+3*7-7)</f>
        <v/>
      </c>
      <c r="V343" s="245" t="str">
        <f>IF(F343="","",EDATE(Tabla1[[#This Row],[Fecha Inicio grupo]],3))</f>
        <v/>
      </c>
      <c r="W343" s="29"/>
      <c r="X343" s="29"/>
      <c r="Y343" s="76"/>
      <c r="Z343" s="76"/>
      <c r="AA343" s="76"/>
      <c r="AB343" s="76"/>
      <c r="AC343" s="76"/>
      <c r="AD343" s="76"/>
      <c r="AE343" s="76"/>
      <c r="AF343" s="76"/>
      <c r="AG343" s="76"/>
      <c r="AH343" s="76"/>
      <c r="AI343" s="76"/>
      <c r="AJ343" s="76"/>
      <c r="AK343" s="76"/>
      <c r="AL343" s="76"/>
      <c r="AM343" s="76"/>
      <c r="AN343" s="76"/>
      <c r="AO343" s="145"/>
      <c r="AP343" s="247" t="str">
        <f>IF(F343="","",IFERROR(VLOOKUP(SUBSTITUTE(SUBSTITUTE(Tabla1[[#This Row],[Uso Sistemas]],"T","P"),"N","F"),Parámetros!$M$2:$N$17,2,0),"Completar hasta 3ra sem. para evaluar a Probacionista"))</f>
        <v/>
      </c>
      <c r="AQ343" s="39"/>
      <c r="AR343" s="39"/>
      <c r="AS343" s="39"/>
      <c r="AT343" s="28"/>
      <c r="AU343" s="55"/>
      <c r="AV343" s="55"/>
      <c r="AW343" s="55"/>
      <c r="AX343" s="249" t="str">
        <f>IF(V343="","",EOMONTH(EDATE(Tabla1[[#This Row],[Fecha Finalización]],2),0))</f>
        <v/>
      </c>
      <c r="AY343" s="39"/>
      <c r="AZ343" s="250" t="str">
        <f>IF(V343="","",EOMONTH(EDATE(Tabla1[[#This Row],[Fecha Finalización]],3),0))</f>
        <v/>
      </c>
      <c r="BA343" s="39"/>
      <c r="BB343" s="39"/>
      <c r="BC343" s="236"/>
      <c r="BD343" s="234" t="str">
        <f>IF(F343="","",Tabla1[[#This Row],[sem 01]]&amp;Tabla1[[#This Row],[sem 02]]&amp;Tabla1[[#This Row],[sem 03]])</f>
        <v/>
      </c>
      <c r="BE343" s="235" t="str">
        <f>IF(TRIM(F343)="","",$B$1&amp;"-"&amp;SUBSTITUTE(Tabla1[[#This Row],[Mes Inscrito]]," ","")&amp;"-"&amp;SUBSTITUTE(Tabla1[[#This Row],[Dia de clases Inscrito]]," ","")&amp;"-"&amp;SUBSTITUTE(Tabla1[[#This Row],[Horario Inscrito]]," ","")&amp;"-"&amp;Tabla1[[#This Row],[Fecha Inicio grupo]])</f>
        <v/>
      </c>
      <c r="BF343" s="252" t="str">
        <f>IF(F343="","",Tabla1[[#This Row],[Curso]])</f>
        <v/>
      </c>
      <c r="BG343" s="253" t="str">
        <f>+IF(TRIM(F343)="","",$B$1&amp;"-"&amp;TRIM(Tabla1[[#This Row],[Mes Inscrito]])&amp;"-"&amp;TRIM(Tabla1[[#This Row],[Dia de clases Inscrito]])&amp;"-"&amp;TRIM(Tabla1[[#This Row],[Horario Inscrito]])&amp;"-"&amp;TRIM(Tabla1[[#This Row],[Fecha Inicio grupo]])&amp;"-"&amp;TRIM(Tabla1[[#This Row],[Tipo Incrito]]))</f>
        <v/>
      </c>
      <c r="BH343" s="307"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8"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8"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8" t="str">
        <f>IF(Tabla1[[#This Row],[Fecha Inicio grupo]]="","",IFERROR(VLOOKUP(Tabla1[[#This Row],[Mes de Alta como miembro]],Parámetros!$AM$2:$AN$16,2,0),"01/01/1900"))</f>
        <v/>
      </c>
    </row>
    <row r="344" spans="1:63" ht="14.45">
      <c r="A344" s="68">
        <v>341</v>
      </c>
      <c r="B344" s="29"/>
      <c r="C344" s="34"/>
      <c r="D344" s="42"/>
      <c r="E344" s="64"/>
      <c r="F344" s="45"/>
      <c r="G344" s="45"/>
      <c r="H344" s="164"/>
      <c r="I344" s="42"/>
      <c r="J344" s="28"/>
      <c r="K344" s="69"/>
      <c r="L344" s="68"/>
      <c r="M344" s="46"/>
      <c r="N344" s="239" t="str">
        <f ca="1">IF(Tabla1[[#This Row],[Fecha de nac]]="","",IF(Tabla1[[#This Row],[Fecha Finalización]] &gt;=TODAY(), DATEDIF(Tabla1[[#This Row],[Fecha de nac]],TODAY(),"y"), ROUNDDOWN((Tabla1[[#This Row],[Fecha Finalización]] -Tabla1[[#This Row],[Fecha de nac]])/365,0)))</f>
        <v/>
      </c>
      <c r="O344" s="170"/>
      <c r="P344" s="34"/>
      <c r="Q344" s="67"/>
      <c r="R344" s="67"/>
      <c r="S344" s="67"/>
      <c r="T344" s="67"/>
      <c r="U344" s="244" t="str">
        <f>IF(F344="","",Tabla1[[#This Row],[Fecha Inicio grupo]]+3*7-7)</f>
        <v/>
      </c>
      <c r="V344" s="245" t="str">
        <f>IF(F344="","",EDATE(Tabla1[[#This Row],[Fecha Inicio grupo]],3))</f>
        <v/>
      </c>
      <c r="W344" s="29"/>
      <c r="X344" s="29"/>
      <c r="Y344" s="76"/>
      <c r="Z344" s="76"/>
      <c r="AA344" s="76"/>
      <c r="AB344" s="76"/>
      <c r="AC344" s="76"/>
      <c r="AD344" s="76"/>
      <c r="AE344" s="76"/>
      <c r="AF344" s="76"/>
      <c r="AG344" s="76"/>
      <c r="AH344" s="76"/>
      <c r="AI344" s="76"/>
      <c r="AJ344" s="76"/>
      <c r="AK344" s="76"/>
      <c r="AL344" s="76"/>
      <c r="AM344" s="76"/>
      <c r="AN344" s="76"/>
      <c r="AO344" s="145"/>
      <c r="AP344" s="247" t="str">
        <f>IF(F344="","",IFERROR(VLOOKUP(SUBSTITUTE(SUBSTITUTE(Tabla1[[#This Row],[Uso Sistemas]],"T","P"),"N","F"),Parámetros!$M$2:$N$17,2,0),"Completar hasta 3ra sem. para evaluar a Probacionista"))</f>
        <v/>
      </c>
      <c r="AQ344" s="39"/>
      <c r="AR344" s="39"/>
      <c r="AS344" s="39"/>
      <c r="AT344" s="28"/>
      <c r="AU344" s="55"/>
      <c r="AV344" s="55"/>
      <c r="AW344" s="55"/>
      <c r="AX344" s="249" t="str">
        <f>IF(V344="","",EOMONTH(EDATE(Tabla1[[#This Row],[Fecha Finalización]],2),0))</f>
        <v/>
      </c>
      <c r="AY344" s="39"/>
      <c r="AZ344" s="250" t="str">
        <f>IF(V344="","",EOMONTH(EDATE(Tabla1[[#This Row],[Fecha Finalización]],3),0))</f>
        <v/>
      </c>
      <c r="BA344" s="39"/>
      <c r="BB344" s="39"/>
      <c r="BC344" s="236"/>
      <c r="BD344" s="234" t="str">
        <f>IF(F344="","",Tabla1[[#This Row],[sem 01]]&amp;Tabla1[[#This Row],[sem 02]]&amp;Tabla1[[#This Row],[sem 03]])</f>
        <v/>
      </c>
      <c r="BE344" s="235" t="str">
        <f>IF(TRIM(F344)="","",$B$1&amp;"-"&amp;SUBSTITUTE(Tabla1[[#This Row],[Mes Inscrito]]," ","")&amp;"-"&amp;SUBSTITUTE(Tabla1[[#This Row],[Dia de clases Inscrito]]," ","")&amp;"-"&amp;SUBSTITUTE(Tabla1[[#This Row],[Horario Inscrito]]," ","")&amp;"-"&amp;Tabla1[[#This Row],[Fecha Inicio grupo]])</f>
        <v/>
      </c>
      <c r="BF344" s="252" t="str">
        <f>IF(F344="","",Tabla1[[#This Row],[Curso]])</f>
        <v/>
      </c>
      <c r="BG344" s="253" t="str">
        <f>+IF(TRIM(F344)="","",$B$1&amp;"-"&amp;TRIM(Tabla1[[#This Row],[Mes Inscrito]])&amp;"-"&amp;TRIM(Tabla1[[#This Row],[Dia de clases Inscrito]])&amp;"-"&amp;TRIM(Tabla1[[#This Row],[Horario Inscrito]])&amp;"-"&amp;TRIM(Tabla1[[#This Row],[Fecha Inicio grupo]])&amp;"-"&amp;TRIM(Tabla1[[#This Row],[Tipo Incrito]]))</f>
        <v/>
      </c>
      <c r="BH344" s="307"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8"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8"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8" t="str">
        <f>IF(Tabla1[[#This Row],[Fecha Inicio grupo]]="","",IFERROR(VLOOKUP(Tabla1[[#This Row],[Mes de Alta como miembro]],Parámetros!$AM$2:$AN$16,2,0),"01/01/1900"))</f>
        <v/>
      </c>
    </row>
    <row r="345" spans="1:63" ht="14.45">
      <c r="A345" s="68">
        <v>342</v>
      </c>
      <c r="B345" s="29"/>
      <c r="C345" s="34"/>
      <c r="D345" s="42"/>
      <c r="E345" s="64"/>
      <c r="F345" s="45"/>
      <c r="G345" s="45"/>
      <c r="H345" s="164"/>
      <c r="I345" s="42"/>
      <c r="J345" s="28"/>
      <c r="K345" s="69"/>
      <c r="L345" s="68"/>
      <c r="M345" s="46"/>
      <c r="N345" s="239" t="str">
        <f ca="1">IF(Tabla1[[#This Row],[Fecha de nac]]="","",IF(Tabla1[[#This Row],[Fecha Finalización]] &gt;=TODAY(), DATEDIF(Tabla1[[#This Row],[Fecha de nac]],TODAY(),"y"), ROUNDDOWN((Tabla1[[#This Row],[Fecha Finalización]] -Tabla1[[#This Row],[Fecha de nac]])/365,0)))</f>
        <v/>
      </c>
      <c r="O345" s="170"/>
      <c r="P345" s="34"/>
      <c r="Q345" s="67"/>
      <c r="R345" s="67"/>
      <c r="S345" s="67"/>
      <c r="T345" s="67"/>
      <c r="U345" s="244" t="str">
        <f>IF(F345="","",Tabla1[[#This Row],[Fecha Inicio grupo]]+3*7-7)</f>
        <v/>
      </c>
      <c r="V345" s="245" t="str">
        <f>IF(F345="","",EDATE(Tabla1[[#This Row],[Fecha Inicio grupo]],3))</f>
        <v/>
      </c>
      <c r="W345" s="29"/>
      <c r="X345" s="29"/>
      <c r="Y345" s="76"/>
      <c r="Z345" s="76"/>
      <c r="AA345" s="76"/>
      <c r="AB345" s="76"/>
      <c r="AC345" s="76"/>
      <c r="AD345" s="76"/>
      <c r="AE345" s="76"/>
      <c r="AF345" s="76"/>
      <c r="AG345" s="76"/>
      <c r="AH345" s="76"/>
      <c r="AI345" s="76"/>
      <c r="AJ345" s="76"/>
      <c r="AK345" s="76"/>
      <c r="AL345" s="76"/>
      <c r="AM345" s="76"/>
      <c r="AN345" s="76"/>
      <c r="AO345" s="145"/>
      <c r="AP345" s="247" t="str">
        <f>IF(F345="","",IFERROR(VLOOKUP(SUBSTITUTE(SUBSTITUTE(Tabla1[[#This Row],[Uso Sistemas]],"T","P"),"N","F"),Parámetros!$M$2:$N$17,2,0),"Completar hasta 3ra sem. para evaluar a Probacionista"))</f>
        <v/>
      </c>
      <c r="AQ345" s="39"/>
      <c r="AR345" s="39"/>
      <c r="AS345" s="39"/>
      <c r="AT345" s="28"/>
      <c r="AU345" s="55"/>
      <c r="AV345" s="55"/>
      <c r="AW345" s="55"/>
      <c r="AX345" s="249" t="str">
        <f>IF(V345="","",EOMONTH(EDATE(Tabla1[[#This Row],[Fecha Finalización]],2),0))</f>
        <v/>
      </c>
      <c r="AY345" s="39"/>
      <c r="AZ345" s="250" t="str">
        <f>IF(V345="","",EOMONTH(EDATE(Tabla1[[#This Row],[Fecha Finalización]],3),0))</f>
        <v/>
      </c>
      <c r="BA345" s="39"/>
      <c r="BB345" s="39"/>
      <c r="BC345" s="236"/>
      <c r="BD345" s="234" t="str">
        <f>IF(F345="","",Tabla1[[#This Row],[sem 01]]&amp;Tabla1[[#This Row],[sem 02]]&amp;Tabla1[[#This Row],[sem 03]])</f>
        <v/>
      </c>
      <c r="BE345" s="235" t="str">
        <f>IF(TRIM(F345)="","",$B$1&amp;"-"&amp;SUBSTITUTE(Tabla1[[#This Row],[Mes Inscrito]]," ","")&amp;"-"&amp;SUBSTITUTE(Tabla1[[#This Row],[Dia de clases Inscrito]]," ","")&amp;"-"&amp;SUBSTITUTE(Tabla1[[#This Row],[Horario Inscrito]]," ","")&amp;"-"&amp;Tabla1[[#This Row],[Fecha Inicio grupo]])</f>
        <v/>
      </c>
      <c r="BF345" s="252" t="str">
        <f>IF(F345="","",Tabla1[[#This Row],[Curso]])</f>
        <v/>
      </c>
      <c r="BG345" s="253" t="str">
        <f>+IF(TRIM(F345)="","",$B$1&amp;"-"&amp;TRIM(Tabla1[[#This Row],[Mes Inscrito]])&amp;"-"&amp;TRIM(Tabla1[[#This Row],[Dia de clases Inscrito]])&amp;"-"&amp;TRIM(Tabla1[[#This Row],[Horario Inscrito]])&amp;"-"&amp;TRIM(Tabla1[[#This Row],[Fecha Inicio grupo]])&amp;"-"&amp;TRIM(Tabla1[[#This Row],[Tipo Incrito]]))</f>
        <v/>
      </c>
      <c r="BH345" s="307"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8"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8"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8" t="str">
        <f>IF(Tabla1[[#This Row],[Fecha Inicio grupo]]="","",IFERROR(VLOOKUP(Tabla1[[#This Row],[Mes de Alta como miembro]],Parámetros!$AM$2:$AN$16,2,0),"01/01/1900"))</f>
        <v/>
      </c>
    </row>
    <row r="346" spans="1:63" ht="14.45">
      <c r="A346" s="68">
        <v>343</v>
      </c>
      <c r="B346" s="29"/>
      <c r="C346" s="34"/>
      <c r="D346" s="42"/>
      <c r="E346" s="64"/>
      <c r="F346" s="45"/>
      <c r="G346" s="45"/>
      <c r="H346" s="164"/>
      <c r="I346" s="42"/>
      <c r="J346" s="28"/>
      <c r="K346" s="69"/>
      <c r="L346" s="68"/>
      <c r="M346" s="46"/>
      <c r="N346" s="239" t="str">
        <f ca="1">IF(Tabla1[[#This Row],[Fecha de nac]]="","",IF(Tabla1[[#This Row],[Fecha Finalización]] &gt;=TODAY(), DATEDIF(Tabla1[[#This Row],[Fecha de nac]],TODAY(),"y"), ROUNDDOWN((Tabla1[[#This Row],[Fecha Finalización]] -Tabla1[[#This Row],[Fecha de nac]])/365,0)))</f>
        <v/>
      </c>
      <c r="O346" s="170"/>
      <c r="P346" s="34"/>
      <c r="Q346" s="67"/>
      <c r="R346" s="67"/>
      <c r="S346" s="67"/>
      <c r="T346" s="67"/>
      <c r="U346" s="244" t="str">
        <f>IF(F346="","",Tabla1[[#This Row],[Fecha Inicio grupo]]+3*7-7)</f>
        <v/>
      </c>
      <c r="V346" s="245" t="str">
        <f>IF(F346="","",EDATE(Tabla1[[#This Row],[Fecha Inicio grupo]],3))</f>
        <v/>
      </c>
      <c r="W346" s="29"/>
      <c r="X346" s="29"/>
      <c r="Y346" s="76"/>
      <c r="Z346" s="76"/>
      <c r="AA346" s="76"/>
      <c r="AB346" s="76"/>
      <c r="AC346" s="76"/>
      <c r="AD346" s="76"/>
      <c r="AE346" s="76"/>
      <c r="AF346" s="76"/>
      <c r="AG346" s="76"/>
      <c r="AH346" s="76"/>
      <c r="AI346" s="76"/>
      <c r="AJ346" s="76"/>
      <c r="AK346" s="76"/>
      <c r="AL346" s="76"/>
      <c r="AM346" s="76"/>
      <c r="AN346" s="76"/>
      <c r="AO346" s="145"/>
      <c r="AP346" s="247" t="str">
        <f>IF(F346="","",IFERROR(VLOOKUP(SUBSTITUTE(SUBSTITUTE(Tabla1[[#This Row],[Uso Sistemas]],"T","P"),"N","F"),Parámetros!$M$2:$N$17,2,0),"Completar hasta 3ra sem. para evaluar a Probacionista"))</f>
        <v/>
      </c>
      <c r="AQ346" s="39"/>
      <c r="AR346" s="39"/>
      <c r="AS346" s="39"/>
      <c r="AT346" s="28"/>
      <c r="AU346" s="55"/>
      <c r="AV346" s="55"/>
      <c r="AW346" s="55"/>
      <c r="AX346" s="249" t="str">
        <f>IF(V346="","",EOMONTH(EDATE(Tabla1[[#This Row],[Fecha Finalización]],2),0))</f>
        <v/>
      </c>
      <c r="AY346" s="39"/>
      <c r="AZ346" s="250" t="str">
        <f>IF(V346="","",EOMONTH(EDATE(Tabla1[[#This Row],[Fecha Finalización]],3),0))</f>
        <v/>
      </c>
      <c r="BA346" s="39"/>
      <c r="BB346" s="39"/>
      <c r="BC346" s="236"/>
      <c r="BD346" s="234" t="str">
        <f>IF(F346="","",Tabla1[[#This Row],[sem 01]]&amp;Tabla1[[#This Row],[sem 02]]&amp;Tabla1[[#This Row],[sem 03]])</f>
        <v/>
      </c>
      <c r="BE346" s="235" t="str">
        <f>IF(TRIM(F346)="","",$B$1&amp;"-"&amp;SUBSTITUTE(Tabla1[[#This Row],[Mes Inscrito]]," ","")&amp;"-"&amp;SUBSTITUTE(Tabla1[[#This Row],[Dia de clases Inscrito]]," ","")&amp;"-"&amp;SUBSTITUTE(Tabla1[[#This Row],[Horario Inscrito]]," ","")&amp;"-"&amp;Tabla1[[#This Row],[Fecha Inicio grupo]])</f>
        <v/>
      </c>
      <c r="BF346" s="252" t="str">
        <f>IF(F346="","",Tabla1[[#This Row],[Curso]])</f>
        <v/>
      </c>
      <c r="BG346" s="253" t="str">
        <f>+IF(TRIM(F346)="","",$B$1&amp;"-"&amp;TRIM(Tabla1[[#This Row],[Mes Inscrito]])&amp;"-"&amp;TRIM(Tabla1[[#This Row],[Dia de clases Inscrito]])&amp;"-"&amp;TRIM(Tabla1[[#This Row],[Horario Inscrito]])&amp;"-"&amp;TRIM(Tabla1[[#This Row],[Fecha Inicio grupo]])&amp;"-"&amp;TRIM(Tabla1[[#This Row],[Tipo Incrito]]))</f>
        <v/>
      </c>
      <c r="BH346" s="307"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8"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8"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8" t="str">
        <f>IF(Tabla1[[#This Row],[Fecha Inicio grupo]]="","",IFERROR(VLOOKUP(Tabla1[[#This Row],[Mes de Alta como miembro]],Parámetros!$AM$2:$AN$16,2,0),"01/01/1900"))</f>
        <v/>
      </c>
    </row>
    <row r="347" spans="1:63" ht="14.45">
      <c r="A347" s="68">
        <v>344</v>
      </c>
      <c r="B347" s="29"/>
      <c r="C347" s="34"/>
      <c r="D347" s="42"/>
      <c r="E347" s="64"/>
      <c r="F347" s="45"/>
      <c r="G347" s="45"/>
      <c r="H347" s="164"/>
      <c r="I347" s="42"/>
      <c r="J347" s="28"/>
      <c r="K347" s="69"/>
      <c r="L347" s="68"/>
      <c r="M347" s="46"/>
      <c r="N347" s="239" t="str">
        <f ca="1">IF(Tabla1[[#This Row],[Fecha de nac]]="","",IF(Tabla1[[#This Row],[Fecha Finalización]] &gt;=TODAY(), DATEDIF(Tabla1[[#This Row],[Fecha de nac]],TODAY(),"y"), ROUNDDOWN((Tabla1[[#This Row],[Fecha Finalización]] -Tabla1[[#This Row],[Fecha de nac]])/365,0)))</f>
        <v/>
      </c>
      <c r="O347" s="170"/>
      <c r="P347" s="34"/>
      <c r="Q347" s="67"/>
      <c r="R347" s="67"/>
      <c r="S347" s="67"/>
      <c r="T347" s="67"/>
      <c r="U347" s="244" t="str">
        <f>IF(F347="","",Tabla1[[#This Row],[Fecha Inicio grupo]]+3*7-7)</f>
        <v/>
      </c>
      <c r="V347" s="245" t="str">
        <f>IF(F347="","",EDATE(Tabla1[[#This Row],[Fecha Inicio grupo]],3))</f>
        <v/>
      </c>
      <c r="W347" s="29"/>
      <c r="X347" s="29"/>
      <c r="Y347" s="76"/>
      <c r="Z347" s="76"/>
      <c r="AA347" s="76"/>
      <c r="AB347" s="76"/>
      <c r="AC347" s="76"/>
      <c r="AD347" s="76"/>
      <c r="AE347" s="76"/>
      <c r="AF347" s="76"/>
      <c r="AG347" s="76"/>
      <c r="AH347" s="76"/>
      <c r="AI347" s="76"/>
      <c r="AJ347" s="76"/>
      <c r="AK347" s="76"/>
      <c r="AL347" s="76"/>
      <c r="AM347" s="76"/>
      <c r="AN347" s="76"/>
      <c r="AO347" s="145"/>
      <c r="AP347" s="247" t="str">
        <f>IF(F347="","",IFERROR(VLOOKUP(SUBSTITUTE(SUBSTITUTE(Tabla1[[#This Row],[Uso Sistemas]],"T","P"),"N","F"),Parámetros!$M$2:$N$17,2,0),"Completar hasta 3ra sem. para evaluar a Probacionista"))</f>
        <v/>
      </c>
      <c r="AQ347" s="39"/>
      <c r="AR347" s="39"/>
      <c r="AS347" s="39"/>
      <c r="AT347" s="28"/>
      <c r="AU347" s="55"/>
      <c r="AV347" s="55"/>
      <c r="AW347" s="55"/>
      <c r="AX347" s="249" t="str">
        <f>IF(V347="","",EOMONTH(EDATE(Tabla1[[#This Row],[Fecha Finalización]],2),0))</f>
        <v/>
      </c>
      <c r="AY347" s="39"/>
      <c r="AZ347" s="250" t="str">
        <f>IF(V347="","",EOMONTH(EDATE(Tabla1[[#This Row],[Fecha Finalización]],3),0))</f>
        <v/>
      </c>
      <c r="BA347" s="39"/>
      <c r="BB347" s="39"/>
      <c r="BC347" s="236"/>
      <c r="BD347" s="234" t="str">
        <f>IF(F347="","",Tabla1[[#This Row],[sem 01]]&amp;Tabla1[[#This Row],[sem 02]]&amp;Tabla1[[#This Row],[sem 03]])</f>
        <v/>
      </c>
      <c r="BE347" s="235" t="str">
        <f>IF(TRIM(F347)="","",$B$1&amp;"-"&amp;SUBSTITUTE(Tabla1[[#This Row],[Mes Inscrito]]," ","")&amp;"-"&amp;SUBSTITUTE(Tabla1[[#This Row],[Dia de clases Inscrito]]," ","")&amp;"-"&amp;SUBSTITUTE(Tabla1[[#This Row],[Horario Inscrito]]," ","")&amp;"-"&amp;Tabla1[[#This Row],[Fecha Inicio grupo]])</f>
        <v/>
      </c>
      <c r="BF347" s="252" t="str">
        <f>IF(F347="","",Tabla1[[#This Row],[Curso]])</f>
        <v/>
      </c>
      <c r="BG347" s="253" t="str">
        <f>+IF(TRIM(F347)="","",$B$1&amp;"-"&amp;TRIM(Tabla1[[#This Row],[Mes Inscrito]])&amp;"-"&amp;TRIM(Tabla1[[#This Row],[Dia de clases Inscrito]])&amp;"-"&amp;TRIM(Tabla1[[#This Row],[Horario Inscrito]])&amp;"-"&amp;TRIM(Tabla1[[#This Row],[Fecha Inicio grupo]])&amp;"-"&amp;TRIM(Tabla1[[#This Row],[Tipo Incrito]]))</f>
        <v/>
      </c>
      <c r="BH347" s="307"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8"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8"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8" t="str">
        <f>IF(Tabla1[[#This Row],[Fecha Inicio grupo]]="","",IFERROR(VLOOKUP(Tabla1[[#This Row],[Mes de Alta como miembro]],Parámetros!$AM$2:$AN$16,2,0),"01/01/1900"))</f>
        <v/>
      </c>
    </row>
    <row r="348" spans="1:63" ht="14.45">
      <c r="A348" s="68">
        <v>345</v>
      </c>
      <c r="B348" s="29"/>
      <c r="C348" s="34"/>
      <c r="D348" s="42"/>
      <c r="E348" s="64"/>
      <c r="F348" s="45"/>
      <c r="G348" s="45"/>
      <c r="H348" s="164"/>
      <c r="I348" s="42"/>
      <c r="J348" s="28"/>
      <c r="K348" s="69"/>
      <c r="L348" s="68"/>
      <c r="M348" s="46"/>
      <c r="N348" s="239" t="str">
        <f ca="1">IF(Tabla1[[#This Row],[Fecha de nac]]="","",IF(Tabla1[[#This Row],[Fecha Finalización]] &gt;=TODAY(), DATEDIF(Tabla1[[#This Row],[Fecha de nac]],TODAY(),"y"), ROUNDDOWN((Tabla1[[#This Row],[Fecha Finalización]] -Tabla1[[#This Row],[Fecha de nac]])/365,0)))</f>
        <v/>
      </c>
      <c r="O348" s="170"/>
      <c r="P348" s="34"/>
      <c r="Q348" s="67"/>
      <c r="R348" s="67"/>
      <c r="S348" s="67"/>
      <c r="T348" s="67"/>
      <c r="U348" s="244" t="str">
        <f>IF(F348="","",Tabla1[[#This Row],[Fecha Inicio grupo]]+3*7-7)</f>
        <v/>
      </c>
      <c r="V348" s="245" t="str">
        <f>IF(F348="","",EDATE(Tabla1[[#This Row],[Fecha Inicio grupo]],3))</f>
        <v/>
      </c>
      <c r="W348" s="29"/>
      <c r="X348" s="29"/>
      <c r="Y348" s="76"/>
      <c r="Z348" s="76"/>
      <c r="AA348" s="76"/>
      <c r="AB348" s="76"/>
      <c r="AC348" s="76"/>
      <c r="AD348" s="76"/>
      <c r="AE348" s="76"/>
      <c r="AF348" s="76"/>
      <c r="AG348" s="76"/>
      <c r="AH348" s="76"/>
      <c r="AI348" s="76"/>
      <c r="AJ348" s="76"/>
      <c r="AK348" s="76"/>
      <c r="AL348" s="76"/>
      <c r="AM348" s="76"/>
      <c r="AN348" s="76"/>
      <c r="AO348" s="145"/>
      <c r="AP348" s="247" t="str">
        <f>IF(F348="","",IFERROR(VLOOKUP(SUBSTITUTE(SUBSTITUTE(Tabla1[[#This Row],[Uso Sistemas]],"T","P"),"N","F"),Parámetros!$M$2:$N$17,2,0),"Completar hasta 3ra sem. para evaluar a Probacionista"))</f>
        <v/>
      </c>
      <c r="AQ348" s="39"/>
      <c r="AR348" s="39"/>
      <c r="AS348" s="39"/>
      <c r="AT348" s="28"/>
      <c r="AU348" s="55"/>
      <c r="AV348" s="55"/>
      <c r="AW348" s="55"/>
      <c r="AX348" s="249" t="str">
        <f>IF(V348="","",EOMONTH(EDATE(Tabla1[[#This Row],[Fecha Finalización]],2),0))</f>
        <v/>
      </c>
      <c r="AY348" s="39"/>
      <c r="AZ348" s="250" t="str">
        <f>IF(V348="","",EOMONTH(EDATE(Tabla1[[#This Row],[Fecha Finalización]],3),0))</f>
        <v/>
      </c>
      <c r="BA348" s="39"/>
      <c r="BB348" s="39"/>
      <c r="BC348" s="236"/>
      <c r="BD348" s="234" t="str">
        <f>IF(F348="","",Tabla1[[#This Row],[sem 01]]&amp;Tabla1[[#This Row],[sem 02]]&amp;Tabla1[[#This Row],[sem 03]])</f>
        <v/>
      </c>
      <c r="BE348" s="235" t="str">
        <f>IF(TRIM(F348)="","",$B$1&amp;"-"&amp;SUBSTITUTE(Tabla1[[#This Row],[Mes Inscrito]]," ","")&amp;"-"&amp;SUBSTITUTE(Tabla1[[#This Row],[Dia de clases Inscrito]]," ","")&amp;"-"&amp;SUBSTITUTE(Tabla1[[#This Row],[Horario Inscrito]]," ","")&amp;"-"&amp;Tabla1[[#This Row],[Fecha Inicio grupo]])</f>
        <v/>
      </c>
      <c r="BF348" s="252" t="str">
        <f>IF(F348="","",Tabla1[[#This Row],[Curso]])</f>
        <v/>
      </c>
      <c r="BG348" s="253" t="str">
        <f>+IF(TRIM(F348)="","",$B$1&amp;"-"&amp;TRIM(Tabla1[[#This Row],[Mes Inscrito]])&amp;"-"&amp;TRIM(Tabla1[[#This Row],[Dia de clases Inscrito]])&amp;"-"&amp;TRIM(Tabla1[[#This Row],[Horario Inscrito]])&amp;"-"&amp;TRIM(Tabla1[[#This Row],[Fecha Inicio grupo]])&amp;"-"&amp;TRIM(Tabla1[[#This Row],[Tipo Incrito]]))</f>
        <v/>
      </c>
      <c r="BH348" s="307"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8"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8"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8" t="str">
        <f>IF(Tabla1[[#This Row],[Fecha Inicio grupo]]="","",IFERROR(VLOOKUP(Tabla1[[#This Row],[Mes de Alta como miembro]],Parámetros!$AM$2:$AN$16,2,0),"01/01/1900"))</f>
        <v/>
      </c>
    </row>
    <row r="349" spans="1:63" ht="14.45">
      <c r="A349" s="68">
        <v>346</v>
      </c>
      <c r="B349" s="29"/>
      <c r="C349" s="34"/>
      <c r="D349" s="42"/>
      <c r="E349" s="64"/>
      <c r="F349" s="45"/>
      <c r="G349" s="45"/>
      <c r="H349" s="164"/>
      <c r="I349" s="42"/>
      <c r="J349" s="28"/>
      <c r="K349" s="69"/>
      <c r="L349" s="68"/>
      <c r="M349" s="46"/>
      <c r="N349" s="239" t="str">
        <f ca="1">IF(Tabla1[[#This Row],[Fecha de nac]]="","",IF(Tabla1[[#This Row],[Fecha Finalización]] &gt;=TODAY(), DATEDIF(Tabla1[[#This Row],[Fecha de nac]],TODAY(),"y"), ROUNDDOWN((Tabla1[[#This Row],[Fecha Finalización]] -Tabla1[[#This Row],[Fecha de nac]])/365,0)))</f>
        <v/>
      </c>
      <c r="O349" s="170"/>
      <c r="P349" s="34"/>
      <c r="Q349" s="67"/>
      <c r="R349" s="67"/>
      <c r="S349" s="67"/>
      <c r="T349" s="67"/>
      <c r="U349" s="244" t="str">
        <f>IF(F349="","",Tabla1[[#This Row],[Fecha Inicio grupo]]+3*7-7)</f>
        <v/>
      </c>
      <c r="V349" s="245" t="str">
        <f>IF(F349="","",EDATE(Tabla1[[#This Row],[Fecha Inicio grupo]],3))</f>
        <v/>
      </c>
      <c r="W349" s="29"/>
      <c r="X349" s="29"/>
      <c r="Y349" s="76"/>
      <c r="Z349" s="76"/>
      <c r="AA349" s="76"/>
      <c r="AB349" s="76"/>
      <c r="AC349" s="76"/>
      <c r="AD349" s="76"/>
      <c r="AE349" s="76"/>
      <c r="AF349" s="76"/>
      <c r="AG349" s="76"/>
      <c r="AH349" s="76"/>
      <c r="AI349" s="76"/>
      <c r="AJ349" s="76"/>
      <c r="AK349" s="76"/>
      <c r="AL349" s="76"/>
      <c r="AM349" s="76"/>
      <c r="AN349" s="76"/>
      <c r="AO349" s="145"/>
      <c r="AP349" s="247" t="str">
        <f>IF(F349="","",IFERROR(VLOOKUP(SUBSTITUTE(SUBSTITUTE(Tabla1[[#This Row],[Uso Sistemas]],"T","P"),"N","F"),Parámetros!$M$2:$N$17,2,0),"Completar hasta 3ra sem. para evaluar a Probacionista"))</f>
        <v/>
      </c>
      <c r="AQ349" s="39"/>
      <c r="AR349" s="39"/>
      <c r="AS349" s="39"/>
      <c r="AT349" s="28"/>
      <c r="AU349" s="55"/>
      <c r="AV349" s="55"/>
      <c r="AW349" s="55"/>
      <c r="AX349" s="249" t="str">
        <f>IF(V349="","",EOMONTH(EDATE(Tabla1[[#This Row],[Fecha Finalización]],2),0))</f>
        <v/>
      </c>
      <c r="AY349" s="39"/>
      <c r="AZ349" s="250" t="str">
        <f>IF(V349="","",EOMONTH(EDATE(Tabla1[[#This Row],[Fecha Finalización]],3),0))</f>
        <v/>
      </c>
      <c r="BA349" s="39"/>
      <c r="BB349" s="39"/>
      <c r="BC349" s="236"/>
      <c r="BD349" s="234" t="str">
        <f>IF(F349="","",Tabla1[[#This Row],[sem 01]]&amp;Tabla1[[#This Row],[sem 02]]&amp;Tabla1[[#This Row],[sem 03]])</f>
        <v/>
      </c>
      <c r="BE349" s="235" t="str">
        <f>IF(TRIM(F349)="","",$B$1&amp;"-"&amp;SUBSTITUTE(Tabla1[[#This Row],[Mes Inscrito]]," ","")&amp;"-"&amp;SUBSTITUTE(Tabla1[[#This Row],[Dia de clases Inscrito]]," ","")&amp;"-"&amp;SUBSTITUTE(Tabla1[[#This Row],[Horario Inscrito]]," ","")&amp;"-"&amp;Tabla1[[#This Row],[Fecha Inicio grupo]])</f>
        <v/>
      </c>
      <c r="BF349" s="252" t="str">
        <f>IF(F349="","",Tabla1[[#This Row],[Curso]])</f>
        <v/>
      </c>
      <c r="BG349" s="253" t="str">
        <f>+IF(TRIM(F349)="","",$B$1&amp;"-"&amp;TRIM(Tabla1[[#This Row],[Mes Inscrito]])&amp;"-"&amp;TRIM(Tabla1[[#This Row],[Dia de clases Inscrito]])&amp;"-"&amp;TRIM(Tabla1[[#This Row],[Horario Inscrito]])&amp;"-"&amp;TRIM(Tabla1[[#This Row],[Fecha Inicio grupo]])&amp;"-"&amp;TRIM(Tabla1[[#This Row],[Tipo Incrito]]))</f>
        <v/>
      </c>
      <c r="BH349" s="307"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8"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8"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8" t="str">
        <f>IF(Tabla1[[#This Row],[Fecha Inicio grupo]]="","",IFERROR(VLOOKUP(Tabla1[[#This Row],[Mes de Alta como miembro]],Parámetros!$AM$2:$AN$16,2,0),"01/01/1900"))</f>
        <v/>
      </c>
    </row>
    <row r="350" spans="1:63" ht="14.45">
      <c r="A350" s="68">
        <v>347</v>
      </c>
      <c r="B350" s="29"/>
      <c r="C350" s="34"/>
      <c r="D350" s="42"/>
      <c r="E350" s="64"/>
      <c r="F350" s="45"/>
      <c r="G350" s="45"/>
      <c r="H350" s="164"/>
      <c r="I350" s="42"/>
      <c r="J350" s="28"/>
      <c r="K350" s="69"/>
      <c r="L350" s="68"/>
      <c r="M350" s="46"/>
      <c r="N350" s="239" t="str">
        <f ca="1">IF(Tabla1[[#This Row],[Fecha de nac]]="","",IF(Tabla1[[#This Row],[Fecha Finalización]] &gt;=TODAY(), DATEDIF(Tabla1[[#This Row],[Fecha de nac]],TODAY(),"y"), ROUNDDOWN((Tabla1[[#This Row],[Fecha Finalización]] -Tabla1[[#This Row],[Fecha de nac]])/365,0)))</f>
        <v/>
      </c>
      <c r="O350" s="170"/>
      <c r="P350" s="34"/>
      <c r="Q350" s="67"/>
      <c r="R350" s="67"/>
      <c r="S350" s="67"/>
      <c r="T350" s="67"/>
      <c r="U350" s="244" t="str">
        <f>IF(F350="","",Tabla1[[#This Row],[Fecha Inicio grupo]]+3*7-7)</f>
        <v/>
      </c>
      <c r="V350" s="245" t="str">
        <f>IF(F350="","",EDATE(Tabla1[[#This Row],[Fecha Inicio grupo]],3))</f>
        <v/>
      </c>
      <c r="W350" s="29"/>
      <c r="X350" s="29"/>
      <c r="Y350" s="76"/>
      <c r="Z350" s="76"/>
      <c r="AA350" s="76"/>
      <c r="AB350" s="76"/>
      <c r="AC350" s="76"/>
      <c r="AD350" s="76"/>
      <c r="AE350" s="76"/>
      <c r="AF350" s="76"/>
      <c r="AG350" s="76"/>
      <c r="AH350" s="76"/>
      <c r="AI350" s="76"/>
      <c r="AJ350" s="76"/>
      <c r="AK350" s="76"/>
      <c r="AL350" s="76"/>
      <c r="AM350" s="76"/>
      <c r="AN350" s="76"/>
      <c r="AO350" s="145"/>
      <c r="AP350" s="247" t="str">
        <f>IF(F350="","",IFERROR(VLOOKUP(SUBSTITUTE(SUBSTITUTE(Tabla1[[#This Row],[Uso Sistemas]],"T","P"),"N","F"),Parámetros!$M$2:$N$17,2,0),"Completar hasta 3ra sem. para evaluar a Probacionista"))</f>
        <v/>
      </c>
      <c r="AQ350" s="39"/>
      <c r="AR350" s="39"/>
      <c r="AS350" s="39"/>
      <c r="AT350" s="28"/>
      <c r="AU350" s="55"/>
      <c r="AV350" s="55"/>
      <c r="AW350" s="55"/>
      <c r="AX350" s="249" t="str">
        <f>IF(V350="","",EOMONTH(EDATE(Tabla1[[#This Row],[Fecha Finalización]],2),0))</f>
        <v/>
      </c>
      <c r="AY350" s="39"/>
      <c r="AZ350" s="250" t="str">
        <f>IF(V350="","",EOMONTH(EDATE(Tabla1[[#This Row],[Fecha Finalización]],3),0))</f>
        <v/>
      </c>
      <c r="BA350" s="39"/>
      <c r="BB350" s="39"/>
      <c r="BC350" s="236"/>
      <c r="BD350" s="234" t="str">
        <f>IF(F350="","",Tabla1[[#This Row],[sem 01]]&amp;Tabla1[[#This Row],[sem 02]]&amp;Tabla1[[#This Row],[sem 03]])</f>
        <v/>
      </c>
      <c r="BE350" s="235" t="str">
        <f>IF(TRIM(F350)="","",$B$1&amp;"-"&amp;SUBSTITUTE(Tabla1[[#This Row],[Mes Inscrito]]," ","")&amp;"-"&amp;SUBSTITUTE(Tabla1[[#This Row],[Dia de clases Inscrito]]," ","")&amp;"-"&amp;SUBSTITUTE(Tabla1[[#This Row],[Horario Inscrito]]," ","")&amp;"-"&amp;Tabla1[[#This Row],[Fecha Inicio grupo]])</f>
        <v/>
      </c>
      <c r="BF350" s="252" t="str">
        <f>IF(F350="","",Tabla1[[#This Row],[Curso]])</f>
        <v/>
      </c>
      <c r="BG350" s="253" t="str">
        <f>+IF(TRIM(F350)="","",$B$1&amp;"-"&amp;TRIM(Tabla1[[#This Row],[Mes Inscrito]])&amp;"-"&amp;TRIM(Tabla1[[#This Row],[Dia de clases Inscrito]])&amp;"-"&amp;TRIM(Tabla1[[#This Row],[Horario Inscrito]])&amp;"-"&amp;TRIM(Tabla1[[#This Row],[Fecha Inicio grupo]])&amp;"-"&amp;TRIM(Tabla1[[#This Row],[Tipo Incrito]]))</f>
        <v/>
      </c>
      <c r="BH350" s="307"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8"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8"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8" t="str">
        <f>IF(Tabla1[[#This Row],[Fecha Inicio grupo]]="","",IFERROR(VLOOKUP(Tabla1[[#This Row],[Mes de Alta como miembro]],Parámetros!$AM$2:$AN$16,2,0),"01/01/1900"))</f>
        <v/>
      </c>
    </row>
    <row r="351" spans="1:63" ht="14.45">
      <c r="A351" s="68">
        <v>348</v>
      </c>
      <c r="B351" s="29"/>
      <c r="C351" s="34"/>
      <c r="D351" s="42"/>
      <c r="E351" s="64"/>
      <c r="F351" s="45"/>
      <c r="G351" s="45"/>
      <c r="H351" s="164"/>
      <c r="I351" s="42"/>
      <c r="J351" s="28"/>
      <c r="K351" s="69"/>
      <c r="L351" s="68"/>
      <c r="M351" s="46"/>
      <c r="N351" s="239" t="str">
        <f ca="1">IF(Tabla1[[#This Row],[Fecha de nac]]="","",IF(Tabla1[[#This Row],[Fecha Finalización]] &gt;=TODAY(), DATEDIF(Tabla1[[#This Row],[Fecha de nac]],TODAY(),"y"), ROUNDDOWN((Tabla1[[#This Row],[Fecha Finalización]] -Tabla1[[#This Row],[Fecha de nac]])/365,0)))</f>
        <v/>
      </c>
      <c r="O351" s="170"/>
      <c r="P351" s="34"/>
      <c r="Q351" s="67"/>
      <c r="R351" s="67"/>
      <c r="S351" s="67"/>
      <c r="T351" s="67"/>
      <c r="U351" s="244" t="str">
        <f>IF(F351="","",Tabla1[[#This Row],[Fecha Inicio grupo]]+3*7-7)</f>
        <v/>
      </c>
      <c r="V351" s="245" t="str">
        <f>IF(F351="","",EDATE(Tabla1[[#This Row],[Fecha Inicio grupo]],3))</f>
        <v/>
      </c>
      <c r="W351" s="29"/>
      <c r="X351" s="29"/>
      <c r="Y351" s="76"/>
      <c r="Z351" s="76"/>
      <c r="AA351" s="76"/>
      <c r="AB351" s="76"/>
      <c r="AC351" s="76"/>
      <c r="AD351" s="76"/>
      <c r="AE351" s="76"/>
      <c r="AF351" s="76"/>
      <c r="AG351" s="76"/>
      <c r="AH351" s="76"/>
      <c r="AI351" s="76"/>
      <c r="AJ351" s="76"/>
      <c r="AK351" s="76"/>
      <c r="AL351" s="76"/>
      <c r="AM351" s="76"/>
      <c r="AN351" s="76"/>
      <c r="AO351" s="145"/>
      <c r="AP351" s="247" t="str">
        <f>IF(F351="","",IFERROR(VLOOKUP(SUBSTITUTE(SUBSTITUTE(Tabla1[[#This Row],[Uso Sistemas]],"T","P"),"N","F"),Parámetros!$M$2:$N$17,2,0),"Completar hasta 3ra sem. para evaluar a Probacionista"))</f>
        <v/>
      </c>
      <c r="AQ351" s="39"/>
      <c r="AR351" s="39"/>
      <c r="AS351" s="39"/>
      <c r="AT351" s="28"/>
      <c r="AU351" s="55"/>
      <c r="AV351" s="55"/>
      <c r="AW351" s="55"/>
      <c r="AX351" s="249" t="str">
        <f>IF(V351="","",EOMONTH(EDATE(Tabla1[[#This Row],[Fecha Finalización]],2),0))</f>
        <v/>
      </c>
      <c r="AY351" s="39"/>
      <c r="AZ351" s="250" t="str">
        <f>IF(V351="","",EOMONTH(EDATE(Tabla1[[#This Row],[Fecha Finalización]],3),0))</f>
        <v/>
      </c>
      <c r="BA351" s="39"/>
      <c r="BB351" s="39"/>
      <c r="BC351" s="236"/>
      <c r="BD351" s="234" t="str">
        <f>IF(F351="","",Tabla1[[#This Row],[sem 01]]&amp;Tabla1[[#This Row],[sem 02]]&amp;Tabla1[[#This Row],[sem 03]])</f>
        <v/>
      </c>
      <c r="BE351" s="235" t="str">
        <f>IF(TRIM(F351)="","",$B$1&amp;"-"&amp;SUBSTITUTE(Tabla1[[#This Row],[Mes Inscrito]]," ","")&amp;"-"&amp;SUBSTITUTE(Tabla1[[#This Row],[Dia de clases Inscrito]]," ","")&amp;"-"&amp;SUBSTITUTE(Tabla1[[#This Row],[Horario Inscrito]]," ","")&amp;"-"&amp;Tabla1[[#This Row],[Fecha Inicio grupo]])</f>
        <v/>
      </c>
      <c r="BF351" s="252" t="str">
        <f>IF(F351="","",Tabla1[[#This Row],[Curso]])</f>
        <v/>
      </c>
      <c r="BG351" s="253" t="str">
        <f>+IF(TRIM(F351)="","",$B$1&amp;"-"&amp;TRIM(Tabla1[[#This Row],[Mes Inscrito]])&amp;"-"&amp;TRIM(Tabla1[[#This Row],[Dia de clases Inscrito]])&amp;"-"&amp;TRIM(Tabla1[[#This Row],[Horario Inscrito]])&amp;"-"&amp;TRIM(Tabla1[[#This Row],[Fecha Inicio grupo]])&amp;"-"&amp;TRIM(Tabla1[[#This Row],[Tipo Incrito]]))</f>
        <v/>
      </c>
      <c r="BH351" s="307"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8"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8"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8" t="str">
        <f>IF(Tabla1[[#This Row],[Fecha Inicio grupo]]="","",IFERROR(VLOOKUP(Tabla1[[#This Row],[Mes de Alta como miembro]],Parámetros!$AM$2:$AN$16,2,0),"01/01/1900"))</f>
        <v/>
      </c>
    </row>
    <row r="352" spans="1:63" ht="14.45">
      <c r="A352" s="68">
        <v>349</v>
      </c>
      <c r="B352" s="29"/>
      <c r="C352" s="34"/>
      <c r="D352" s="42"/>
      <c r="E352" s="64"/>
      <c r="F352" s="45"/>
      <c r="G352" s="45"/>
      <c r="H352" s="164"/>
      <c r="I352" s="42"/>
      <c r="J352" s="28"/>
      <c r="K352" s="69"/>
      <c r="L352" s="68"/>
      <c r="M352" s="46"/>
      <c r="N352" s="239" t="str">
        <f ca="1">IF(Tabla1[[#This Row],[Fecha de nac]]="","",IF(Tabla1[[#This Row],[Fecha Finalización]] &gt;=TODAY(), DATEDIF(Tabla1[[#This Row],[Fecha de nac]],TODAY(),"y"), ROUNDDOWN((Tabla1[[#This Row],[Fecha Finalización]] -Tabla1[[#This Row],[Fecha de nac]])/365,0)))</f>
        <v/>
      </c>
      <c r="O352" s="170"/>
      <c r="P352" s="34"/>
      <c r="Q352" s="67"/>
      <c r="R352" s="67"/>
      <c r="S352" s="67"/>
      <c r="T352" s="67"/>
      <c r="U352" s="244" t="str">
        <f>IF(F352="","",Tabla1[[#This Row],[Fecha Inicio grupo]]+3*7-7)</f>
        <v/>
      </c>
      <c r="V352" s="245" t="str">
        <f>IF(F352="","",EDATE(Tabla1[[#This Row],[Fecha Inicio grupo]],3))</f>
        <v/>
      </c>
      <c r="W352" s="29"/>
      <c r="X352" s="29"/>
      <c r="Y352" s="76"/>
      <c r="Z352" s="76"/>
      <c r="AA352" s="76"/>
      <c r="AB352" s="76"/>
      <c r="AC352" s="76"/>
      <c r="AD352" s="76"/>
      <c r="AE352" s="76"/>
      <c r="AF352" s="76"/>
      <c r="AG352" s="76"/>
      <c r="AH352" s="76"/>
      <c r="AI352" s="76"/>
      <c r="AJ352" s="76"/>
      <c r="AK352" s="76"/>
      <c r="AL352" s="76"/>
      <c r="AM352" s="76"/>
      <c r="AN352" s="76"/>
      <c r="AO352" s="145"/>
      <c r="AP352" s="247" t="str">
        <f>IF(F352="","",IFERROR(VLOOKUP(SUBSTITUTE(SUBSTITUTE(Tabla1[[#This Row],[Uso Sistemas]],"T","P"),"N","F"),Parámetros!$M$2:$N$17,2,0),"Completar hasta 3ra sem. para evaluar a Probacionista"))</f>
        <v/>
      </c>
      <c r="AQ352" s="39"/>
      <c r="AR352" s="39"/>
      <c r="AS352" s="39"/>
      <c r="AT352" s="28"/>
      <c r="AU352" s="55"/>
      <c r="AV352" s="55"/>
      <c r="AW352" s="55"/>
      <c r="AX352" s="249" t="str">
        <f>IF(V352="","",EOMONTH(EDATE(Tabla1[[#This Row],[Fecha Finalización]],2),0))</f>
        <v/>
      </c>
      <c r="AY352" s="39"/>
      <c r="AZ352" s="250" t="str">
        <f>IF(V352="","",EOMONTH(EDATE(Tabla1[[#This Row],[Fecha Finalización]],3),0))</f>
        <v/>
      </c>
      <c r="BA352" s="39"/>
      <c r="BB352" s="39"/>
      <c r="BC352" s="236"/>
      <c r="BD352" s="234" t="str">
        <f>IF(F352="","",Tabla1[[#This Row],[sem 01]]&amp;Tabla1[[#This Row],[sem 02]]&amp;Tabla1[[#This Row],[sem 03]])</f>
        <v/>
      </c>
      <c r="BE352" s="235" t="str">
        <f>IF(TRIM(F352)="","",$B$1&amp;"-"&amp;SUBSTITUTE(Tabla1[[#This Row],[Mes Inscrito]]," ","")&amp;"-"&amp;SUBSTITUTE(Tabla1[[#This Row],[Dia de clases Inscrito]]," ","")&amp;"-"&amp;SUBSTITUTE(Tabla1[[#This Row],[Horario Inscrito]]," ","")&amp;"-"&amp;Tabla1[[#This Row],[Fecha Inicio grupo]])</f>
        <v/>
      </c>
      <c r="BF352" s="252" t="str">
        <f>IF(F352="","",Tabla1[[#This Row],[Curso]])</f>
        <v/>
      </c>
      <c r="BG352" s="253" t="str">
        <f>+IF(TRIM(F352)="","",$B$1&amp;"-"&amp;TRIM(Tabla1[[#This Row],[Mes Inscrito]])&amp;"-"&amp;TRIM(Tabla1[[#This Row],[Dia de clases Inscrito]])&amp;"-"&amp;TRIM(Tabla1[[#This Row],[Horario Inscrito]])&amp;"-"&amp;TRIM(Tabla1[[#This Row],[Fecha Inicio grupo]])&amp;"-"&amp;TRIM(Tabla1[[#This Row],[Tipo Incrito]]))</f>
        <v/>
      </c>
      <c r="BH352" s="307"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8"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8"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8" t="str">
        <f>IF(Tabla1[[#This Row],[Fecha Inicio grupo]]="","",IFERROR(VLOOKUP(Tabla1[[#This Row],[Mes de Alta como miembro]],Parámetros!$AM$2:$AN$16,2,0),"01/01/1900"))</f>
        <v/>
      </c>
    </row>
    <row r="353" spans="1:63" ht="14.45">
      <c r="A353" s="68">
        <v>350</v>
      </c>
      <c r="B353" s="29"/>
      <c r="C353" s="34"/>
      <c r="D353" s="42"/>
      <c r="E353" s="64"/>
      <c r="F353" s="45"/>
      <c r="G353" s="45"/>
      <c r="H353" s="164"/>
      <c r="I353" s="42"/>
      <c r="J353" s="28"/>
      <c r="K353" s="69"/>
      <c r="L353" s="68"/>
      <c r="M353" s="46"/>
      <c r="N353" s="239" t="str">
        <f ca="1">IF(Tabla1[[#This Row],[Fecha de nac]]="","",IF(Tabla1[[#This Row],[Fecha Finalización]] &gt;=TODAY(), DATEDIF(Tabla1[[#This Row],[Fecha de nac]],TODAY(),"y"), ROUNDDOWN((Tabla1[[#This Row],[Fecha Finalización]] -Tabla1[[#This Row],[Fecha de nac]])/365,0)))</f>
        <v/>
      </c>
      <c r="O353" s="170"/>
      <c r="P353" s="34"/>
      <c r="Q353" s="67"/>
      <c r="R353" s="67"/>
      <c r="S353" s="67"/>
      <c r="T353" s="67"/>
      <c r="U353" s="244" t="str">
        <f>IF(F353="","",Tabla1[[#This Row],[Fecha Inicio grupo]]+3*7-7)</f>
        <v/>
      </c>
      <c r="V353" s="245" t="str">
        <f>IF(F353="","",EDATE(Tabla1[[#This Row],[Fecha Inicio grupo]],3))</f>
        <v/>
      </c>
      <c r="W353" s="29"/>
      <c r="X353" s="29"/>
      <c r="Y353" s="76"/>
      <c r="Z353" s="76"/>
      <c r="AA353" s="76"/>
      <c r="AB353" s="76"/>
      <c r="AC353" s="76"/>
      <c r="AD353" s="76"/>
      <c r="AE353" s="76"/>
      <c r="AF353" s="76"/>
      <c r="AG353" s="76"/>
      <c r="AH353" s="76"/>
      <c r="AI353" s="76"/>
      <c r="AJ353" s="76"/>
      <c r="AK353" s="76"/>
      <c r="AL353" s="76"/>
      <c r="AM353" s="76"/>
      <c r="AN353" s="76"/>
      <c r="AO353" s="145"/>
      <c r="AP353" s="247" t="str">
        <f>IF(F353="","",IFERROR(VLOOKUP(SUBSTITUTE(SUBSTITUTE(Tabla1[[#This Row],[Uso Sistemas]],"T","P"),"N","F"),Parámetros!$M$2:$N$17,2,0),"Completar hasta 3ra sem. para evaluar a Probacionista"))</f>
        <v/>
      </c>
      <c r="AQ353" s="39"/>
      <c r="AR353" s="39"/>
      <c r="AS353" s="39"/>
      <c r="AT353" s="28"/>
      <c r="AU353" s="55"/>
      <c r="AV353" s="55"/>
      <c r="AW353" s="55"/>
      <c r="AX353" s="249" t="str">
        <f>IF(V353="","",EOMONTH(EDATE(Tabla1[[#This Row],[Fecha Finalización]],2),0))</f>
        <v/>
      </c>
      <c r="AY353" s="39"/>
      <c r="AZ353" s="250" t="str">
        <f>IF(V353="","",EOMONTH(EDATE(Tabla1[[#This Row],[Fecha Finalización]],3),0))</f>
        <v/>
      </c>
      <c r="BA353" s="39"/>
      <c r="BB353" s="39"/>
      <c r="BC353" s="236"/>
      <c r="BD353" s="234" t="str">
        <f>IF(F353="","",Tabla1[[#This Row],[sem 01]]&amp;Tabla1[[#This Row],[sem 02]]&amp;Tabla1[[#This Row],[sem 03]])</f>
        <v/>
      </c>
      <c r="BE353" s="235" t="str">
        <f>IF(TRIM(F353)="","",$B$1&amp;"-"&amp;SUBSTITUTE(Tabla1[[#This Row],[Mes Inscrito]]," ","")&amp;"-"&amp;SUBSTITUTE(Tabla1[[#This Row],[Dia de clases Inscrito]]," ","")&amp;"-"&amp;SUBSTITUTE(Tabla1[[#This Row],[Horario Inscrito]]," ","")&amp;"-"&amp;Tabla1[[#This Row],[Fecha Inicio grupo]])</f>
        <v/>
      </c>
      <c r="BF353" s="252" t="str">
        <f>IF(F353="","",Tabla1[[#This Row],[Curso]])</f>
        <v/>
      </c>
      <c r="BG353" s="253" t="str">
        <f>+IF(TRIM(F353)="","",$B$1&amp;"-"&amp;TRIM(Tabla1[[#This Row],[Mes Inscrito]])&amp;"-"&amp;TRIM(Tabla1[[#This Row],[Dia de clases Inscrito]])&amp;"-"&amp;TRIM(Tabla1[[#This Row],[Horario Inscrito]])&amp;"-"&amp;TRIM(Tabla1[[#This Row],[Fecha Inicio grupo]])&amp;"-"&amp;TRIM(Tabla1[[#This Row],[Tipo Incrito]]))</f>
        <v/>
      </c>
      <c r="BH353" s="307"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8"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8"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8" t="str">
        <f>IF(Tabla1[[#This Row],[Fecha Inicio grupo]]="","",IFERROR(VLOOKUP(Tabla1[[#This Row],[Mes de Alta como miembro]],Parámetros!$AM$2:$AN$16,2,0),"01/01/1900"))</f>
        <v/>
      </c>
    </row>
    <row r="354" spans="1:63" ht="14.45">
      <c r="A354" s="68">
        <v>351</v>
      </c>
      <c r="B354" s="29"/>
      <c r="C354" s="34"/>
      <c r="D354" s="42"/>
      <c r="E354" s="64"/>
      <c r="F354" s="45"/>
      <c r="G354" s="45"/>
      <c r="H354" s="164"/>
      <c r="I354" s="42"/>
      <c r="J354" s="28"/>
      <c r="K354" s="69"/>
      <c r="L354" s="68"/>
      <c r="M354" s="46"/>
      <c r="N354" s="239" t="str">
        <f ca="1">IF(Tabla1[[#This Row],[Fecha de nac]]="","",IF(Tabla1[[#This Row],[Fecha Finalización]] &gt;=TODAY(), DATEDIF(Tabla1[[#This Row],[Fecha de nac]],TODAY(),"y"), ROUNDDOWN((Tabla1[[#This Row],[Fecha Finalización]] -Tabla1[[#This Row],[Fecha de nac]])/365,0)))</f>
        <v/>
      </c>
      <c r="O354" s="170"/>
      <c r="P354" s="34"/>
      <c r="Q354" s="67"/>
      <c r="R354" s="67"/>
      <c r="S354" s="67"/>
      <c r="T354" s="67"/>
      <c r="U354" s="244" t="str">
        <f>IF(F354="","",Tabla1[[#This Row],[Fecha Inicio grupo]]+3*7-7)</f>
        <v/>
      </c>
      <c r="V354" s="245" t="str">
        <f>IF(F354="","",EDATE(Tabla1[[#This Row],[Fecha Inicio grupo]],3))</f>
        <v/>
      </c>
      <c r="W354" s="29"/>
      <c r="X354" s="29"/>
      <c r="Y354" s="76"/>
      <c r="Z354" s="76"/>
      <c r="AA354" s="76"/>
      <c r="AB354" s="76"/>
      <c r="AC354" s="76"/>
      <c r="AD354" s="76"/>
      <c r="AE354" s="76"/>
      <c r="AF354" s="76"/>
      <c r="AG354" s="76"/>
      <c r="AH354" s="76"/>
      <c r="AI354" s="76"/>
      <c r="AJ354" s="76"/>
      <c r="AK354" s="76"/>
      <c r="AL354" s="76"/>
      <c r="AM354" s="76"/>
      <c r="AN354" s="76"/>
      <c r="AO354" s="145"/>
      <c r="AP354" s="247" t="str">
        <f>IF(F354="","",IFERROR(VLOOKUP(SUBSTITUTE(SUBSTITUTE(Tabla1[[#This Row],[Uso Sistemas]],"T","P"),"N","F"),Parámetros!$M$2:$N$17,2,0),"Completar hasta 3ra sem. para evaluar a Probacionista"))</f>
        <v/>
      </c>
      <c r="AQ354" s="39"/>
      <c r="AR354" s="39"/>
      <c r="AS354" s="39"/>
      <c r="AT354" s="28"/>
      <c r="AU354" s="55"/>
      <c r="AV354" s="55"/>
      <c r="AW354" s="55"/>
      <c r="AX354" s="249" t="str">
        <f>IF(V354="","",EOMONTH(EDATE(Tabla1[[#This Row],[Fecha Finalización]],2),0))</f>
        <v/>
      </c>
      <c r="AY354" s="39"/>
      <c r="AZ354" s="250" t="str">
        <f>IF(V354="","",EOMONTH(EDATE(Tabla1[[#This Row],[Fecha Finalización]],3),0))</f>
        <v/>
      </c>
      <c r="BA354" s="39"/>
      <c r="BB354" s="39"/>
      <c r="BC354" s="236"/>
      <c r="BD354" s="234" t="str">
        <f>IF(F354="","",Tabla1[[#This Row],[sem 01]]&amp;Tabla1[[#This Row],[sem 02]]&amp;Tabla1[[#This Row],[sem 03]])</f>
        <v/>
      </c>
      <c r="BE354" s="235" t="str">
        <f>IF(TRIM(F354)="","",$B$1&amp;"-"&amp;SUBSTITUTE(Tabla1[[#This Row],[Mes Inscrito]]," ","")&amp;"-"&amp;SUBSTITUTE(Tabla1[[#This Row],[Dia de clases Inscrito]]," ","")&amp;"-"&amp;SUBSTITUTE(Tabla1[[#This Row],[Horario Inscrito]]," ","")&amp;"-"&amp;Tabla1[[#This Row],[Fecha Inicio grupo]])</f>
        <v/>
      </c>
      <c r="BF354" s="252" t="str">
        <f>IF(F354="","",Tabla1[[#This Row],[Curso]])</f>
        <v/>
      </c>
      <c r="BG354" s="253" t="str">
        <f>+IF(TRIM(F354)="","",$B$1&amp;"-"&amp;TRIM(Tabla1[[#This Row],[Mes Inscrito]])&amp;"-"&amp;TRIM(Tabla1[[#This Row],[Dia de clases Inscrito]])&amp;"-"&amp;TRIM(Tabla1[[#This Row],[Horario Inscrito]])&amp;"-"&amp;TRIM(Tabla1[[#This Row],[Fecha Inicio grupo]])&amp;"-"&amp;TRIM(Tabla1[[#This Row],[Tipo Incrito]]))</f>
        <v/>
      </c>
      <c r="BH354" s="307"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8"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8"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8" t="str">
        <f>IF(Tabla1[[#This Row],[Fecha Inicio grupo]]="","",IFERROR(VLOOKUP(Tabla1[[#This Row],[Mes de Alta como miembro]],Parámetros!$AM$2:$AN$16,2,0),"01/01/1900"))</f>
        <v/>
      </c>
    </row>
    <row r="355" spans="1:63" ht="14.45">
      <c r="A355" s="68">
        <v>352</v>
      </c>
      <c r="B355" s="29"/>
      <c r="C355" s="34"/>
      <c r="D355" s="42"/>
      <c r="E355" s="64"/>
      <c r="F355" s="45"/>
      <c r="G355" s="45"/>
      <c r="H355" s="164"/>
      <c r="I355" s="42"/>
      <c r="J355" s="28"/>
      <c r="K355" s="69"/>
      <c r="L355" s="68"/>
      <c r="M355" s="46"/>
      <c r="N355" s="239" t="str">
        <f ca="1">IF(Tabla1[[#This Row],[Fecha de nac]]="","",IF(Tabla1[[#This Row],[Fecha Finalización]] &gt;=TODAY(), DATEDIF(Tabla1[[#This Row],[Fecha de nac]],TODAY(),"y"), ROUNDDOWN((Tabla1[[#This Row],[Fecha Finalización]] -Tabla1[[#This Row],[Fecha de nac]])/365,0)))</f>
        <v/>
      </c>
      <c r="O355" s="170"/>
      <c r="P355" s="34"/>
      <c r="Q355" s="67"/>
      <c r="R355" s="67"/>
      <c r="S355" s="67"/>
      <c r="T355" s="67"/>
      <c r="U355" s="244" t="str">
        <f>IF(F355="","",Tabla1[[#This Row],[Fecha Inicio grupo]]+3*7-7)</f>
        <v/>
      </c>
      <c r="V355" s="245" t="str">
        <f>IF(F355="","",EDATE(Tabla1[[#This Row],[Fecha Inicio grupo]],3))</f>
        <v/>
      </c>
      <c r="W355" s="29"/>
      <c r="X355" s="29"/>
      <c r="Y355" s="76"/>
      <c r="Z355" s="76"/>
      <c r="AA355" s="76"/>
      <c r="AB355" s="76"/>
      <c r="AC355" s="76"/>
      <c r="AD355" s="76"/>
      <c r="AE355" s="76"/>
      <c r="AF355" s="76"/>
      <c r="AG355" s="76"/>
      <c r="AH355" s="76"/>
      <c r="AI355" s="76"/>
      <c r="AJ355" s="76"/>
      <c r="AK355" s="76"/>
      <c r="AL355" s="76"/>
      <c r="AM355" s="76"/>
      <c r="AN355" s="76"/>
      <c r="AO355" s="145"/>
      <c r="AP355" s="247" t="str">
        <f>IF(F355="","",IFERROR(VLOOKUP(SUBSTITUTE(SUBSTITUTE(Tabla1[[#This Row],[Uso Sistemas]],"T","P"),"N","F"),Parámetros!$M$2:$N$17,2,0),"Completar hasta 3ra sem. para evaluar a Probacionista"))</f>
        <v/>
      </c>
      <c r="AQ355" s="39"/>
      <c r="AR355" s="39"/>
      <c r="AS355" s="39"/>
      <c r="AT355" s="28"/>
      <c r="AU355" s="55"/>
      <c r="AV355" s="55"/>
      <c r="AW355" s="55"/>
      <c r="AX355" s="249" t="str">
        <f>IF(V355="","",EOMONTH(EDATE(Tabla1[[#This Row],[Fecha Finalización]],2),0))</f>
        <v/>
      </c>
      <c r="AY355" s="39"/>
      <c r="AZ355" s="250" t="str">
        <f>IF(V355="","",EOMONTH(EDATE(Tabla1[[#This Row],[Fecha Finalización]],3),0))</f>
        <v/>
      </c>
      <c r="BA355" s="39"/>
      <c r="BB355" s="39"/>
      <c r="BC355" s="236"/>
      <c r="BD355" s="234" t="str">
        <f>IF(F355="","",Tabla1[[#This Row],[sem 01]]&amp;Tabla1[[#This Row],[sem 02]]&amp;Tabla1[[#This Row],[sem 03]])</f>
        <v/>
      </c>
      <c r="BE355" s="235" t="str">
        <f>IF(TRIM(F355)="","",$B$1&amp;"-"&amp;SUBSTITUTE(Tabla1[[#This Row],[Mes Inscrito]]," ","")&amp;"-"&amp;SUBSTITUTE(Tabla1[[#This Row],[Dia de clases Inscrito]]," ","")&amp;"-"&amp;SUBSTITUTE(Tabla1[[#This Row],[Horario Inscrito]]," ","")&amp;"-"&amp;Tabla1[[#This Row],[Fecha Inicio grupo]])</f>
        <v/>
      </c>
      <c r="BF355" s="252" t="str">
        <f>IF(F355="","",Tabla1[[#This Row],[Curso]])</f>
        <v/>
      </c>
      <c r="BG355" s="253" t="str">
        <f>+IF(TRIM(F355)="","",$B$1&amp;"-"&amp;TRIM(Tabla1[[#This Row],[Mes Inscrito]])&amp;"-"&amp;TRIM(Tabla1[[#This Row],[Dia de clases Inscrito]])&amp;"-"&amp;TRIM(Tabla1[[#This Row],[Horario Inscrito]])&amp;"-"&amp;TRIM(Tabla1[[#This Row],[Fecha Inicio grupo]])&amp;"-"&amp;TRIM(Tabla1[[#This Row],[Tipo Incrito]]))</f>
        <v/>
      </c>
      <c r="BH355" s="307"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8"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8"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8" t="str">
        <f>IF(Tabla1[[#This Row],[Fecha Inicio grupo]]="","",IFERROR(VLOOKUP(Tabla1[[#This Row],[Mes de Alta como miembro]],Parámetros!$AM$2:$AN$16,2,0),"01/01/1900"))</f>
        <v/>
      </c>
    </row>
    <row r="356" spans="1:63" ht="14.45">
      <c r="A356" s="68">
        <v>353</v>
      </c>
      <c r="B356" s="29"/>
      <c r="C356" s="34"/>
      <c r="D356" s="42"/>
      <c r="E356" s="64"/>
      <c r="F356" s="45"/>
      <c r="G356" s="45"/>
      <c r="H356" s="164"/>
      <c r="I356" s="42"/>
      <c r="J356" s="28"/>
      <c r="K356" s="69"/>
      <c r="L356" s="68"/>
      <c r="M356" s="46"/>
      <c r="N356" s="239" t="str">
        <f ca="1">IF(Tabla1[[#This Row],[Fecha de nac]]="","",IF(Tabla1[[#This Row],[Fecha Finalización]] &gt;=TODAY(), DATEDIF(Tabla1[[#This Row],[Fecha de nac]],TODAY(),"y"), ROUNDDOWN((Tabla1[[#This Row],[Fecha Finalización]] -Tabla1[[#This Row],[Fecha de nac]])/365,0)))</f>
        <v/>
      </c>
      <c r="O356" s="170"/>
      <c r="P356" s="34"/>
      <c r="Q356" s="67"/>
      <c r="R356" s="67"/>
      <c r="S356" s="67"/>
      <c r="T356" s="67"/>
      <c r="U356" s="244" t="str">
        <f>IF(F356="","",Tabla1[[#This Row],[Fecha Inicio grupo]]+3*7-7)</f>
        <v/>
      </c>
      <c r="V356" s="245" t="str">
        <f>IF(F356="","",EDATE(Tabla1[[#This Row],[Fecha Inicio grupo]],3))</f>
        <v/>
      </c>
      <c r="W356" s="29"/>
      <c r="X356" s="29"/>
      <c r="Y356" s="76"/>
      <c r="Z356" s="76"/>
      <c r="AA356" s="76"/>
      <c r="AB356" s="76"/>
      <c r="AC356" s="76"/>
      <c r="AD356" s="76"/>
      <c r="AE356" s="76"/>
      <c r="AF356" s="76"/>
      <c r="AG356" s="76"/>
      <c r="AH356" s="76"/>
      <c r="AI356" s="76"/>
      <c r="AJ356" s="76"/>
      <c r="AK356" s="76"/>
      <c r="AL356" s="76"/>
      <c r="AM356" s="76"/>
      <c r="AN356" s="76"/>
      <c r="AO356" s="145"/>
      <c r="AP356" s="247" t="str">
        <f>IF(F356="","",IFERROR(VLOOKUP(SUBSTITUTE(SUBSTITUTE(Tabla1[[#This Row],[Uso Sistemas]],"T","P"),"N","F"),Parámetros!$M$2:$N$17,2,0),"Completar hasta 3ra sem. para evaluar a Probacionista"))</f>
        <v/>
      </c>
      <c r="AQ356" s="39"/>
      <c r="AR356" s="39"/>
      <c r="AS356" s="39"/>
      <c r="AT356" s="28"/>
      <c r="AU356" s="55"/>
      <c r="AV356" s="55"/>
      <c r="AW356" s="55"/>
      <c r="AX356" s="249" t="str">
        <f>IF(V356="","",EOMONTH(EDATE(Tabla1[[#This Row],[Fecha Finalización]],2),0))</f>
        <v/>
      </c>
      <c r="AY356" s="39"/>
      <c r="AZ356" s="250" t="str">
        <f>IF(V356="","",EOMONTH(EDATE(Tabla1[[#This Row],[Fecha Finalización]],3),0))</f>
        <v/>
      </c>
      <c r="BA356" s="39"/>
      <c r="BB356" s="39"/>
      <c r="BC356" s="236"/>
      <c r="BD356" s="234" t="str">
        <f>IF(F356="","",Tabla1[[#This Row],[sem 01]]&amp;Tabla1[[#This Row],[sem 02]]&amp;Tabla1[[#This Row],[sem 03]])</f>
        <v/>
      </c>
      <c r="BE356" s="235" t="str">
        <f>IF(TRIM(F356)="","",$B$1&amp;"-"&amp;SUBSTITUTE(Tabla1[[#This Row],[Mes Inscrito]]," ","")&amp;"-"&amp;SUBSTITUTE(Tabla1[[#This Row],[Dia de clases Inscrito]]," ","")&amp;"-"&amp;SUBSTITUTE(Tabla1[[#This Row],[Horario Inscrito]]," ","")&amp;"-"&amp;Tabla1[[#This Row],[Fecha Inicio grupo]])</f>
        <v/>
      </c>
      <c r="BF356" s="252" t="str">
        <f>IF(F356="","",Tabla1[[#This Row],[Curso]])</f>
        <v/>
      </c>
      <c r="BG356" s="253" t="str">
        <f>+IF(TRIM(F356)="","",$B$1&amp;"-"&amp;TRIM(Tabla1[[#This Row],[Mes Inscrito]])&amp;"-"&amp;TRIM(Tabla1[[#This Row],[Dia de clases Inscrito]])&amp;"-"&amp;TRIM(Tabla1[[#This Row],[Horario Inscrito]])&amp;"-"&amp;TRIM(Tabla1[[#This Row],[Fecha Inicio grupo]])&amp;"-"&amp;TRIM(Tabla1[[#This Row],[Tipo Incrito]]))</f>
        <v/>
      </c>
      <c r="BH356" s="307"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8"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8"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8" t="str">
        <f>IF(Tabla1[[#This Row],[Fecha Inicio grupo]]="","",IFERROR(VLOOKUP(Tabla1[[#This Row],[Mes de Alta como miembro]],Parámetros!$AM$2:$AN$16,2,0),"01/01/1900"))</f>
        <v/>
      </c>
    </row>
    <row r="357" spans="1:63" ht="14.45">
      <c r="A357" s="68">
        <v>354</v>
      </c>
      <c r="B357" s="29"/>
      <c r="C357" s="34"/>
      <c r="D357" s="42"/>
      <c r="E357" s="64"/>
      <c r="F357" s="45"/>
      <c r="G357" s="45"/>
      <c r="H357" s="164"/>
      <c r="I357" s="42"/>
      <c r="J357" s="28"/>
      <c r="K357" s="69"/>
      <c r="L357" s="68"/>
      <c r="M357" s="46"/>
      <c r="N357" s="239" t="str">
        <f ca="1">IF(Tabla1[[#This Row],[Fecha de nac]]="","",IF(Tabla1[[#This Row],[Fecha Finalización]] &gt;=TODAY(), DATEDIF(Tabla1[[#This Row],[Fecha de nac]],TODAY(),"y"), ROUNDDOWN((Tabla1[[#This Row],[Fecha Finalización]] -Tabla1[[#This Row],[Fecha de nac]])/365,0)))</f>
        <v/>
      </c>
      <c r="O357" s="170"/>
      <c r="P357" s="34"/>
      <c r="Q357" s="67"/>
      <c r="R357" s="67"/>
      <c r="S357" s="67"/>
      <c r="T357" s="67"/>
      <c r="U357" s="244" t="str">
        <f>IF(F357="","",Tabla1[[#This Row],[Fecha Inicio grupo]]+3*7-7)</f>
        <v/>
      </c>
      <c r="V357" s="245" t="str">
        <f>IF(F357="","",EDATE(Tabla1[[#This Row],[Fecha Inicio grupo]],3))</f>
        <v/>
      </c>
      <c r="W357" s="29"/>
      <c r="X357" s="29"/>
      <c r="Y357" s="76"/>
      <c r="Z357" s="76"/>
      <c r="AA357" s="76"/>
      <c r="AB357" s="76"/>
      <c r="AC357" s="76"/>
      <c r="AD357" s="76"/>
      <c r="AE357" s="76"/>
      <c r="AF357" s="76"/>
      <c r="AG357" s="76"/>
      <c r="AH357" s="76"/>
      <c r="AI357" s="76"/>
      <c r="AJ357" s="76"/>
      <c r="AK357" s="76"/>
      <c r="AL357" s="76"/>
      <c r="AM357" s="76"/>
      <c r="AN357" s="76"/>
      <c r="AO357" s="145"/>
      <c r="AP357" s="247" t="str">
        <f>IF(F357="","",IFERROR(VLOOKUP(SUBSTITUTE(SUBSTITUTE(Tabla1[[#This Row],[Uso Sistemas]],"T","P"),"N","F"),Parámetros!$M$2:$N$17,2,0),"Completar hasta 3ra sem. para evaluar a Probacionista"))</f>
        <v/>
      </c>
      <c r="AQ357" s="39"/>
      <c r="AR357" s="39"/>
      <c r="AS357" s="39"/>
      <c r="AT357" s="28"/>
      <c r="AU357" s="55"/>
      <c r="AV357" s="55"/>
      <c r="AW357" s="55"/>
      <c r="AX357" s="249" t="str">
        <f>IF(V357="","",EOMONTH(EDATE(Tabla1[[#This Row],[Fecha Finalización]],2),0))</f>
        <v/>
      </c>
      <c r="AY357" s="39"/>
      <c r="AZ357" s="250" t="str">
        <f>IF(V357="","",EOMONTH(EDATE(Tabla1[[#This Row],[Fecha Finalización]],3),0))</f>
        <v/>
      </c>
      <c r="BA357" s="39"/>
      <c r="BB357" s="39"/>
      <c r="BC357" s="236"/>
      <c r="BD357" s="234" t="str">
        <f>IF(F357="","",Tabla1[[#This Row],[sem 01]]&amp;Tabla1[[#This Row],[sem 02]]&amp;Tabla1[[#This Row],[sem 03]])</f>
        <v/>
      </c>
      <c r="BE357" s="235" t="str">
        <f>IF(TRIM(F357)="","",$B$1&amp;"-"&amp;SUBSTITUTE(Tabla1[[#This Row],[Mes Inscrito]]," ","")&amp;"-"&amp;SUBSTITUTE(Tabla1[[#This Row],[Dia de clases Inscrito]]," ","")&amp;"-"&amp;SUBSTITUTE(Tabla1[[#This Row],[Horario Inscrito]]," ","")&amp;"-"&amp;Tabla1[[#This Row],[Fecha Inicio grupo]])</f>
        <v/>
      </c>
      <c r="BF357" s="252" t="str">
        <f>IF(F357="","",Tabla1[[#This Row],[Curso]])</f>
        <v/>
      </c>
      <c r="BG357" s="253" t="str">
        <f>+IF(TRIM(F357)="","",$B$1&amp;"-"&amp;TRIM(Tabla1[[#This Row],[Mes Inscrito]])&amp;"-"&amp;TRIM(Tabla1[[#This Row],[Dia de clases Inscrito]])&amp;"-"&amp;TRIM(Tabla1[[#This Row],[Horario Inscrito]])&amp;"-"&amp;TRIM(Tabla1[[#This Row],[Fecha Inicio grupo]])&amp;"-"&amp;TRIM(Tabla1[[#This Row],[Tipo Incrito]]))</f>
        <v/>
      </c>
      <c r="BH357" s="307"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8"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8"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8" t="str">
        <f>IF(Tabla1[[#This Row],[Fecha Inicio grupo]]="","",IFERROR(VLOOKUP(Tabla1[[#This Row],[Mes de Alta como miembro]],Parámetros!$AM$2:$AN$16,2,0),"01/01/1900"))</f>
        <v/>
      </c>
    </row>
    <row r="358" spans="1:63" ht="14.45">
      <c r="A358" s="68">
        <v>355</v>
      </c>
      <c r="B358" s="29"/>
      <c r="C358" s="34"/>
      <c r="D358" s="42"/>
      <c r="E358" s="64"/>
      <c r="F358" s="45"/>
      <c r="G358" s="45"/>
      <c r="H358" s="164"/>
      <c r="I358" s="42"/>
      <c r="J358" s="28"/>
      <c r="K358" s="69"/>
      <c r="L358" s="68"/>
      <c r="M358" s="46"/>
      <c r="N358" s="239" t="str">
        <f ca="1">IF(Tabla1[[#This Row],[Fecha de nac]]="","",IF(Tabla1[[#This Row],[Fecha Finalización]] &gt;=TODAY(), DATEDIF(Tabla1[[#This Row],[Fecha de nac]],TODAY(),"y"), ROUNDDOWN((Tabla1[[#This Row],[Fecha Finalización]] -Tabla1[[#This Row],[Fecha de nac]])/365,0)))</f>
        <v/>
      </c>
      <c r="O358" s="170"/>
      <c r="P358" s="34"/>
      <c r="Q358" s="67"/>
      <c r="R358" s="67"/>
      <c r="S358" s="67"/>
      <c r="T358" s="67"/>
      <c r="U358" s="244" t="str">
        <f>IF(F358="","",Tabla1[[#This Row],[Fecha Inicio grupo]]+3*7-7)</f>
        <v/>
      </c>
      <c r="V358" s="245" t="str">
        <f>IF(F358="","",EDATE(Tabla1[[#This Row],[Fecha Inicio grupo]],3))</f>
        <v/>
      </c>
      <c r="W358" s="29"/>
      <c r="X358" s="29"/>
      <c r="Y358" s="76"/>
      <c r="Z358" s="76"/>
      <c r="AA358" s="76"/>
      <c r="AB358" s="76"/>
      <c r="AC358" s="76"/>
      <c r="AD358" s="76"/>
      <c r="AE358" s="76"/>
      <c r="AF358" s="76"/>
      <c r="AG358" s="76"/>
      <c r="AH358" s="76"/>
      <c r="AI358" s="76"/>
      <c r="AJ358" s="76"/>
      <c r="AK358" s="76"/>
      <c r="AL358" s="76"/>
      <c r="AM358" s="76"/>
      <c r="AN358" s="76"/>
      <c r="AO358" s="145"/>
      <c r="AP358" s="247" t="str">
        <f>IF(F358="","",IFERROR(VLOOKUP(SUBSTITUTE(SUBSTITUTE(Tabla1[[#This Row],[Uso Sistemas]],"T","P"),"N","F"),Parámetros!$M$2:$N$17,2,0),"Completar hasta 3ra sem. para evaluar a Probacionista"))</f>
        <v/>
      </c>
      <c r="AQ358" s="39"/>
      <c r="AR358" s="39"/>
      <c r="AS358" s="39"/>
      <c r="AT358" s="28"/>
      <c r="AU358" s="55"/>
      <c r="AV358" s="55"/>
      <c r="AW358" s="55"/>
      <c r="AX358" s="249" t="str">
        <f>IF(V358="","",EOMONTH(EDATE(Tabla1[[#This Row],[Fecha Finalización]],2),0))</f>
        <v/>
      </c>
      <c r="AY358" s="39"/>
      <c r="AZ358" s="250" t="str">
        <f>IF(V358="","",EOMONTH(EDATE(Tabla1[[#This Row],[Fecha Finalización]],3),0))</f>
        <v/>
      </c>
      <c r="BA358" s="39"/>
      <c r="BB358" s="39"/>
      <c r="BC358" s="236"/>
      <c r="BD358" s="234" t="str">
        <f>IF(F358="","",Tabla1[[#This Row],[sem 01]]&amp;Tabla1[[#This Row],[sem 02]]&amp;Tabla1[[#This Row],[sem 03]])</f>
        <v/>
      </c>
      <c r="BE358" s="235" t="str">
        <f>IF(TRIM(F358)="","",$B$1&amp;"-"&amp;SUBSTITUTE(Tabla1[[#This Row],[Mes Inscrito]]," ","")&amp;"-"&amp;SUBSTITUTE(Tabla1[[#This Row],[Dia de clases Inscrito]]," ","")&amp;"-"&amp;SUBSTITUTE(Tabla1[[#This Row],[Horario Inscrito]]," ","")&amp;"-"&amp;Tabla1[[#This Row],[Fecha Inicio grupo]])</f>
        <v/>
      </c>
      <c r="BF358" s="252" t="str">
        <f>IF(F358="","",Tabla1[[#This Row],[Curso]])</f>
        <v/>
      </c>
      <c r="BG358" s="253" t="str">
        <f>+IF(TRIM(F358)="","",$B$1&amp;"-"&amp;TRIM(Tabla1[[#This Row],[Mes Inscrito]])&amp;"-"&amp;TRIM(Tabla1[[#This Row],[Dia de clases Inscrito]])&amp;"-"&amp;TRIM(Tabla1[[#This Row],[Horario Inscrito]])&amp;"-"&amp;TRIM(Tabla1[[#This Row],[Fecha Inicio grupo]])&amp;"-"&amp;TRIM(Tabla1[[#This Row],[Tipo Incrito]]))</f>
        <v/>
      </c>
      <c r="BH358" s="307"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8"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8"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8" t="str">
        <f>IF(Tabla1[[#This Row],[Fecha Inicio grupo]]="","",IFERROR(VLOOKUP(Tabla1[[#This Row],[Mes de Alta como miembro]],Parámetros!$AM$2:$AN$16,2,0),"01/01/1900"))</f>
        <v/>
      </c>
    </row>
    <row r="359" spans="1:63" ht="14.45">
      <c r="A359" s="68">
        <v>356</v>
      </c>
      <c r="B359" s="29"/>
      <c r="C359" s="34"/>
      <c r="D359" s="42"/>
      <c r="E359" s="64"/>
      <c r="F359" s="45"/>
      <c r="G359" s="45"/>
      <c r="H359" s="164"/>
      <c r="I359" s="42"/>
      <c r="J359" s="28"/>
      <c r="K359" s="69"/>
      <c r="L359" s="68"/>
      <c r="M359" s="46"/>
      <c r="N359" s="239" t="str">
        <f ca="1">IF(Tabla1[[#This Row],[Fecha de nac]]="","",IF(Tabla1[[#This Row],[Fecha Finalización]] &gt;=TODAY(), DATEDIF(Tabla1[[#This Row],[Fecha de nac]],TODAY(),"y"), ROUNDDOWN((Tabla1[[#This Row],[Fecha Finalización]] -Tabla1[[#This Row],[Fecha de nac]])/365,0)))</f>
        <v/>
      </c>
      <c r="O359" s="170"/>
      <c r="P359" s="34"/>
      <c r="Q359" s="67"/>
      <c r="R359" s="67"/>
      <c r="S359" s="67"/>
      <c r="T359" s="67"/>
      <c r="U359" s="244" t="str">
        <f>IF(F359="","",Tabla1[[#This Row],[Fecha Inicio grupo]]+3*7-7)</f>
        <v/>
      </c>
      <c r="V359" s="245" t="str">
        <f>IF(F359="","",EDATE(Tabla1[[#This Row],[Fecha Inicio grupo]],3))</f>
        <v/>
      </c>
      <c r="W359" s="29"/>
      <c r="X359" s="29"/>
      <c r="Y359" s="76"/>
      <c r="Z359" s="76"/>
      <c r="AA359" s="76"/>
      <c r="AB359" s="76"/>
      <c r="AC359" s="76"/>
      <c r="AD359" s="76"/>
      <c r="AE359" s="76"/>
      <c r="AF359" s="76"/>
      <c r="AG359" s="76"/>
      <c r="AH359" s="76"/>
      <c r="AI359" s="76"/>
      <c r="AJ359" s="76"/>
      <c r="AK359" s="76"/>
      <c r="AL359" s="76"/>
      <c r="AM359" s="76"/>
      <c r="AN359" s="76"/>
      <c r="AO359" s="145"/>
      <c r="AP359" s="247" t="str">
        <f>IF(F359="","",IFERROR(VLOOKUP(SUBSTITUTE(SUBSTITUTE(Tabla1[[#This Row],[Uso Sistemas]],"T","P"),"N","F"),Parámetros!$M$2:$N$17,2,0),"Completar hasta 3ra sem. para evaluar a Probacionista"))</f>
        <v/>
      </c>
      <c r="AQ359" s="39"/>
      <c r="AR359" s="39"/>
      <c r="AS359" s="39"/>
      <c r="AT359" s="28"/>
      <c r="AU359" s="55"/>
      <c r="AV359" s="55"/>
      <c r="AW359" s="55"/>
      <c r="AX359" s="249" t="str">
        <f>IF(V359="","",EOMONTH(EDATE(Tabla1[[#This Row],[Fecha Finalización]],2),0))</f>
        <v/>
      </c>
      <c r="AY359" s="39"/>
      <c r="AZ359" s="250" t="str">
        <f>IF(V359="","",EOMONTH(EDATE(Tabla1[[#This Row],[Fecha Finalización]],3),0))</f>
        <v/>
      </c>
      <c r="BA359" s="39"/>
      <c r="BB359" s="39"/>
      <c r="BC359" s="236"/>
      <c r="BD359" s="234" t="str">
        <f>IF(F359="","",Tabla1[[#This Row],[sem 01]]&amp;Tabla1[[#This Row],[sem 02]]&amp;Tabla1[[#This Row],[sem 03]])</f>
        <v/>
      </c>
      <c r="BE359" s="235" t="str">
        <f>IF(TRIM(F359)="","",$B$1&amp;"-"&amp;SUBSTITUTE(Tabla1[[#This Row],[Mes Inscrito]]," ","")&amp;"-"&amp;SUBSTITUTE(Tabla1[[#This Row],[Dia de clases Inscrito]]," ","")&amp;"-"&amp;SUBSTITUTE(Tabla1[[#This Row],[Horario Inscrito]]," ","")&amp;"-"&amp;Tabla1[[#This Row],[Fecha Inicio grupo]])</f>
        <v/>
      </c>
      <c r="BF359" s="252" t="str">
        <f>IF(F359="","",Tabla1[[#This Row],[Curso]])</f>
        <v/>
      </c>
      <c r="BG359" s="253" t="str">
        <f>+IF(TRIM(F359)="","",$B$1&amp;"-"&amp;TRIM(Tabla1[[#This Row],[Mes Inscrito]])&amp;"-"&amp;TRIM(Tabla1[[#This Row],[Dia de clases Inscrito]])&amp;"-"&amp;TRIM(Tabla1[[#This Row],[Horario Inscrito]])&amp;"-"&amp;TRIM(Tabla1[[#This Row],[Fecha Inicio grupo]])&amp;"-"&amp;TRIM(Tabla1[[#This Row],[Tipo Incrito]]))</f>
        <v/>
      </c>
      <c r="BH359" s="307"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8"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8"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8" t="str">
        <f>IF(Tabla1[[#This Row],[Fecha Inicio grupo]]="","",IFERROR(VLOOKUP(Tabla1[[#This Row],[Mes de Alta como miembro]],Parámetros!$AM$2:$AN$16,2,0),"01/01/1900"))</f>
        <v/>
      </c>
    </row>
    <row r="360" spans="1:63" ht="14.45">
      <c r="A360" s="68">
        <v>357</v>
      </c>
      <c r="B360" s="29"/>
      <c r="C360" s="34"/>
      <c r="D360" s="42"/>
      <c r="E360" s="64"/>
      <c r="F360" s="45"/>
      <c r="G360" s="45"/>
      <c r="H360" s="164"/>
      <c r="I360" s="42"/>
      <c r="J360" s="28"/>
      <c r="K360" s="69"/>
      <c r="L360" s="68"/>
      <c r="M360" s="46"/>
      <c r="N360" s="239" t="str">
        <f ca="1">IF(Tabla1[[#This Row],[Fecha de nac]]="","",IF(Tabla1[[#This Row],[Fecha Finalización]] &gt;=TODAY(), DATEDIF(Tabla1[[#This Row],[Fecha de nac]],TODAY(),"y"), ROUNDDOWN((Tabla1[[#This Row],[Fecha Finalización]] -Tabla1[[#This Row],[Fecha de nac]])/365,0)))</f>
        <v/>
      </c>
      <c r="O360" s="170"/>
      <c r="P360" s="34"/>
      <c r="Q360" s="67"/>
      <c r="R360" s="67"/>
      <c r="S360" s="67"/>
      <c r="T360" s="67"/>
      <c r="U360" s="244" t="str">
        <f>IF(F360="","",Tabla1[[#This Row],[Fecha Inicio grupo]]+3*7-7)</f>
        <v/>
      </c>
      <c r="V360" s="245" t="str">
        <f>IF(F360="","",EDATE(Tabla1[[#This Row],[Fecha Inicio grupo]],3))</f>
        <v/>
      </c>
      <c r="W360" s="29"/>
      <c r="X360" s="29"/>
      <c r="Y360" s="76"/>
      <c r="Z360" s="76"/>
      <c r="AA360" s="76"/>
      <c r="AB360" s="76"/>
      <c r="AC360" s="76"/>
      <c r="AD360" s="76"/>
      <c r="AE360" s="76"/>
      <c r="AF360" s="76"/>
      <c r="AG360" s="76"/>
      <c r="AH360" s="76"/>
      <c r="AI360" s="76"/>
      <c r="AJ360" s="76"/>
      <c r="AK360" s="76"/>
      <c r="AL360" s="76"/>
      <c r="AM360" s="76"/>
      <c r="AN360" s="76"/>
      <c r="AO360" s="145"/>
      <c r="AP360" s="247" t="str">
        <f>IF(F360="","",IFERROR(VLOOKUP(SUBSTITUTE(SUBSTITUTE(Tabla1[[#This Row],[Uso Sistemas]],"T","P"),"N","F"),Parámetros!$M$2:$N$17,2,0),"Completar hasta 3ra sem. para evaluar a Probacionista"))</f>
        <v/>
      </c>
      <c r="AQ360" s="39"/>
      <c r="AR360" s="39"/>
      <c r="AS360" s="39"/>
      <c r="AT360" s="28"/>
      <c r="AU360" s="55"/>
      <c r="AV360" s="55"/>
      <c r="AW360" s="55"/>
      <c r="AX360" s="249" t="str">
        <f>IF(V360="","",EOMONTH(EDATE(Tabla1[[#This Row],[Fecha Finalización]],2),0))</f>
        <v/>
      </c>
      <c r="AY360" s="39"/>
      <c r="AZ360" s="250" t="str">
        <f>IF(V360="","",EOMONTH(EDATE(Tabla1[[#This Row],[Fecha Finalización]],3),0))</f>
        <v/>
      </c>
      <c r="BA360" s="39"/>
      <c r="BB360" s="39"/>
      <c r="BC360" s="236"/>
      <c r="BD360" s="234" t="str">
        <f>IF(F360="","",Tabla1[[#This Row],[sem 01]]&amp;Tabla1[[#This Row],[sem 02]]&amp;Tabla1[[#This Row],[sem 03]])</f>
        <v/>
      </c>
      <c r="BE360" s="235" t="str">
        <f>IF(TRIM(F360)="","",$B$1&amp;"-"&amp;SUBSTITUTE(Tabla1[[#This Row],[Mes Inscrito]]," ","")&amp;"-"&amp;SUBSTITUTE(Tabla1[[#This Row],[Dia de clases Inscrito]]," ","")&amp;"-"&amp;SUBSTITUTE(Tabla1[[#This Row],[Horario Inscrito]]," ","")&amp;"-"&amp;Tabla1[[#This Row],[Fecha Inicio grupo]])</f>
        <v/>
      </c>
      <c r="BF360" s="252" t="str">
        <f>IF(F360="","",Tabla1[[#This Row],[Curso]])</f>
        <v/>
      </c>
      <c r="BG360" s="253" t="str">
        <f>+IF(TRIM(F360)="","",$B$1&amp;"-"&amp;TRIM(Tabla1[[#This Row],[Mes Inscrito]])&amp;"-"&amp;TRIM(Tabla1[[#This Row],[Dia de clases Inscrito]])&amp;"-"&amp;TRIM(Tabla1[[#This Row],[Horario Inscrito]])&amp;"-"&amp;TRIM(Tabla1[[#This Row],[Fecha Inicio grupo]])&amp;"-"&amp;TRIM(Tabla1[[#This Row],[Tipo Incrito]]))</f>
        <v/>
      </c>
      <c r="BH360" s="307"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8"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8"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8" t="str">
        <f>IF(Tabla1[[#This Row],[Fecha Inicio grupo]]="","",IFERROR(VLOOKUP(Tabla1[[#This Row],[Mes de Alta como miembro]],Parámetros!$AM$2:$AN$16,2,0),"01/01/1900"))</f>
        <v/>
      </c>
    </row>
    <row r="361" spans="1:63" ht="14.45">
      <c r="A361" s="68">
        <v>358</v>
      </c>
      <c r="B361" s="29"/>
      <c r="C361" s="34"/>
      <c r="D361" s="42"/>
      <c r="E361" s="64"/>
      <c r="F361" s="45"/>
      <c r="G361" s="45"/>
      <c r="H361" s="164"/>
      <c r="I361" s="42"/>
      <c r="J361" s="28"/>
      <c r="K361" s="69"/>
      <c r="L361" s="68"/>
      <c r="M361" s="46"/>
      <c r="N361" s="239" t="str">
        <f ca="1">IF(Tabla1[[#This Row],[Fecha de nac]]="","",IF(Tabla1[[#This Row],[Fecha Finalización]] &gt;=TODAY(), DATEDIF(Tabla1[[#This Row],[Fecha de nac]],TODAY(),"y"), ROUNDDOWN((Tabla1[[#This Row],[Fecha Finalización]] -Tabla1[[#This Row],[Fecha de nac]])/365,0)))</f>
        <v/>
      </c>
      <c r="O361" s="170"/>
      <c r="P361" s="34"/>
      <c r="Q361" s="67"/>
      <c r="R361" s="67"/>
      <c r="S361" s="67"/>
      <c r="T361" s="67"/>
      <c r="U361" s="244" t="str">
        <f>IF(F361="","",Tabla1[[#This Row],[Fecha Inicio grupo]]+3*7-7)</f>
        <v/>
      </c>
      <c r="V361" s="245" t="str">
        <f>IF(F361="","",EDATE(Tabla1[[#This Row],[Fecha Inicio grupo]],3))</f>
        <v/>
      </c>
      <c r="W361" s="29"/>
      <c r="X361" s="29"/>
      <c r="Y361" s="76"/>
      <c r="Z361" s="76"/>
      <c r="AA361" s="76"/>
      <c r="AB361" s="76"/>
      <c r="AC361" s="76"/>
      <c r="AD361" s="76"/>
      <c r="AE361" s="76"/>
      <c r="AF361" s="76"/>
      <c r="AG361" s="76"/>
      <c r="AH361" s="76"/>
      <c r="AI361" s="76"/>
      <c r="AJ361" s="76"/>
      <c r="AK361" s="76"/>
      <c r="AL361" s="76"/>
      <c r="AM361" s="76"/>
      <c r="AN361" s="76"/>
      <c r="AO361" s="145"/>
      <c r="AP361" s="247" t="str">
        <f>IF(F361="","",IFERROR(VLOOKUP(SUBSTITUTE(SUBSTITUTE(Tabla1[[#This Row],[Uso Sistemas]],"T","P"),"N","F"),Parámetros!$M$2:$N$17,2,0),"Completar hasta 3ra sem. para evaluar a Probacionista"))</f>
        <v/>
      </c>
      <c r="AQ361" s="39"/>
      <c r="AR361" s="39"/>
      <c r="AS361" s="39"/>
      <c r="AT361" s="28"/>
      <c r="AU361" s="55"/>
      <c r="AV361" s="55"/>
      <c r="AW361" s="55"/>
      <c r="AX361" s="249" t="str">
        <f>IF(V361="","",EOMONTH(EDATE(Tabla1[[#This Row],[Fecha Finalización]],2),0))</f>
        <v/>
      </c>
      <c r="AY361" s="39"/>
      <c r="AZ361" s="250" t="str">
        <f>IF(V361="","",EOMONTH(EDATE(Tabla1[[#This Row],[Fecha Finalización]],3),0))</f>
        <v/>
      </c>
      <c r="BA361" s="39"/>
      <c r="BB361" s="39"/>
      <c r="BC361" s="236"/>
      <c r="BD361" s="234" t="str">
        <f>IF(F361="","",Tabla1[[#This Row],[sem 01]]&amp;Tabla1[[#This Row],[sem 02]]&amp;Tabla1[[#This Row],[sem 03]])</f>
        <v/>
      </c>
      <c r="BE361" s="235" t="str">
        <f>IF(TRIM(F361)="","",$B$1&amp;"-"&amp;SUBSTITUTE(Tabla1[[#This Row],[Mes Inscrito]]," ","")&amp;"-"&amp;SUBSTITUTE(Tabla1[[#This Row],[Dia de clases Inscrito]]," ","")&amp;"-"&amp;SUBSTITUTE(Tabla1[[#This Row],[Horario Inscrito]]," ","")&amp;"-"&amp;Tabla1[[#This Row],[Fecha Inicio grupo]])</f>
        <v/>
      </c>
      <c r="BF361" s="252" t="str">
        <f>IF(F361="","",Tabla1[[#This Row],[Curso]])</f>
        <v/>
      </c>
      <c r="BG361" s="253" t="str">
        <f>+IF(TRIM(F361)="","",$B$1&amp;"-"&amp;TRIM(Tabla1[[#This Row],[Mes Inscrito]])&amp;"-"&amp;TRIM(Tabla1[[#This Row],[Dia de clases Inscrito]])&amp;"-"&amp;TRIM(Tabla1[[#This Row],[Horario Inscrito]])&amp;"-"&amp;TRIM(Tabla1[[#This Row],[Fecha Inicio grupo]])&amp;"-"&amp;TRIM(Tabla1[[#This Row],[Tipo Incrito]]))</f>
        <v/>
      </c>
      <c r="BH361" s="307"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8"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8"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8" t="str">
        <f>IF(Tabla1[[#This Row],[Fecha Inicio grupo]]="","",IFERROR(VLOOKUP(Tabla1[[#This Row],[Mes de Alta como miembro]],Parámetros!$AM$2:$AN$16,2,0),"01/01/1900"))</f>
        <v/>
      </c>
    </row>
    <row r="362" spans="1:63" ht="14.45">
      <c r="A362" s="68">
        <v>359</v>
      </c>
      <c r="B362" s="29"/>
      <c r="C362" s="34"/>
      <c r="D362" s="42"/>
      <c r="E362" s="64"/>
      <c r="F362" s="45"/>
      <c r="G362" s="45"/>
      <c r="H362" s="164"/>
      <c r="I362" s="42"/>
      <c r="J362" s="28"/>
      <c r="K362" s="69"/>
      <c r="L362" s="68"/>
      <c r="M362" s="46"/>
      <c r="N362" s="239" t="str">
        <f ca="1">IF(Tabla1[[#This Row],[Fecha de nac]]="","",IF(Tabla1[[#This Row],[Fecha Finalización]] &gt;=TODAY(), DATEDIF(Tabla1[[#This Row],[Fecha de nac]],TODAY(),"y"), ROUNDDOWN((Tabla1[[#This Row],[Fecha Finalización]] -Tabla1[[#This Row],[Fecha de nac]])/365,0)))</f>
        <v/>
      </c>
      <c r="O362" s="170"/>
      <c r="P362" s="34"/>
      <c r="Q362" s="67"/>
      <c r="R362" s="67"/>
      <c r="S362" s="67"/>
      <c r="T362" s="67"/>
      <c r="U362" s="244" t="str">
        <f>IF(F362="","",Tabla1[[#This Row],[Fecha Inicio grupo]]+3*7-7)</f>
        <v/>
      </c>
      <c r="V362" s="245" t="str">
        <f>IF(F362="","",EDATE(Tabla1[[#This Row],[Fecha Inicio grupo]],3))</f>
        <v/>
      </c>
      <c r="W362" s="29"/>
      <c r="X362" s="29"/>
      <c r="Y362" s="76"/>
      <c r="Z362" s="76"/>
      <c r="AA362" s="76"/>
      <c r="AB362" s="76"/>
      <c r="AC362" s="76"/>
      <c r="AD362" s="76"/>
      <c r="AE362" s="76"/>
      <c r="AF362" s="76"/>
      <c r="AG362" s="76"/>
      <c r="AH362" s="76"/>
      <c r="AI362" s="76"/>
      <c r="AJ362" s="76"/>
      <c r="AK362" s="76"/>
      <c r="AL362" s="76"/>
      <c r="AM362" s="76"/>
      <c r="AN362" s="76"/>
      <c r="AO362" s="145"/>
      <c r="AP362" s="247" t="str">
        <f>IF(F362="","",IFERROR(VLOOKUP(SUBSTITUTE(SUBSTITUTE(Tabla1[[#This Row],[Uso Sistemas]],"T","P"),"N","F"),Parámetros!$M$2:$N$17,2,0),"Completar hasta 3ra sem. para evaluar a Probacionista"))</f>
        <v/>
      </c>
      <c r="AQ362" s="39"/>
      <c r="AR362" s="39"/>
      <c r="AS362" s="39"/>
      <c r="AT362" s="28"/>
      <c r="AU362" s="55"/>
      <c r="AV362" s="55"/>
      <c r="AW362" s="55"/>
      <c r="AX362" s="249" t="str">
        <f>IF(V362="","",EOMONTH(EDATE(Tabla1[[#This Row],[Fecha Finalización]],2),0))</f>
        <v/>
      </c>
      <c r="AY362" s="39"/>
      <c r="AZ362" s="250" t="str">
        <f>IF(V362="","",EOMONTH(EDATE(Tabla1[[#This Row],[Fecha Finalización]],3),0))</f>
        <v/>
      </c>
      <c r="BA362" s="39"/>
      <c r="BB362" s="39"/>
      <c r="BC362" s="236"/>
      <c r="BD362" s="234" t="str">
        <f>IF(F362="","",Tabla1[[#This Row],[sem 01]]&amp;Tabla1[[#This Row],[sem 02]]&amp;Tabla1[[#This Row],[sem 03]])</f>
        <v/>
      </c>
      <c r="BE362" s="235" t="str">
        <f>IF(TRIM(F362)="","",$B$1&amp;"-"&amp;SUBSTITUTE(Tabla1[[#This Row],[Mes Inscrito]]," ","")&amp;"-"&amp;SUBSTITUTE(Tabla1[[#This Row],[Dia de clases Inscrito]]," ","")&amp;"-"&amp;SUBSTITUTE(Tabla1[[#This Row],[Horario Inscrito]]," ","")&amp;"-"&amp;Tabla1[[#This Row],[Fecha Inicio grupo]])</f>
        <v/>
      </c>
      <c r="BF362" s="252" t="str">
        <f>IF(F362="","",Tabla1[[#This Row],[Curso]])</f>
        <v/>
      </c>
      <c r="BG362" s="253" t="str">
        <f>+IF(TRIM(F362)="","",$B$1&amp;"-"&amp;TRIM(Tabla1[[#This Row],[Mes Inscrito]])&amp;"-"&amp;TRIM(Tabla1[[#This Row],[Dia de clases Inscrito]])&amp;"-"&amp;TRIM(Tabla1[[#This Row],[Horario Inscrito]])&amp;"-"&amp;TRIM(Tabla1[[#This Row],[Fecha Inicio grupo]])&amp;"-"&amp;TRIM(Tabla1[[#This Row],[Tipo Incrito]]))</f>
        <v/>
      </c>
      <c r="BH362" s="307"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8"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8"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8" t="str">
        <f>IF(Tabla1[[#This Row],[Fecha Inicio grupo]]="","",IFERROR(VLOOKUP(Tabla1[[#This Row],[Mes de Alta como miembro]],Parámetros!$AM$2:$AN$16,2,0),"01/01/1900"))</f>
        <v/>
      </c>
    </row>
    <row r="363" spans="1:63" ht="14.45">
      <c r="A363" s="68">
        <v>360</v>
      </c>
      <c r="B363" s="29"/>
      <c r="C363" s="34"/>
      <c r="D363" s="42"/>
      <c r="E363" s="64"/>
      <c r="F363" s="45"/>
      <c r="G363" s="45"/>
      <c r="H363" s="164"/>
      <c r="I363" s="42"/>
      <c r="J363" s="28"/>
      <c r="K363" s="69"/>
      <c r="L363" s="68"/>
      <c r="M363" s="46"/>
      <c r="N363" s="239" t="str">
        <f ca="1">IF(Tabla1[[#This Row],[Fecha de nac]]="","",IF(Tabla1[[#This Row],[Fecha Finalización]] &gt;=TODAY(), DATEDIF(Tabla1[[#This Row],[Fecha de nac]],TODAY(),"y"), ROUNDDOWN((Tabla1[[#This Row],[Fecha Finalización]] -Tabla1[[#This Row],[Fecha de nac]])/365,0)))</f>
        <v/>
      </c>
      <c r="O363" s="170"/>
      <c r="P363" s="34"/>
      <c r="Q363" s="67"/>
      <c r="R363" s="67"/>
      <c r="S363" s="67"/>
      <c r="T363" s="67"/>
      <c r="U363" s="244" t="str">
        <f>IF(F363="","",Tabla1[[#This Row],[Fecha Inicio grupo]]+3*7-7)</f>
        <v/>
      </c>
      <c r="V363" s="245" t="str">
        <f>IF(F363="","",EDATE(Tabla1[[#This Row],[Fecha Inicio grupo]],3))</f>
        <v/>
      </c>
      <c r="W363" s="29"/>
      <c r="X363" s="29"/>
      <c r="Y363" s="76"/>
      <c r="Z363" s="76"/>
      <c r="AA363" s="76"/>
      <c r="AB363" s="76"/>
      <c r="AC363" s="76"/>
      <c r="AD363" s="76"/>
      <c r="AE363" s="76"/>
      <c r="AF363" s="76"/>
      <c r="AG363" s="76"/>
      <c r="AH363" s="76"/>
      <c r="AI363" s="76"/>
      <c r="AJ363" s="76"/>
      <c r="AK363" s="76"/>
      <c r="AL363" s="76"/>
      <c r="AM363" s="76"/>
      <c r="AN363" s="76"/>
      <c r="AO363" s="145"/>
      <c r="AP363" s="247" t="str">
        <f>IF(F363="","",IFERROR(VLOOKUP(SUBSTITUTE(SUBSTITUTE(Tabla1[[#This Row],[Uso Sistemas]],"T","P"),"N","F"),Parámetros!$M$2:$N$17,2,0),"Completar hasta 3ra sem. para evaluar a Probacionista"))</f>
        <v/>
      </c>
      <c r="AQ363" s="39"/>
      <c r="AR363" s="39"/>
      <c r="AS363" s="39"/>
      <c r="AT363" s="28"/>
      <c r="AU363" s="55"/>
      <c r="AV363" s="55"/>
      <c r="AW363" s="55"/>
      <c r="AX363" s="249" t="str">
        <f>IF(V363="","",EOMONTH(EDATE(Tabla1[[#This Row],[Fecha Finalización]],2),0))</f>
        <v/>
      </c>
      <c r="AY363" s="39"/>
      <c r="AZ363" s="250" t="str">
        <f>IF(V363="","",EOMONTH(EDATE(Tabla1[[#This Row],[Fecha Finalización]],3),0))</f>
        <v/>
      </c>
      <c r="BA363" s="39"/>
      <c r="BB363" s="39"/>
      <c r="BC363" s="236"/>
      <c r="BD363" s="234" t="str">
        <f>IF(F363="","",Tabla1[[#This Row],[sem 01]]&amp;Tabla1[[#This Row],[sem 02]]&amp;Tabla1[[#This Row],[sem 03]])</f>
        <v/>
      </c>
      <c r="BE363" s="235" t="str">
        <f>IF(TRIM(F363)="","",$B$1&amp;"-"&amp;SUBSTITUTE(Tabla1[[#This Row],[Mes Inscrito]]," ","")&amp;"-"&amp;SUBSTITUTE(Tabla1[[#This Row],[Dia de clases Inscrito]]," ","")&amp;"-"&amp;SUBSTITUTE(Tabla1[[#This Row],[Horario Inscrito]]," ","")&amp;"-"&amp;Tabla1[[#This Row],[Fecha Inicio grupo]])</f>
        <v/>
      </c>
      <c r="BF363" s="252" t="str">
        <f>IF(F363="","",Tabla1[[#This Row],[Curso]])</f>
        <v/>
      </c>
      <c r="BG363" s="253" t="str">
        <f>+IF(TRIM(F363)="","",$B$1&amp;"-"&amp;TRIM(Tabla1[[#This Row],[Mes Inscrito]])&amp;"-"&amp;TRIM(Tabla1[[#This Row],[Dia de clases Inscrito]])&amp;"-"&amp;TRIM(Tabla1[[#This Row],[Horario Inscrito]])&amp;"-"&amp;TRIM(Tabla1[[#This Row],[Fecha Inicio grupo]])&amp;"-"&amp;TRIM(Tabla1[[#This Row],[Tipo Incrito]]))</f>
        <v/>
      </c>
      <c r="BH363" s="307"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8"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8"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8" t="str">
        <f>IF(Tabla1[[#This Row],[Fecha Inicio grupo]]="","",IFERROR(VLOOKUP(Tabla1[[#This Row],[Mes de Alta como miembro]],Parámetros!$AM$2:$AN$16,2,0),"01/01/1900"))</f>
        <v/>
      </c>
    </row>
    <row r="364" spans="1:63" ht="14.45">
      <c r="A364" s="68">
        <v>361</v>
      </c>
      <c r="B364" s="29"/>
      <c r="C364" s="34"/>
      <c r="D364" s="42"/>
      <c r="E364" s="64"/>
      <c r="F364" s="45"/>
      <c r="G364" s="45"/>
      <c r="H364" s="164"/>
      <c r="I364" s="42"/>
      <c r="J364" s="28"/>
      <c r="K364" s="69"/>
      <c r="L364" s="68"/>
      <c r="M364" s="46"/>
      <c r="N364" s="239" t="str">
        <f ca="1">IF(Tabla1[[#This Row],[Fecha de nac]]="","",IF(Tabla1[[#This Row],[Fecha Finalización]] &gt;=TODAY(), DATEDIF(Tabla1[[#This Row],[Fecha de nac]],TODAY(),"y"), ROUNDDOWN((Tabla1[[#This Row],[Fecha Finalización]] -Tabla1[[#This Row],[Fecha de nac]])/365,0)))</f>
        <v/>
      </c>
      <c r="O364" s="170"/>
      <c r="P364" s="34"/>
      <c r="Q364" s="67"/>
      <c r="R364" s="67"/>
      <c r="S364" s="67"/>
      <c r="T364" s="67"/>
      <c r="U364" s="244" t="str">
        <f>IF(F364="","",Tabla1[[#This Row],[Fecha Inicio grupo]]+3*7-7)</f>
        <v/>
      </c>
      <c r="V364" s="245" t="str">
        <f>IF(F364="","",EDATE(Tabla1[[#This Row],[Fecha Inicio grupo]],3))</f>
        <v/>
      </c>
      <c r="W364" s="29"/>
      <c r="X364" s="29"/>
      <c r="Y364" s="76"/>
      <c r="Z364" s="76"/>
      <c r="AA364" s="76"/>
      <c r="AB364" s="76"/>
      <c r="AC364" s="76"/>
      <c r="AD364" s="76"/>
      <c r="AE364" s="76"/>
      <c r="AF364" s="76"/>
      <c r="AG364" s="76"/>
      <c r="AH364" s="76"/>
      <c r="AI364" s="76"/>
      <c r="AJ364" s="76"/>
      <c r="AK364" s="76"/>
      <c r="AL364" s="76"/>
      <c r="AM364" s="76"/>
      <c r="AN364" s="76"/>
      <c r="AO364" s="145"/>
      <c r="AP364" s="247" t="str">
        <f>IF(F364="","",IFERROR(VLOOKUP(SUBSTITUTE(SUBSTITUTE(Tabla1[[#This Row],[Uso Sistemas]],"T","P"),"N","F"),Parámetros!$M$2:$N$17,2,0),"Completar hasta 3ra sem. para evaluar a Probacionista"))</f>
        <v/>
      </c>
      <c r="AQ364" s="39"/>
      <c r="AR364" s="39"/>
      <c r="AS364" s="39"/>
      <c r="AT364" s="28"/>
      <c r="AU364" s="55"/>
      <c r="AV364" s="55"/>
      <c r="AW364" s="55"/>
      <c r="AX364" s="249" t="str">
        <f>IF(V364="","",EOMONTH(EDATE(Tabla1[[#This Row],[Fecha Finalización]],2),0))</f>
        <v/>
      </c>
      <c r="AY364" s="39"/>
      <c r="AZ364" s="250" t="str">
        <f>IF(V364="","",EOMONTH(EDATE(Tabla1[[#This Row],[Fecha Finalización]],3),0))</f>
        <v/>
      </c>
      <c r="BA364" s="39"/>
      <c r="BB364" s="39"/>
      <c r="BC364" s="236"/>
      <c r="BD364" s="234" t="str">
        <f>IF(F364="","",Tabla1[[#This Row],[sem 01]]&amp;Tabla1[[#This Row],[sem 02]]&amp;Tabla1[[#This Row],[sem 03]])</f>
        <v/>
      </c>
      <c r="BE364" s="235" t="str">
        <f>IF(TRIM(F364)="","",$B$1&amp;"-"&amp;SUBSTITUTE(Tabla1[[#This Row],[Mes Inscrito]]," ","")&amp;"-"&amp;SUBSTITUTE(Tabla1[[#This Row],[Dia de clases Inscrito]]," ","")&amp;"-"&amp;SUBSTITUTE(Tabla1[[#This Row],[Horario Inscrito]]," ","")&amp;"-"&amp;Tabla1[[#This Row],[Fecha Inicio grupo]])</f>
        <v/>
      </c>
      <c r="BF364" s="252" t="str">
        <f>IF(F364="","",Tabla1[[#This Row],[Curso]])</f>
        <v/>
      </c>
      <c r="BG364" s="253" t="str">
        <f>+IF(TRIM(F364)="","",$B$1&amp;"-"&amp;TRIM(Tabla1[[#This Row],[Mes Inscrito]])&amp;"-"&amp;TRIM(Tabla1[[#This Row],[Dia de clases Inscrito]])&amp;"-"&amp;TRIM(Tabla1[[#This Row],[Horario Inscrito]])&amp;"-"&amp;TRIM(Tabla1[[#This Row],[Fecha Inicio grupo]])&amp;"-"&amp;TRIM(Tabla1[[#This Row],[Tipo Incrito]]))</f>
        <v/>
      </c>
      <c r="BH364" s="307"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8"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8"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8" t="str">
        <f>IF(Tabla1[[#This Row],[Fecha Inicio grupo]]="","",IFERROR(VLOOKUP(Tabla1[[#This Row],[Mes de Alta como miembro]],Parámetros!$AM$2:$AN$16,2,0),"01/01/1900"))</f>
        <v/>
      </c>
    </row>
    <row r="365" spans="1:63" ht="14.45">
      <c r="A365" s="68">
        <v>362</v>
      </c>
      <c r="B365" s="29"/>
      <c r="C365" s="34"/>
      <c r="D365" s="42"/>
      <c r="E365" s="64"/>
      <c r="F365" s="45"/>
      <c r="G365" s="45"/>
      <c r="H365" s="164"/>
      <c r="I365" s="42"/>
      <c r="J365" s="28"/>
      <c r="K365" s="69"/>
      <c r="L365" s="68"/>
      <c r="M365" s="46"/>
      <c r="N365" s="239" t="str">
        <f ca="1">IF(Tabla1[[#This Row],[Fecha de nac]]="","",IF(Tabla1[[#This Row],[Fecha Finalización]] &gt;=TODAY(), DATEDIF(Tabla1[[#This Row],[Fecha de nac]],TODAY(),"y"), ROUNDDOWN((Tabla1[[#This Row],[Fecha Finalización]] -Tabla1[[#This Row],[Fecha de nac]])/365,0)))</f>
        <v/>
      </c>
      <c r="O365" s="170"/>
      <c r="P365" s="34"/>
      <c r="Q365" s="67"/>
      <c r="R365" s="67"/>
      <c r="S365" s="67"/>
      <c r="T365" s="67"/>
      <c r="U365" s="244" t="str">
        <f>IF(F365="","",Tabla1[[#This Row],[Fecha Inicio grupo]]+3*7-7)</f>
        <v/>
      </c>
      <c r="V365" s="245" t="str">
        <f>IF(F365="","",EDATE(Tabla1[[#This Row],[Fecha Inicio grupo]],3))</f>
        <v/>
      </c>
      <c r="W365" s="29"/>
      <c r="X365" s="29"/>
      <c r="Y365" s="76"/>
      <c r="Z365" s="76"/>
      <c r="AA365" s="76"/>
      <c r="AB365" s="76"/>
      <c r="AC365" s="76"/>
      <c r="AD365" s="76"/>
      <c r="AE365" s="76"/>
      <c r="AF365" s="76"/>
      <c r="AG365" s="76"/>
      <c r="AH365" s="76"/>
      <c r="AI365" s="76"/>
      <c r="AJ365" s="76"/>
      <c r="AK365" s="76"/>
      <c r="AL365" s="76"/>
      <c r="AM365" s="76"/>
      <c r="AN365" s="76"/>
      <c r="AO365" s="145"/>
      <c r="AP365" s="247" t="str">
        <f>IF(F365="","",IFERROR(VLOOKUP(SUBSTITUTE(SUBSTITUTE(Tabla1[[#This Row],[Uso Sistemas]],"T","P"),"N","F"),Parámetros!$M$2:$N$17,2,0),"Completar hasta 3ra sem. para evaluar a Probacionista"))</f>
        <v/>
      </c>
      <c r="AQ365" s="39"/>
      <c r="AR365" s="39"/>
      <c r="AS365" s="39"/>
      <c r="AT365" s="28"/>
      <c r="AU365" s="55"/>
      <c r="AV365" s="55"/>
      <c r="AW365" s="55"/>
      <c r="AX365" s="249" t="str">
        <f>IF(V365="","",EOMONTH(EDATE(Tabla1[[#This Row],[Fecha Finalización]],2),0))</f>
        <v/>
      </c>
      <c r="AY365" s="39"/>
      <c r="AZ365" s="250" t="str">
        <f>IF(V365="","",EOMONTH(EDATE(Tabla1[[#This Row],[Fecha Finalización]],3),0))</f>
        <v/>
      </c>
      <c r="BA365" s="39"/>
      <c r="BB365" s="39"/>
      <c r="BC365" s="236"/>
      <c r="BD365" s="234" t="str">
        <f>IF(F365="","",Tabla1[[#This Row],[sem 01]]&amp;Tabla1[[#This Row],[sem 02]]&amp;Tabla1[[#This Row],[sem 03]])</f>
        <v/>
      </c>
      <c r="BE365" s="235" t="str">
        <f>IF(TRIM(F365)="","",$B$1&amp;"-"&amp;SUBSTITUTE(Tabla1[[#This Row],[Mes Inscrito]]," ","")&amp;"-"&amp;SUBSTITUTE(Tabla1[[#This Row],[Dia de clases Inscrito]]," ","")&amp;"-"&amp;SUBSTITUTE(Tabla1[[#This Row],[Horario Inscrito]]," ","")&amp;"-"&amp;Tabla1[[#This Row],[Fecha Inicio grupo]])</f>
        <v/>
      </c>
      <c r="BF365" s="252" t="str">
        <f>IF(F365="","",Tabla1[[#This Row],[Curso]])</f>
        <v/>
      </c>
      <c r="BG365" s="253" t="str">
        <f>+IF(TRIM(F365)="","",$B$1&amp;"-"&amp;TRIM(Tabla1[[#This Row],[Mes Inscrito]])&amp;"-"&amp;TRIM(Tabla1[[#This Row],[Dia de clases Inscrito]])&amp;"-"&amp;TRIM(Tabla1[[#This Row],[Horario Inscrito]])&amp;"-"&amp;TRIM(Tabla1[[#This Row],[Fecha Inicio grupo]])&amp;"-"&amp;TRIM(Tabla1[[#This Row],[Tipo Incrito]]))</f>
        <v/>
      </c>
      <c r="BH365" s="307"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8"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8"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8" t="str">
        <f>IF(Tabla1[[#This Row],[Fecha Inicio grupo]]="","",IFERROR(VLOOKUP(Tabla1[[#This Row],[Mes de Alta como miembro]],Parámetros!$AM$2:$AN$16,2,0),"01/01/1900"))</f>
        <v/>
      </c>
    </row>
    <row r="366" spans="1:63" ht="14.45">
      <c r="A366" s="68">
        <v>363</v>
      </c>
      <c r="B366" s="29"/>
      <c r="C366" s="34"/>
      <c r="D366" s="42"/>
      <c r="E366" s="64"/>
      <c r="F366" s="45"/>
      <c r="G366" s="45"/>
      <c r="H366" s="164"/>
      <c r="I366" s="42"/>
      <c r="J366" s="28"/>
      <c r="K366" s="69"/>
      <c r="L366" s="68"/>
      <c r="M366" s="46"/>
      <c r="N366" s="239" t="str">
        <f ca="1">IF(Tabla1[[#This Row],[Fecha de nac]]="","",IF(Tabla1[[#This Row],[Fecha Finalización]] &gt;=TODAY(), DATEDIF(Tabla1[[#This Row],[Fecha de nac]],TODAY(),"y"), ROUNDDOWN((Tabla1[[#This Row],[Fecha Finalización]] -Tabla1[[#This Row],[Fecha de nac]])/365,0)))</f>
        <v/>
      </c>
      <c r="O366" s="170"/>
      <c r="P366" s="34"/>
      <c r="Q366" s="67"/>
      <c r="R366" s="67"/>
      <c r="S366" s="67"/>
      <c r="T366" s="67"/>
      <c r="U366" s="244" t="str">
        <f>IF(F366="","",Tabla1[[#This Row],[Fecha Inicio grupo]]+3*7-7)</f>
        <v/>
      </c>
      <c r="V366" s="245" t="str">
        <f>IF(F366="","",EDATE(Tabla1[[#This Row],[Fecha Inicio grupo]],3))</f>
        <v/>
      </c>
      <c r="W366" s="29"/>
      <c r="X366" s="29"/>
      <c r="Y366" s="76"/>
      <c r="Z366" s="76"/>
      <c r="AA366" s="76"/>
      <c r="AB366" s="76"/>
      <c r="AC366" s="76"/>
      <c r="AD366" s="76"/>
      <c r="AE366" s="76"/>
      <c r="AF366" s="76"/>
      <c r="AG366" s="76"/>
      <c r="AH366" s="76"/>
      <c r="AI366" s="76"/>
      <c r="AJ366" s="76"/>
      <c r="AK366" s="76"/>
      <c r="AL366" s="76"/>
      <c r="AM366" s="76"/>
      <c r="AN366" s="76"/>
      <c r="AO366" s="145"/>
      <c r="AP366" s="247" t="str">
        <f>IF(F366="","",IFERROR(VLOOKUP(SUBSTITUTE(SUBSTITUTE(Tabla1[[#This Row],[Uso Sistemas]],"T","P"),"N","F"),Parámetros!$M$2:$N$17,2,0),"Completar hasta 3ra sem. para evaluar a Probacionista"))</f>
        <v/>
      </c>
      <c r="AQ366" s="39"/>
      <c r="AR366" s="39"/>
      <c r="AS366" s="39"/>
      <c r="AT366" s="28"/>
      <c r="AU366" s="55"/>
      <c r="AV366" s="55"/>
      <c r="AW366" s="55"/>
      <c r="AX366" s="249" t="str">
        <f>IF(V366="","",EOMONTH(EDATE(Tabla1[[#This Row],[Fecha Finalización]],2),0))</f>
        <v/>
      </c>
      <c r="AY366" s="39"/>
      <c r="AZ366" s="250" t="str">
        <f>IF(V366="","",EOMONTH(EDATE(Tabla1[[#This Row],[Fecha Finalización]],3),0))</f>
        <v/>
      </c>
      <c r="BA366" s="39"/>
      <c r="BB366" s="39"/>
      <c r="BC366" s="236"/>
      <c r="BD366" s="234" t="str">
        <f>IF(F366="","",Tabla1[[#This Row],[sem 01]]&amp;Tabla1[[#This Row],[sem 02]]&amp;Tabla1[[#This Row],[sem 03]])</f>
        <v/>
      </c>
      <c r="BE366" s="235" t="str">
        <f>IF(TRIM(F366)="","",$B$1&amp;"-"&amp;SUBSTITUTE(Tabla1[[#This Row],[Mes Inscrito]]," ","")&amp;"-"&amp;SUBSTITUTE(Tabla1[[#This Row],[Dia de clases Inscrito]]," ","")&amp;"-"&amp;SUBSTITUTE(Tabla1[[#This Row],[Horario Inscrito]]," ","")&amp;"-"&amp;Tabla1[[#This Row],[Fecha Inicio grupo]])</f>
        <v/>
      </c>
      <c r="BF366" s="252" t="str">
        <f>IF(F366="","",Tabla1[[#This Row],[Curso]])</f>
        <v/>
      </c>
      <c r="BG366" s="253" t="str">
        <f>+IF(TRIM(F366)="","",$B$1&amp;"-"&amp;TRIM(Tabla1[[#This Row],[Mes Inscrito]])&amp;"-"&amp;TRIM(Tabla1[[#This Row],[Dia de clases Inscrito]])&amp;"-"&amp;TRIM(Tabla1[[#This Row],[Horario Inscrito]])&amp;"-"&amp;TRIM(Tabla1[[#This Row],[Fecha Inicio grupo]])&amp;"-"&amp;TRIM(Tabla1[[#This Row],[Tipo Incrito]]))</f>
        <v/>
      </c>
      <c r="BH366" s="307"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8"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8"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8" t="str">
        <f>IF(Tabla1[[#This Row],[Fecha Inicio grupo]]="","",IFERROR(VLOOKUP(Tabla1[[#This Row],[Mes de Alta como miembro]],Parámetros!$AM$2:$AN$16,2,0),"01/01/1900"))</f>
        <v/>
      </c>
    </row>
    <row r="367" spans="1:63" ht="14.45">
      <c r="A367" s="68">
        <v>364</v>
      </c>
      <c r="B367" s="29"/>
      <c r="C367" s="34"/>
      <c r="D367" s="42"/>
      <c r="E367" s="64"/>
      <c r="F367" s="45"/>
      <c r="G367" s="45"/>
      <c r="H367" s="164"/>
      <c r="I367" s="42"/>
      <c r="J367" s="28"/>
      <c r="K367" s="69"/>
      <c r="L367" s="68"/>
      <c r="M367" s="46"/>
      <c r="N367" s="239" t="str">
        <f ca="1">IF(Tabla1[[#This Row],[Fecha de nac]]="","",IF(Tabla1[[#This Row],[Fecha Finalización]] &gt;=TODAY(), DATEDIF(Tabla1[[#This Row],[Fecha de nac]],TODAY(),"y"), ROUNDDOWN((Tabla1[[#This Row],[Fecha Finalización]] -Tabla1[[#This Row],[Fecha de nac]])/365,0)))</f>
        <v/>
      </c>
      <c r="O367" s="170"/>
      <c r="P367" s="34"/>
      <c r="Q367" s="67"/>
      <c r="R367" s="67"/>
      <c r="S367" s="67"/>
      <c r="T367" s="67"/>
      <c r="U367" s="244" t="str">
        <f>IF(F367="","",Tabla1[[#This Row],[Fecha Inicio grupo]]+3*7-7)</f>
        <v/>
      </c>
      <c r="V367" s="245" t="str">
        <f>IF(F367="","",EDATE(Tabla1[[#This Row],[Fecha Inicio grupo]],3))</f>
        <v/>
      </c>
      <c r="W367" s="29"/>
      <c r="X367" s="29"/>
      <c r="Y367" s="76"/>
      <c r="Z367" s="76"/>
      <c r="AA367" s="76"/>
      <c r="AB367" s="76"/>
      <c r="AC367" s="76"/>
      <c r="AD367" s="76"/>
      <c r="AE367" s="76"/>
      <c r="AF367" s="76"/>
      <c r="AG367" s="76"/>
      <c r="AH367" s="76"/>
      <c r="AI367" s="76"/>
      <c r="AJ367" s="76"/>
      <c r="AK367" s="76"/>
      <c r="AL367" s="76"/>
      <c r="AM367" s="76"/>
      <c r="AN367" s="76"/>
      <c r="AO367" s="145"/>
      <c r="AP367" s="247" t="str">
        <f>IF(F367="","",IFERROR(VLOOKUP(SUBSTITUTE(SUBSTITUTE(Tabla1[[#This Row],[Uso Sistemas]],"T","P"),"N","F"),Parámetros!$M$2:$N$17,2,0),"Completar hasta 3ra sem. para evaluar a Probacionista"))</f>
        <v/>
      </c>
      <c r="AQ367" s="39"/>
      <c r="AR367" s="39"/>
      <c r="AS367" s="39"/>
      <c r="AT367" s="28"/>
      <c r="AU367" s="55"/>
      <c r="AV367" s="55"/>
      <c r="AW367" s="55"/>
      <c r="AX367" s="249" t="str">
        <f>IF(V367="","",EOMONTH(EDATE(Tabla1[[#This Row],[Fecha Finalización]],2),0))</f>
        <v/>
      </c>
      <c r="AY367" s="39"/>
      <c r="AZ367" s="250" t="str">
        <f>IF(V367="","",EOMONTH(EDATE(Tabla1[[#This Row],[Fecha Finalización]],3),0))</f>
        <v/>
      </c>
      <c r="BA367" s="39"/>
      <c r="BB367" s="39"/>
      <c r="BC367" s="236"/>
      <c r="BD367" s="234" t="str">
        <f>IF(F367="","",Tabla1[[#This Row],[sem 01]]&amp;Tabla1[[#This Row],[sem 02]]&amp;Tabla1[[#This Row],[sem 03]])</f>
        <v/>
      </c>
      <c r="BE367" s="235" t="str">
        <f>IF(TRIM(F367)="","",$B$1&amp;"-"&amp;SUBSTITUTE(Tabla1[[#This Row],[Mes Inscrito]]," ","")&amp;"-"&amp;SUBSTITUTE(Tabla1[[#This Row],[Dia de clases Inscrito]]," ","")&amp;"-"&amp;SUBSTITUTE(Tabla1[[#This Row],[Horario Inscrito]]," ","")&amp;"-"&amp;Tabla1[[#This Row],[Fecha Inicio grupo]])</f>
        <v/>
      </c>
      <c r="BF367" s="252" t="str">
        <f>IF(F367="","",Tabla1[[#This Row],[Curso]])</f>
        <v/>
      </c>
      <c r="BG367" s="253" t="str">
        <f>+IF(TRIM(F367)="","",$B$1&amp;"-"&amp;TRIM(Tabla1[[#This Row],[Mes Inscrito]])&amp;"-"&amp;TRIM(Tabla1[[#This Row],[Dia de clases Inscrito]])&amp;"-"&amp;TRIM(Tabla1[[#This Row],[Horario Inscrito]])&amp;"-"&amp;TRIM(Tabla1[[#This Row],[Fecha Inicio grupo]])&amp;"-"&amp;TRIM(Tabla1[[#This Row],[Tipo Incrito]]))</f>
        <v/>
      </c>
      <c r="BH367" s="307"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8"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8"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8" t="str">
        <f>IF(Tabla1[[#This Row],[Fecha Inicio grupo]]="","",IFERROR(VLOOKUP(Tabla1[[#This Row],[Mes de Alta como miembro]],Parámetros!$AM$2:$AN$16,2,0),"01/01/1900"))</f>
        <v/>
      </c>
    </row>
    <row r="368" spans="1:63" ht="14.45">
      <c r="A368" s="68">
        <v>365</v>
      </c>
      <c r="B368" s="29"/>
      <c r="C368" s="34"/>
      <c r="D368" s="42"/>
      <c r="E368" s="64"/>
      <c r="F368" s="45"/>
      <c r="G368" s="45"/>
      <c r="H368" s="164"/>
      <c r="I368" s="42"/>
      <c r="J368" s="28"/>
      <c r="K368" s="69"/>
      <c r="L368" s="68"/>
      <c r="M368" s="46"/>
      <c r="N368" s="239" t="str">
        <f ca="1">IF(Tabla1[[#This Row],[Fecha de nac]]="","",IF(Tabla1[[#This Row],[Fecha Finalización]] &gt;=TODAY(), DATEDIF(Tabla1[[#This Row],[Fecha de nac]],TODAY(),"y"), ROUNDDOWN((Tabla1[[#This Row],[Fecha Finalización]] -Tabla1[[#This Row],[Fecha de nac]])/365,0)))</f>
        <v/>
      </c>
      <c r="O368" s="170"/>
      <c r="P368" s="34"/>
      <c r="Q368" s="67"/>
      <c r="R368" s="67"/>
      <c r="S368" s="67"/>
      <c r="T368" s="67"/>
      <c r="U368" s="244" t="str">
        <f>IF(F368="","",Tabla1[[#This Row],[Fecha Inicio grupo]]+3*7-7)</f>
        <v/>
      </c>
      <c r="V368" s="245" t="str">
        <f>IF(F368="","",EDATE(Tabla1[[#This Row],[Fecha Inicio grupo]],3))</f>
        <v/>
      </c>
      <c r="W368" s="29"/>
      <c r="X368" s="29"/>
      <c r="Y368" s="76"/>
      <c r="Z368" s="76"/>
      <c r="AA368" s="76"/>
      <c r="AB368" s="76"/>
      <c r="AC368" s="76"/>
      <c r="AD368" s="76"/>
      <c r="AE368" s="76"/>
      <c r="AF368" s="76"/>
      <c r="AG368" s="76"/>
      <c r="AH368" s="76"/>
      <c r="AI368" s="76"/>
      <c r="AJ368" s="76"/>
      <c r="AK368" s="76"/>
      <c r="AL368" s="76"/>
      <c r="AM368" s="76"/>
      <c r="AN368" s="76"/>
      <c r="AO368" s="145"/>
      <c r="AP368" s="247" t="str">
        <f>IF(F368="","",IFERROR(VLOOKUP(SUBSTITUTE(SUBSTITUTE(Tabla1[[#This Row],[Uso Sistemas]],"T","P"),"N","F"),Parámetros!$M$2:$N$17,2,0),"Completar hasta 3ra sem. para evaluar a Probacionista"))</f>
        <v/>
      </c>
      <c r="AQ368" s="39"/>
      <c r="AR368" s="39"/>
      <c r="AS368" s="39"/>
      <c r="AT368" s="28"/>
      <c r="AU368" s="55"/>
      <c r="AV368" s="55"/>
      <c r="AW368" s="55"/>
      <c r="AX368" s="249" t="str">
        <f>IF(V368="","",EOMONTH(EDATE(Tabla1[[#This Row],[Fecha Finalización]],2),0))</f>
        <v/>
      </c>
      <c r="AY368" s="39"/>
      <c r="AZ368" s="250" t="str">
        <f>IF(V368="","",EOMONTH(EDATE(Tabla1[[#This Row],[Fecha Finalización]],3),0))</f>
        <v/>
      </c>
      <c r="BA368" s="39"/>
      <c r="BB368" s="39"/>
      <c r="BC368" s="236"/>
      <c r="BD368" s="234" t="str">
        <f>IF(F368="","",Tabla1[[#This Row],[sem 01]]&amp;Tabla1[[#This Row],[sem 02]]&amp;Tabla1[[#This Row],[sem 03]])</f>
        <v/>
      </c>
      <c r="BE368" s="235" t="str">
        <f>IF(TRIM(F368)="","",$B$1&amp;"-"&amp;SUBSTITUTE(Tabla1[[#This Row],[Mes Inscrito]]," ","")&amp;"-"&amp;SUBSTITUTE(Tabla1[[#This Row],[Dia de clases Inscrito]]," ","")&amp;"-"&amp;SUBSTITUTE(Tabla1[[#This Row],[Horario Inscrito]]," ","")&amp;"-"&amp;Tabla1[[#This Row],[Fecha Inicio grupo]])</f>
        <v/>
      </c>
      <c r="BF368" s="252" t="str">
        <f>IF(F368="","",Tabla1[[#This Row],[Curso]])</f>
        <v/>
      </c>
      <c r="BG368" s="253" t="str">
        <f>+IF(TRIM(F368)="","",$B$1&amp;"-"&amp;TRIM(Tabla1[[#This Row],[Mes Inscrito]])&amp;"-"&amp;TRIM(Tabla1[[#This Row],[Dia de clases Inscrito]])&amp;"-"&amp;TRIM(Tabla1[[#This Row],[Horario Inscrito]])&amp;"-"&amp;TRIM(Tabla1[[#This Row],[Fecha Inicio grupo]])&amp;"-"&amp;TRIM(Tabla1[[#This Row],[Tipo Incrito]]))</f>
        <v/>
      </c>
      <c r="BH368" s="307"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8"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8"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8" t="str">
        <f>IF(Tabla1[[#This Row],[Fecha Inicio grupo]]="","",IFERROR(VLOOKUP(Tabla1[[#This Row],[Mes de Alta como miembro]],Parámetros!$AM$2:$AN$16,2,0),"01/01/1900"))</f>
        <v/>
      </c>
    </row>
    <row r="369" spans="1:63" ht="14.45">
      <c r="A369" s="68">
        <v>366</v>
      </c>
      <c r="B369" s="29"/>
      <c r="C369" s="34"/>
      <c r="D369" s="42"/>
      <c r="E369" s="64"/>
      <c r="F369" s="45"/>
      <c r="G369" s="45"/>
      <c r="H369" s="164"/>
      <c r="I369" s="42"/>
      <c r="J369" s="28"/>
      <c r="K369" s="69"/>
      <c r="L369" s="68"/>
      <c r="M369" s="46"/>
      <c r="N369" s="239" t="str">
        <f ca="1">IF(Tabla1[[#This Row],[Fecha de nac]]="","",IF(Tabla1[[#This Row],[Fecha Finalización]] &gt;=TODAY(), DATEDIF(Tabla1[[#This Row],[Fecha de nac]],TODAY(),"y"), ROUNDDOWN((Tabla1[[#This Row],[Fecha Finalización]] -Tabla1[[#This Row],[Fecha de nac]])/365,0)))</f>
        <v/>
      </c>
      <c r="O369" s="170"/>
      <c r="P369" s="34"/>
      <c r="Q369" s="67"/>
      <c r="R369" s="67"/>
      <c r="S369" s="67"/>
      <c r="T369" s="67"/>
      <c r="U369" s="244" t="str">
        <f>IF(F369="","",Tabla1[[#This Row],[Fecha Inicio grupo]]+3*7-7)</f>
        <v/>
      </c>
      <c r="V369" s="245" t="str">
        <f>IF(F369="","",EDATE(Tabla1[[#This Row],[Fecha Inicio grupo]],3))</f>
        <v/>
      </c>
      <c r="W369" s="29"/>
      <c r="X369" s="29"/>
      <c r="Y369" s="76"/>
      <c r="Z369" s="76"/>
      <c r="AA369" s="76"/>
      <c r="AB369" s="76"/>
      <c r="AC369" s="76"/>
      <c r="AD369" s="76"/>
      <c r="AE369" s="76"/>
      <c r="AF369" s="76"/>
      <c r="AG369" s="76"/>
      <c r="AH369" s="76"/>
      <c r="AI369" s="76"/>
      <c r="AJ369" s="76"/>
      <c r="AK369" s="76"/>
      <c r="AL369" s="76"/>
      <c r="AM369" s="76"/>
      <c r="AN369" s="76"/>
      <c r="AO369" s="145"/>
      <c r="AP369" s="247" t="str">
        <f>IF(F369="","",IFERROR(VLOOKUP(SUBSTITUTE(SUBSTITUTE(Tabla1[[#This Row],[Uso Sistemas]],"T","P"),"N","F"),Parámetros!$M$2:$N$17,2,0),"Completar hasta 3ra sem. para evaluar a Probacionista"))</f>
        <v/>
      </c>
      <c r="AQ369" s="39"/>
      <c r="AR369" s="39"/>
      <c r="AS369" s="39"/>
      <c r="AT369" s="28"/>
      <c r="AU369" s="55"/>
      <c r="AV369" s="55"/>
      <c r="AW369" s="55"/>
      <c r="AX369" s="249" t="str">
        <f>IF(V369="","",EOMONTH(EDATE(Tabla1[[#This Row],[Fecha Finalización]],2),0))</f>
        <v/>
      </c>
      <c r="AY369" s="39"/>
      <c r="AZ369" s="250" t="str">
        <f>IF(V369="","",EOMONTH(EDATE(Tabla1[[#This Row],[Fecha Finalización]],3),0))</f>
        <v/>
      </c>
      <c r="BA369" s="39"/>
      <c r="BB369" s="39"/>
      <c r="BC369" s="236"/>
      <c r="BD369" s="234" t="str">
        <f>IF(F369="","",Tabla1[[#This Row],[sem 01]]&amp;Tabla1[[#This Row],[sem 02]]&amp;Tabla1[[#This Row],[sem 03]])</f>
        <v/>
      </c>
      <c r="BE369" s="235" t="str">
        <f>IF(TRIM(F369)="","",$B$1&amp;"-"&amp;SUBSTITUTE(Tabla1[[#This Row],[Mes Inscrito]]," ","")&amp;"-"&amp;SUBSTITUTE(Tabla1[[#This Row],[Dia de clases Inscrito]]," ","")&amp;"-"&amp;SUBSTITUTE(Tabla1[[#This Row],[Horario Inscrito]]," ","")&amp;"-"&amp;Tabla1[[#This Row],[Fecha Inicio grupo]])</f>
        <v/>
      </c>
      <c r="BF369" s="252" t="str">
        <f>IF(F369="","",Tabla1[[#This Row],[Curso]])</f>
        <v/>
      </c>
      <c r="BG369" s="253" t="str">
        <f>+IF(TRIM(F369)="","",$B$1&amp;"-"&amp;TRIM(Tabla1[[#This Row],[Mes Inscrito]])&amp;"-"&amp;TRIM(Tabla1[[#This Row],[Dia de clases Inscrito]])&amp;"-"&amp;TRIM(Tabla1[[#This Row],[Horario Inscrito]])&amp;"-"&amp;TRIM(Tabla1[[#This Row],[Fecha Inicio grupo]])&amp;"-"&amp;TRIM(Tabla1[[#This Row],[Tipo Incrito]]))</f>
        <v/>
      </c>
      <c r="BH369" s="307"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8"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8"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8" t="str">
        <f>IF(Tabla1[[#This Row],[Fecha Inicio grupo]]="","",IFERROR(VLOOKUP(Tabla1[[#This Row],[Mes de Alta como miembro]],Parámetros!$AM$2:$AN$16,2,0),"01/01/1900"))</f>
        <v/>
      </c>
    </row>
    <row r="370" spans="1:63" ht="14.45">
      <c r="A370" s="68">
        <v>367</v>
      </c>
      <c r="B370" s="29"/>
      <c r="C370" s="34"/>
      <c r="D370" s="42"/>
      <c r="E370" s="64"/>
      <c r="F370" s="45"/>
      <c r="G370" s="45"/>
      <c r="H370" s="164"/>
      <c r="I370" s="42"/>
      <c r="J370" s="28"/>
      <c r="K370" s="69"/>
      <c r="L370" s="68"/>
      <c r="M370" s="46"/>
      <c r="N370" s="239" t="str">
        <f ca="1">IF(Tabla1[[#This Row],[Fecha de nac]]="","",IF(Tabla1[[#This Row],[Fecha Finalización]] &gt;=TODAY(), DATEDIF(Tabla1[[#This Row],[Fecha de nac]],TODAY(),"y"), ROUNDDOWN((Tabla1[[#This Row],[Fecha Finalización]] -Tabla1[[#This Row],[Fecha de nac]])/365,0)))</f>
        <v/>
      </c>
      <c r="O370" s="170"/>
      <c r="P370" s="34"/>
      <c r="Q370" s="67"/>
      <c r="R370" s="67"/>
      <c r="S370" s="67"/>
      <c r="T370" s="67"/>
      <c r="U370" s="244" t="str">
        <f>IF(F370="","",Tabla1[[#This Row],[Fecha Inicio grupo]]+3*7-7)</f>
        <v/>
      </c>
      <c r="V370" s="245" t="str">
        <f>IF(F370="","",EDATE(Tabla1[[#This Row],[Fecha Inicio grupo]],3))</f>
        <v/>
      </c>
      <c r="W370" s="29"/>
      <c r="X370" s="29"/>
      <c r="Y370" s="76"/>
      <c r="Z370" s="76"/>
      <c r="AA370" s="76"/>
      <c r="AB370" s="76"/>
      <c r="AC370" s="76"/>
      <c r="AD370" s="76"/>
      <c r="AE370" s="76"/>
      <c r="AF370" s="76"/>
      <c r="AG370" s="76"/>
      <c r="AH370" s="76"/>
      <c r="AI370" s="76"/>
      <c r="AJ370" s="76"/>
      <c r="AK370" s="76"/>
      <c r="AL370" s="76"/>
      <c r="AM370" s="76"/>
      <c r="AN370" s="76"/>
      <c r="AO370" s="145"/>
      <c r="AP370" s="247" t="str">
        <f>IF(F370="","",IFERROR(VLOOKUP(SUBSTITUTE(SUBSTITUTE(Tabla1[[#This Row],[Uso Sistemas]],"T","P"),"N","F"),Parámetros!$M$2:$N$17,2,0),"Completar hasta 3ra sem. para evaluar a Probacionista"))</f>
        <v/>
      </c>
      <c r="AQ370" s="39"/>
      <c r="AR370" s="39"/>
      <c r="AS370" s="39"/>
      <c r="AT370" s="28"/>
      <c r="AU370" s="55"/>
      <c r="AV370" s="55"/>
      <c r="AW370" s="55"/>
      <c r="AX370" s="249" t="str">
        <f>IF(V370="","",EOMONTH(EDATE(Tabla1[[#This Row],[Fecha Finalización]],2),0))</f>
        <v/>
      </c>
      <c r="AY370" s="39"/>
      <c r="AZ370" s="250" t="str">
        <f>IF(V370="","",EOMONTH(EDATE(Tabla1[[#This Row],[Fecha Finalización]],3),0))</f>
        <v/>
      </c>
      <c r="BA370" s="39"/>
      <c r="BB370" s="39"/>
      <c r="BC370" s="236"/>
      <c r="BD370" s="234" t="str">
        <f>IF(F370="","",Tabla1[[#This Row],[sem 01]]&amp;Tabla1[[#This Row],[sem 02]]&amp;Tabla1[[#This Row],[sem 03]])</f>
        <v/>
      </c>
      <c r="BE370" s="235" t="str">
        <f>IF(TRIM(F370)="","",$B$1&amp;"-"&amp;SUBSTITUTE(Tabla1[[#This Row],[Mes Inscrito]]," ","")&amp;"-"&amp;SUBSTITUTE(Tabla1[[#This Row],[Dia de clases Inscrito]]," ","")&amp;"-"&amp;SUBSTITUTE(Tabla1[[#This Row],[Horario Inscrito]]," ","")&amp;"-"&amp;Tabla1[[#This Row],[Fecha Inicio grupo]])</f>
        <v/>
      </c>
      <c r="BF370" s="252" t="str">
        <f>IF(F370="","",Tabla1[[#This Row],[Curso]])</f>
        <v/>
      </c>
      <c r="BG370" s="253" t="str">
        <f>+IF(TRIM(F370)="","",$B$1&amp;"-"&amp;TRIM(Tabla1[[#This Row],[Mes Inscrito]])&amp;"-"&amp;TRIM(Tabla1[[#This Row],[Dia de clases Inscrito]])&amp;"-"&amp;TRIM(Tabla1[[#This Row],[Horario Inscrito]])&amp;"-"&amp;TRIM(Tabla1[[#This Row],[Fecha Inicio grupo]])&amp;"-"&amp;TRIM(Tabla1[[#This Row],[Tipo Incrito]]))</f>
        <v/>
      </c>
      <c r="BH370" s="307"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8"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8"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8" t="str">
        <f>IF(Tabla1[[#This Row],[Fecha Inicio grupo]]="","",IFERROR(VLOOKUP(Tabla1[[#This Row],[Mes de Alta como miembro]],Parámetros!$AM$2:$AN$16,2,0),"01/01/1900"))</f>
        <v/>
      </c>
    </row>
    <row r="371" spans="1:63" ht="14.45">
      <c r="A371" s="68">
        <v>368</v>
      </c>
      <c r="B371" s="29"/>
      <c r="C371" s="34"/>
      <c r="D371" s="42"/>
      <c r="E371" s="64"/>
      <c r="F371" s="45"/>
      <c r="G371" s="45"/>
      <c r="H371" s="164"/>
      <c r="I371" s="42"/>
      <c r="J371" s="28"/>
      <c r="K371" s="69"/>
      <c r="L371" s="68"/>
      <c r="M371" s="46"/>
      <c r="N371" s="239" t="str">
        <f ca="1">IF(Tabla1[[#This Row],[Fecha de nac]]="","",IF(Tabla1[[#This Row],[Fecha Finalización]] &gt;=TODAY(), DATEDIF(Tabla1[[#This Row],[Fecha de nac]],TODAY(),"y"), ROUNDDOWN((Tabla1[[#This Row],[Fecha Finalización]] -Tabla1[[#This Row],[Fecha de nac]])/365,0)))</f>
        <v/>
      </c>
      <c r="O371" s="170"/>
      <c r="P371" s="34"/>
      <c r="Q371" s="67"/>
      <c r="R371" s="67"/>
      <c r="S371" s="67"/>
      <c r="T371" s="67"/>
      <c r="U371" s="244" t="str">
        <f>IF(F371="","",Tabla1[[#This Row],[Fecha Inicio grupo]]+3*7-7)</f>
        <v/>
      </c>
      <c r="V371" s="245" t="str">
        <f>IF(F371="","",EDATE(Tabla1[[#This Row],[Fecha Inicio grupo]],3))</f>
        <v/>
      </c>
      <c r="W371" s="29"/>
      <c r="X371" s="29"/>
      <c r="Y371" s="76"/>
      <c r="Z371" s="76"/>
      <c r="AA371" s="76"/>
      <c r="AB371" s="76"/>
      <c r="AC371" s="76"/>
      <c r="AD371" s="76"/>
      <c r="AE371" s="76"/>
      <c r="AF371" s="76"/>
      <c r="AG371" s="76"/>
      <c r="AH371" s="76"/>
      <c r="AI371" s="76"/>
      <c r="AJ371" s="76"/>
      <c r="AK371" s="76"/>
      <c r="AL371" s="76"/>
      <c r="AM371" s="76"/>
      <c r="AN371" s="76"/>
      <c r="AO371" s="145"/>
      <c r="AP371" s="247" t="str">
        <f>IF(F371="","",IFERROR(VLOOKUP(SUBSTITUTE(SUBSTITUTE(Tabla1[[#This Row],[Uso Sistemas]],"T","P"),"N","F"),Parámetros!$M$2:$N$17,2,0),"Completar hasta 3ra sem. para evaluar a Probacionista"))</f>
        <v/>
      </c>
      <c r="AQ371" s="39"/>
      <c r="AR371" s="39"/>
      <c r="AS371" s="39"/>
      <c r="AT371" s="28"/>
      <c r="AU371" s="55"/>
      <c r="AV371" s="55"/>
      <c r="AW371" s="55"/>
      <c r="AX371" s="249" t="str">
        <f>IF(V371="","",EOMONTH(EDATE(Tabla1[[#This Row],[Fecha Finalización]],2),0))</f>
        <v/>
      </c>
      <c r="AY371" s="39"/>
      <c r="AZ371" s="250" t="str">
        <f>IF(V371="","",EOMONTH(EDATE(Tabla1[[#This Row],[Fecha Finalización]],3),0))</f>
        <v/>
      </c>
      <c r="BA371" s="39"/>
      <c r="BB371" s="39"/>
      <c r="BC371" s="236"/>
      <c r="BD371" s="234" t="str">
        <f>IF(F371="","",Tabla1[[#This Row],[sem 01]]&amp;Tabla1[[#This Row],[sem 02]]&amp;Tabla1[[#This Row],[sem 03]])</f>
        <v/>
      </c>
      <c r="BE371" s="235" t="str">
        <f>IF(TRIM(F371)="","",$B$1&amp;"-"&amp;SUBSTITUTE(Tabla1[[#This Row],[Mes Inscrito]]," ","")&amp;"-"&amp;SUBSTITUTE(Tabla1[[#This Row],[Dia de clases Inscrito]]," ","")&amp;"-"&amp;SUBSTITUTE(Tabla1[[#This Row],[Horario Inscrito]]," ","")&amp;"-"&amp;Tabla1[[#This Row],[Fecha Inicio grupo]])</f>
        <v/>
      </c>
      <c r="BF371" s="252" t="str">
        <f>IF(F371="","",Tabla1[[#This Row],[Curso]])</f>
        <v/>
      </c>
      <c r="BG371" s="253" t="str">
        <f>+IF(TRIM(F371)="","",$B$1&amp;"-"&amp;TRIM(Tabla1[[#This Row],[Mes Inscrito]])&amp;"-"&amp;TRIM(Tabla1[[#This Row],[Dia de clases Inscrito]])&amp;"-"&amp;TRIM(Tabla1[[#This Row],[Horario Inscrito]])&amp;"-"&amp;TRIM(Tabla1[[#This Row],[Fecha Inicio grupo]])&amp;"-"&amp;TRIM(Tabla1[[#This Row],[Tipo Incrito]]))</f>
        <v/>
      </c>
      <c r="BH371" s="307"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8"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8"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8" t="str">
        <f>IF(Tabla1[[#This Row],[Fecha Inicio grupo]]="","",IFERROR(VLOOKUP(Tabla1[[#This Row],[Mes de Alta como miembro]],Parámetros!$AM$2:$AN$16,2,0),"01/01/1900"))</f>
        <v/>
      </c>
    </row>
    <row r="372" spans="1:63" ht="14.45">
      <c r="A372" s="68">
        <v>369</v>
      </c>
      <c r="B372" s="29"/>
      <c r="C372" s="34"/>
      <c r="D372" s="42"/>
      <c r="E372" s="64"/>
      <c r="F372" s="45"/>
      <c r="G372" s="45"/>
      <c r="H372" s="164"/>
      <c r="I372" s="42"/>
      <c r="J372" s="28"/>
      <c r="K372" s="69"/>
      <c r="L372" s="68"/>
      <c r="M372" s="46"/>
      <c r="N372" s="239" t="str">
        <f ca="1">IF(Tabla1[[#This Row],[Fecha de nac]]="","",IF(Tabla1[[#This Row],[Fecha Finalización]] &gt;=TODAY(), DATEDIF(Tabla1[[#This Row],[Fecha de nac]],TODAY(),"y"), ROUNDDOWN((Tabla1[[#This Row],[Fecha Finalización]] -Tabla1[[#This Row],[Fecha de nac]])/365,0)))</f>
        <v/>
      </c>
      <c r="O372" s="170"/>
      <c r="P372" s="34"/>
      <c r="Q372" s="67"/>
      <c r="R372" s="67"/>
      <c r="S372" s="67"/>
      <c r="T372" s="67"/>
      <c r="U372" s="244" t="str">
        <f>IF(F372="","",Tabla1[[#This Row],[Fecha Inicio grupo]]+3*7-7)</f>
        <v/>
      </c>
      <c r="V372" s="245" t="str">
        <f>IF(F372="","",EDATE(Tabla1[[#This Row],[Fecha Inicio grupo]],3))</f>
        <v/>
      </c>
      <c r="W372" s="29"/>
      <c r="X372" s="29"/>
      <c r="Y372" s="76"/>
      <c r="Z372" s="76"/>
      <c r="AA372" s="76"/>
      <c r="AB372" s="76"/>
      <c r="AC372" s="76"/>
      <c r="AD372" s="76"/>
      <c r="AE372" s="76"/>
      <c r="AF372" s="76"/>
      <c r="AG372" s="76"/>
      <c r="AH372" s="76"/>
      <c r="AI372" s="76"/>
      <c r="AJ372" s="76"/>
      <c r="AK372" s="76"/>
      <c r="AL372" s="76"/>
      <c r="AM372" s="76"/>
      <c r="AN372" s="76"/>
      <c r="AO372" s="145"/>
      <c r="AP372" s="247" t="str">
        <f>IF(F372="","",IFERROR(VLOOKUP(SUBSTITUTE(SUBSTITUTE(Tabla1[[#This Row],[Uso Sistemas]],"T","P"),"N","F"),Parámetros!$M$2:$N$17,2,0),"Completar hasta 3ra sem. para evaluar a Probacionista"))</f>
        <v/>
      </c>
      <c r="AQ372" s="39"/>
      <c r="AR372" s="39"/>
      <c r="AS372" s="39"/>
      <c r="AT372" s="28"/>
      <c r="AU372" s="55"/>
      <c r="AV372" s="55"/>
      <c r="AW372" s="55"/>
      <c r="AX372" s="249" t="str">
        <f>IF(V372="","",EOMONTH(EDATE(Tabla1[[#This Row],[Fecha Finalización]],2),0))</f>
        <v/>
      </c>
      <c r="AY372" s="39"/>
      <c r="AZ372" s="250" t="str">
        <f>IF(V372="","",EOMONTH(EDATE(Tabla1[[#This Row],[Fecha Finalización]],3),0))</f>
        <v/>
      </c>
      <c r="BA372" s="39"/>
      <c r="BB372" s="39"/>
      <c r="BC372" s="236"/>
      <c r="BD372" s="234" t="str">
        <f>IF(F372="","",Tabla1[[#This Row],[sem 01]]&amp;Tabla1[[#This Row],[sem 02]]&amp;Tabla1[[#This Row],[sem 03]])</f>
        <v/>
      </c>
      <c r="BE372" s="235" t="str">
        <f>IF(TRIM(F372)="","",$B$1&amp;"-"&amp;SUBSTITUTE(Tabla1[[#This Row],[Mes Inscrito]]," ","")&amp;"-"&amp;SUBSTITUTE(Tabla1[[#This Row],[Dia de clases Inscrito]]," ","")&amp;"-"&amp;SUBSTITUTE(Tabla1[[#This Row],[Horario Inscrito]]," ","")&amp;"-"&amp;Tabla1[[#This Row],[Fecha Inicio grupo]])</f>
        <v/>
      </c>
      <c r="BF372" s="252" t="str">
        <f>IF(F372="","",Tabla1[[#This Row],[Curso]])</f>
        <v/>
      </c>
      <c r="BG372" s="253" t="str">
        <f>+IF(TRIM(F372)="","",$B$1&amp;"-"&amp;TRIM(Tabla1[[#This Row],[Mes Inscrito]])&amp;"-"&amp;TRIM(Tabla1[[#This Row],[Dia de clases Inscrito]])&amp;"-"&amp;TRIM(Tabla1[[#This Row],[Horario Inscrito]])&amp;"-"&amp;TRIM(Tabla1[[#This Row],[Fecha Inicio grupo]])&amp;"-"&amp;TRIM(Tabla1[[#This Row],[Tipo Incrito]]))</f>
        <v/>
      </c>
      <c r="BH372" s="307"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8"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8"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8" t="str">
        <f>IF(Tabla1[[#This Row],[Fecha Inicio grupo]]="","",IFERROR(VLOOKUP(Tabla1[[#This Row],[Mes de Alta como miembro]],Parámetros!$AM$2:$AN$16,2,0),"01/01/1900"))</f>
        <v/>
      </c>
    </row>
    <row r="373" spans="1:63" ht="14.45">
      <c r="A373" s="68">
        <v>370</v>
      </c>
      <c r="B373" s="29"/>
      <c r="C373" s="34"/>
      <c r="D373" s="42"/>
      <c r="E373" s="64"/>
      <c r="F373" s="45"/>
      <c r="G373" s="45"/>
      <c r="H373" s="164"/>
      <c r="I373" s="42"/>
      <c r="J373" s="28"/>
      <c r="K373" s="69"/>
      <c r="L373" s="68"/>
      <c r="M373" s="46"/>
      <c r="N373" s="239" t="str">
        <f ca="1">IF(Tabla1[[#This Row],[Fecha de nac]]="","",IF(Tabla1[[#This Row],[Fecha Finalización]] &gt;=TODAY(), DATEDIF(Tabla1[[#This Row],[Fecha de nac]],TODAY(),"y"), ROUNDDOWN((Tabla1[[#This Row],[Fecha Finalización]] -Tabla1[[#This Row],[Fecha de nac]])/365,0)))</f>
        <v/>
      </c>
      <c r="O373" s="170"/>
      <c r="P373" s="34"/>
      <c r="Q373" s="67"/>
      <c r="R373" s="67"/>
      <c r="S373" s="67"/>
      <c r="T373" s="67"/>
      <c r="U373" s="244" t="str">
        <f>IF(F373="","",Tabla1[[#This Row],[Fecha Inicio grupo]]+3*7-7)</f>
        <v/>
      </c>
      <c r="V373" s="245" t="str">
        <f>IF(F373="","",EDATE(Tabla1[[#This Row],[Fecha Inicio grupo]],3))</f>
        <v/>
      </c>
      <c r="W373" s="29"/>
      <c r="X373" s="29"/>
      <c r="Y373" s="76"/>
      <c r="Z373" s="76"/>
      <c r="AA373" s="76"/>
      <c r="AB373" s="76"/>
      <c r="AC373" s="76"/>
      <c r="AD373" s="76"/>
      <c r="AE373" s="76"/>
      <c r="AF373" s="76"/>
      <c r="AG373" s="76"/>
      <c r="AH373" s="76"/>
      <c r="AI373" s="76"/>
      <c r="AJ373" s="76"/>
      <c r="AK373" s="76"/>
      <c r="AL373" s="76"/>
      <c r="AM373" s="76"/>
      <c r="AN373" s="76"/>
      <c r="AO373" s="145"/>
      <c r="AP373" s="247" t="str">
        <f>IF(F373="","",IFERROR(VLOOKUP(SUBSTITUTE(SUBSTITUTE(Tabla1[[#This Row],[Uso Sistemas]],"T","P"),"N","F"),Parámetros!$M$2:$N$17,2,0),"Completar hasta 3ra sem. para evaluar a Probacionista"))</f>
        <v/>
      </c>
      <c r="AQ373" s="39"/>
      <c r="AR373" s="39"/>
      <c r="AS373" s="39"/>
      <c r="AT373" s="28"/>
      <c r="AU373" s="55"/>
      <c r="AV373" s="55"/>
      <c r="AW373" s="55"/>
      <c r="AX373" s="249" t="str">
        <f>IF(V373="","",EOMONTH(EDATE(Tabla1[[#This Row],[Fecha Finalización]],2),0))</f>
        <v/>
      </c>
      <c r="AY373" s="39"/>
      <c r="AZ373" s="250" t="str">
        <f>IF(V373="","",EOMONTH(EDATE(Tabla1[[#This Row],[Fecha Finalización]],3),0))</f>
        <v/>
      </c>
      <c r="BA373" s="39"/>
      <c r="BB373" s="39"/>
      <c r="BC373" s="236"/>
      <c r="BD373" s="234" t="str">
        <f>IF(F373="","",Tabla1[[#This Row],[sem 01]]&amp;Tabla1[[#This Row],[sem 02]]&amp;Tabla1[[#This Row],[sem 03]])</f>
        <v/>
      </c>
      <c r="BE373" s="235" t="str">
        <f>IF(TRIM(F373)="","",$B$1&amp;"-"&amp;SUBSTITUTE(Tabla1[[#This Row],[Mes Inscrito]]," ","")&amp;"-"&amp;SUBSTITUTE(Tabla1[[#This Row],[Dia de clases Inscrito]]," ","")&amp;"-"&amp;SUBSTITUTE(Tabla1[[#This Row],[Horario Inscrito]]," ","")&amp;"-"&amp;Tabla1[[#This Row],[Fecha Inicio grupo]])</f>
        <v/>
      </c>
      <c r="BF373" s="252" t="str">
        <f>IF(F373="","",Tabla1[[#This Row],[Curso]])</f>
        <v/>
      </c>
      <c r="BG373" s="253" t="str">
        <f>+IF(TRIM(F373)="","",$B$1&amp;"-"&amp;TRIM(Tabla1[[#This Row],[Mes Inscrito]])&amp;"-"&amp;TRIM(Tabla1[[#This Row],[Dia de clases Inscrito]])&amp;"-"&amp;TRIM(Tabla1[[#This Row],[Horario Inscrito]])&amp;"-"&amp;TRIM(Tabla1[[#This Row],[Fecha Inicio grupo]])&amp;"-"&amp;TRIM(Tabla1[[#This Row],[Tipo Incrito]]))</f>
        <v/>
      </c>
      <c r="BH373" s="307"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8"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8"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8" t="str">
        <f>IF(Tabla1[[#This Row],[Fecha Inicio grupo]]="","",IFERROR(VLOOKUP(Tabla1[[#This Row],[Mes de Alta como miembro]],Parámetros!$AM$2:$AN$16,2,0),"01/01/1900"))</f>
        <v/>
      </c>
    </row>
    <row r="374" spans="1:63" ht="14.45">
      <c r="A374" s="68">
        <v>371</v>
      </c>
      <c r="B374" s="29"/>
      <c r="C374" s="34"/>
      <c r="D374" s="42"/>
      <c r="E374" s="64"/>
      <c r="F374" s="45"/>
      <c r="G374" s="45"/>
      <c r="H374" s="164"/>
      <c r="I374" s="42"/>
      <c r="J374" s="28"/>
      <c r="K374" s="69"/>
      <c r="L374" s="68"/>
      <c r="M374" s="46"/>
      <c r="N374" s="239" t="str">
        <f ca="1">IF(Tabla1[[#This Row],[Fecha de nac]]="","",IF(Tabla1[[#This Row],[Fecha Finalización]] &gt;=TODAY(), DATEDIF(Tabla1[[#This Row],[Fecha de nac]],TODAY(),"y"), ROUNDDOWN((Tabla1[[#This Row],[Fecha Finalización]] -Tabla1[[#This Row],[Fecha de nac]])/365,0)))</f>
        <v/>
      </c>
      <c r="O374" s="170"/>
      <c r="P374" s="34"/>
      <c r="Q374" s="67"/>
      <c r="R374" s="67"/>
      <c r="S374" s="67"/>
      <c r="T374" s="67"/>
      <c r="U374" s="244" t="str">
        <f>IF(F374="","",Tabla1[[#This Row],[Fecha Inicio grupo]]+3*7-7)</f>
        <v/>
      </c>
      <c r="V374" s="245" t="str">
        <f>IF(F374="","",EDATE(Tabla1[[#This Row],[Fecha Inicio grupo]],3))</f>
        <v/>
      </c>
      <c r="W374" s="29"/>
      <c r="X374" s="29"/>
      <c r="Y374" s="76"/>
      <c r="Z374" s="76"/>
      <c r="AA374" s="76"/>
      <c r="AB374" s="76"/>
      <c r="AC374" s="76"/>
      <c r="AD374" s="76"/>
      <c r="AE374" s="76"/>
      <c r="AF374" s="76"/>
      <c r="AG374" s="76"/>
      <c r="AH374" s="76"/>
      <c r="AI374" s="76"/>
      <c r="AJ374" s="76"/>
      <c r="AK374" s="76"/>
      <c r="AL374" s="76"/>
      <c r="AM374" s="76"/>
      <c r="AN374" s="76"/>
      <c r="AO374" s="145"/>
      <c r="AP374" s="247" t="str">
        <f>IF(F374="","",IFERROR(VLOOKUP(SUBSTITUTE(SUBSTITUTE(Tabla1[[#This Row],[Uso Sistemas]],"T","P"),"N","F"),Parámetros!$M$2:$N$17,2,0),"Completar hasta 3ra sem. para evaluar a Probacionista"))</f>
        <v/>
      </c>
      <c r="AQ374" s="39"/>
      <c r="AR374" s="39"/>
      <c r="AS374" s="39"/>
      <c r="AT374" s="28"/>
      <c r="AU374" s="55"/>
      <c r="AV374" s="55"/>
      <c r="AW374" s="55"/>
      <c r="AX374" s="249" t="str">
        <f>IF(V374="","",EOMONTH(EDATE(Tabla1[[#This Row],[Fecha Finalización]],2),0))</f>
        <v/>
      </c>
      <c r="AY374" s="39"/>
      <c r="AZ374" s="250" t="str">
        <f>IF(V374="","",EOMONTH(EDATE(Tabla1[[#This Row],[Fecha Finalización]],3),0))</f>
        <v/>
      </c>
      <c r="BA374" s="39"/>
      <c r="BB374" s="39"/>
      <c r="BC374" s="236"/>
      <c r="BD374" s="234" t="str">
        <f>IF(F374="","",Tabla1[[#This Row],[sem 01]]&amp;Tabla1[[#This Row],[sem 02]]&amp;Tabla1[[#This Row],[sem 03]])</f>
        <v/>
      </c>
      <c r="BE374" s="235" t="str">
        <f>IF(TRIM(F374)="","",$B$1&amp;"-"&amp;SUBSTITUTE(Tabla1[[#This Row],[Mes Inscrito]]," ","")&amp;"-"&amp;SUBSTITUTE(Tabla1[[#This Row],[Dia de clases Inscrito]]," ","")&amp;"-"&amp;SUBSTITUTE(Tabla1[[#This Row],[Horario Inscrito]]," ","")&amp;"-"&amp;Tabla1[[#This Row],[Fecha Inicio grupo]])</f>
        <v/>
      </c>
      <c r="BF374" s="252" t="str">
        <f>IF(F374="","",Tabla1[[#This Row],[Curso]])</f>
        <v/>
      </c>
      <c r="BG374" s="253" t="str">
        <f>+IF(TRIM(F374)="","",$B$1&amp;"-"&amp;TRIM(Tabla1[[#This Row],[Mes Inscrito]])&amp;"-"&amp;TRIM(Tabla1[[#This Row],[Dia de clases Inscrito]])&amp;"-"&amp;TRIM(Tabla1[[#This Row],[Horario Inscrito]])&amp;"-"&amp;TRIM(Tabla1[[#This Row],[Fecha Inicio grupo]])&amp;"-"&amp;TRIM(Tabla1[[#This Row],[Tipo Incrito]]))</f>
        <v/>
      </c>
      <c r="BH374" s="307"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8"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8"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8" t="str">
        <f>IF(Tabla1[[#This Row],[Fecha Inicio grupo]]="","",IFERROR(VLOOKUP(Tabla1[[#This Row],[Mes de Alta como miembro]],Parámetros!$AM$2:$AN$16,2,0),"01/01/1900"))</f>
        <v/>
      </c>
    </row>
    <row r="375" spans="1:63" ht="14.45">
      <c r="A375" s="68">
        <v>372</v>
      </c>
      <c r="B375" s="29"/>
      <c r="C375" s="34"/>
      <c r="D375" s="42"/>
      <c r="E375" s="64"/>
      <c r="F375" s="45"/>
      <c r="G375" s="45"/>
      <c r="H375" s="164"/>
      <c r="I375" s="42"/>
      <c r="J375" s="28"/>
      <c r="K375" s="69"/>
      <c r="L375" s="68"/>
      <c r="M375" s="46"/>
      <c r="N375" s="239" t="str">
        <f ca="1">IF(Tabla1[[#This Row],[Fecha de nac]]="","",IF(Tabla1[[#This Row],[Fecha Finalización]] &gt;=TODAY(), DATEDIF(Tabla1[[#This Row],[Fecha de nac]],TODAY(),"y"), ROUNDDOWN((Tabla1[[#This Row],[Fecha Finalización]] -Tabla1[[#This Row],[Fecha de nac]])/365,0)))</f>
        <v/>
      </c>
      <c r="O375" s="170"/>
      <c r="P375" s="34"/>
      <c r="Q375" s="67"/>
      <c r="R375" s="67"/>
      <c r="S375" s="67"/>
      <c r="T375" s="67"/>
      <c r="U375" s="244" t="str">
        <f>IF(F375="","",Tabla1[[#This Row],[Fecha Inicio grupo]]+3*7-7)</f>
        <v/>
      </c>
      <c r="V375" s="245" t="str">
        <f>IF(F375="","",EDATE(Tabla1[[#This Row],[Fecha Inicio grupo]],3))</f>
        <v/>
      </c>
      <c r="W375" s="29"/>
      <c r="X375" s="29"/>
      <c r="Y375" s="76"/>
      <c r="Z375" s="76"/>
      <c r="AA375" s="76"/>
      <c r="AB375" s="76"/>
      <c r="AC375" s="76"/>
      <c r="AD375" s="76"/>
      <c r="AE375" s="76"/>
      <c r="AF375" s="76"/>
      <c r="AG375" s="76"/>
      <c r="AH375" s="76"/>
      <c r="AI375" s="76"/>
      <c r="AJ375" s="76"/>
      <c r="AK375" s="76"/>
      <c r="AL375" s="76"/>
      <c r="AM375" s="76"/>
      <c r="AN375" s="76"/>
      <c r="AO375" s="145"/>
      <c r="AP375" s="247" t="str">
        <f>IF(F375="","",IFERROR(VLOOKUP(SUBSTITUTE(SUBSTITUTE(Tabla1[[#This Row],[Uso Sistemas]],"T","P"),"N","F"),Parámetros!$M$2:$N$17,2,0),"Completar hasta 3ra sem. para evaluar a Probacionista"))</f>
        <v/>
      </c>
      <c r="AQ375" s="39"/>
      <c r="AR375" s="39"/>
      <c r="AS375" s="39"/>
      <c r="AT375" s="28"/>
      <c r="AU375" s="55"/>
      <c r="AV375" s="55"/>
      <c r="AW375" s="55"/>
      <c r="AX375" s="249" t="str">
        <f>IF(V375="","",EOMONTH(EDATE(Tabla1[[#This Row],[Fecha Finalización]],2),0))</f>
        <v/>
      </c>
      <c r="AY375" s="39"/>
      <c r="AZ375" s="250" t="str">
        <f>IF(V375="","",EOMONTH(EDATE(Tabla1[[#This Row],[Fecha Finalización]],3),0))</f>
        <v/>
      </c>
      <c r="BA375" s="39"/>
      <c r="BB375" s="39"/>
      <c r="BC375" s="236"/>
      <c r="BD375" s="234" t="str">
        <f>IF(F375="","",Tabla1[[#This Row],[sem 01]]&amp;Tabla1[[#This Row],[sem 02]]&amp;Tabla1[[#This Row],[sem 03]])</f>
        <v/>
      </c>
      <c r="BE375" s="235" t="str">
        <f>IF(TRIM(F375)="","",$B$1&amp;"-"&amp;SUBSTITUTE(Tabla1[[#This Row],[Mes Inscrito]]," ","")&amp;"-"&amp;SUBSTITUTE(Tabla1[[#This Row],[Dia de clases Inscrito]]," ","")&amp;"-"&amp;SUBSTITUTE(Tabla1[[#This Row],[Horario Inscrito]]," ","")&amp;"-"&amp;Tabla1[[#This Row],[Fecha Inicio grupo]])</f>
        <v/>
      </c>
      <c r="BF375" s="252" t="str">
        <f>IF(F375="","",Tabla1[[#This Row],[Curso]])</f>
        <v/>
      </c>
      <c r="BG375" s="253" t="str">
        <f>+IF(TRIM(F375)="","",$B$1&amp;"-"&amp;TRIM(Tabla1[[#This Row],[Mes Inscrito]])&amp;"-"&amp;TRIM(Tabla1[[#This Row],[Dia de clases Inscrito]])&amp;"-"&amp;TRIM(Tabla1[[#This Row],[Horario Inscrito]])&amp;"-"&amp;TRIM(Tabla1[[#This Row],[Fecha Inicio grupo]])&amp;"-"&amp;TRIM(Tabla1[[#This Row],[Tipo Incrito]]))</f>
        <v/>
      </c>
      <c r="BH375" s="307"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8"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8"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8" t="str">
        <f>IF(Tabla1[[#This Row],[Fecha Inicio grupo]]="","",IFERROR(VLOOKUP(Tabla1[[#This Row],[Mes de Alta como miembro]],Parámetros!$AM$2:$AN$16,2,0),"01/01/1900"))</f>
        <v/>
      </c>
    </row>
    <row r="376" spans="1:63" ht="14.45">
      <c r="A376" s="68">
        <v>373</v>
      </c>
      <c r="B376" s="29"/>
      <c r="C376" s="34"/>
      <c r="D376" s="42"/>
      <c r="E376" s="64"/>
      <c r="F376" s="45"/>
      <c r="G376" s="45"/>
      <c r="H376" s="164"/>
      <c r="I376" s="42"/>
      <c r="J376" s="28"/>
      <c r="K376" s="69"/>
      <c r="L376" s="68"/>
      <c r="M376" s="46"/>
      <c r="N376" s="239" t="str">
        <f ca="1">IF(Tabla1[[#This Row],[Fecha de nac]]="","",IF(Tabla1[[#This Row],[Fecha Finalización]] &gt;=TODAY(), DATEDIF(Tabla1[[#This Row],[Fecha de nac]],TODAY(),"y"), ROUNDDOWN((Tabla1[[#This Row],[Fecha Finalización]] -Tabla1[[#This Row],[Fecha de nac]])/365,0)))</f>
        <v/>
      </c>
      <c r="O376" s="170"/>
      <c r="P376" s="34"/>
      <c r="Q376" s="67"/>
      <c r="R376" s="67"/>
      <c r="S376" s="67"/>
      <c r="T376" s="67"/>
      <c r="U376" s="244" t="str">
        <f>IF(F376="","",Tabla1[[#This Row],[Fecha Inicio grupo]]+3*7-7)</f>
        <v/>
      </c>
      <c r="V376" s="245" t="str">
        <f>IF(F376="","",EDATE(Tabla1[[#This Row],[Fecha Inicio grupo]],3))</f>
        <v/>
      </c>
      <c r="W376" s="29"/>
      <c r="X376" s="29"/>
      <c r="Y376" s="76"/>
      <c r="Z376" s="76"/>
      <c r="AA376" s="76"/>
      <c r="AB376" s="76"/>
      <c r="AC376" s="76"/>
      <c r="AD376" s="76"/>
      <c r="AE376" s="76"/>
      <c r="AF376" s="76"/>
      <c r="AG376" s="76"/>
      <c r="AH376" s="76"/>
      <c r="AI376" s="76"/>
      <c r="AJ376" s="76"/>
      <c r="AK376" s="76"/>
      <c r="AL376" s="76"/>
      <c r="AM376" s="76"/>
      <c r="AN376" s="76"/>
      <c r="AO376" s="145"/>
      <c r="AP376" s="247" t="str">
        <f>IF(F376="","",IFERROR(VLOOKUP(SUBSTITUTE(SUBSTITUTE(Tabla1[[#This Row],[Uso Sistemas]],"T","P"),"N","F"),Parámetros!$M$2:$N$17,2,0),"Completar hasta 3ra sem. para evaluar a Probacionista"))</f>
        <v/>
      </c>
      <c r="AQ376" s="39"/>
      <c r="AR376" s="39"/>
      <c r="AS376" s="39"/>
      <c r="AT376" s="28"/>
      <c r="AU376" s="55"/>
      <c r="AV376" s="55"/>
      <c r="AW376" s="55"/>
      <c r="AX376" s="249" t="str">
        <f>IF(V376="","",EOMONTH(EDATE(Tabla1[[#This Row],[Fecha Finalización]],2),0))</f>
        <v/>
      </c>
      <c r="AY376" s="39"/>
      <c r="AZ376" s="250" t="str">
        <f>IF(V376="","",EOMONTH(EDATE(Tabla1[[#This Row],[Fecha Finalización]],3),0))</f>
        <v/>
      </c>
      <c r="BA376" s="39"/>
      <c r="BB376" s="39"/>
      <c r="BC376" s="236"/>
      <c r="BD376" s="234" t="str">
        <f>IF(F376="","",Tabla1[[#This Row],[sem 01]]&amp;Tabla1[[#This Row],[sem 02]]&amp;Tabla1[[#This Row],[sem 03]])</f>
        <v/>
      </c>
      <c r="BE376" s="235" t="str">
        <f>IF(TRIM(F376)="","",$B$1&amp;"-"&amp;SUBSTITUTE(Tabla1[[#This Row],[Mes Inscrito]]," ","")&amp;"-"&amp;SUBSTITUTE(Tabla1[[#This Row],[Dia de clases Inscrito]]," ","")&amp;"-"&amp;SUBSTITUTE(Tabla1[[#This Row],[Horario Inscrito]]," ","")&amp;"-"&amp;Tabla1[[#This Row],[Fecha Inicio grupo]])</f>
        <v/>
      </c>
      <c r="BF376" s="252" t="str">
        <f>IF(F376="","",Tabla1[[#This Row],[Curso]])</f>
        <v/>
      </c>
      <c r="BG376" s="253" t="str">
        <f>+IF(TRIM(F376)="","",$B$1&amp;"-"&amp;TRIM(Tabla1[[#This Row],[Mes Inscrito]])&amp;"-"&amp;TRIM(Tabla1[[#This Row],[Dia de clases Inscrito]])&amp;"-"&amp;TRIM(Tabla1[[#This Row],[Horario Inscrito]])&amp;"-"&amp;TRIM(Tabla1[[#This Row],[Fecha Inicio grupo]])&amp;"-"&amp;TRIM(Tabla1[[#This Row],[Tipo Incrito]]))</f>
        <v/>
      </c>
      <c r="BH376" s="307"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8"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8"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8" t="str">
        <f>IF(Tabla1[[#This Row],[Fecha Inicio grupo]]="","",IFERROR(VLOOKUP(Tabla1[[#This Row],[Mes de Alta como miembro]],Parámetros!$AM$2:$AN$16,2,0),"01/01/1900"))</f>
        <v/>
      </c>
    </row>
    <row r="377" spans="1:63" ht="14.45">
      <c r="A377" s="68">
        <v>374</v>
      </c>
      <c r="B377" s="29"/>
      <c r="C377" s="34"/>
      <c r="D377" s="42"/>
      <c r="E377" s="64"/>
      <c r="F377" s="45"/>
      <c r="G377" s="45"/>
      <c r="H377" s="164"/>
      <c r="I377" s="42"/>
      <c r="J377" s="28"/>
      <c r="K377" s="69"/>
      <c r="L377" s="68"/>
      <c r="M377" s="46"/>
      <c r="N377" s="239" t="str">
        <f ca="1">IF(Tabla1[[#This Row],[Fecha de nac]]="","",IF(Tabla1[[#This Row],[Fecha Finalización]] &gt;=TODAY(), DATEDIF(Tabla1[[#This Row],[Fecha de nac]],TODAY(),"y"), ROUNDDOWN((Tabla1[[#This Row],[Fecha Finalización]] -Tabla1[[#This Row],[Fecha de nac]])/365,0)))</f>
        <v/>
      </c>
      <c r="O377" s="170"/>
      <c r="P377" s="34"/>
      <c r="Q377" s="67"/>
      <c r="R377" s="67"/>
      <c r="S377" s="67"/>
      <c r="T377" s="67"/>
      <c r="U377" s="244" t="str">
        <f>IF(F377="","",Tabla1[[#This Row],[Fecha Inicio grupo]]+3*7-7)</f>
        <v/>
      </c>
      <c r="V377" s="245" t="str">
        <f>IF(F377="","",EDATE(Tabla1[[#This Row],[Fecha Inicio grupo]],3))</f>
        <v/>
      </c>
      <c r="W377" s="29"/>
      <c r="X377" s="29"/>
      <c r="Y377" s="76"/>
      <c r="Z377" s="76"/>
      <c r="AA377" s="76"/>
      <c r="AB377" s="76"/>
      <c r="AC377" s="76"/>
      <c r="AD377" s="76"/>
      <c r="AE377" s="76"/>
      <c r="AF377" s="76"/>
      <c r="AG377" s="76"/>
      <c r="AH377" s="76"/>
      <c r="AI377" s="76"/>
      <c r="AJ377" s="76"/>
      <c r="AK377" s="76"/>
      <c r="AL377" s="76"/>
      <c r="AM377" s="76"/>
      <c r="AN377" s="76"/>
      <c r="AO377" s="145"/>
      <c r="AP377" s="247" t="str">
        <f>IF(F377="","",IFERROR(VLOOKUP(SUBSTITUTE(SUBSTITUTE(Tabla1[[#This Row],[Uso Sistemas]],"T","P"),"N","F"),Parámetros!$M$2:$N$17,2,0),"Completar hasta 3ra sem. para evaluar a Probacionista"))</f>
        <v/>
      </c>
      <c r="AQ377" s="39"/>
      <c r="AR377" s="39"/>
      <c r="AS377" s="39"/>
      <c r="AT377" s="28"/>
      <c r="AU377" s="55"/>
      <c r="AV377" s="55"/>
      <c r="AW377" s="55"/>
      <c r="AX377" s="249" t="str">
        <f>IF(V377="","",EOMONTH(EDATE(Tabla1[[#This Row],[Fecha Finalización]],2),0))</f>
        <v/>
      </c>
      <c r="AY377" s="39"/>
      <c r="AZ377" s="250" t="str">
        <f>IF(V377="","",EOMONTH(EDATE(Tabla1[[#This Row],[Fecha Finalización]],3),0))</f>
        <v/>
      </c>
      <c r="BA377" s="39"/>
      <c r="BB377" s="39"/>
      <c r="BC377" s="236"/>
      <c r="BD377" s="234" t="str">
        <f>IF(F377="","",Tabla1[[#This Row],[sem 01]]&amp;Tabla1[[#This Row],[sem 02]]&amp;Tabla1[[#This Row],[sem 03]])</f>
        <v/>
      </c>
      <c r="BE377" s="235" t="str">
        <f>IF(TRIM(F377)="","",$B$1&amp;"-"&amp;SUBSTITUTE(Tabla1[[#This Row],[Mes Inscrito]]," ","")&amp;"-"&amp;SUBSTITUTE(Tabla1[[#This Row],[Dia de clases Inscrito]]," ","")&amp;"-"&amp;SUBSTITUTE(Tabla1[[#This Row],[Horario Inscrito]]," ","")&amp;"-"&amp;Tabla1[[#This Row],[Fecha Inicio grupo]])</f>
        <v/>
      </c>
      <c r="BF377" s="252" t="str">
        <f>IF(F377="","",Tabla1[[#This Row],[Curso]])</f>
        <v/>
      </c>
      <c r="BG377" s="253" t="str">
        <f>+IF(TRIM(F377)="","",$B$1&amp;"-"&amp;TRIM(Tabla1[[#This Row],[Mes Inscrito]])&amp;"-"&amp;TRIM(Tabla1[[#This Row],[Dia de clases Inscrito]])&amp;"-"&amp;TRIM(Tabla1[[#This Row],[Horario Inscrito]])&amp;"-"&amp;TRIM(Tabla1[[#This Row],[Fecha Inicio grupo]])&amp;"-"&amp;TRIM(Tabla1[[#This Row],[Tipo Incrito]]))</f>
        <v/>
      </c>
      <c r="BH377" s="307"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8"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8"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8" t="str">
        <f>IF(Tabla1[[#This Row],[Fecha Inicio grupo]]="","",IFERROR(VLOOKUP(Tabla1[[#This Row],[Mes de Alta como miembro]],Parámetros!$AM$2:$AN$16,2,0),"01/01/1900"))</f>
        <v/>
      </c>
    </row>
    <row r="378" spans="1:63" ht="14.45">
      <c r="A378" s="68">
        <v>375</v>
      </c>
      <c r="B378" s="29"/>
      <c r="C378" s="34"/>
      <c r="D378" s="42"/>
      <c r="E378" s="64"/>
      <c r="F378" s="45"/>
      <c r="G378" s="45"/>
      <c r="H378" s="164"/>
      <c r="I378" s="42"/>
      <c r="J378" s="28"/>
      <c r="K378" s="69"/>
      <c r="L378" s="68"/>
      <c r="M378" s="46"/>
      <c r="N378" s="239" t="str">
        <f ca="1">IF(Tabla1[[#This Row],[Fecha de nac]]="","",IF(Tabla1[[#This Row],[Fecha Finalización]] &gt;=TODAY(), DATEDIF(Tabla1[[#This Row],[Fecha de nac]],TODAY(),"y"), ROUNDDOWN((Tabla1[[#This Row],[Fecha Finalización]] -Tabla1[[#This Row],[Fecha de nac]])/365,0)))</f>
        <v/>
      </c>
      <c r="O378" s="170"/>
      <c r="P378" s="34"/>
      <c r="Q378" s="67"/>
      <c r="R378" s="67"/>
      <c r="S378" s="67"/>
      <c r="T378" s="67"/>
      <c r="U378" s="244" t="str">
        <f>IF(F378="","",Tabla1[[#This Row],[Fecha Inicio grupo]]+3*7-7)</f>
        <v/>
      </c>
      <c r="V378" s="245" t="str">
        <f>IF(F378="","",EDATE(Tabla1[[#This Row],[Fecha Inicio grupo]],3))</f>
        <v/>
      </c>
      <c r="W378" s="29"/>
      <c r="X378" s="29"/>
      <c r="Y378" s="76"/>
      <c r="Z378" s="76"/>
      <c r="AA378" s="76"/>
      <c r="AB378" s="76"/>
      <c r="AC378" s="76"/>
      <c r="AD378" s="76"/>
      <c r="AE378" s="76"/>
      <c r="AF378" s="76"/>
      <c r="AG378" s="76"/>
      <c r="AH378" s="76"/>
      <c r="AI378" s="76"/>
      <c r="AJ378" s="76"/>
      <c r="AK378" s="76"/>
      <c r="AL378" s="76"/>
      <c r="AM378" s="76"/>
      <c r="AN378" s="76"/>
      <c r="AO378" s="145"/>
      <c r="AP378" s="247" t="str">
        <f>IF(F378="","",IFERROR(VLOOKUP(SUBSTITUTE(SUBSTITUTE(Tabla1[[#This Row],[Uso Sistemas]],"T","P"),"N","F"),Parámetros!$M$2:$N$17,2,0),"Completar hasta 3ra sem. para evaluar a Probacionista"))</f>
        <v/>
      </c>
      <c r="AQ378" s="39"/>
      <c r="AR378" s="39"/>
      <c r="AS378" s="39"/>
      <c r="AT378" s="28"/>
      <c r="AU378" s="55"/>
      <c r="AV378" s="55"/>
      <c r="AW378" s="55"/>
      <c r="AX378" s="249" t="str">
        <f>IF(V378="","",EOMONTH(EDATE(Tabla1[[#This Row],[Fecha Finalización]],2),0))</f>
        <v/>
      </c>
      <c r="AY378" s="39"/>
      <c r="AZ378" s="250" t="str">
        <f>IF(V378="","",EOMONTH(EDATE(Tabla1[[#This Row],[Fecha Finalización]],3),0))</f>
        <v/>
      </c>
      <c r="BA378" s="39"/>
      <c r="BB378" s="39"/>
      <c r="BC378" s="236"/>
      <c r="BD378" s="234" t="str">
        <f>IF(F378="","",Tabla1[[#This Row],[sem 01]]&amp;Tabla1[[#This Row],[sem 02]]&amp;Tabla1[[#This Row],[sem 03]])</f>
        <v/>
      </c>
      <c r="BE378" s="235" t="str">
        <f>IF(TRIM(F378)="","",$B$1&amp;"-"&amp;SUBSTITUTE(Tabla1[[#This Row],[Mes Inscrito]]," ","")&amp;"-"&amp;SUBSTITUTE(Tabla1[[#This Row],[Dia de clases Inscrito]]," ","")&amp;"-"&amp;SUBSTITUTE(Tabla1[[#This Row],[Horario Inscrito]]," ","")&amp;"-"&amp;Tabla1[[#This Row],[Fecha Inicio grupo]])</f>
        <v/>
      </c>
      <c r="BF378" s="252" t="str">
        <f>IF(F378="","",Tabla1[[#This Row],[Curso]])</f>
        <v/>
      </c>
      <c r="BG378" s="253" t="str">
        <f>+IF(TRIM(F378)="","",$B$1&amp;"-"&amp;TRIM(Tabla1[[#This Row],[Mes Inscrito]])&amp;"-"&amp;TRIM(Tabla1[[#This Row],[Dia de clases Inscrito]])&amp;"-"&amp;TRIM(Tabla1[[#This Row],[Horario Inscrito]])&amp;"-"&amp;TRIM(Tabla1[[#This Row],[Fecha Inicio grupo]])&amp;"-"&amp;TRIM(Tabla1[[#This Row],[Tipo Incrito]]))</f>
        <v/>
      </c>
      <c r="BH378" s="307"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8"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8"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8" t="str">
        <f>IF(Tabla1[[#This Row],[Fecha Inicio grupo]]="","",IFERROR(VLOOKUP(Tabla1[[#This Row],[Mes de Alta como miembro]],Parámetros!$AM$2:$AN$16,2,0),"01/01/1900"))</f>
        <v/>
      </c>
    </row>
    <row r="379" spans="1:63" ht="14.45">
      <c r="A379" s="68">
        <v>376</v>
      </c>
      <c r="B379" s="29"/>
      <c r="C379" s="34"/>
      <c r="D379" s="42"/>
      <c r="E379" s="64"/>
      <c r="F379" s="45"/>
      <c r="G379" s="45"/>
      <c r="H379" s="164"/>
      <c r="I379" s="42"/>
      <c r="J379" s="28"/>
      <c r="K379" s="69"/>
      <c r="L379" s="68"/>
      <c r="M379" s="46"/>
      <c r="N379" s="239" t="str">
        <f ca="1">IF(Tabla1[[#This Row],[Fecha de nac]]="","",IF(Tabla1[[#This Row],[Fecha Finalización]] &gt;=TODAY(), DATEDIF(Tabla1[[#This Row],[Fecha de nac]],TODAY(),"y"), ROUNDDOWN((Tabla1[[#This Row],[Fecha Finalización]] -Tabla1[[#This Row],[Fecha de nac]])/365,0)))</f>
        <v/>
      </c>
      <c r="O379" s="170"/>
      <c r="P379" s="34"/>
      <c r="Q379" s="67"/>
      <c r="R379" s="67"/>
      <c r="S379" s="67"/>
      <c r="T379" s="67"/>
      <c r="U379" s="244" t="str">
        <f>IF(F379="","",Tabla1[[#This Row],[Fecha Inicio grupo]]+3*7-7)</f>
        <v/>
      </c>
      <c r="V379" s="245" t="str">
        <f>IF(F379="","",EDATE(Tabla1[[#This Row],[Fecha Inicio grupo]],3))</f>
        <v/>
      </c>
      <c r="W379" s="29"/>
      <c r="X379" s="29"/>
      <c r="Y379" s="76"/>
      <c r="Z379" s="76"/>
      <c r="AA379" s="76"/>
      <c r="AB379" s="76"/>
      <c r="AC379" s="76"/>
      <c r="AD379" s="76"/>
      <c r="AE379" s="76"/>
      <c r="AF379" s="76"/>
      <c r="AG379" s="76"/>
      <c r="AH379" s="76"/>
      <c r="AI379" s="76"/>
      <c r="AJ379" s="76"/>
      <c r="AK379" s="76"/>
      <c r="AL379" s="76"/>
      <c r="AM379" s="76"/>
      <c r="AN379" s="76"/>
      <c r="AO379" s="145"/>
      <c r="AP379" s="247" t="str">
        <f>IF(F379="","",IFERROR(VLOOKUP(SUBSTITUTE(SUBSTITUTE(Tabla1[[#This Row],[Uso Sistemas]],"T","P"),"N","F"),Parámetros!$M$2:$N$17,2,0),"Completar hasta 3ra sem. para evaluar a Probacionista"))</f>
        <v/>
      </c>
      <c r="AQ379" s="39"/>
      <c r="AR379" s="39"/>
      <c r="AS379" s="39"/>
      <c r="AT379" s="28"/>
      <c r="AU379" s="55"/>
      <c r="AV379" s="55"/>
      <c r="AW379" s="55"/>
      <c r="AX379" s="249" t="str">
        <f>IF(V379="","",EOMONTH(EDATE(Tabla1[[#This Row],[Fecha Finalización]],2),0))</f>
        <v/>
      </c>
      <c r="AY379" s="39"/>
      <c r="AZ379" s="250" t="str">
        <f>IF(V379="","",EOMONTH(EDATE(Tabla1[[#This Row],[Fecha Finalización]],3),0))</f>
        <v/>
      </c>
      <c r="BA379" s="39"/>
      <c r="BB379" s="39"/>
      <c r="BC379" s="236"/>
      <c r="BD379" s="234" t="str">
        <f>IF(F379="","",Tabla1[[#This Row],[sem 01]]&amp;Tabla1[[#This Row],[sem 02]]&amp;Tabla1[[#This Row],[sem 03]])</f>
        <v/>
      </c>
      <c r="BE379" s="235" t="str">
        <f>IF(TRIM(F379)="","",$B$1&amp;"-"&amp;SUBSTITUTE(Tabla1[[#This Row],[Mes Inscrito]]," ","")&amp;"-"&amp;SUBSTITUTE(Tabla1[[#This Row],[Dia de clases Inscrito]]," ","")&amp;"-"&amp;SUBSTITUTE(Tabla1[[#This Row],[Horario Inscrito]]," ","")&amp;"-"&amp;Tabla1[[#This Row],[Fecha Inicio grupo]])</f>
        <v/>
      </c>
      <c r="BF379" s="252" t="str">
        <f>IF(F379="","",Tabla1[[#This Row],[Curso]])</f>
        <v/>
      </c>
      <c r="BG379" s="253" t="str">
        <f>+IF(TRIM(F379)="","",$B$1&amp;"-"&amp;TRIM(Tabla1[[#This Row],[Mes Inscrito]])&amp;"-"&amp;TRIM(Tabla1[[#This Row],[Dia de clases Inscrito]])&amp;"-"&amp;TRIM(Tabla1[[#This Row],[Horario Inscrito]])&amp;"-"&amp;TRIM(Tabla1[[#This Row],[Fecha Inicio grupo]])&amp;"-"&amp;TRIM(Tabla1[[#This Row],[Tipo Incrito]]))</f>
        <v/>
      </c>
      <c r="BH379" s="307"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8"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8"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8" t="str">
        <f>IF(Tabla1[[#This Row],[Fecha Inicio grupo]]="","",IFERROR(VLOOKUP(Tabla1[[#This Row],[Mes de Alta como miembro]],Parámetros!$AM$2:$AN$16,2,0),"01/01/1900"))</f>
        <v/>
      </c>
    </row>
    <row r="380" spans="1:63" ht="14.45">
      <c r="A380" s="68">
        <v>377</v>
      </c>
      <c r="B380" s="29"/>
      <c r="C380" s="34"/>
      <c r="D380" s="42"/>
      <c r="E380" s="64"/>
      <c r="F380" s="45"/>
      <c r="G380" s="45"/>
      <c r="H380" s="164"/>
      <c r="I380" s="42"/>
      <c r="J380" s="28"/>
      <c r="K380" s="69"/>
      <c r="L380" s="68"/>
      <c r="M380" s="46"/>
      <c r="N380" s="239" t="str">
        <f ca="1">IF(Tabla1[[#This Row],[Fecha de nac]]="","",IF(Tabla1[[#This Row],[Fecha Finalización]] &gt;=TODAY(), DATEDIF(Tabla1[[#This Row],[Fecha de nac]],TODAY(),"y"), ROUNDDOWN((Tabla1[[#This Row],[Fecha Finalización]] -Tabla1[[#This Row],[Fecha de nac]])/365,0)))</f>
        <v/>
      </c>
      <c r="O380" s="170"/>
      <c r="P380" s="34"/>
      <c r="Q380" s="67"/>
      <c r="R380" s="67"/>
      <c r="S380" s="67"/>
      <c r="T380" s="67"/>
      <c r="U380" s="244" t="str">
        <f>IF(F380="","",Tabla1[[#This Row],[Fecha Inicio grupo]]+3*7-7)</f>
        <v/>
      </c>
      <c r="V380" s="245" t="str">
        <f>IF(F380="","",EDATE(Tabla1[[#This Row],[Fecha Inicio grupo]],3))</f>
        <v/>
      </c>
      <c r="W380" s="29"/>
      <c r="X380" s="29"/>
      <c r="Y380" s="76"/>
      <c r="Z380" s="76"/>
      <c r="AA380" s="76"/>
      <c r="AB380" s="76"/>
      <c r="AC380" s="76"/>
      <c r="AD380" s="76"/>
      <c r="AE380" s="76"/>
      <c r="AF380" s="76"/>
      <c r="AG380" s="76"/>
      <c r="AH380" s="76"/>
      <c r="AI380" s="76"/>
      <c r="AJ380" s="76"/>
      <c r="AK380" s="76"/>
      <c r="AL380" s="76"/>
      <c r="AM380" s="76"/>
      <c r="AN380" s="76"/>
      <c r="AO380" s="145"/>
      <c r="AP380" s="247" t="str">
        <f>IF(F380="","",IFERROR(VLOOKUP(SUBSTITUTE(SUBSTITUTE(Tabla1[[#This Row],[Uso Sistemas]],"T","P"),"N","F"),Parámetros!$M$2:$N$17,2,0),"Completar hasta 3ra sem. para evaluar a Probacionista"))</f>
        <v/>
      </c>
      <c r="AQ380" s="39"/>
      <c r="AR380" s="39"/>
      <c r="AS380" s="39"/>
      <c r="AT380" s="28"/>
      <c r="AU380" s="55"/>
      <c r="AV380" s="55"/>
      <c r="AW380" s="55"/>
      <c r="AX380" s="249" t="str">
        <f>IF(V380="","",EOMONTH(EDATE(Tabla1[[#This Row],[Fecha Finalización]],2),0))</f>
        <v/>
      </c>
      <c r="AY380" s="39"/>
      <c r="AZ380" s="250" t="str">
        <f>IF(V380="","",EOMONTH(EDATE(Tabla1[[#This Row],[Fecha Finalización]],3),0))</f>
        <v/>
      </c>
      <c r="BA380" s="39"/>
      <c r="BB380" s="39"/>
      <c r="BC380" s="236"/>
      <c r="BD380" s="234" t="str">
        <f>IF(F380="","",Tabla1[[#This Row],[sem 01]]&amp;Tabla1[[#This Row],[sem 02]]&amp;Tabla1[[#This Row],[sem 03]])</f>
        <v/>
      </c>
      <c r="BE380" s="235" t="str">
        <f>IF(TRIM(F380)="","",$B$1&amp;"-"&amp;SUBSTITUTE(Tabla1[[#This Row],[Mes Inscrito]]," ","")&amp;"-"&amp;SUBSTITUTE(Tabla1[[#This Row],[Dia de clases Inscrito]]," ","")&amp;"-"&amp;SUBSTITUTE(Tabla1[[#This Row],[Horario Inscrito]]," ","")&amp;"-"&amp;Tabla1[[#This Row],[Fecha Inicio grupo]])</f>
        <v/>
      </c>
      <c r="BF380" s="252" t="str">
        <f>IF(F380="","",Tabla1[[#This Row],[Curso]])</f>
        <v/>
      </c>
      <c r="BG380" s="253" t="str">
        <f>+IF(TRIM(F380)="","",$B$1&amp;"-"&amp;TRIM(Tabla1[[#This Row],[Mes Inscrito]])&amp;"-"&amp;TRIM(Tabla1[[#This Row],[Dia de clases Inscrito]])&amp;"-"&amp;TRIM(Tabla1[[#This Row],[Horario Inscrito]])&amp;"-"&amp;TRIM(Tabla1[[#This Row],[Fecha Inicio grupo]])&amp;"-"&amp;TRIM(Tabla1[[#This Row],[Tipo Incrito]]))</f>
        <v/>
      </c>
      <c r="BH380" s="307"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8"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8"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8" t="str">
        <f>IF(Tabla1[[#This Row],[Fecha Inicio grupo]]="","",IFERROR(VLOOKUP(Tabla1[[#This Row],[Mes de Alta como miembro]],Parámetros!$AM$2:$AN$16,2,0),"01/01/1900"))</f>
        <v/>
      </c>
    </row>
    <row r="381" spans="1:63" ht="14.45">
      <c r="A381" s="68">
        <v>378</v>
      </c>
      <c r="B381" s="29"/>
      <c r="C381" s="34"/>
      <c r="D381" s="42"/>
      <c r="E381" s="64"/>
      <c r="F381" s="45"/>
      <c r="G381" s="45"/>
      <c r="H381" s="164"/>
      <c r="I381" s="42"/>
      <c r="J381" s="28"/>
      <c r="K381" s="69"/>
      <c r="L381" s="68"/>
      <c r="M381" s="46"/>
      <c r="N381" s="239" t="str">
        <f ca="1">IF(Tabla1[[#This Row],[Fecha de nac]]="","",IF(Tabla1[[#This Row],[Fecha Finalización]] &gt;=TODAY(), DATEDIF(Tabla1[[#This Row],[Fecha de nac]],TODAY(),"y"), ROUNDDOWN((Tabla1[[#This Row],[Fecha Finalización]] -Tabla1[[#This Row],[Fecha de nac]])/365,0)))</f>
        <v/>
      </c>
      <c r="O381" s="170"/>
      <c r="P381" s="34"/>
      <c r="Q381" s="67"/>
      <c r="R381" s="67"/>
      <c r="S381" s="67"/>
      <c r="T381" s="67"/>
      <c r="U381" s="244" t="str">
        <f>IF(F381="","",Tabla1[[#This Row],[Fecha Inicio grupo]]+3*7-7)</f>
        <v/>
      </c>
      <c r="V381" s="245" t="str">
        <f>IF(F381="","",EDATE(Tabla1[[#This Row],[Fecha Inicio grupo]],3))</f>
        <v/>
      </c>
      <c r="W381" s="29"/>
      <c r="X381" s="29"/>
      <c r="Y381" s="76"/>
      <c r="Z381" s="76"/>
      <c r="AA381" s="76"/>
      <c r="AB381" s="76"/>
      <c r="AC381" s="76"/>
      <c r="AD381" s="76"/>
      <c r="AE381" s="76"/>
      <c r="AF381" s="76"/>
      <c r="AG381" s="76"/>
      <c r="AH381" s="76"/>
      <c r="AI381" s="76"/>
      <c r="AJ381" s="76"/>
      <c r="AK381" s="76"/>
      <c r="AL381" s="76"/>
      <c r="AM381" s="76"/>
      <c r="AN381" s="76"/>
      <c r="AO381" s="145"/>
      <c r="AP381" s="247" t="str">
        <f>IF(F381="","",IFERROR(VLOOKUP(SUBSTITUTE(SUBSTITUTE(Tabla1[[#This Row],[Uso Sistemas]],"T","P"),"N","F"),Parámetros!$M$2:$N$17,2,0),"Completar hasta 3ra sem. para evaluar a Probacionista"))</f>
        <v/>
      </c>
      <c r="AQ381" s="39"/>
      <c r="AR381" s="39"/>
      <c r="AS381" s="39"/>
      <c r="AT381" s="28"/>
      <c r="AU381" s="55"/>
      <c r="AV381" s="55"/>
      <c r="AW381" s="55"/>
      <c r="AX381" s="249" t="str">
        <f>IF(V381="","",EOMONTH(EDATE(Tabla1[[#This Row],[Fecha Finalización]],2),0))</f>
        <v/>
      </c>
      <c r="AY381" s="39"/>
      <c r="AZ381" s="250" t="str">
        <f>IF(V381="","",EOMONTH(EDATE(Tabla1[[#This Row],[Fecha Finalización]],3),0))</f>
        <v/>
      </c>
      <c r="BA381" s="39"/>
      <c r="BB381" s="39"/>
      <c r="BC381" s="236"/>
      <c r="BD381" s="234" t="str">
        <f>IF(F381="","",Tabla1[[#This Row],[sem 01]]&amp;Tabla1[[#This Row],[sem 02]]&amp;Tabla1[[#This Row],[sem 03]])</f>
        <v/>
      </c>
      <c r="BE381" s="235" t="str">
        <f>IF(TRIM(F381)="","",$B$1&amp;"-"&amp;SUBSTITUTE(Tabla1[[#This Row],[Mes Inscrito]]," ","")&amp;"-"&amp;SUBSTITUTE(Tabla1[[#This Row],[Dia de clases Inscrito]]," ","")&amp;"-"&amp;SUBSTITUTE(Tabla1[[#This Row],[Horario Inscrito]]," ","")&amp;"-"&amp;Tabla1[[#This Row],[Fecha Inicio grupo]])</f>
        <v/>
      </c>
      <c r="BF381" s="252" t="str">
        <f>IF(F381="","",Tabla1[[#This Row],[Curso]])</f>
        <v/>
      </c>
      <c r="BG381" s="253" t="str">
        <f>+IF(TRIM(F381)="","",$B$1&amp;"-"&amp;TRIM(Tabla1[[#This Row],[Mes Inscrito]])&amp;"-"&amp;TRIM(Tabla1[[#This Row],[Dia de clases Inscrito]])&amp;"-"&amp;TRIM(Tabla1[[#This Row],[Horario Inscrito]])&amp;"-"&amp;TRIM(Tabla1[[#This Row],[Fecha Inicio grupo]])&amp;"-"&amp;TRIM(Tabla1[[#This Row],[Tipo Incrito]]))</f>
        <v/>
      </c>
      <c r="BH381" s="307"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8"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8"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8" t="str">
        <f>IF(Tabla1[[#This Row],[Fecha Inicio grupo]]="","",IFERROR(VLOOKUP(Tabla1[[#This Row],[Mes de Alta como miembro]],Parámetros!$AM$2:$AN$16,2,0),"01/01/1900"))</f>
        <v/>
      </c>
    </row>
    <row r="382" spans="1:63" ht="14.45">
      <c r="A382" s="68">
        <v>379</v>
      </c>
      <c r="B382" s="29"/>
      <c r="C382" s="34"/>
      <c r="D382" s="42"/>
      <c r="E382" s="64"/>
      <c r="F382" s="45"/>
      <c r="G382" s="45"/>
      <c r="H382" s="164"/>
      <c r="I382" s="42"/>
      <c r="J382" s="28"/>
      <c r="K382" s="69"/>
      <c r="L382" s="68"/>
      <c r="M382" s="46"/>
      <c r="N382" s="239" t="str">
        <f ca="1">IF(Tabla1[[#This Row],[Fecha de nac]]="","",IF(Tabla1[[#This Row],[Fecha Finalización]] &gt;=TODAY(), DATEDIF(Tabla1[[#This Row],[Fecha de nac]],TODAY(),"y"), ROUNDDOWN((Tabla1[[#This Row],[Fecha Finalización]] -Tabla1[[#This Row],[Fecha de nac]])/365,0)))</f>
        <v/>
      </c>
      <c r="O382" s="170"/>
      <c r="P382" s="34"/>
      <c r="Q382" s="67"/>
      <c r="R382" s="67"/>
      <c r="S382" s="67"/>
      <c r="T382" s="67"/>
      <c r="U382" s="244" t="str">
        <f>IF(F382="","",Tabla1[[#This Row],[Fecha Inicio grupo]]+3*7-7)</f>
        <v/>
      </c>
      <c r="V382" s="245" t="str">
        <f>IF(F382="","",EDATE(Tabla1[[#This Row],[Fecha Inicio grupo]],3))</f>
        <v/>
      </c>
      <c r="W382" s="29"/>
      <c r="X382" s="29"/>
      <c r="Y382" s="76"/>
      <c r="Z382" s="76"/>
      <c r="AA382" s="76"/>
      <c r="AB382" s="76"/>
      <c r="AC382" s="76"/>
      <c r="AD382" s="76"/>
      <c r="AE382" s="76"/>
      <c r="AF382" s="76"/>
      <c r="AG382" s="76"/>
      <c r="AH382" s="76"/>
      <c r="AI382" s="76"/>
      <c r="AJ382" s="76"/>
      <c r="AK382" s="76"/>
      <c r="AL382" s="76"/>
      <c r="AM382" s="76"/>
      <c r="AN382" s="76"/>
      <c r="AO382" s="145"/>
      <c r="AP382" s="247" t="str">
        <f>IF(F382="","",IFERROR(VLOOKUP(SUBSTITUTE(SUBSTITUTE(Tabla1[[#This Row],[Uso Sistemas]],"T","P"),"N","F"),Parámetros!$M$2:$N$17,2,0),"Completar hasta 3ra sem. para evaluar a Probacionista"))</f>
        <v/>
      </c>
      <c r="AQ382" s="39"/>
      <c r="AR382" s="39"/>
      <c r="AS382" s="39"/>
      <c r="AT382" s="28"/>
      <c r="AU382" s="55"/>
      <c r="AV382" s="55"/>
      <c r="AW382" s="55"/>
      <c r="AX382" s="249" t="str">
        <f>IF(V382="","",EOMONTH(EDATE(Tabla1[[#This Row],[Fecha Finalización]],2),0))</f>
        <v/>
      </c>
      <c r="AY382" s="39"/>
      <c r="AZ382" s="250" t="str">
        <f>IF(V382="","",EOMONTH(EDATE(Tabla1[[#This Row],[Fecha Finalización]],3),0))</f>
        <v/>
      </c>
      <c r="BA382" s="39"/>
      <c r="BB382" s="39"/>
      <c r="BC382" s="236"/>
      <c r="BD382" s="234" t="str">
        <f>IF(F382="","",Tabla1[[#This Row],[sem 01]]&amp;Tabla1[[#This Row],[sem 02]]&amp;Tabla1[[#This Row],[sem 03]])</f>
        <v/>
      </c>
      <c r="BE382" s="235" t="str">
        <f>IF(TRIM(F382)="","",$B$1&amp;"-"&amp;SUBSTITUTE(Tabla1[[#This Row],[Mes Inscrito]]," ","")&amp;"-"&amp;SUBSTITUTE(Tabla1[[#This Row],[Dia de clases Inscrito]]," ","")&amp;"-"&amp;SUBSTITUTE(Tabla1[[#This Row],[Horario Inscrito]]," ","")&amp;"-"&amp;Tabla1[[#This Row],[Fecha Inicio grupo]])</f>
        <v/>
      </c>
      <c r="BF382" s="252" t="str">
        <f>IF(F382="","",Tabla1[[#This Row],[Curso]])</f>
        <v/>
      </c>
      <c r="BG382" s="253" t="str">
        <f>+IF(TRIM(F382)="","",$B$1&amp;"-"&amp;TRIM(Tabla1[[#This Row],[Mes Inscrito]])&amp;"-"&amp;TRIM(Tabla1[[#This Row],[Dia de clases Inscrito]])&amp;"-"&amp;TRIM(Tabla1[[#This Row],[Horario Inscrito]])&amp;"-"&amp;TRIM(Tabla1[[#This Row],[Fecha Inicio grupo]])&amp;"-"&amp;TRIM(Tabla1[[#This Row],[Tipo Incrito]]))</f>
        <v/>
      </c>
      <c r="BH382" s="307"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8"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8"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8" t="str">
        <f>IF(Tabla1[[#This Row],[Fecha Inicio grupo]]="","",IFERROR(VLOOKUP(Tabla1[[#This Row],[Mes de Alta como miembro]],Parámetros!$AM$2:$AN$16,2,0),"01/01/1900"))</f>
        <v/>
      </c>
    </row>
    <row r="383" spans="1:63" ht="14.45">
      <c r="A383" s="68">
        <v>380</v>
      </c>
      <c r="B383" s="29"/>
      <c r="C383" s="34"/>
      <c r="D383" s="42"/>
      <c r="E383" s="64"/>
      <c r="F383" s="45"/>
      <c r="G383" s="45"/>
      <c r="H383" s="164"/>
      <c r="I383" s="42"/>
      <c r="J383" s="28"/>
      <c r="K383" s="69"/>
      <c r="L383" s="68"/>
      <c r="M383" s="46"/>
      <c r="N383" s="239" t="str">
        <f ca="1">IF(Tabla1[[#This Row],[Fecha de nac]]="","",IF(Tabla1[[#This Row],[Fecha Finalización]] &gt;=TODAY(), DATEDIF(Tabla1[[#This Row],[Fecha de nac]],TODAY(),"y"), ROUNDDOWN((Tabla1[[#This Row],[Fecha Finalización]] -Tabla1[[#This Row],[Fecha de nac]])/365,0)))</f>
        <v/>
      </c>
      <c r="O383" s="170"/>
      <c r="P383" s="34"/>
      <c r="Q383" s="67"/>
      <c r="R383" s="67"/>
      <c r="S383" s="67"/>
      <c r="T383" s="67"/>
      <c r="U383" s="244" t="str">
        <f>IF(F383="","",Tabla1[[#This Row],[Fecha Inicio grupo]]+3*7-7)</f>
        <v/>
      </c>
      <c r="V383" s="245" t="str">
        <f>IF(F383="","",EDATE(Tabla1[[#This Row],[Fecha Inicio grupo]],3))</f>
        <v/>
      </c>
      <c r="W383" s="29"/>
      <c r="X383" s="29"/>
      <c r="Y383" s="76"/>
      <c r="Z383" s="76"/>
      <c r="AA383" s="76"/>
      <c r="AB383" s="76"/>
      <c r="AC383" s="76"/>
      <c r="AD383" s="76"/>
      <c r="AE383" s="76"/>
      <c r="AF383" s="76"/>
      <c r="AG383" s="76"/>
      <c r="AH383" s="76"/>
      <c r="AI383" s="76"/>
      <c r="AJ383" s="76"/>
      <c r="AK383" s="76"/>
      <c r="AL383" s="76"/>
      <c r="AM383" s="76"/>
      <c r="AN383" s="76"/>
      <c r="AO383" s="145"/>
      <c r="AP383" s="247" t="str">
        <f>IF(F383="","",IFERROR(VLOOKUP(SUBSTITUTE(SUBSTITUTE(Tabla1[[#This Row],[Uso Sistemas]],"T","P"),"N","F"),Parámetros!$M$2:$N$17,2,0),"Completar hasta 3ra sem. para evaluar a Probacionista"))</f>
        <v/>
      </c>
      <c r="AQ383" s="39"/>
      <c r="AR383" s="39"/>
      <c r="AS383" s="39"/>
      <c r="AT383" s="28"/>
      <c r="AU383" s="55"/>
      <c r="AV383" s="55"/>
      <c r="AW383" s="55"/>
      <c r="AX383" s="249" t="str">
        <f>IF(V383="","",EOMONTH(EDATE(Tabla1[[#This Row],[Fecha Finalización]],2),0))</f>
        <v/>
      </c>
      <c r="AY383" s="39"/>
      <c r="AZ383" s="250" t="str">
        <f>IF(V383="","",EOMONTH(EDATE(Tabla1[[#This Row],[Fecha Finalización]],3),0))</f>
        <v/>
      </c>
      <c r="BA383" s="39"/>
      <c r="BB383" s="39"/>
      <c r="BC383" s="236"/>
      <c r="BD383" s="234" t="str">
        <f>IF(F383="","",Tabla1[[#This Row],[sem 01]]&amp;Tabla1[[#This Row],[sem 02]]&amp;Tabla1[[#This Row],[sem 03]])</f>
        <v/>
      </c>
      <c r="BE383" s="235" t="str">
        <f>IF(TRIM(F383)="","",$B$1&amp;"-"&amp;SUBSTITUTE(Tabla1[[#This Row],[Mes Inscrito]]," ","")&amp;"-"&amp;SUBSTITUTE(Tabla1[[#This Row],[Dia de clases Inscrito]]," ","")&amp;"-"&amp;SUBSTITUTE(Tabla1[[#This Row],[Horario Inscrito]]," ","")&amp;"-"&amp;Tabla1[[#This Row],[Fecha Inicio grupo]])</f>
        <v/>
      </c>
      <c r="BF383" s="252" t="str">
        <f>IF(F383="","",Tabla1[[#This Row],[Curso]])</f>
        <v/>
      </c>
      <c r="BG383" s="253" t="str">
        <f>+IF(TRIM(F383)="","",$B$1&amp;"-"&amp;TRIM(Tabla1[[#This Row],[Mes Inscrito]])&amp;"-"&amp;TRIM(Tabla1[[#This Row],[Dia de clases Inscrito]])&amp;"-"&amp;TRIM(Tabla1[[#This Row],[Horario Inscrito]])&amp;"-"&amp;TRIM(Tabla1[[#This Row],[Fecha Inicio grupo]])&amp;"-"&amp;TRIM(Tabla1[[#This Row],[Tipo Incrito]]))</f>
        <v/>
      </c>
      <c r="BH383" s="307"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8"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8"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8" t="str">
        <f>IF(Tabla1[[#This Row],[Fecha Inicio grupo]]="","",IFERROR(VLOOKUP(Tabla1[[#This Row],[Mes de Alta como miembro]],Parámetros!$AM$2:$AN$16,2,0),"01/01/1900"))</f>
        <v/>
      </c>
    </row>
    <row r="384" spans="1:63" ht="14.45">
      <c r="A384" s="68">
        <v>381</v>
      </c>
      <c r="B384" s="29"/>
      <c r="C384" s="34"/>
      <c r="D384" s="42"/>
      <c r="E384" s="64"/>
      <c r="F384" s="45"/>
      <c r="G384" s="45"/>
      <c r="H384" s="164"/>
      <c r="I384" s="42"/>
      <c r="J384" s="28"/>
      <c r="K384" s="69"/>
      <c r="L384" s="68"/>
      <c r="M384" s="46"/>
      <c r="N384" s="239" t="str">
        <f ca="1">IF(Tabla1[[#This Row],[Fecha de nac]]="","",IF(Tabla1[[#This Row],[Fecha Finalización]] &gt;=TODAY(), DATEDIF(Tabla1[[#This Row],[Fecha de nac]],TODAY(),"y"), ROUNDDOWN((Tabla1[[#This Row],[Fecha Finalización]] -Tabla1[[#This Row],[Fecha de nac]])/365,0)))</f>
        <v/>
      </c>
      <c r="O384" s="170"/>
      <c r="P384" s="34"/>
      <c r="Q384" s="67"/>
      <c r="R384" s="67"/>
      <c r="S384" s="67"/>
      <c r="T384" s="67"/>
      <c r="U384" s="244" t="str">
        <f>IF(F384="","",Tabla1[[#This Row],[Fecha Inicio grupo]]+3*7-7)</f>
        <v/>
      </c>
      <c r="V384" s="245" t="str">
        <f>IF(F384="","",EDATE(Tabla1[[#This Row],[Fecha Inicio grupo]],3))</f>
        <v/>
      </c>
      <c r="W384" s="29"/>
      <c r="X384" s="29"/>
      <c r="Y384" s="76"/>
      <c r="Z384" s="76"/>
      <c r="AA384" s="76"/>
      <c r="AB384" s="76"/>
      <c r="AC384" s="76"/>
      <c r="AD384" s="76"/>
      <c r="AE384" s="76"/>
      <c r="AF384" s="76"/>
      <c r="AG384" s="76"/>
      <c r="AH384" s="76"/>
      <c r="AI384" s="76"/>
      <c r="AJ384" s="76"/>
      <c r="AK384" s="76"/>
      <c r="AL384" s="76"/>
      <c r="AM384" s="76"/>
      <c r="AN384" s="76"/>
      <c r="AO384" s="145"/>
      <c r="AP384" s="247" t="str">
        <f>IF(F384="","",IFERROR(VLOOKUP(SUBSTITUTE(SUBSTITUTE(Tabla1[[#This Row],[Uso Sistemas]],"T","P"),"N","F"),Parámetros!$M$2:$N$17,2,0),"Completar hasta 3ra sem. para evaluar a Probacionista"))</f>
        <v/>
      </c>
      <c r="AQ384" s="39"/>
      <c r="AR384" s="39"/>
      <c r="AS384" s="39"/>
      <c r="AT384" s="28"/>
      <c r="AU384" s="55"/>
      <c r="AV384" s="55"/>
      <c r="AW384" s="55"/>
      <c r="AX384" s="249" t="str">
        <f>IF(V384="","",EOMONTH(EDATE(Tabla1[[#This Row],[Fecha Finalización]],2),0))</f>
        <v/>
      </c>
      <c r="AY384" s="39"/>
      <c r="AZ384" s="250" t="str">
        <f>IF(V384="","",EOMONTH(EDATE(Tabla1[[#This Row],[Fecha Finalización]],3),0))</f>
        <v/>
      </c>
      <c r="BA384" s="39"/>
      <c r="BB384" s="39"/>
      <c r="BC384" s="236"/>
      <c r="BD384" s="234" t="str">
        <f>IF(F384="","",Tabla1[[#This Row],[sem 01]]&amp;Tabla1[[#This Row],[sem 02]]&amp;Tabla1[[#This Row],[sem 03]])</f>
        <v/>
      </c>
      <c r="BE384" s="235" t="str">
        <f>IF(TRIM(F384)="","",$B$1&amp;"-"&amp;SUBSTITUTE(Tabla1[[#This Row],[Mes Inscrito]]," ","")&amp;"-"&amp;SUBSTITUTE(Tabla1[[#This Row],[Dia de clases Inscrito]]," ","")&amp;"-"&amp;SUBSTITUTE(Tabla1[[#This Row],[Horario Inscrito]]," ","")&amp;"-"&amp;Tabla1[[#This Row],[Fecha Inicio grupo]])</f>
        <v/>
      </c>
      <c r="BF384" s="252" t="str">
        <f>IF(F384="","",Tabla1[[#This Row],[Curso]])</f>
        <v/>
      </c>
      <c r="BG384" s="253" t="str">
        <f>+IF(TRIM(F384)="","",$B$1&amp;"-"&amp;TRIM(Tabla1[[#This Row],[Mes Inscrito]])&amp;"-"&amp;TRIM(Tabla1[[#This Row],[Dia de clases Inscrito]])&amp;"-"&amp;TRIM(Tabla1[[#This Row],[Horario Inscrito]])&amp;"-"&amp;TRIM(Tabla1[[#This Row],[Fecha Inicio grupo]])&amp;"-"&amp;TRIM(Tabla1[[#This Row],[Tipo Incrito]]))</f>
        <v/>
      </c>
      <c r="BH384" s="307"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8"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8"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8" t="str">
        <f>IF(Tabla1[[#This Row],[Fecha Inicio grupo]]="","",IFERROR(VLOOKUP(Tabla1[[#This Row],[Mes de Alta como miembro]],Parámetros!$AM$2:$AN$16,2,0),"01/01/1900"))</f>
        <v/>
      </c>
    </row>
    <row r="385" spans="1:63" ht="14.45">
      <c r="A385" s="68">
        <v>382</v>
      </c>
      <c r="B385" s="29"/>
      <c r="C385" s="34"/>
      <c r="D385" s="42"/>
      <c r="E385" s="64"/>
      <c r="F385" s="45"/>
      <c r="G385" s="45"/>
      <c r="H385" s="164"/>
      <c r="I385" s="42"/>
      <c r="J385" s="28"/>
      <c r="K385" s="69"/>
      <c r="L385" s="68"/>
      <c r="M385" s="46"/>
      <c r="N385" s="239" t="str">
        <f ca="1">IF(Tabla1[[#This Row],[Fecha de nac]]="","",IF(Tabla1[[#This Row],[Fecha Finalización]] &gt;=TODAY(), DATEDIF(Tabla1[[#This Row],[Fecha de nac]],TODAY(),"y"), ROUNDDOWN((Tabla1[[#This Row],[Fecha Finalización]] -Tabla1[[#This Row],[Fecha de nac]])/365,0)))</f>
        <v/>
      </c>
      <c r="O385" s="170"/>
      <c r="P385" s="34"/>
      <c r="Q385" s="67"/>
      <c r="R385" s="67"/>
      <c r="S385" s="67"/>
      <c r="T385" s="67"/>
      <c r="U385" s="244" t="str">
        <f>IF(F385="","",Tabla1[[#This Row],[Fecha Inicio grupo]]+3*7-7)</f>
        <v/>
      </c>
      <c r="V385" s="245" t="str">
        <f>IF(F385="","",EDATE(Tabla1[[#This Row],[Fecha Inicio grupo]],3))</f>
        <v/>
      </c>
      <c r="W385" s="29"/>
      <c r="X385" s="29"/>
      <c r="Y385" s="76"/>
      <c r="Z385" s="76"/>
      <c r="AA385" s="76"/>
      <c r="AB385" s="76"/>
      <c r="AC385" s="76"/>
      <c r="AD385" s="76"/>
      <c r="AE385" s="76"/>
      <c r="AF385" s="76"/>
      <c r="AG385" s="76"/>
      <c r="AH385" s="76"/>
      <c r="AI385" s="76"/>
      <c r="AJ385" s="76"/>
      <c r="AK385" s="76"/>
      <c r="AL385" s="76"/>
      <c r="AM385" s="76"/>
      <c r="AN385" s="76"/>
      <c r="AO385" s="145"/>
      <c r="AP385" s="247" t="str">
        <f>IF(F385="","",IFERROR(VLOOKUP(SUBSTITUTE(SUBSTITUTE(Tabla1[[#This Row],[Uso Sistemas]],"T","P"),"N","F"),Parámetros!$M$2:$N$17,2,0),"Completar hasta 3ra sem. para evaluar a Probacionista"))</f>
        <v/>
      </c>
      <c r="AQ385" s="39"/>
      <c r="AR385" s="39"/>
      <c r="AS385" s="39"/>
      <c r="AT385" s="28"/>
      <c r="AU385" s="55"/>
      <c r="AV385" s="55"/>
      <c r="AW385" s="55"/>
      <c r="AX385" s="249" t="str">
        <f>IF(V385="","",EOMONTH(EDATE(Tabla1[[#This Row],[Fecha Finalización]],2),0))</f>
        <v/>
      </c>
      <c r="AY385" s="39"/>
      <c r="AZ385" s="250" t="str">
        <f>IF(V385="","",EOMONTH(EDATE(Tabla1[[#This Row],[Fecha Finalización]],3),0))</f>
        <v/>
      </c>
      <c r="BA385" s="39"/>
      <c r="BB385" s="39"/>
      <c r="BC385" s="236"/>
      <c r="BD385" s="234" t="str">
        <f>IF(F385="","",Tabla1[[#This Row],[sem 01]]&amp;Tabla1[[#This Row],[sem 02]]&amp;Tabla1[[#This Row],[sem 03]])</f>
        <v/>
      </c>
      <c r="BE385" s="235" t="str">
        <f>IF(TRIM(F385)="","",$B$1&amp;"-"&amp;SUBSTITUTE(Tabla1[[#This Row],[Mes Inscrito]]," ","")&amp;"-"&amp;SUBSTITUTE(Tabla1[[#This Row],[Dia de clases Inscrito]]," ","")&amp;"-"&amp;SUBSTITUTE(Tabla1[[#This Row],[Horario Inscrito]]," ","")&amp;"-"&amp;Tabla1[[#This Row],[Fecha Inicio grupo]])</f>
        <v/>
      </c>
      <c r="BF385" s="252" t="str">
        <f>IF(F385="","",Tabla1[[#This Row],[Curso]])</f>
        <v/>
      </c>
      <c r="BG385" s="253" t="str">
        <f>+IF(TRIM(F385)="","",$B$1&amp;"-"&amp;TRIM(Tabla1[[#This Row],[Mes Inscrito]])&amp;"-"&amp;TRIM(Tabla1[[#This Row],[Dia de clases Inscrito]])&amp;"-"&amp;TRIM(Tabla1[[#This Row],[Horario Inscrito]])&amp;"-"&amp;TRIM(Tabla1[[#This Row],[Fecha Inicio grupo]])&amp;"-"&amp;TRIM(Tabla1[[#This Row],[Tipo Incrito]]))</f>
        <v/>
      </c>
      <c r="BH385" s="307"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8"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8"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8" t="str">
        <f>IF(Tabla1[[#This Row],[Fecha Inicio grupo]]="","",IFERROR(VLOOKUP(Tabla1[[#This Row],[Mes de Alta como miembro]],Parámetros!$AM$2:$AN$16,2,0),"01/01/1900"))</f>
        <v/>
      </c>
    </row>
    <row r="386" spans="1:63" ht="14.45">
      <c r="A386" s="68">
        <v>383</v>
      </c>
      <c r="B386" s="29"/>
      <c r="C386" s="34"/>
      <c r="D386" s="42"/>
      <c r="E386" s="64"/>
      <c r="F386" s="45"/>
      <c r="G386" s="45"/>
      <c r="H386" s="164"/>
      <c r="I386" s="42"/>
      <c r="J386" s="28"/>
      <c r="K386" s="69"/>
      <c r="L386" s="68"/>
      <c r="M386" s="46"/>
      <c r="N386" s="239" t="str">
        <f ca="1">IF(Tabla1[[#This Row],[Fecha de nac]]="","",IF(Tabla1[[#This Row],[Fecha Finalización]] &gt;=TODAY(), DATEDIF(Tabla1[[#This Row],[Fecha de nac]],TODAY(),"y"), ROUNDDOWN((Tabla1[[#This Row],[Fecha Finalización]] -Tabla1[[#This Row],[Fecha de nac]])/365,0)))</f>
        <v/>
      </c>
      <c r="O386" s="170"/>
      <c r="P386" s="34"/>
      <c r="Q386" s="67"/>
      <c r="R386" s="67"/>
      <c r="S386" s="67"/>
      <c r="T386" s="67"/>
      <c r="U386" s="244" t="str">
        <f>IF(F386="","",Tabla1[[#This Row],[Fecha Inicio grupo]]+3*7-7)</f>
        <v/>
      </c>
      <c r="V386" s="245" t="str">
        <f>IF(F386="","",EDATE(Tabla1[[#This Row],[Fecha Inicio grupo]],3))</f>
        <v/>
      </c>
      <c r="W386" s="29"/>
      <c r="X386" s="29"/>
      <c r="Y386" s="76"/>
      <c r="Z386" s="76"/>
      <c r="AA386" s="76"/>
      <c r="AB386" s="76"/>
      <c r="AC386" s="76"/>
      <c r="AD386" s="76"/>
      <c r="AE386" s="76"/>
      <c r="AF386" s="76"/>
      <c r="AG386" s="76"/>
      <c r="AH386" s="76"/>
      <c r="AI386" s="76"/>
      <c r="AJ386" s="76"/>
      <c r="AK386" s="76"/>
      <c r="AL386" s="76"/>
      <c r="AM386" s="76"/>
      <c r="AN386" s="76"/>
      <c r="AO386" s="145"/>
      <c r="AP386" s="247" t="str">
        <f>IF(F386="","",IFERROR(VLOOKUP(SUBSTITUTE(SUBSTITUTE(Tabla1[[#This Row],[Uso Sistemas]],"T","P"),"N","F"),Parámetros!$M$2:$N$17,2,0),"Completar hasta 3ra sem. para evaluar a Probacionista"))</f>
        <v/>
      </c>
      <c r="AQ386" s="39"/>
      <c r="AR386" s="39"/>
      <c r="AS386" s="39"/>
      <c r="AT386" s="28"/>
      <c r="AU386" s="55"/>
      <c r="AV386" s="55"/>
      <c r="AW386" s="55"/>
      <c r="AX386" s="249" t="str">
        <f>IF(V386="","",EOMONTH(EDATE(Tabla1[[#This Row],[Fecha Finalización]],2),0))</f>
        <v/>
      </c>
      <c r="AY386" s="39"/>
      <c r="AZ386" s="250" t="str">
        <f>IF(V386="","",EOMONTH(EDATE(Tabla1[[#This Row],[Fecha Finalización]],3),0))</f>
        <v/>
      </c>
      <c r="BA386" s="39"/>
      <c r="BB386" s="39"/>
      <c r="BC386" s="236"/>
      <c r="BD386" s="234" t="str">
        <f>IF(F386="","",Tabla1[[#This Row],[sem 01]]&amp;Tabla1[[#This Row],[sem 02]]&amp;Tabla1[[#This Row],[sem 03]])</f>
        <v/>
      </c>
      <c r="BE386" s="235" t="str">
        <f>IF(TRIM(F386)="","",$B$1&amp;"-"&amp;SUBSTITUTE(Tabla1[[#This Row],[Mes Inscrito]]," ","")&amp;"-"&amp;SUBSTITUTE(Tabla1[[#This Row],[Dia de clases Inscrito]]," ","")&amp;"-"&amp;SUBSTITUTE(Tabla1[[#This Row],[Horario Inscrito]]," ","")&amp;"-"&amp;Tabla1[[#This Row],[Fecha Inicio grupo]])</f>
        <v/>
      </c>
      <c r="BF386" s="252" t="str">
        <f>IF(F386="","",Tabla1[[#This Row],[Curso]])</f>
        <v/>
      </c>
      <c r="BG386" s="253" t="str">
        <f>+IF(TRIM(F386)="","",$B$1&amp;"-"&amp;TRIM(Tabla1[[#This Row],[Mes Inscrito]])&amp;"-"&amp;TRIM(Tabla1[[#This Row],[Dia de clases Inscrito]])&amp;"-"&amp;TRIM(Tabla1[[#This Row],[Horario Inscrito]])&amp;"-"&amp;TRIM(Tabla1[[#This Row],[Fecha Inicio grupo]])&amp;"-"&amp;TRIM(Tabla1[[#This Row],[Tipo Incrito]]))</f>
        <v/>
      </c>
      <c r="BH386" s="307"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8"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8"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8" t="str">
        <f>IF(Tabla1[[#This Row],[Fecha Inicio grupo]]="","",IFERROR(VLOOKUP(Tabla1[[#This Row],[Mes de Alta como miembro]],Parámetros!$AM$2:$AN$16,2,0),"01/01/1900"))</f>
        <v/>
      </c>
    </row>
    <row r="387" spans="1:63" ht="14.45">
      <c r="A387" s="68">
        <v>384</v>
      </c>
      <c r="B387" s="29"/>
      <c r="C387" s="34"/>
      <c r="D387" s="42"/>
      <c r="E387" s="64"/>
      <c r="F387" s="45"/>
      <c r="G387" s="45"/>
      <c r="H387" s="164"/>
      <c r="I387" s="42"/>
      <c r="J387" s="28"/>
      <c r="K387" s="69"/>
      <c r="L387" s="68"/>
      <c r="M387" s="46"/>
      <c r="N387" s="239" t="str">
        <f ca="1">IF(Tabla1[[#This Row],[Fecha de nac]]="","",IF(Tabla1[[#This Row],[Fecha Finalización]] &gt;=TODAY(), DATEDIF(Tabla1[[#This Row],[Fecha de nac]],TODAY(),"y"), ROUNDDOWN((Tabla1[[#This Row],[Fecha Finalización]] -Tabla1[[#This Row],[Fecha de nac]])/365,0)))</f>
        <v/>
      </c>
      <c r="O387" s="170"/>
      <c r="P387" s="34"/>
      <c r="Q387" s="67"/>
      <c r="R387" s="67"/>
      <c r="S387" s="67"/>
      <c r="T387" s="67"/>
      <c r="U387" s="244" t="str">
        <f>IF(F387="","",Tabla1[[#This Row],[Fecha Inicio grupo]]+3*7-7)</f>
        <v/>
      </c>
      <c r="V387" s="245" t="str">
        <f>IF(F387="","",EDATE(Tabla1[[#This Row],[Fecha Inicio grupo]],3))</f>
        <v/>
      </c>
      <c r="W387" s="29"/>
      <c r="X387" s="29"/>
      <c r="Y387" s="76"/>
      <c r="Z387" s="76"/>
      <c r="AA387" s="76"/>
      <c r="AB387" s="76"/>
      <c r="AC387" s="76"/>
      <c r="AD387" s="76"/>
      <c r="AE387" s="76"/>
      <c r="AF387" s="76"/>
      <c r="AG387" s="76"/>
      <c r="AH387" s="76"/>
      <c r="AI387" s="76"/>
      <c r="AJ387" s="76"/>
      <c r="AK387" s="76"/>
      <c r="AL387" s="76"/>
      <c r="AM387" s="76"/>
      <c r="AN387" s="76"/>
      <c r="AO387" s="145"/>
      <c r="AP387" s="247" t="str">
        <f>IF(F387="","",IFERROR(VLOOKUP(SUBSTITUTE(SUBSTITUTE(Tabla1[[#This Row],[Uso Sistemas]],"T","P"),"N","F"),Parámetros!$M$2:$N$17,2,0),"Completar hasta 3ra sem. para evaluar a Probacionista"))</f>
        <v/>
      </c>
      <c r="AQ387" s="39"/>
      <c r="AR387" s="39"/>
      <c r="AS387" s="39"/>
      <c r="AT387" s="28"/>
      <c r="AU387" s="55"/>
      <c r="AV387" s="55"/>
      <c r="AW387" s="55"/>
      <c r="AX387" s="249" t="str">
        <f>IF(V387="","",EOMONTH(EDATE(Tabla1[[#This Row],[Fecha Finalización]],2),0))</f>
        <v/>
      </c>
      <c r="AY387" s="39"/>
      <c r="AZ387" s="250" t="str">
        <f>IF(V387="","",EOMONTH(EDATE(Tabla1[[#This Row],[Fecha Finalización]],3),0))</f>
        <v/>
      </c>
      <c r="BA387" s="39"/>
      <c r="BB387" s="39"/>
      <c r="BC387" s="236"/>
      <c r="BD387" s="234" t="str">
        <f>IF(F387="","",Tabla1[[#This Row],[sem 01]]&amp;Tabla1[[#This Row],[sem 02]]&amp;Tabla1[[#This Row],[sem 03]])</f>
        <v/>
      </c>
      <c r="BE387" s="235" t="str">
        <f>IF(TRIM(F387)="","",$B$1&amp;"-"&amp;SUBSTITUTE(Tabla1[[#This Row],[Mes Inscrito]]," ","")&amp;"-"&amp;SUBSTITUTE(Tabla1[[#This Row],[Dia de clases Inscrito]]," ","")&amp;"-"&amp;SUBSTITUTE(Tabla1[[#This Row],[Horario Inscrito]]," ","")&amp;"-"&amp;Tabla1[[#This Row],[Fecha Inicio grupo]])</f>
        <v/>
      </c>
      <c r="BF387" s="252" t="str">
        <f>IF(F387="","",Tabla1[[#This Row],[Curso]])</f>
        <v/>
      </c>
      <c r="BG387" s="253" t="str">
        <f>+IF(TRIM(F387)="","",$B$1&amp;"-"&amp;TRIM(Tabla1[[#This Row],[Mes Inscrito]])&amp;"-"&amp;TRIM(Tabla1[[#This Row],[Dia de clases Inscrito]])&amp;"-"&amp;TRIM(Tabla1[[#This Row],[Horario Inscrito]])&amp;"-"&amp;TRIM(Tabla1[[#This Row],[Fecha Inicio grupo]])&amp;"-"&amp;TRIM(Tabla1[[#This Row],[Tipo Incrito]]))</f>
        <v/>
      </c>
      <c r="BH387" s="307"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8"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8"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8" t="str">
        <f>IF(Tabla1[[#This Row],[Fecha Inicio grupo]]="","",IFERROR(VLOOKUP(Tabla1[[#This Row],[Mes de Alta como miembro]],Parámetros!$AM$2:$AN$16,2,0),"01/01/1900"))</f>
        <v/>
      </c>
    </row>
    <row r="388" spans="1:63" ht="14.45">
      <c r="A388" s="68">
        <v>385</v>
      </c>
      <c r="B388" s="29"/>
      <c r="C388" s="34"/>
      <c r="D388" s="42"/>
      <c r="E388" s="64"/>
      <c r="F388" s="45"/>
      <c r="G388" s="45"/>
      <c r="H388" s="164"/>
      <c r="I388" s="42"/>
      <c r="J388" s="28"/>
      <c r="K388" s="69"/>
      <c r="L388" s="68"/>
      <c r="M388" s="46"/>
      <c r="N388" s="239" t="str">
        <f ca="1">IF(Tabla1[[#This Row],[Fecha de nac]]="","",IF(Tabla1[[#This Row],[Fecha Finalización]] &gt;=TODAY(), DATEDIF(Tabla1[[#This Row],[Fecha de nac]],TODAY(),"y"), ROUNDDOWN((Tabla1[[#This Row],[Fecha Finalización]] -Tabla1[[#This Row],[Fecha de nac]])/365,0)))</f>
        <v/>
      </c>
      <c r="O388" s="170"/>
      <c r="P388" s="34"/>
      <c r="Q388" s="67"/>
      <c r="R388" s="67"/>
      <c r="S388" s="67"/>
      <c r="T388" s="67"/>
      <c r="U388" s="244" t="str">
        <f>IF(F388="","",Tabla1[[#This Row],[Fecha Inicio grupo]]+3*7-7)</f>
        <v/>
      </c>
      <c r="V388" s="245" t="str">
        <f>IF(F388="","",EDATE(Tabla1[[#This Row],[Fecha Inicio grupo]],3))</f>
        <v/>
      </c>
      <c r="W388" s="29"/>
      <c r="X388" s="29"/>
      <c r="Y388" s="76"/>
      <c r="Z388" s="76"/>
      <c r="AA388" s="76"/>
      <c r="AB388" s="76"/>
      <c r="AC388" s="76"/>
      <c r="AD388" s="76"/>
      <c r="AE388" s="76"/>
      <c r="AF388" s="76"/>
      <c r="AG388" s="76"/>
      <c r="AH388" s="76"/>
      <c r="AI388" s="76"/>
      <c r="AJ388" s="76"/>
      <c r="AK388" s="76"/>
      <c r="AL388" s="76"/>
      <c r="AM388" s="76"/>
      <c r="AN388" s="76"/>
      <c r="AO388" s="145"/>
      <c r="AP388" s="247" t="str">
        <f>IF(F388="","",IFERROR(VLOOKUP(SUBSTITUTE(SUBSTITUTE(Tabla1[[#This Row],[Uso Sistemas]],"T","P"),"N","F"),Parámetros!$M$2:$N$17,2,0),"Completar hasta 3ra sem. para evaluar a Probacionista"))</f>
        <v/>
      </c>
      <c r="AQ388" s="39"/>
      <c r="AR388" s="39"/>
      <c r="AS388" s="39"/>
      <c r="AT388" s="28"/>
      <c r="AU388" s="55"/>
      <c r="AV388" s="55"/>
      <c r="AW388" s="55"/>
      <c r="AX388" s="249" t="str">
        <f>IF(V388="","",EOMONTH(EDATE(Tabla1[[#This Row],[Fecha Finalización]],2),0))</f>
        <v/>
      </c>
      <c r="AY388" s="39"/>
      <c r="AZ388" s="250" t="str">
        <f>IF(V388="","",EOMONTH(EDATE(Tabla1[[#This Row],[Fecha Finalización]],3),0))</f>
        <v/>
      </c>
      <c r="BA388" s="39"/>
      <c r="BB388" s="39"/>
      <c r="BC388" s="236"/>
      <c r="BD388" s="234" t="str">
        <f>IF(F388="","",Tabla1[[#This Row],[sem 01]]&amp;Tabla1[[#This Row],[sem 02]]&amp;Tabla1[[#This Row],[sem 03]])</f>
        <v/>
      </c>
      <c r="BE388" s="235" t="str">
        <f>IF(TRIM(F388)="","",$B$1&amp;"-"&amp;SUBSTITUTE(Tabla1[[#This Row],[Mes Inscrito]]," ","")&amp;"-"&amp;SUBSTITUTE(Tabla1[[#This Row],[Dia de clases Inscrito]]," ","")&amp;"-"&amp;SUBSTITUTE(Tabla1[[#This Row],[Horario Inscrito]]," ","")&amp;"-"&amp;Tabla1[[#This Row],[Fecha Inicio grupo]])</f>
        <v/>
      </c>
      <c r="BF388" s="252" t="str">
        <f>IF(F388="","",Tabla1[[#This Row],[Curso]])</f>
        <v/>
      </c>
      <c r="BG388" s="253" t="str">
        <f>+IF(TRIM(F388)="","",$B$1&amp;"-"&amp;TRIM(Tabla1[[#This Row],[Mes Inscrito]])&amp;"-"&amp;TRIM(Tabla1[[#This Row],[Dia de clases Inscrito]])&amp;"-"&amp;TRIM(Tabla1[[#This Row],[Horario Inscrito]])&amp;"-"&amp;TRIM(Tabla1[[#This Row],[Fecha Inicio grupo]])&amp;"-"&amp;TRIM(Tabla1[[#This Row],[Tipo Incrito]]))</f>
        <v/>
      </c>
      <c r="BH388" s="307"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8"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8"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8" t="str">
        <f>IF(Tabla1[[#This Row],[Fecha Inicio grupo]]="","",IFERROR(VLOOKUP(Tabla1[[#This Row],[Mes de Alta como miembro]],Parámetros!$AM$2:$AN$16,2,0),"01/01/1900"))</f>
        <v/>
      </c>
    </row>
    <row r="389" spans="1:63" ht="14.45">
      <c r="A389" s="68">
        <v>386</v>
      </c>
      <c r="B389" s="29"/>
      <c r="C389" s="34"/>
      <c r="D389" s="42"/>
      <c r="E389" s="64"/>
      <c r="F389" s="45"/>
      <c r="G389" s="45"/>
      <c r="H389" s="164"/>
      <c r="I389" s="42"/>
      <c r="J389" s="28"/>
      <c r="K389" s="69"/>
      <c r="L389" s="68"/>
      <c r="M389" s="46"/>
      <c r="N389" s="239" t="str">
        <f ca="1">IF(Tabla1[[#This Row],[Fecha de nac]]="","",IF(Tabla1[[#This Row],[Fecha Finalización]] &gt;=TODAY(), DATEDIF(Tabla1[[#This Row],[Fecha de nac]],TODAY(),"y"), ROUNDDOWN((Tabla1[[#This Row],[Fecha Finalización]] -Tabla1[[#This Row],[Fecha de nac]])/365,0)))</f>
        <v/>
      </c>
      <c r="O389" s="170"/>
      <c r="P389" s="34"/>
      <c r="Q389" s="67"/>
      <c r="R389" s="67"/>
      <c r="S389" s="67"/>
      <c r="T389" s="67"/>
      <c r="U389" s="244" t="str">
        <f>IF(F389="","",Tabla1[[#This Row],[Fecha Inicio grupo]]+3*7-7)</f>
        <v/>
      </c>
      <c r="V389" s="245" t="str">
        <f>IF(F389="","",EDATE(Tabla1[[#This Row],[Fecha Inicio grupo]],3))</f>
        <v/>
      </c>
      <c r="W389" s="29"/>
      <c r="X389" s="29"/>
      <c r="Y389" s="76"/>
      <c r="Z389" s="76"/>
      <c r="AA389" s="76"/>
      <c r="AB389" s="76"/>
      <c r="AC389" s="76"/>
      <c r="AD389" s="76"/>
      <c r="AE389" s="76"/>
      <c r="AF389" s="76"/>
      <c r="AG389" s="76"/>
      <c r="AH389" s="76"/>
      <c r="AI389" s="76"/>
      <c r="AJ389" s="76"/>
      <c r="AK389" s="76"/>
      <c r="AL389" s="76"/>
      <c r="AM389" s="76"/>
      <c r="AN389" s="76"/>
      <c r="AO389" s="145"/>
      <c r="AP389" s="247" t="str">
        <f>IF(F389="","",IFERROR(VLOOKUP(SUBSTITUTE(SUBSTITUTE(Tabla1[[#This Row],[Uso Sistemas]],"T","P"),"N","F"),Parámetros!$M$2:$N$17,2,0),"Completar hasta 3ra sem. para evaluar a Probacionista"))</f>
        <v/>
      </c>
      <c r="AQ389" s="39"/>
      <c r="AR389" s="39"/>
      <c r="AS389" s="39"/>
      <c r="AT389" s="28"/>
      <c r="AU389" s="55"/>
      <c r="AV389" s="55"/>
      <c r="AW389" s="55"/>
      <c r="AX389" s="249" t="str">
        <f>IF(V389="","",EOMONTH(EDATE(Tabla1[[#This Row],[Fecha Finalización]],2),0))</f>
        <v/>
      </c>
      <c r="AY389" s="39"/>
      <c r="AZ389" s="250" t="str">
        <f>IF(V389="","",EOMONTH(EDATE(Tabla1[[#This Row],[Fecha Finalización]],3),0))</f>
        <v/>
      </c>
      <c r="BA389" s="39"/>
      <c r="BB389" s="39"/>
      <c r="BC389" s="236"/>
      <c r="BD389" s="234" t="str">
        <f>IF(F389="","",Tabla1[[#This Row],[sem 01]]&amp;Tabla1[[#This Row],[sem 02]]&amp;Tabla1[[#This Row],[sem 03]])</f>
        <v/>
      </c>
      <c r="BE389" s="235" t="str">
        <f>IF(TRIM(F389)="","",$B$1&amp;"-"&amp;SUBSTITUTE(Tabla1[[#This Row],[Mes Inscrito]]," ","")&amp;"-"&amp;SUBSTITUTE(Tabla1[[#This Row],[Dia de clases Inscrito]]," ","")&amp;"-"&amp;SUBSTITUTE(Tabla1[[#This Row],[Horario Inscrito]]," ","")&amp;"-"&amp;Tabla1[[#This Row],[Fecha Inicio grupo]])</f>
        <v/>
      </c>
      <c r="BF389" s="252" t="str">
        <f>IF(F389="","",Tabla1[[#This Row],[Curso]])</f>
        <v/>
      </c>
      <c r="BG389" s="253" t="str">
        <f>+IF(TRIM(F389)="","",$B$1&amp;"-"&amp;TRIM(Tabla1[[#This Row],[Mes Inscrito]])&amp;"-"&amp;TRIM(Tabla1[[#This Row],[Dia de clases Inscrito]])&amp;"-"&amp;TRIM(Tabla1[[#This Row],[Horario Inscrito]])&amp;"-"&amp;TRIM(Tabla1[[#This Row],[Fecha Inicio grupo]])&amp;"-"&amp;TRIM(Tabla1[[#This Row],[Tipo Incrito]]))</f>
        <v/>
      </c>
      <c r="BH389" s="307"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8"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8"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8" t="str">
        <f>IF(Tabla1[[#This Row],[Fecha Inicio grupo]]="","",IFERROR(VLOOKUP(Tabla1[[#This Row],[Mes de Alta como miembro]],Parámetros!$AM$2:$AN$16,2,0),"01/01/1900"))</f>
        <v/>
      </c>
    </row>
    <row r="390" spans="1:63" ht="14.45">
      <c r="A390" s="68">
        <v>387</v>
      </c>
      <c r="B390" s="29"/>
      <c r="C390" s="34"/>
      <c r="D390" s="42"/>
      <c r="E390" s="64"/>
      <c r="F390" s="45"/>
      <c r="G390" s="45"/>
      <c r="H390" s="164"/>
      <c r="I390" s="42"/>
      <c r="J390" s="28"/>
      <c r="K390" s="69"/>
      <c r="L390" s="68"/>
      <c r="M390" s="46"/>
      <c r="N390" s="239" t="str">
        <f ca="1">IF(Tabla1[[#This Row],[Fecha de nac]]="","",IF(Tabla1[[#This Row],[Fecha Finalización]] &gt;=TODAY(), DATEDIF(Tabla1[[#This Row],[Fecha de nac]],TODAY(),"y"), ROUNDDOWN((Tabla1[[#This Row],[Fecha Finalización]] -Tabla1[[#This Row],[Fecha de nac]])/365,0)))</f>
        <v/>
      </c>
      <c r="O390" s="170"/>
      <c r="P390" s="34"/>
      <c r="Q390" s="67"/>
      <c r="R390" s="67"/>
      <c r="S390" s="67"/>
      <c r="T390" s="67"/>
      <c r="U390" s="244" t="str">
        <f>IF(F390="","",Tabla1[[#This Row],[Fecha Inicio grupo]]+3*7-7)</f>
        <v/>
      </c>
      <c r="V390" s="245" t="str">
        <f>IF(F390="","",EDATE(Tabla1[[#This Row],[Fecha Inicio grupo]],3))</f>
        <v/>
      </c>
      <c r="W390" s="29"/>
      <c r="X390" s="29"/>
      <c r="Y390" s="76"/>
      <c r="Z390" s="76"/>
      <c r="AA390" s="76"/>
      <c r="AB390" s="76"/>
      <c r="AC390" s="76"/>
      <c r="AD390" s="76"/>
      <c r="AE390" s="76"/>
      <c r="AF390" s="76"/>
      <c r="AG390" s="76"/>
      <c r="AH390" s="76"/>
      <c r="AI390" s="76"/>
      <c r="AJ390" s="76"/>
      <c r="AK390" s="76"/>
      <c r="AL390" s="76"/>
      <c r="AM390" s="76"/>
      <c r="AN390" s="76"/>
      <c r="AO390" s="145"/>
      <c r="AP390" s="247" t="str">
        <f>IF(F390="","",IFERROR(VLOOKUP(SUBSTITUTE(SUBSTITUTE(Tabla1[[#This Row],[Uso Sistemas]],"T","P"),"N","F"),Parámetros!$M$2:$N$17,2,0),"Completar hasta 3ra sem. para evaluar a Probacionista"))</f>
        <v/>
      </c>
      <c r="AQ390" s="39"/>
      <c r="AR390" s="39"/>
      <c r="AS390" s="39"/>
      <c r="AT390" s="28"/>
      <c r="AU390" s="55"/>
      <c r="AV390" s="55"/>
      <c r="AW390" s="55"/>
      <c r="AX390" s="249" t="str">
        <f>IF(V390="","",EOMONTH(EDATE(Tabla1[[#This Row],[Fecha Finalización]],2),0))</f>
        <v/>
      </c>
      <c r="AY390" s="39"/>
      <c r="AZ390" s="250" t="str">
        <f>IF(V390="","",EOMONTH(EDATE(Tabla1[[#This Row],[Fecha Finalización]],3),0))</f>
        <v/>
      </c>
      <c r="BA390" s="39"/>
      <c r="BB390" s="39"/>
      <c r="BC390" s="236"/>
      <c r="BD390" s="234" t="str">
        <f>IF(F390="","",Tabla1[[#This Row],[sem 01]]&amp;Tabla1[[#This Row],[sem 02]]&amp;Tabla1[[#This Row],[sem 03]])</f>
        <v/>
      </c>
      <c r="BE390" s="235" t="str">
        <f>IF(TRIM(F390)="","",$B$1&amp;"-"&amp;SUBSTITUTE(Tabla1[[#This Row],[Mes Inscrito]]," ","")&amp;"-"&amp;SUBSTITUTE(Tabla1[[#This Row],[Dia de clases Inscrito]]," ","")&amp;"-"&amp;SUBSTITUTE(Tabla1[[#This Row],[Horario Inscrito]]," ","")&amp;"-"&amp;Tabla1[[#This Row],[Fecha Inicio grupo]])</f>
        <v/>
      </c>
      <c r="BF390" s="252" t="str">
        <f>IF(F390="","",Tabla1[[#This Row],[Curso]])</f>
        <v/>
      </c>
      <c r="BG390" s="253" t="str">
        <f>+IF(TRIM(F390)="","",$B$1&amp;"-"&amp;TRIM(Tabla1[[#This Row],[Mes Inscrito]])&amp;"-"&amp;TRIM(Tabla1[[#This Row],[Dia de clases Inscrito]])&amp;"-"&amp;TRIM(Tabla1[[#This Row],[Horario Inscrito]])&amp;"-"&amp;TRIM(Tabla1[[#This Row],[Fecha Inicio grupo]])&amp;"-"&amp;TRIM(Tabla1[[#This Row],[Tipo Incrito]]))</f>
        <v/>
      </c>
      <c r="BH390" s="307"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8"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8"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8" t="str">
        <f>IF(Tabla1[[#This Row],[Fecha Inicio grupo]]="","",IFERROR(VLOOKUP(Tabla1[[#This Row],[Mes de Alta como miembro]],Parámetros!$AM$2:$AN$16,2,0),"01/01/1900"))</f>
        <v/>
      </c>
    </row>
    <row r="391" spans="1:63" ht="14.45">
      <c r="A391" s="68">
        <v>388</v>
      </c>
      <c r="B391" s="29"/>
      <c r="C391" s="34"/>
      <c r="D391" s="42"/>
      <c r="E391" s="64"/>
      <c r="F391" s="45"/>
      <c r="G391" s="45"/>
      <c r="H391" s="164"/>
      <c r="I391" s="42"/>
      <c r="J391" s="28"/>
      <c r="K391" s="69"/>
      <c r="L391" s="68"/>
      <c r="M391" s="46"/>
      <c r="N391" s="239" t="str">
        <f ca="1">IF(Tabla1[[#This Row],[Fecha de nac]]="","",IF(Tabla1[[#This Row],[Fecha Finalización]] &gt;=TODAY(), DATEDIF(Tabla1[[#This Row],[Fecha de nac]],TODAY(),"y"), ROUNDDOWN((Tabla1[[#This Row],[Fecha Finalización]] -Tabla1[[#This Row],[Fecha de nac]])/365,0)))</f>
        <v/>
      </c>
      <c r="O391" s="170"/>
      <c r="P391" s="34"/>
      <c r="Q391" s="67"/>
      <c r="R391" s="67"/>
      <c r="S391" s="67"/>
      <c r="T391" s="67"/>
      <c r="U391" s="244" t="str">
        <f>IF(F391="","",Tabla1[[#This Row],[Fecha Inicio grupo]]+3*7-7)</f>
        <v/>
      </c>
      <c r="V391" s="245" t="str">
        <f>IF(F391="","",EDATE(Tabla1[[#This Row],[Fecha Inicio grupo]],3))</f>
        <v/>
      </c>
      <c r="W391" s="29"/>
      <c r="X391" s="29"/>
      <c r="Y391" s="76"/>
      <c r="Z391" s="76"/>
      <c r="AA391" s="76"/>
      <c r="AB391" s="76"/>
      <c r="AC391" s="76"/>
      <c r="AD391" s="76"/>
      <c r="AE391" s="76"/>
      <c r="AF391" s="76"/>
      <c r="AG391" s="76"/>
      <c r="AH391" s="76"/>
      <c r="AI391" s="76"/>
      <c r="AJ391" s="76"/>
      <c r="AK391" s="76"/>
      <c r="AL391" s="76"/>
      <c r="AM391" s="76"/>
      <c r="AN391" s="76"/>
      <c r="AO391" s="145"/>
      <c r="AP391" s="247" t="str">
        <f>IF(F391="","",IFERROR(VLOOKUP(SUBSTITUTE(SUBSTITUTE(Tabla1[[#This Row],[Uso Sistemas]],"T","P"),"N","F"),Parámetros!$M$2:$N$17,2,0),"Completar hasta 3ra sem. para evaluar a Probacionista"))</f>
        <v/>
      </c>
      <c r="AQ391" s="39"/>
      <c r="AR391" s="39"/>
      <c r="AS391" s="39"/>
      <c r="AT391" s="28"/>
      <c r="AU391" s="55"/>
      <c r="AV391" s="55"/>
      <c r="AW391" s="55"/>
      <c r="AX391" s="249" t="str">
        <f>IF(V391="","",EOMONTH(EDATE(Tabla1[[#This Row],[Fecha Finalización]],2),0))</f>
        <v/>
      </c>
      <c r="AY391" s="39"/>
      <c r="AZ391" s="250" t="str">
        <f>IF(V391="","",EOMONTH(EDATE(Tabla1[[#This Row],[Fecha Finalización]],3),0))</f>
        <v/>
      </c>
      <c r="BA391" s="39"/>
      <c r="BB391" s="39"/>
      <c r="BC391" s="236"/>
      <c r="BD391" s="234" t="str">
        <f>IF(F391="","",Tabla1[[#This Row],[sem 01]]&amp;Tabla1[[#This Row],[sem 02]]&amp;Tabla1[[#This Row],[sem 03]])</f>
        <v/>
      </c>
      <c r="BE391" s="235" t="str">
        <f>IF(TRIM(F391)="","",$B$1&amp;"-"&amp;SUBSTITUTE(Tabla1[[#This Row],[Mes Inscrito]]," ","")&amp;"-"&amp;SUBSTITUTE(Tabla1[[#This Row],[Dia de clases Inscrito]]," ","")&amp;"-"&amp;SUBSTITUTE(Tabla1[[#This Row],[Horario Inscrito]]," ","")&amp;"-"&amp;Tabla1[[#This Row],[Fecha Inicio grupo]])</f>
        <v/>
      </c>
      <c r="BF391" s="252" t="str">
        <f>IF(F391="","",Tabla1[[#This Row],[Curso]])</f>
        <v/>
      </c>
      <c r="BG391" s="253" t="str">
        <f>+IF(TRIM(F391)="","",$B$1&amp;"-"&amp;TRIM(Tabla1[[#This Row],[Mes Inscrito]])&amp;"-"&amp;TRIM(Tabla1[[#This Row],[Dia de clases Inscrito]])&amp;"-"&amp;TRIM(Tabla1[[#This Row],[Horario Inscrito]])&amp;"-"&amp;TRIM(Tabla1[[#This Row],[Fecha Inicio grupo]])&amp;"-"&amp;TRIM(Tabla1[[#This Row],[Tipo Incrito]]))</f>
        <v/>
      </c>
      <c r="BH391" s="307"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8"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8"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8" t="str">
        <f>IF(Tabla1[[#This Row],[Fecha Inicio grupo]]="","",IFERROR(VLOOKUP(Tabla1[[#This Row],[Mes de Alta como miembro]],Parámetros!$AM$2:$AN$16,2,0),"01/01/1900"))</f>
        <v/>
      </c>
    </row>
    <row r="392" spans="1:63" ht="14.45">
      <c r="A392" s="68">
        <v>389</v>
      </c>
      <c r="B392" s="29"/>
      <c r="C392" s="34"/>
      <c r="D392" s="42"/>
      <c r="E392" s="64"/>
      <c r="F392" s="45"/>
      <c r="G392" s="45"/>
      <c r="H392" s="164"/>
      <c r="I392" s="42"/>
      <c r="J392" s="28"/>
      <c r="K392" s="69"/>
      <c r="L392" s="68"/>
      <c r="M392" s="46"/>
      <c r="N392" s="239" t="str">
        <f ca="1">IF(Tabla1[[#This Row],[Fecha de nac]]="","",IF(Tabla1[[#This Row],[Fecha Finalización]] &gt;=TODAY(), DATEDIF(Tabla1[[#This Row],[Fecha de nac]],TODAY(),"y"), ROUNDDOWN((Tabla1[[#This Row],[Fecha Finalización]] -Tabla1[[#This Row],[Fecha de nac]])/365,0)))</f>
        <v/>
      </c>
      <c r="O392" s="170"/>
      <c r="P392" s="34"/>
      <c r="Q392" s="67"/>
      <c r="R392" s="67"/>
      <c r="S392" s="67"/>
      <c r="T392" s="67"/>
      <c r="U392" s="244" t="str">
        <f>IF(F392="","",Tabla1[[#This Row],[Fecha Inicio grupo]]+3*7-7)</f>
        <v/>
      </c>
      <c r="V392" s="245" t="str">
        <f>IF(F392="","",EDATE(Tabla1[[#This Row],[Fecha Inicio grupo]],3))</f>
        <v/>
      </c>
      <c r="W392" s="29"/>
      <c r="X392" s="29"/>
      <c r="Y392" s="76"/>
      <c r="Z392" s="76"/>
      <c r="AA392" s="76"/>
      <c r="AB392" s="76"/>
      <c r="AC392" s="76"/>
      <c r="AD392" s="76"/>
      <c r="AE392" s="76"/>
      <c r="AF392" s="76"/>
      <c r="AG392" s="76"/>
      <c r="AH392" s="76"/>
      <c r="AI392" s="76"/>
      <c r="AJ392" s="76"/>
      <c r="AK392" s="76"/>
      <c r="AL392" s="76"/>
      <c r="AM392" s="76"/>
      <c r="AN392" s="76"/>
      <c r="AO392" s="145"/>
      <c r="AP392" s="247" t="str">
        <f>IF(F392="","",IFERROR(VLOOKUP(SUBSTITUTE(SUBSTITUTE(Tabla1[[#This Row],[Uso Sistemas]],"T","P"),"N","F"),Parámetros!$M$2:$N$17,2,0),"Completar hasta 3ra sem. para evaluar a Probacionista"))</f>
        <v/>
      </c>
      <c r="AQ392" s="39"/>
      <c r="AR392" s="39"/>
      <c r="AS392" s="39"/>
      <c r="AT392" s="28"/>
      <c r="AU392" s="55"/>
      <c r="AV392" s="55"/>
      <c r="AW392" s="55"/>
      <c r="AX392" s="249" t="str">
        <f>IF(V392="","",EOMONTH(EDATE(Tabla1[[#This Row],[Fecha Finalización]],2),0))</f>
        <v/>
      </c>
      <c r="AY392" s="39"/>
      <c r="AZ392" s="250" t="str">
        <f>IF(V392="","",EOMONTH(EDATE(Tabla1[[#This Row],[Fecha Finalización]],3),0))</f>
        <v/>
      </c>
      <c r="BA392" s="39"/>
      <c r="BB392" s="39"/>
      <c r="BC392" s="236"/>
      <c r="BD392" s="234" t="str">
        <f>IF(F392="","",Tabla1[[#This Row],[sem 01]]&amp;Tabla1[[#This Row],[sem 02]]&amp;Tabla1[[#This Row],[sem 03]])</f>
        <v/>
      </c>
      <c r="BE392" s="235" t="str">
        <f>IF(TRIM(F392)="","",$B$1&amp;"-"&amp;SUBSTITUTE(Tabla1[[#This Row],[Mes Inscrito]]," ","")&amp;"-"&amp;SUBSTITUTE(Tabla1[[#This Row],[Dia de clases Inscrito]]," ","")&amp;"-"&amp;SUBSTITUTE(Tabla1[[#This Row],[Horario Inscrito]]," ","")&amp;"-"&amp;Tabla1[[#This Row],[Fecha Inicio grupo]])</f>
        <v/>
      </c>
      <c r="BF392" s="252" t="str">
        <f>IF(F392="","",Tabla1[[#This Row],[Curso]])</f>
        <v/>
      </c>
      <c r="BG392" s="253" t="str">
        <f>+IF(TRIM(F392)="","",$B$1&amp;"-"&amp;TRIM(Tabla1[[#This Row],[Mes Inscrito]])&amp;"-"&amp;TRIM(Tabla1[[#This Row],[Dia de clases Inscrito]])&amp;"-"&amp;TRIM(Tabla1[[#This Row],[Horario Inscrito]])&amp;"-"&amp;TRIM(Tabla1[[#This Row],[Fecha Inicio grupo]])&amp;"-"&amp;TRIM(Tabla1[[#This Row],[Tipo Incrito]]))</f>
        <v/>
      </c>
      <c r="BH392" s="307"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8"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8"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8" t="str">
        <f>IF(Tabla1[[#This Row],[Fecha Inicio grupo]]="","",IFERROR(VLOOKUP(Tabla1[[#This Row],[Mes de Alta como miembro]],Parámetros!$AM$2:$AN$16,2,0),"01/01/1900"))</f>
        <v/>
      </c>
    </row>
    <row r="393" spans="1:63" ht="14.45">
      <c r="A393" s="68">
        <v>390</v>
      </c>
      <c r="B393" s="29"/>
      <c r="C393" s="34"/>
      <c r="D393" s="42"/>
      <c r="E393" s="64"/>
      <c r="F393" s="45"/>
      <c r="G393" s="45"/>
      <c r="H393" s="164"/>
      <c r="I393" s="42"/>
      <c r="J393" s="28"/>
      <c r="K393" s="69"/>
      <c r="L393" s="68"/>
      <c r="M393" s="46"/>
      <c r="N393" s="239" t="str">
        <f ca="1">IF(Tabla1[[#This Row],[Fecha de nac]]="","",IF(Tabla1[[#This Row],[Fecha Finalización]] &gt;=TODAY(), DATEDIF(Tabla1[[#This Row],[Fecha de nac]],TODAY(),"y"), ROUNDDOWN((Tabla1[[#This Row],[Fecha Finalización]] -Tabla1[[#This Row],[Fecha de nac]])/365,0)))</f>
        <v/>
      </c>
      <c r="O393" s="170"/>
      <c r="P393" s="34"/>
      <c r="Q393" s="67"/>
      <c r="R393" s="67"/>
      <c r="S393" s="67"/>
      <c r="T393" s="67"/>
      <c r="U393" s="244" t="str">
        <f>IF(F393="","",Tabla1[[#This Row],[Fecha Inicio grupo]]+3*7-7)</f>
        <v/>
      </c>
      <c r="V393" s="245" t="str">
        <f>IF(F393="","",EDATE(Tabla1[[#This Row],[Fecha Inicio grupo]],3))</f>
        <v/>
      </c>
      <c r="W393" s="29"/>
      <c r="X393" s="29"/>
      <c r="Y393" s="76"/>
      <c r="Z393" s="76"/>
      <c r="AA393" s="76"/>
      <c r="AB393" s="76"/>
      <c r="AC393" s="76"/>
      <c r="AD393" s="76"/>
      <c r="AE393" s="76"/>
      <c r="AF393" s="76"/>
      <c r="AG393" s="76"/>
      <c r="AH393" s="76"/>
      <c r="AI393" s="76"/>
      <c r="AJ393" s="76"/>
      <c r="AK393" s="76"/>
      <c r="AL393" s="76"/>
      <c r="AM393" s="76"/>
      <c r="AN393" s="76"/>
      <c r="AO393" s="145"/>
      <c r="AP393" s="247" t="str">
        <f>IF(F393="","",IFERROR(VLOOKUP(SUBSTITUTE(SUBSTITUTE(Tabla1[[#This Row],[Uso Sistemas]],"T","P"),"N","F"),Parámetros!$M$2:$N$17,2,0),"Completar hasta 3ra sem. para evaluar a Probacionista"))</f>
        <v/>
      </c>
      <c r="AQ393" s="39"/>
      <c r="AR393" s="39"/>
      <c r="AS393" s="39"/>
      <c r="AT393" s="28"/>
      <c r="AU393" s="55"/>
      <c r="AV393" s="55"/>
      <c r="AW393" s="55"/>
      <c r="AX393" s="249" t="str">
        <f>IF(V393="","",EOMONTH(EDATE(Tabla1[[#This Row],[Fecha Finalización]],2),0))</f>
        <v/>
      </c>
      <c r="AY393" s="39"/>
      <c r="AZ393" s="250" t="str">
        <f>IF(V393="","",EOMONTH(EDATE(Tabla1[[#This Row],[Fecha Finalización]],3),0))</f>
        <v/>
      </c>
      <c r="BA393" s="39"/>
      <c r="BB393" s="39"/>
      <c r="BC393" s="236"/>
      <c r="BD393" s="234" t="str">
        <f>IF(F393="","",Tabla1[[#This Row],[sem 01]]&amp;Tabla1[[#This Row],[sem 02]]&amp;Tabla1[[#This Row],[sem 03]])</f>
        <v/>
      </c>
      <c r="BE393" s="235" t="str">
        <f>IF(TRIM(F393)="","",$B$1&amp;"-"&amp;SUBSTITUTE(Tabla1[[#This Row],[Mes Inscrito]]," ","")&amp;"-"&amp;SUBSTITUTE(Tabla1[[#This Row],[Dia de clases Inscrito]]," ","")&amp;"-"&amp;SUBSTITUTE(Tabla1[[#This Row],[Horario Inscrito]]," ","")&amp;"-"&amp;Tabla1[[#This Row],[Fecha Inicio grupo]])</f>
        <v/>
      </c>
      <c r="BF393" s="252" t="str">
        <f>IF(F393="","",Tabla1[[#This Row],[Curso]])</f>
        <v/>
      </c>
      <c r="BG393" s="253" t="str">
        <f>+IF(TRIM(F393)="","",$B$1&amp;"-"&amp;TRIM(Tabla1[[#This Row],[Mes Inscrito]])&amp;"-"&amp;TRIM(Tabla1[[#This Row],[Dia de clases Inscrito]])&amp;"-"&amp;TRIM(Tabla1[[#This Row],[Horario Inscrito]])&amp;"-"&amp;TRIM(Tabla1[[#This Row],[Fecha Inicio grupo]])&amp;"-"&amp;TRIM(Tabla1[[#This Row],[Tipo Incrito]]))</f>
        <v/>
      </c>
      <c r="BH393" s="307"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8"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8"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8" t="str">
        <f>IF(Tabla1[[#This Row],[Fecha Inicio grupo]]="","",IFERROR(VLOOKUP(Tabla1[[#This Row],[Mes de Alta como miembro]],Parámetros!$AM$2:$AN$16,2,0),"01/01/1900"))</f>
        <v/>
      </c>
    </row>
    <row r="394" spans="1:63" ht="14.45">
      <c r="A394" s="68">
        <v>391</v>
      </c>
      <c r="B394" s="29"/>
      <c r="C394" s="34"/>
      <c r="D394" s="42"/>
      <c r="E394" s="64"/>
      <c r="F394" s="45"/>
      <c r="G394" s="45"/>
      <c r="H394" s="164"/>
      <c r="I394" s="42"/>
      <c r="J394" s="28"/>
      <c r="K394" s="69"/>
      <c r="L394" s="68"/>
      <c r="M394" s="46"/>
      <c r="N394" s="239" t="str">
        <f ca="1">IF(Tabla1[[#This Row],[Fecha de nac]]="","",IF(Tabla1[[#This Row],[Fecha Finalización]] &gt;=TODAY(), DATEDIF(Tabla1[[#This Row],[Fecha de nac]],TODAY(),"y"), ROUNDDOWN((Tabla1[[#This Row],[Fecha Finalización]] -Tabla1[[#This Row],[Fecha de nac]])/365,0)))</f>
        <v/>
      </c>
      <c r="O394" s="170"/>
      <c r="P394" s="34"/>
      <c r="Q394" s="67"/>
      <c r="R394" s="67"/>
      <c r="S394" s="67"/>
      <c r="T394" s="67"/>
      <c r="U394" s="244" t="str">
        <f>IF(F394="","",Tabla1[[#This Row],[Fecha Inicio grupo]]+3*7-7)</f>
        <v/>
      </c>
      <c r="V394" s="245" t="str">
        <f>IF(F394="","",EDATE(Tabla1[[#This Row],[Fecha Inicio grupo]],3))</f>
        <v/>
      </c>
      <c r="W394" s="29"/>
      <c r="X394" s="29"/>
      <c r="Y394" s="76"/>
      <c r="Z394" s="76"/>
      <c r="AA394" s="76"/>
      <c r="AB394" s="76"/>
      <c r="AC394" s="76"/>
      <c r="AD394" s="76"/>
      <c r="AE394" s="76"/>
      <c r="AF394" s="76"/>
      <c r="AG394" s="76"/>
      <c r="AH394" s="76"/>
      <c r="AI394" s="76"/>
      <c r="AJ394" s="76"/>
      <c r="AK394" s="76"/>
      <c r="AL394" s="76"/>
      <c r="AM394" s="76"/>
      <c r="AN394" s="76"/>
      <c r="AO394" s="145"/>
      <c r="AP394" s="247" t="str">
        <f>IF(F394="","",IFERROR(VLOOKUP(SUBSTITUTE(SUBSTITUTE(Tabla1[[#This Row],[Uso Sistemas]],"T","P"),"N","F"),Parámetros!$M$2:$N$17,2,0),"Completar hasta 3ra sem. para evaluar a Probacionista"))</f>
        <v/>
      </c>
      <c r="AQ394" s="39"/>
      <c r="AR394" s="39"/>
      <c r="AS394" s="39"/>
      <c r="AT394" s="28"/>
      <c r="AU394" s="55"/>
      <c r="AV394" s="55"/>
      <c r="AW394" s="55"/>
      <c r="AX394" s="249" t="str">
        <f>IF(V394="","",EOMONTH(EDATE(Tabla1[[#This Row],[Fecha Finalización]],2),0))</f>
        <v/>
      </c>
      <c r="AY394" s="39"/>
      <c r="AZ394" s="250" t="str">
        <f>IF(V394="","",EOMONTH(EDATE(Tabla1[[#This Row],[Fecha Finalización]],3),0))</f>
        <v/>
      </c>
      <c r="BA394" s="39"/>
      <c r="BB394" s="39"/>
      <c r="BC394" s="236"/>
      <c r="BD394" s="234" t="str">
        <f>IF(F394="","",Tabla1[[#This Row],[sem 01]]&amp;Tabla1[[#This Row],[sem 02]]&amp;Tabla1[[#This Row],[sem 03]])</f>
        <v/>
      </c>
      <c r="BE394" s="235" t="str">
        <f>IF(TRIM(F394)="","",$B$1&amp;"-"&amp;SUBSTITUTE(Tabla1[[#This Row],[Mes Inscrito]]," ","")&amp;"-"&amp;SUBSTITUTE(Tabla1[[#This Row],[Dia de clases Inscrito]]," ","")&amp;"-"&amp;SUBSTITUTE(Tabla1[[#This Row],[Horario Inscrito]]," ","")&amp;"-"&amp;Tabla1[[#This Row],[Fecha Inicio grupo]])</f>
        <v/>
      </c>
      <c r="BF394" s="252" t="str">
        <f>IF(F394="","",Tabla1[[#This Row],[Curso]])</f>
        <v/>
      </c>
      <c r="BG394" s="253" t="str">
        <f>+IF(TRIM(F394)="","",$B$1&amp;"-"&amp;TRIM(Tabla1[[#This Row],[Mes Inscrito]])&amp;"-"&amp;TRIM(Tabla1[[#This Row],[Dia de clases Inscrito]])&amp;"-"&amp;TRIM(Tabla1[[#This Row],[Horario Inscrito]])&amp;"-"&amp;TRIM(Tabla1[[#This Row],[Fecha Inicio grupo]])&amp;"-"&amp;TRIM(Tabla1[[#This Row],[Tipo Incrito]]))</f>
        <v/>
      </c>
      <c r="BH394" s="307"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8"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8"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8" t="str">
        <f>IF(Tabla1[[#This Row],[Fecha Inicio grupo]]="","",IFERROR(VLOOKUP(Tabla1[[#This Row],[Mes de Alta como miembro]],Parámetros!$AM$2:$AN$16,2,0),"01/01/1900"))</f>
        <v/>
      </c>
    </row>
    <row r="395" spans="1:63" ht="14.45">
      <c r="A395" s="68">
        <v>392</v>
      </c>
      <c r="B395" s="29"/>
      <c r="C395" s="34"/>
      <c r="D395" s="42"/>
      <c r="E395" s="64"/>
      <c r="F395" s="45"/>
      <c r="G395" s="45"/>
      <c r="H395" s="164"/>
      <c r="I395" s="42"/>
      <c r="J395" s="28"/>
      <c r="K395" s="69"/>
      <c r="L395" s="68"/>
      <c r="M395" s="46"/>
      <c r="N395" s="239" t="str">
        <f ca="1">IF(Tabla1[[#This Row],[Fecha de nac]]="","",IF(Tabla1[[#This Row],[Fecha Finalización]] &gt;=TODAY(), DATEDIF(Tabla1[[#This Row],[Fecha de nac]],TODAY(),"y"), ROUNDDOWN((Tabla1[[#This Row],[Fecha Finalización]] -Tabla1[[#This Row],[Fecha de nac]])/365,0)))</f>
        <v/>
      </c>
      <c r="O395" s="170"/>
      <c r="P395" s="34"/>
      <c r="Q395" s="67"/>
      <c r="R395" s="67"/>
      <c r="S395" s="67"/>
      <c r="T395" s="67"/>
      <c r="U395" s="244" t="str">
        <f>IF(F395="","",Tabla1[[#This Row],[Fecha Inicio grupo]]+3*7-7)</f>
        <v/>
      </c>
      <c r="V395" s="245" t="str">
        <f>IF(F395="","",EDATE(Tabla1[[#This Row],[Fecha Inicio grupo]],3))</f>
        <v/>
      </c>
      <c r="W395" s="29"/>
      <c r="X395" s="29"/>
      <c r="Y395" s="76"/>
      <c r="Z395" s="76"/>
      <c r="AA395" s="76"/>
      <c r="AB395" s="76"/>
      <c r="AC395" s="76"/>
      <c r="AD395" s="76"/>
      <c r="AE395" s="76"/>
      <c r="AF395" s="76"/>
      <c r="AG395" s="76"/>
      <c r="AH395" s="76"/>
      <c r="AI395" s="76"/>
      <c r="AJ395" s="76"/>
      <c r="AK395" s="76"/>
      <c r="AL395" s="76"/>
      <c r="AM395" s="76"/>
      <c r="AN395" s="76"/>
      <c r="AO395" s="145"/>
      <c r="AP395" s="247" t="str">
        <f>IF(F395="","",IFERROR(VLOOKUP(SUBSTITUTE(SUBSTITUTE(Tabla1[[#This Row],[Uso Sistemas]],"T","P"),"N","F"),Parámetros!$M$2:$N$17,2,0),"Completar hasta 3ra sem. para evaluar a Probacionista"))</f>
        <v/>
      </c>
      <c r="AQ395" s="39"/>
      <c r="AR395" s="39"/>
      <c r="AS395" s="39"/>
      <c r="AT395" s="28"/>
      <c r="AU395" s="55"/>
      <c r="AV395" s="55"/>
      <c r="AW395" s="55"/>
      <c r="AX395" s="249" t="str">
        <f>IF(V395="","",EOMONTH(EDATE(Tabla1[[#This Row],[Fecha Finalización]],2),0))</f>
        <v/>
      </c>
      <c r="AY395" s="39"/>
      <c r="AZ395" s="250" t="str">
        <f>IF(V395="","",EOMONTH(EDATE(Tabla1[[#This Row],[Fecha Finalización]],3),0))</f>
        <v/>
      </c>
      <c r="BA395" s="39"/>
      <c r="BB395" s="39"/>
      <c r="BC395" s="236"/>
      <c r="BD395" s="234" t="str">
        <f>IF(F395="","",Tabla1[[#This Row],[sem 01]]&amp;Tabla1[[#This Row],[sem 02]]&amp;Tabla1[[#This Row],[sem 03]])</f>
        <v/>
      </c>
      <c r="BE395" s="235" t="str">
        <f>IF(TRIM(F395)="","",$B$1&amp;"-"&amp;SUBSTITUTE(Tabla1[[#This Row],[Mes Inscrito]]," ","")&amp;"-"&amp;SUBSTITUTE(Tabla1[[#This Row],[Dia de clases Inscrito]]," ","")&amp;"-"&amp;SUBSTITUTE(Tabla1[[#This Row],[Horario Inscrito]]," ","")&amp;"-"&amp;Tabla1[[#This Row],[Fecha Inicio grupo]])</f>
        <v/>
      </c>
      <c r="BF395" s="252" t="str">
        <f>IF(F395="","",Tabla1[[#This Row],[Curso]])</f>
        <v/>
      </c>
      <c r="BG395" s="253" t="str">
        <f>+IF(TRIM(F395)="","",$B$1&amp;"-"&amp;TRIM(Tabla1[[#This Row],[Mes Inscrito]])&amp;"-"&amp;TRIM(Tabla1[[#This Row],[Dia de clases Inscrito]])&amp;"-"&amp;TRIM(Tabla1[[#This Row],[Horario Inscrito]])&amp;"-"&amp;TRIM(Tabla1[[#This Row],[Fecha Inicio grupo]])&amp;"-"&amp;TRIM(Tabla1[[#This Row],[Tipo Incrito]]))</f>
        <v/>
      </c>
      <c r="BH395" s="307"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8"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8"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8" t="str">
        <f>IF(Tabla1[[#This Row],[Fecha Inicio grupo]]="","",IFERROR(VLOOKUP(Tabla1[[#This Row],[Mes de Alta como miembro]],Parámetros!$AM$2:$AN$16,2,0),"01/01/1900"))</f>
        <v/>
      </c>
    </row>
    <row r="396" spans="1:63" ht="14.45">
      <c r="A396" s="68">
        <v>393</v>
      </c>
      <c r="B396" s="29"/>
      <c r="C396" s="34"/>
      <c r="D396" s="42"/>
      <c r="E396" s="64"/>
      <c r="F396" s="45"/>
      <c r="G396" s="45"/>
      <c r="H396" s="164"/>
      <c r="I396" s="42"/>
      <c r="J396" s="28"/>
      <c r="K396" s="69"/>
      <c r="L396" s="68"/>
      <c r="M396" s="46"/>
      <c r="N396" s="239" t="str">
        <f ca="1">IF(Tabla1[[#This Row],[Fecha de nac]]="","",IF(Tabla1[[#This Row],[Fecha Finalización]] &gt;=TODAY(), DATEDIF(Tabla1[[#This Row],[Fecha de nac]],TODAY(),"y"), ROUNDDOWN((Tabla1[[#This Row],[Fecha Finalización]] -Tabla1[[#This Row],[Fecha de nac]])/365,0)))</f>
        <v/>
      </c>
      <c r="O396" s="170"/>
      <c r="P396" s="34"/>
      <c r="Q396" s="67"/>
      <c r="R396" s="67"/>
      <c r="S396" s="67"/>
      <c r="T396" s="67"/>
      <c r="U396" s="244" t="str">
        <f>IF(F396="","",Tabla1[[#This Row],[Fecha Inicio grupo]]+3*7-7)</f>
        <v/>
      </c>
      <c r="V396" s="245" t="str">
        <f>IF(F396="","",EDATE(Tabla1[[#This Row],[Fecha Inicio grupo]],3))</f>
        <v/>
      </c>
      <c r="W396" s="29"/>
      <c r="X396" s="29"/>
      <c r="Y396" s="76"/>
      <c r="Z396" s="76"/>
      <c r="AA396" s="76"/>
      <c r="AB396" s="76"/>
      <c r="AC396" s="76"/>
      <c r="AD396" s="76"/>
      <c r="AE396" s="76"/>
      <c r="AF396" s="76"/>
      <c r="AG396" s="76"/>
      <c r="AH396" s="76"/>
      <c r="AI396" s="76"/>
      <c r="AJ396" s="76"/>
      <c r="AK396" s="76"/>
      <c r="AL396" s="76"/>
      <c r="AM396" s="76"/>
      <c r="AN396" s="76"/>
      <c r="AO396" s="145"/>
      <c r="AP396" s="247" t="str">
        <f>IF(F396="","",IFERROR(VLOOKUP(SUBSTITUTE(SUBSTITUTE(Tabla1[[#This Row],[Uso Sistemas]],"T","P"),"N","F"),Parámetros!$M$2:$N$17,2,0),"Completar hasta 3ra sem. para evaluar a Probacionista"))</f>
        <v/>
      </c>
      <c r="AQ396" s="39"/>
      <c r="AR396" s="39"/>
      <c r="AS396" s="39"/>
      <c r="AT396" s="28"/>
      <c r="AU396" s="55"/>
      <c r="AV396" s="55"/>
      <c r="AW396" s="55"/>
      <c r="AX396" s="249" t="str">
        <f>IF(V396="","",EOMONTH(EDATE(Tabla1[[#This Row],[Fecha Finalización]],2),0))</f>
        <v/>
      </c>
      <c r="AY396" s="39"/>
      <c r="AZ396" s="250" t="str">
        <f>IF(V396="","",EOMONTH(EDATE(Tabla1[[#This Row],[Fecha Finalización]],3),0))</f>
        <v/>
      </c>
      <c r="BA396" s="39"/>
      <c r="BB396" s="39"/>
      <c r="BC396" s="236"/>
      <c r="BD396" s="234" t="str">
        <f>IF(F396="","",Tabla1[[#This Row],[sem 01]]&amp;Tabla1[[#This Row],[sem 02]]&amp;Tabla1[[#This Row],[sem 03]])</f>
        <v/>
      </c>
      <c r="BE396" s="235" t="str">
        <f>IF(TRIM(F396)="","",$B$1&amp;"-"&amp;SUBSTITUTE(Tabla1[[#This Row],[Mes Inscrito]]," ","")&amp;"-"&amp;SUBSTITUTE(Tabla1[[#This Row],[Dia de clases Inscrito]]," ","")&amp;"-"&amp;SUBSTITUTE(Tabla1[[#This Row],[Horario Inscrito]]," ","")&amp;"-"&amp;Tabla1[[#This Row],[Fecha Inicio grupo]])</f>
        <v/>
      </c>
      <c r="BF396" s="252" t="str">
        <f>IF(F396="","",Tabla1[[#This Row],[Curso]])</f>
        <v/>
      </c>
      <c r="BG396" s="253" t="str">
        <f>+IF(TRIM(F396)="","",$B$1&amp;"-"&amp;TRIM(Tabla1[[#This Row],[Mes Inscrito]])&amp;"-"&amp;TRIM(Tabla1[[#This Row],[Dia de clases Inscrito]])&amp;"-"&amp;TRIM(Tabla1[[#This Row],[Horario Inscrito]])&amp;"-"&amp;TRIM(Tabla1[[#This Row],[Fecha Inicio grupo]])&amp;"-"&amp;TRIM(Tabla1[[#This Row],[Tipo Incrito]]))</f>
        <v/>
      </c>
      <c r="BH396" s="307"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8"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8"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8" t="str">
        <f>IF(Tabla1[[#This Row],[Fecha Inicio grupo]]="","",IFERROR(VLOOKUP(Tabla1[[#This Row],[Mes de Alta como miembro]],Parámetros!$AM$2:$AN$16,2,0),"01/01/1900"))</f>
        <v/>
      </c>
    </row>
    <row r="397" spans="1:63" ht="14.45">
      <c r="A397" s="68">
        <v>394</v>
      </c>
      <c r="B397" s="29"/>
      <c r="C397" s="34"/>
      <c r="D397" s="42"/>
      <c r="E397" s="64"/>
      <c r="F397" s="45"/>
      <c r="G397" s="45"/>
      <c r="H397" s="164"/>
      <c r="I397" s="42"/>
      <c r="J397" s="28"/>
      <c r="K397" s="69"/>
      <c r="L397" s="68"/>
      <c r="M397" s="46"/>
      <c r="N397" s="239" t="str">
        <f ca="1">IF(Tabla1[[#This Row],[Fecha de nac]]="","",IF(Tabla1[[#This Row],[Fecha Finalización]] &gt;=TODAY(), DATEDIF(Tabla1[[#This Row],[Fecha de nac]],TODAY(),"y"), ROUNDDOWN((Tabla1[[#This Row],[Fecha Finalización]] -Tabla1[[#This Row],[Fecha de nac]])/365,0)))</f>
        <v/>
      </c>
      <c r="O397" s="170"/>
      <c r="P397" s="34"/>
      <c r="Q397" s="67"/>
      <c r="R397" s="67"/>
      <c r="S397" s="67"/>
      <c r="T397" s="67"/>
      <c r="U397" s="244" t="str">
        <f>IF(F397="","",Tabla1[[#This Row],[Fecha Inicio grupo]]+3*7-7)</f>
        <v/>
      </c>
      <c r="V397" s="245" t="str">
        <f>IF(F397="","",EDATE(Tabla1[[#This Row],[Fecha Inicio grupo]],3))</f>
        <v/>
      </c>
      <c r="W397" s="29"/>
      <c r="X397" s="29"/>
      <c r="Y397" s="76"/>
      <c r="Z397" s="76"/>
      <c r="AA397" s="76"/>
      <c r="AB397" s="76"/>
      <c r="AC397" s="76"/>
      <c r="AD397" s="76"/>
      <c r="AE397" s="76"/>
      <c r="AF397" s="76"/>
      <c r="AG397" s="76"/>
      <c r="AH397" s="76"/>
      <c r="AI397" s="76"/>
      <c r="AJ397" s="76"/>
      <c r="AK397" s="76"/>
      <c r="AL397" s="76"/>
      <c r="AM397" s="76"/>
      <c r="AN397" s="76"/>
      <c r="AO397" s="145"/>
      <c r="AP397" s="247" t="str">
        <f>IF(F397="","",IFERROR(VLOOKUP(SUBSTITUTE(SUBSTITUTE(Tabla1[[#This Row],[Uso Sistemas]],"T","P"),"N","F"),Parámetros!$M$2:$N$17,2,0),"Completar hasta 3ra sem. para evaluar a Probacionista"))</f>
        <v/>
      </c>
      <c r="AQ397" s="39"/>
      <c r="AR397" s="39"/>
      <c r="AS397" s="39"/>
      <c r="AT397" s="28"/>
      <c r="AU397" s="55"/>
      <c r="AV397" s="55"/>
      <c r="AW397" s="55"/>
      <c r="AX397" s="249" t="str">
        <f>IF(V397="","",EOMONTH(EDATE(Tabla1[[#This Row],[Fecha Finalización]],2),0))</f>
        <v/>
      </c>
      <c r="AY397" s="39"/>
      <c r="AZ397" s="250" t="str">
        <f>IF(V397="","",EOMONTH(EDATE(Tabla1[[#This Row],[Fecha Finalización]],3),0))</f>
        <v/>
      </c>
      <c r="BA397" s="39"/>
      <c r="BB397" s="39"/>
      <c r="BC397" s="236"/>
      <c r="BD397" s="234" t="str">
        <f>IF(F397="","",Tabla1[[#This Row],[sem 01]]&amp;Tabla1[[#This Row],[sem 02]]&amp;Tabla1[[#This Row],[sem 03]])</f>
        <v/>
      </c>
      <c r="BE397" s="235" t="str">
        <f>IF(TRIM(F397)="","",$B$1&amp;"-"&amp;SUBSTITUTE(Tabla1[[#This Row],[Mes Inscrito]]," ","")&amp;"-"&amp;SUBSTITUTE(Tabla1[[#This Row],[Dia de clases Inscrito]]," ","")&amp;"-"&amp;SUBSTITUTE(Tabla1[[#This Row],[Horario Inscrito]]," ","")&amp;"-"&amp;Tabla1[[#This Row],[Fecha Inicio grupo]])</f>
        <v/>
      </c>
      <c r="BF397" s="252" t="str">
        <f>IF(F397="","",Tabla1[[#This Row],[Curso]])</f>
        <v/>
      </c>
      <c r="BG397" s="253" t="str">
        <f>+IF(TRIM(F397)="","",$B$1&amp;"-"&amp;TRIM(Tabla1[[#This Row],[Mes Inscrito]])&amp;"-"&amp;TRIM(Tabla1[[#This Row],[Dia de clases Inscrito]])&amp;"-"&amp;TRIM(Tabla1[[#This Row],[Horario Inscrito]])&amp;"-"&amp;TRIM(Tabla1[[#This Row],[Fecha Inicio grupo]])&amp;"-"&amp;TRIM(Tabla1[[#This Row],[Tipo Incrito]]))</f>
        <v/>
      </c>
      <c r="BH397" s="307"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8"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8"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8" t="str">
        <f>IF(Tabla1[[#This Row],[Fecha Inicio grupo]]="","",IFERROR(VLOOKUP(Tabla1[[#This Row],[Mes de Alta como miembro]],Parámetros!$AM$2:$AN$16,2,0),"01/01/1900"))</f>
        <v/>
      </c>
    </row>
    <row r="398" spans="1:63" ht="14.45">
      <c r="A398" s="68">
        <v>395</v>
      </c>
      <c r="B398" s="29"/>
      <c r="C398" s="34"/>
      <c r="D398" s="42"/>
      <c r="E398" s="64"/>
      <c r="F398" s="45"/>
      <c r="G398" s="45"/>
      <c r="H398" s="164"/>
      <c r="I398" s="42"/>
      <c r="J398" s="28"/>
      <c r="K398" s="69"/>
      <c r="L398" s="68"/>
      <c r="M398" s="46"/>
      <c r="N398" s="239" t="str">
        <f ca="1">IF(Tabla1[[#This Row],[Fecha de nac]]="","",IF(Tabla1[[#This Row],[Fecha Finalización]] &gt;=TODAY(), DATEDIF(Tabla1[[#This Row],[Fecha de nac]],TODAY(),"y"), ROUNDDOWN((Tabla1[[#This Row],[Fecha Finalización]] -Tabla1[[#This Row],[Fecha de nac]])/365,0)))</f>
        <v/>
      </c>
      <c r="O398" s="170"/>
      <c r="P398" s="34"/>
      <c r="Q398" s="67"/>
      <c r="R398" s="67"/>
      <c r="S398" s="67"/>
      <c r="T398" s="67"/>
      <c r="U398" s="244" t="str">
        <f>IF(F398="","",Tabla1[[#This Row],[Fecha Inicio grupo]]+3*7-7)</f>
        <v/>
      </c>
      <c r="V398" s="245" t="str">
        <f>IF(F398="","",EDATE(Tabla1[[#This Row],[Fecha Inicio grupo]],3))</f>
        <v/>
      </c>
      <c r="W398" s="29"/>
      <c r="X398" s="29"/>
      <c r="Y398" s="76"/>
      <c r="Z398" s="76"/>
      <c r="AA398" s="76"/>
      <c r="AB398" s="76"/>
      <c r="AC398" s="76"/>
      <c r="AD398" s="76"/>
      <c r="AE398" s="76"/>
      <c r="AF398" s="76"/>
      <c r="AG398" s="76"/>
      <c r="AH398" s="76"/>
      <c r="AI398" s="76"/>
      <c r="AJ398" s="76"/>
      <c r="AK398" s="76"/>
      <c r="AL398" s="76"/>
      <c r="AM398" s="76"/>
      <c r="AN398" s="76"/>
      <c r="AO398" s="145"/>
      <c r="AP398" s="247" t="str">
        <f>IF(F398="","",IFERROR(VLOOKUP(SUBSTITUTE(SUBSTITUTE(Tabla1[[#This Row],[Uso Sistemas]],"T","P"),"N","F"),Parámetros!$M$2:$N$17,2,0),"Completar hasta 3ra sem. para evaluar a Probacionista"))</f>
        <v/>
      </c>
      <c r="AQ398" s="39"/>
      <c r="AR398" s="39"/>
      <c r="AS398" s="39"/>
      <c r="AT398" s="28"/>
      <c r="AU398" s="55"/>
      <c r="AV398" s="55"/>
      <c r="AW398" s="55"/>
      <c r="AX398" s="249" t="str">
        <f>IF(V398="","",EOMONTH(EDATE(Tabla1[[#This Row],[Fecha Finalización]],2),0))</f>
        <v/>
      </c>
      <c r="AY398" s="39"/>
      <c r="AZ398" s="250" t="str">
        <f>IF(V398="","",EOMONTH(EDATE(Tabla1[[#This Row],[Fecha Finalización]],3),0))</f>
        <v/>
      </c>
      <c r="BA398" s="39"/>
      <c r="BB398" s="39"/>
      <c r="BC398" s="236"/>
      <c r="BD398" s="234" t="str">
        <f>IF(F398="","",Tabla1[[#This Row],[sem 01]]&amp;Tabla1[[#This Row],[sem 02]]&amp;Tabla1[[#This Row],[sem 03]])</f>
        <v/>
      </c>
      <c r="BE398" s="235" t="str">
        <f>IF(TRIM(F398)="","",$B$1&amp;"-"&amp;SUBSTITUTE(Tabla1[[#This Row],[Mes Inscrito]]," ","")&amp;"-"&amp;SUBSTITUTE(Tabla1[[#This Row],[Dia de clases Inscrito]]," ","")&amp;"-"&amp;SUBSTITUTE(Tabla1[[#This Row],[Horario Inscrito]]," ","")&amp;"-"&amp;Tabla1[[#This Row],[Fecha Inicio grupo]])</f>
        <v/>
      </c>
      <c r="BF398" s="252" t="str">
        <f>IF(F398="","",Tabla1[[#This Row],[Curso]])</f>
        <v/>
      </c>
      <c r="BG398" s="253" t="str">
        <f>+IF(TRIM(F398)="","",$B$1&amp;"-"&amp;TRIM(Tabla1[[#This Row],[Mes Inscrito]])&amp;"-"&amp;TRIM(Tabla1[[#This Row],[Dia de clases Inscrito]])&amp;"-"&amp;TRIM(Tabla1[[#This Row],[Horario Inscrito]])&amp;"-"&amp;TRIM(Tabla1[[#This Row],[Fecha Inicio grupo]])&amp;"-"&amp;TRIM(Tabla1[[#This Row],[Tipo Incrito]]))</f>
        <v/>
      </c>
      <c r="BH398" s="307"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8"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8"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8" t="str">
        <f>IF(Tabla1[[#This Row],[Fecha Inicio grupo]]="","",IFERROR(VLOOKUP(Tabla1[[#This Row],[Mes de Alta como miembro]],Parámetros!$AM$2:$AN$16,2,0),"01/01/1900"))</f>
        <v/>
      </c>
    </row>
    <row r="399" spans="1:63" ht="14.45">
      <c r="A399" s="68">
        <v>396</v>
      </c>
      <c r="B399" s="29"/>
      <c r="C399" s="34"/>
      <c r="D399" s="42"/>
      <c r="E399" s="64"/>
      <c r="F399" s="45"/>
      <c r="G399" s="45"/>
      <c r="H399" s="164"/>
      <c r="I399" s="42"/>
      <c r="J399" s="28"/>
      <c r="K399" s="69"/>
      <c r="L399" s="68"/>
      <c r="M399" s="46"/>
      <c r="N399" s="239" t="str">
        <f ca="1">IF(Tabla1[[#This Row],[Fecha de nac]]="","",IF(Tabla1[[#This Row],[Fecha Finalización]] &gt;=TODAY(), DATEDIF(Tabla1[[#This Row],[Fecha de nac]],TODAY(),"y"), ROUNDDOWN((Tabla1[[#This Row],[Fecha Finalización]] -Tabla1[[#This Row],[Fecha de nac]])/365,0)))</f>
        <v/>
      </c>
      <c r="O399" s="170"/>
      <c r="P399" s="34"/>
      <c r="Q399" s="67"/>
      <c r="R399" s="67"/>
      <c r="S399" s="67"/>
      <c r="T399" s="67"/>
      <c r="U399" s="244" t="str">
        <f>IF(F399="","",Tabla1[[#This Row],[Fecha Inicio grupo]]+3*7-7)</f>
        <v/>
      </c>
      <c r="V399" s="245" t="str">
        <f>IF(F399="","",EDATE(Tabla1[[#This Row],[Fecha Inicio grupo]],3))</f>
        <v/>
      </c>
      <c r="W399" s="29"/>
      <c r="X399" s="29"/>
      <c r="Y399" s="76"/>
      <c r="Z399" s="76"/>
      <c r="AA399" s="76"/>
      <c r="AB399" s="76"/>
      <c r="AC399" s="76"/>
      <c r="AD399" s="76"/>
      <c r="AE399" s="76"/>
      <c r="AF399" s="76"/>
      <c r="AG399" s="76"/>
      <c r="AH399" s="76"/>
      <c r="AI399" s="76"/>
      <c r="AJ399" s="76"/>
      <c r="AK399" s="76"/>
      <c r="AL399" s="76"/>
      <c r="AM399" s="76"/>
      <c r="AN399" s="76"/>
      <c r="AO399" s="145"/>
      <c r="AP399" s="247" t="str">
        <f>IF(F399="","",IFERROR(VLOOKUP(SUBSTITUTE(SUBSTITUTE(Tabla1[[#This Row],[Uso Sistemas]],"T","P"),"N","F"),Parámetros!$M$2:$N$17,2,0),"Completar hasta 3ra sem. para evaluar a Probacionista"))</f>
        <v/>
      </c>
      <c r="AQ399" s="39"/>
      <c r="AR399" s="39"/>
      <c r="AS399" s="39"/>
      <c r="AT399" s="28"/>
      <c r="AU399" s="55"/>
      <c r="AV399" s="55"/>
      <c r="AW399" s="55"/>
      <c r="AX399" s="249" t="str">
        <f>IF(V399="","",EOMONTH(EDATE(Tabla1[[#This Row],[Fecha Finalización]],2),0))</f>
        <v/>
      </c>
      <c r="AY399" s="39"/>
      <c r="AZ399" s="250" t="str">
        <f>IF(V399="","",EOMONTH(EDATE(Tabla1[[#This Row],[Fecha Finalización]],3),0))</f>
        <v/>
      </c>
      <c r="BA399" s="39"/>
      <c r="BB399" s="39"/>
      <c r="BC399" s="236"/>
      <c r="BD399" s="234" t="str">
        <f>IF(F399="","",Tabla1[[#This Row],[sem 01]]&amp;Tabla1[[#This Row],[sem 02]]&amp;Tabla1[[#This Row],[sem 03]])</f>
        <v/>
      </c>
      <c r="BE399" s="235" t="str">
        <f>IF(TRIM(F399)="","",$B$1&amp;"-"&amp;SUBSTITUTE(Tabla1[[#This Row],[Mes Inscrito]]," ","")&amp;"-"&amp;SUBSTITUTE(Tabla1[[#This Row],[Dia de clases Inscrito]]," ","")&amp;"-"&amp;SUBSTITUTE(Tabla1[[#This Row],[Horario Inscrito]]," ","")&amp;"-"&amp;Tabla1[[#This Row],[Fecha Inicio grupo]])</f>
        <v/>
      </c>
      <c r="BF399" s="252" t="str">
        <f>IF(F399="","",Tabla1[[#This Row],[Curso]])</f>
        <v/>
      </c>
      <c r="BG399" s="253" t="str">
        <f>+IF(TRIM(F399)="","",$B$1&amp;"-"&amp;TRIM(Tabla1[[#This Row],[Mes Inscrito]])&amp;"-"&amp;TRIM(Tabla1[[#This Row],[Dia de clases Inscrito]])&amp;"-"&amp;TRIM(Tabla1[[#This Row],[Horario Inscrito]])&amp;"-"&amp;TRIM(Tabla1[[#This Row],[Fecha Inicio grupo]])&amp;"-"&amp;TRIM(Tabla1[[#This Row],[Tipo Incrito]]))</f>
        <v/>
      </c>
      <c r="BH399" s="307"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8"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8"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8" t="str">
        <f>IF(Tabla1[[#This Row],[Fecha Inicio grupo]]="","",IFERROR(VLOOKUP(Tabla1[[#This Row],[Mes de Alta como miembro]],Parámetros!$AM$2:$AN$16,2,0),"01/01/1900"))</f>
        <v/>
      </c>
    </row>
    <row r="400" spans="1:63" ht="14.45">
      <c r="A400" s="68">
        <v>397</v>
      </c>
      <c r="B400" s="29"/>
      <c r="C400" s="34"/>
      <c r="D400" s="42"/>
      <c r="E400" s="64"/>
      <c r="F400" s="45"/>
      <c r="G400" s="45"/>
      <c r="H400" s="164"/>
      <c r="I400" s="42"/>
      <c r="J400" s="28"/>
      <c r="K400" s="69"/>
      <c r="L400" s="68"/>
      <c r="M400" s="46"/>
      <c r="N400" s="239" t="str">
        <f ca="1">IF(Tabla1[[#This Row],[Fecha de nac]]="","",IF(Tabla1[[#This Row],[Fecha Finalización]] &gt;=TODAY(), DATEDIF(Tabla1[[#This Row],[Fecha de nac]],TODAY(),"y"), ROUNDDOWN((Tabla1[[#This Row],[Fecha Finalización]] -Tabla1[[#This Row],[Fecha de nac]])/365,0)))</f>
        <v/>
      </c>
      <c r="O400" s="170"/>
      <c r="P400" s="34"/>
      <c r="Q400" s="67"/>
      <c r="R400" s="67"/>
      <c r="S400" s="67"/>
      <c r="T400" s="67"/>
      <c r="U400" s="244" t="str">
        <f>IF(F400="","",Tabla1[[#This Row],[Fecha Inicio grupo]]+3*7-7)</f>
        <v/>
      </c>
      <c r="V400" s="245" t="str">
        <f>IF(F400="","",EDATE(Tabla1[[#This Row],[Fecha Inicio grupo]],3))</f>
        <v/>
      </c>
      <c r="W400" s="29"/>
      <c r="X400" s="29"/>
      <c r="Y400" s="76"/>
      <c r="Z400" s="76"/>
      <c r="AA400" s="76"/>
      <c r="AB400" s="76"/>
      <c r="AC400" s="76"/>
      <c r="AD400" s="76"/>
      <c r="AE400" s="76"/>
      <c r="AF400" s="76"/>
      <c r="AG400" s="76"/>
      <c r="AH400" s="76"/>
      <c r="AI400" s="76"/>
      <c r="AJ400" s="76"/>
      <c r="AK400" s="76"/>
      <c r="AL400" s="76"/>
      <c r="AM400" s="76"/>
      <c r="AN400" s="76"/>
      <c r="AO400" s="145"/>
      <c r="AP400" s="247" t="str">
        <f>IF(F400="","",IFERROR(VLOOKUP(SUBSTITUTE(SUBSTITUTE(Tabla1[[#This Row],[Uso Sistemas]],"T","P"),"N","F"),Parámetros!$M$2:$N$17,2,0),"Completar hasta 3ra sem. para evaluar a Probacionista"))</f>
        <v/>
      </c>
      <c r="AQ400" s="39"/>
      <c r="AR400" s="39"/>
      <c r="AS400" s="39"/>
      <c r="AT400" s="28"/>
      <c r="AU400" s="55"/>
      <c r="AV400" s="55"/>
      <c r="AW400" s="55"/>
      <c r="AX400" s="249" t="str">
        <f>IF(V400="","",EOMONTH(EDATE(Tabla1[[#This Row],[Fecha Finalización]],2),0))</f>
        <v/>
      </c>
      <c r="AY400" s="39"/>
      <c r="AZ400" s="250" t="str">
        <f>IF(V400="","",EOMONTH(EDATE(Tabla1[[#This Row],[Fecha Finalización]],3),0))</f>
        <v/>
      </c>
      <c r="BA400" s="39"/>
      <c r="BB400" s="39"/>
      <c r="BC400" s="236"/>
      <c r="BD400" s="234" t="str">
        <f>IF(F400="","",Tabla1[[#This Row],[sem 01]]&amp;Tabla1[[#This Row],[sem 02]]&amp;Tabla1[[#This Row],[sem 03]])</f>
        <v/>
      </c>
      <c r="BE400" s="235" t="str">
        <f>IF(TRIM(F400)="","",$B$1&amp;"-"&amp;SUBSTITUTE(Tabla1[[#This Row],[Mes Inscrito]]," ","")&amp;"-"&amp;SUBSTITUTE(Tabla1[[#This Row],[Dia de clases Inscrito]]," ","")&amp;"-"&amp;SUBSTITUTE(Tabla1[[#This Row],[Horario Inscrito]]," ","")&amp;"-"&amp;Tabla1[[#This Row],[Fecha Inicio grupo]])</f>
        <v/>
      </c>
      <c r="BF400" s="252" t="str">
        <f>IF(F400="","",Tabla1[[#This Row],[Curso]])</f>
        <v/>
      </c>
      <c r="BG400" s="253" t="str">
        <f>+IF(TRIM(F400)="","",$B$1&amp;"-"&amp;TRIM(Tabla1[[#This Row],[Mes Inscrito]])&amp;"-"&amp;TRIM(Tabla1[[#This Row],[Dia de clases Inscrito]])&amp;"-"&amp;TRIM(Tabla1[[#This Row],[Horario Inscrito]])&amp;"-"&amp;TRIM(Tabla1[[#This Row],[Fecha Inicio grupo]])&amp;"-"&amp;TRIM(Tabla1[[#This Row],[Tipo Incrito]]))</f>
        <v/>
      </c>
      <c r="BH400" s="307"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8"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8"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8" t="str">
        <f>IF(Tabla1[[#This Row],[Fecha Inicio grupo]]="","",IFERROR(VLOOKUP(Tabla1[[#This Row],[Mes de Alta como miembro]],Parámetros!$AM$2:$AN$16,2,0),"01/01/1900"))</f>
        <v/>
      </c>
    </row>
    <row r="401" spans="1:63" ht="14.45">
      <c r="A401" s="68">
        <v>398</v>
      </c>
      <c r="B401" s="29"/>
      <c r="C401" s="34"/>
      <c r="D401" s="42"/>
      <c r="E401" s="64"/>
      <c r="F401" s="45"/>
      <c r="G401" s="45"/>
      <c r="H401" s="164"/>
      <c r="I401" s="42"/>
      <c r="J401" s="28"/>
      <c r="K401" s="69"/>
      <c r="L401" s="68"/>
      <c r="M401" s="46"/>
      <c r="N401" s="239" t="str">
        <f ca="1">IF(Tabla1[[#This Row],[Fecha de nac]]="","",IF(Tabla1[[#This Row],[Fecha Finalización]] &gt;=TODAY(), DATEDIF(Tabla1[[#This Row],[Fecha de nac]],TODAY(),"y"), ROUNDDOWN((Tabla1[[#This Row],[Fecha Finalización]] -Tabla1[[#This Row],[Fecha de nac]])/365,0)))</f>
        <v/>
      </c>
      <c r="O401" s="170"/>
      <c r="P401" s="34"/>
      <c r="Q401" s="67"/>
      <c r="R401" s="67"/>
      <c r="S401" s="67"/>
      <c r="T401" s="67"/>
      <c r="U401" s="244" t="str">
        <f>IF(F401="","",Tabla1[[#This Row],[Fecha Inicio grupo]]+3*7-7)</f>
        <v/>
      </c>
      <c r="V401" s="245" t="str">
        <f>IF(F401="","",EDATE(Tabla1[[#This Row],[Fecha Inicio grupo]],3))</f>
        <v/>
      </c>
      <c r="W401" s="29"/>
      <c r="X401" s="29"/>
      <c r="Y401" s="76"/>
      <c r="Z401" s="76"/>
      <c r="AA401" s="76"/>
      <c r="AB401" s="76"/>
      <c r="AC401" s="76"/>
      <c r="AD401" s="76"/>
      <c r="AE401" s="76"/>
      <c r="AF401" s="76"/>
      <c r="AG401" s="76"/>
      <c r="AH401" s="76"/>
      <c r="AI401" s="76"/>
      <c r="AJ401" s="76"/>
      <c r="AK401" s="76"/>
      <c r="AL401" s="76"/>
      <c r="AM401" s="76"/>
      <c r="AN401" s="76"/>
      <c r="AO401" s="145"/>
      <c r="AP401" s="247" t="str">
        <f>IF(F401="","",IFERROR(VLOOKUP(SUBSTITUTE(SUBSTITUTE(Tabla1[[#This Row],[Uso Sistemas]],"T","P"),"N","F"),Parámetros!$M$2:$N$17,2,0),"Completar hasta 3ra sem. para evaluar a Probacionista"))</f>
        <v/>
      </c>
      <c r="AQ401" s="39"/>
      <c r="AR401" s="39"/>
      <c r="AS401" s="39"/>
      <c r="AT401" s="28"/>
      <c r="AU401" s="55"/>
      <c r="AV401" s="55"/>
      <c r="AW401" s="55"/>
      <c r="AX401" s="249" t="str">
        <f>IF(V401="","",EOMONTH(EDATE(Tabla1[[#This Row],[Fecha Finalización]],2),0))</f>
        <v/>
      </c>
      <c r="AY401" s="39"/>
      <c r="AZ401" s="250" t="str">
        <f>IF(V401="","",EOMONTH(EDATE(Tabla1[[#This Row],[Fecha Finalización]],3),0))</f>
        <v/>
      </c>
      <c r="BA401" s="39"/>
      <c r="BB401" s="39"/>
      <c r="BC401" s="236"/>
      <c r="BD401" s="234" t="str">
        <f>IF(F401="","",Tabla1[[#This Row],[sem 01]]&amp;Tabla1[[#This Row],[sem 02]]&amp;Tabla1[[#This Row],[sem 03]])</f>
        <v/>
      </c>
      <c r="BE401" s="235" t="str">
        <f>IF(TRIM(F401)="","",$B$1&amp;"-"&amp;SUBSTITUTE(Tabla1[[#This Row],[Mes Inscrito]]," ","")&amp;"-"&amp;SUBSTITUTE(Tabla1[[#This Row],[Dia de clases Inscrito]]," ","")&amp;"-"&amp;SUBSTITUTE(Tabla1[[#This Row],[Horario Inscrito]]," ","")&amp;"-"&amp;Tabla1[[#This Row],[Fecha Inicio grupo]])</f>
        <v/>
      </c>
      <c r="BF401" s="252" t="str">
        <f>IF(F401="","",Tabla1[[#This Row],[Curso]])</f>
        <v/>
      </c>
      <c r="BG401" s="253" t="str">
        <f>+IF(TRIM(F401)="","",$B$1&amp;"-"&amp;TRIM(Tabla1[[#This Row],[Mes Inscrito]])&amp;"-"&amp;TRIM(Tabla1[[#This Row],[Dia de clases Inscrito]])&amp;"-"&amp;TRIM(Tabla1[[#This Row],[Horario Inscrito]])&amp;"-"&amp;TRIM(Tabla1[[#This Row],[Fecha Inicio grupo]])&amp;"-"&amp;TRIM(Tabla1[[#This Row],[Tipo Incrito]]))</f>
        <v/>
      </c>
      <c r="BH401" s="307"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8"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8"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8" t="str">
        <f>IF(Tabla1[[#This Row],[Fecha Inicio grupo]]="","",IFERROR(VLOOKUP(Tabla1[[#This Row],[Mes de Alta como miembro]],Parámetros!$AM$2:$AN$16,2,0),"01/01/1900"))</f>
        <v/>
      </c>
    </row>
    <row r="402" spans="1:63" ht="14.45">
      <c r="A402" s="68">
        <v>399</v>
      </c>
      <c r="B402" s="29"/>
      <c r="C402" s="34"/>
      <c r="D402" s="42"/>
      <c r="E402" s="64"/>
      <c r="F402" s="45"/>
      <c r="G402" s="45"/>
      <c r="H402" s="164"/>
      <c r="I402" s="42"/>
      <c r="J402" s="28"/>
      <c r="K402" s="69"/>
      <c r="L402" s="68"/>
      <c r="M402" s="46"/>
      <c r="N402" s="239" t="str">
        <f ca="1">IF(Tabla1[[#This Row],[Fecha de nac]]="","",IF(Tabla1[[#This Row],[Fecha Finalización]] &gt;=TODAY(), DATEDIF(Tabla1[[#This Row],[Fecha de nac]],TODAY(),"y"), ROUNDDOWN((Tabla1[[#This Row],[Fecha Finalización]] -Tabla1[[#This Row],[Fecha de nac]])/365,0)))</f>
        <v/>
      </c>
      <c r="O402" s="170"/>
      <c r="P402" s="34"/>
      <c r="Q402" s="67"/>
      <c r="R402" s="67"/>
      <c r="S402" s="67"/>
      <c r="T402" s="67"/>
      <c r="U402" s="244" t="str">
        <f>IF(F402="","",Tabla1[[#This Row],[Fecha Inicio grupo]]+3*7-7)</f>
        <v/>
      </c>
      <c r="V402" s="245" t="str">
        <f>IF(F402="","",EDATE(Tabla1[[#This Row],[Fecha Inicio grupo]],3))</f>
        <v/>
      </c>
      <c r="W402" s="29"/>
      <c r="X402" s="29"/>
      <c r="Y402" s="76"/>
      <c r="Z402" s="76"/>
      <c r="AA402" s="76"/>
      <c r="AB402" s="76"/>
      <c r="AC402" s="76"/>
      <c r="AD402" s="76"/>
      <c r="AE402" s="76"/>
      <c r="AF402" s="76"/>
      <c r="AG402" s="76"/>
      <c r="AH402" s="76"/>
      <c r="AI402" s="76"/>
      <c r="AJ402" s="76"/>
      <c r="AK402" s="76"/>
      <c r="AL402" s="76"/>
      <c r="AM402" s="76"/>
      <c r="AN402" s="76"/>
      <c r="AO402" s="145"/>
      <c r="AP402" s="247" t="str">
        <f>IF(F402="","",IFERROR(VLOOKUP(SUBSTITUTE(SUBSTITUTE(Tabla1[[#This Row],[Uso Sistemas]],"T","P"),"N","F"),Parámetros!$M$2:$N$17,2,0),"Completar hasta 3ra sem. para evaluar a Probacionista"))</f>
        <v/>
      </c>
      <c r="AQ402" s="39"/>
      <c r="AR402" s="39"/>
      <c r="AS402" s="39"/>
      <c r="AT402" s="28"/>
      <c r="AU402" s="55"/>
      <c r="AV402" s="55"/>
      <c r="AW402" s="55"/>
      <c r="AX402" s="249" t="str">
        <f>IF(V402="","",EOMONTH(EDATE(Tabla1[[#This Row],[Fecha Finalización]],2),0))</f>
        <v/>
      </c>
      <c r="AY402" s="39"/>
      <c r="AZ402" s="250" t="str">
        <f>IF(V402="","",EOMONTH(EDATE(Tabla1[[#This Row],[Fecha Finalización]],3),0))</f>
        <v/>
      </c>
      <c r="BA402" s="39"/>
      <c r="BB402" s="39"/>
      <c r="BC402" s="236"/>
      <c r="BD402" s="234" t="str">
        <f>IF(F402="","",Tabla1[[#This Row],[sem 01]]&amp;Tabla1[[#This Row],[sem 02]]&amp;Tabla1[[#This Row],[sem 03]])</f>
        <v/>
      </c>
      <c r="BE402" s="235" t="str">
        <f>IF(TRIM(F402)="","",$B$1&amp;"-"&amp;SUBSTITUTE(Tabla1[[#This Row],[Mes Inscrito]]," ","")&amp;"-"&amp;SUBSTITUTE(Tabla1[[#This Row],[Dia de clases Inscrito]]," ","")&amp;"-"&amp;SUBSTITUTE(Tabla1[[#This Row],[Horario Inscrito]]," ","")&amp;"-"&amp;Tabla1[[#This Row],[Fecha Inicio grupo]])</f>
        <v/>
      </c>
      <c r="BF402" s="252" t="str">
        <f>IF(F402="","",Tabla1[[#This Row],[Curso]])</f>
        <v/>
      </c>
      <c r="BG402" s="253" t="str">
        <f>+IF(TRIM(F402)="","",$B$1&amp;"-"&amp;TRIM(Tabla1[[#This Row],[Mes Inscrito]])&amp;"-"&amp;TRIM(Tabla1[[#This Row],[Dia de clases Inscrito]])&amp;"-"&amp;TRIM(Tabla1[[#This Row],[Horario Inscrito]])&amp;"-"&amp;TRIM(Tabla1[[#This Row],[Fecha Inicio grupo]])&amp;"-"&amp;TRIM(Tabla1[[#This Row],[Tipo Incrito]]))</f>
        <v/>
      </c>
      <c r="BH402" s="307"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8"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8"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8" t="str">
        <f>IF(Tabla1[[#This Row],[Fecha Inicio grupo]]="","",IFERROR(VLOOKUP(Tabla1[[#This Row],[Mes de Alta como miembro]],Parámetros!$AM$2:$AN$16,2,0),"01/01/1900"))</f>
        <v/>
      </c>
    </row>
    <row r="403" spans="1:63" ht="14.45">
      <c r="A403" s="68">
        <v>400</v>
      </c>
      <c r="B403" s="29"/>
      <c r="C403" s="34"/>
      <c r="D403" s="42"/>
      <c r="E403" s="64"/>
      <c r="F403" s="45"/>
      <c r="G403" s="45"/>
      <c r="H403" s="164"/>
      <c r="I403" s="42"/>
      <c r="J403" s="28"/>
      <c r="K403" s="69"/>
      <c r="L403" s="68"/>
      <c r="M403" s="46"/>
      <c r="N403" s="239" t="str">
        <f ca="1">IF(Tabla1[[#This Row],[Fecha de nac]]="","",IF(Tabla1[[#This Row],[Fecha Finalización]] &gt;=TODAY(), DATEDIF(Tabla1[[#This Row],[Fecha de nac]],TODAY(),"y"), ROUNDDOWN((Tabla1[[#This Row],[Fecha Finalización]] -Tabla1[[#This Row],[Fecha de nac]])/365,0)))</f>
        <v/>
      </c>
      <c r="O403" s="170"/>
      <c r="P403" s="34"/>
      <c r="Q403" s="67"/>
      <c r="R403" s="67"/>
      <c r="S403" s="67"/>
      <c r="T403" s="67"/>
      <c r="U403" s="244" t="str">
        <f>IF(F403="","",Tabla1[[#This Row],[Fecha Inicio grupo]]+3*7-7)</f>
        <v/>
      </c>
      <c r="V403" s="245" t="str">
        <f>IF(F403="","",EDATE(Tabla1[[#This Row],[Fecha Inicio grupo]],3))</f>
        <v/>
      </c>
      <c r="W403" s="29"/>
      <c r="X403" s="29"/>
      <c r="Y403" s="76"/>
      <c r="Z403" s="76"/>
      <c r="AA403" s="76"/>
      <c r="AB403" s="76"/>
      <c r="AC403" s="76"/>
      <c r="AD403" s="76"/>
      <c r="AE403" s="76"/>
      <c r="AF403" s="76"/>
      <c r="AG403" s="76"/>
      <c r="AH403" s="76"/>
      <c r="AI403" s="76"/>
      <c r="AJ403" s="76"/>
      <c r="AK403" s="76"/>
      <c r="AL403" s="76"/>
      <c r="AM403" s="76"/>
      <c r="AN403" s="76"/>
      <c r="AO403" s="145"/>
      <c r="AP403" s="247" t="str">
        <f>IF(F403="","",IFERROR(VLOOKUP(SUBSTITUTE(SUBSTITUTE(Tabla1[[#This Row],[Uso Sistemas]],"T","P"),"N","F"),Parámetros!$M$2:$N$17,2,0),"Completar hasta 3ra sem. para evaluar a Probacionista"))</f>
        <v/>
      </c>
      <c r="AQ403" s="39"/>
      <c r="AR403" s="39"/>
      <c r="AS403" s="39"/>
      <c r="AT403" s="28"/>
      <c r="AU403" s="55"/>
      <c r="AV403" s="55"/>
      <c r="AW403" s="55"/>
      <c r="AX403" s="249" t="str">
        <f>IF(V403="","",EOMONTH(EDATE(Tabla1[[#This Row],[Fecha Finalización]],2),0))</f>
        <v/>
      </c>
      <c r="AY403" s="39"/>
      <c r="AZ403" s="250" t="str">
        <f>IF(V403="","",EOMONTH(EDATE(Tabla1[[#This Row],[Fecha Finalización]],3),0))</f>
        <v/>
      </c>
      <c r="BA403" s="39"/>
      <c r="BB403" s="39"/>
      <c r="BC403" s="236"/>
      <c r="BD403" s="234" t="str">
        <f>IF(F403="","",Tabla1[[#This Row],[sem 01]]&amp;Tabla1[[#This Row],[sem 02]]&amp;Tabla1[[#This Row],[sem 03]])</f>
        <v/>
      </c>
      <c r="BE403" s="235" t="str">
        <f>IF(TRIM(F403)="","",$B$1&amp;"-"&amp;SUBSTITUTE(Tabla1[[#This Row],[Mes Inscrito]]," ","")&amp;"-"&amp;SUBSTITUTE(Tabla1[[#This Row],[Dia de clases Inscrito]]," ","")&amp;"-"&amp;SUBSTITUTE(Tabla1[[#This Row],[Horario Inscrito]]," ","")&amp;"-"&amp;Tabla1[[#This Row],[Fecha Inicio grupo]])</f>
        <v/>
      </c>
      <c r="BF403" s="252" t="str">
        <f>IF(F403="","",Tabla1[[#This Row],[Curso]])</f>
        <v/>
      </c>
      <c r="BG403" s="253" t="str">
        <f>+IF(TRIM(F403)="","",$B$1&amp;"-"&amp;TRIM(Tabla1[[#This Row],[Mes Inscrito]])&amp;"-"&amp;TRIM(Tabla1[[#This Row],[Dia de clases Inscrito]])&amp;"-"&amp;TRIM(Tabla1[[#This Row],[Horario Inscrito]])&amp;"-"&amp;TRIM(Tabla1[[#This Row],[Fecha Inicio grupo]])&amp;"-"&amp;TRIM(Tabla1[[#This Row],[Tipo Incrito]]))</f>
        <v/>
      </c>
      <c r="BH403" s="307"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8"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8"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8" t="str">
        <f>IF(Tabla1[[#This Row],[Fecha Inicio grupo]]="","",IFERROR(VLOOKUP(Tabla1[[#This Row],[Mes de Alta como miembro]],Parámetros!$AM$2:$AN$16,2,0),"01/01/1900"))</f>
        <v/>
      </c>
    </row>
    <row r="404" spans="1:63" ht="14.45">
      <c r="A404" s="68">
        <v>401</v>
      </c>
      <c r="B404" s="29"/>
      <c r="C404" s="34"/>
      <c r="D404" s="42"/>
      <c r="E404" s="64"/>
      <c r="F404" s="45"/>
      <c r="G404" s="45"/>
      <c r="H404" s="164"/>
      <c r="I404" s="42"/>
      <c r="J404" s="28"/>
      <c r="K404" s="69"/>
      <c r="L404" s="68"/>
      <c r="M404" s="46"/>
      <c r="N404" s="239" t="str">
        <f ca="1">IF(Tabla1[[#This Row],[Fecha de nac]]="","",IF(Tabla1[[#This Row],[Fecha Finalización]] &gt;=TODAY(), DATEDIF(Tabla1[[#This Row],[Fecha de nac]],TODAY(),"y"), ROUNDDOWN((Tabla1[[#This Row],[Fecha Finalización]] -Tabla1[[#This Row],[Fecha de nac]])/365,0)))</f>
        <v/>
      </c>
      <c r="O404" s="170"/>
      <c r="P404" s="34"/>
      <c r="Q404" s="67"/>
      <c r="R404" s="67"/>
      <c r="S404" s="67"/>
      <c r="T404" s="67"/>
      <c r="U404" s="244" t="str">
        <f>IF(F404="","",Tabla1[[#This Row],[Fecha Inicio grupo]]+3*7-7)</f>
        <v/>
      </c>
      <c r="V404" s="245" t="str">
        <f>IF(F404="","",EDATE(Tabla1[[#This Row],[Fecha Inicio grupo]],3))</f>
        <v/>
      </c>
      <c r="W404" s="29"/>
      <c r="X404" s="29"/>
      <c r="Y404" s="76"/>
      <c r="Z404" s="76"/>
      <c r="AA404" s="76"/>
      <c r="AB404" s="76"/>
      <c r="AC404" s="76"/>
      <c r="AD404" s="76"/>
      <c r="AE404" s="76"/>
      <c r="AF404" s="76"/>
      <c r="AG404" s="76"/>
      <c r="AH404" s="76"/>
      <c r="AI404" s="76"/>
      <c r="AJ404" s="76"/>
      <c r="AK404" s="76"/>
      <c r="AL404" s="76"/>
      <c r="AM404" s="76"/>
      <c r="AN404" s="76"/>
      <c r="AO404" s="145"/>
      <c r="AP404" s="247" t="str">
        <f>IF(F404="","",IFERROR(VLOOKUP(SUBSTITUTE(SUBSTITUTE(Tabla1[[#This Row],[Uso Sistemas]],"T","P"),"N","F"),Parámetros!$M$2:$N$17,2,0),"Completar hasta 3ra sem. para evaluar a Probacionista"))</f>
        <v/>
      </c>
      <c r="AQ404" s="39"/>
      <c r="AR404" s="39"/>
      <c r="AS404" s="39"/>
      <c r="AT404" s="28"/>
      <c r="AU404" s="55"/>
      <c r="AV404" s="55"/>
      <c r="AW404" s="55"/>
      <c r="AX404" s="249" t="str">
        <f>IF(V404="","",EOMONTH(EDATE(Tabla1[[#This Row],[Fecha Finalización]],2),0))</f>
        <v/>
      </c>
      <c r="AY404" s="39"/>
      <c r="AZ404" s="250" t="str">
        <f>IF(V404="","",EOMONTH(EDATE(Tabla1[[#This Row],[Fecha Finalización]],3),0))</f>
        <v/>
      </c>
      <c r="BA404" s="39"/>
      <c r="BB404" s="39"/>
      <c r="BC404" s="236"/>
      <c r="BD404" s="234" t="str">
        <f>IF(F404="","",Tabla1[[#This Row],[sem 01]]&amp;Tabla1[[#This Row],[sem 02]]&amp;Tabla1[[#This Row],[sem 03]])</f>
        <v/>
      </c>
      <c r="BE404" s="235" t="str">
        <f>IF(TRIM(F404)="","",$B$1&amp;"-"&amp;SUBSTITUTE(Tabla1[[#This Row],[Mes Inscrito]]," ","")&amp;"-"&amp;SUBSTITUTE(Tabla1[[#This Row],[Dia de clases Inscrito]]," ","")&amp;"-"&amp;SUBSTITUTE(Tabla1[[#This Row],[Horario Inscrito]]," ","")&amp;"-"&amp;Tabla1[[#This Row],[Fecha Inicio grupo]])</f>
        <v/>
      </c>
      <c r="BF404" s="252" t="str">
        <f>IF(F404="","",Tabla1[[#This Row],[Curso]])</f>
        <v/>
      </c>
      <c r="BG404" s="253" t="str">
        <f>+IF(TRIM(F404)="","",$B$1&amp;"-"&amp;TRIM(Tabla1[[#This Row],[Mes Inscrito]])&amp;"-"&amp;TRIM(Tabla1[[#This Row],[Dia de clases Inscrito]])&amp;"-"&amp;TRIM(Tabla1[[#This Row],[Horario Inscrito]])&amp;"-"&amp;TRIM(Tabla1[[#This Row],[Fecha Inicio grupo]])&amp;"-"&amp;TRIM(Tabla1[[#This Row],[Tipo Incrito]]))</f>
        <v/>
      </c>
      <c r="BH404" s="307"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8"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8"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8" t="str">
        <f>IF(Tabla1[[#This Row],[Fecha Inicio grupo]]="","",IFERROR(VLOOKUP(Tabla1[[#This Row],[Mes de Alta como miembro]],Parámetros!$AM$2:$AN$16,2,0),"01/01/1900"))</f>
        <v/>
      </c>
    </row>
    <row r="405" spans="1:63" ht="14.45">
      <c r="A405" s="68">
        <v>402</v>
      </c>
      <c r="B405" s="29"/>
      <c r="C405" s="34"/>
      <c r="D405" s="42"/>
      <c r="E405" s="64"/>
      <c r="F405" s="45"/>
      <c r="G405" s="45"/>
      <c r="H405" s="164"/>
      <c r="I405" s="42"/>
      <c r="J405" s="28"/>
      <c r="K405" s="69"/>
      <c r="L405" s="68"/>
      <c r="M405" s="46"/>
      <c r="N405" s="239" t="str">
        <f ca="1">IF(Tabla1[[#This Row],[Fecha de nac]]="","",IF(Tabla1[[#This Row],[Fecha Finalización]] &gt;=TODAY(), DATEDIF(Tabla1[[#This Row],[Fecha de nac]],TODAY(),"y"), ROUNDDOWN((Tabla1[[#This Row],[Fecha Finalización]] -Tabla1[[#This Row],[Fecha de nac]])/365,0)))</f>
        <v/>
      </c>
      <c r="O405" s="170"/>
      <c r="P405" s="34"/>
      <c r="Q405" s="67"/>
      <c r="R405" s="67"/>
      <c r="S405" s="67"/>
      <c r="T405" s="67"/>
      <c r="U405" s="244" t="str">
        <f>IF(F405="","",Tabla1[[#This Row],[Fecha Inicio grupo]]+3*7-7)</f>
        <v/>
      </c>
      <c r="V405" s="245" t="str">
        <f>IF(F405="","",EDATE(Tabla1[[#This Row],[Fecha Inicio grupo]],3))</f>
        <v/>
      </c>
      <c r="W405" s="29"/>
      <c r="X405" s="29"/>
      <c r="Y405" s="76"/>
      <c r="Z405" s="76"/>
      <c r="AA405" s="76"/>
      <c r="AB405" s="76"/>
      <c r="AC405" s="76"/>
      <c r="AD405" s="76"/>
      <c r="AE405" s="76"/>
      <c r="AF405" s="76"/>
      <c r="AG405" s="76"/>
      <c r="AH405" s="76"/>
      <c r="AI405" s="76"/>
      <c r="AJ405" s="76"/>
      <c r="AK405" s="76"/>
      <c r="AL405" s="76"/>
      <c r="AM405" s="76"/>
      <c r="AN405" s="76"/>
      <c r="AO405" s="145"/>
      <c r="AP405" s="247" t="str">
        <f>IF(F405="","",IFERROR(VLOOKUP(SUBSTITUTE(SUBSTITUTE(Tabla1[[#This Row],[Uso Sistemas]],"T","P"),"N","F"),Parámetros!$M$2:$N$17,2,0),"Completar hasta 3ra sem. para evaluar a Probacionista"))</f>
        <v/>
      </c>
      <c r="AQ405" s="39"/>
      <c r="AR405" s="39"/>
      <c r="AS405" s="39"/>
      <c r="AT405" s="28"/>
      <c r="AU405" s="55"/>
      <c r="AV405" s="55"/>
      <c r="AW405" s="55"/>
      <c r="AX405" s="249" t="str">
        <f>IF(V405="","",EOMONTH(EDATE(Tabla1[[#This Row],[Fecha Finalización]],2),0))</f>
        <v/>
      </c>
      <c r="AY405" s="39"/>
      <c r="AZ405" s="250" t="str">
        <f>IF(V405="","",EOMONTH(EDATE(Tabla1[[#This Row],[Fecha Finalización]],3),0))</f>
        <v/>
      </c>
      <c r="BA405" s="39"/>
      <c r="BB405" s="39"/>
      <c r="BC405" s="236"/>
      <c r="BD405" s="234" t="str">
        <f>IF(F405="","",Tabla1[[#This Row],[sem 01]]&amp;Tabla1[[#This Row],[sem 02]]&amp;Tabla1[[#This Row],[sem 03]])</f>
        <v/>
      </c>
      <c r="BE405" s="235" t="str">
        <f>IF(TRIM(F405)="","",$B$1&amp;"-"&amp;SUBSTITUTE(Tabla1[[#This Row],[Mes Inscrito]]," ","")&amp;"-"&amp;SUBSTITUTE(Tabla1[[#This Row],[Dia de clases Inscrito]]," ","")&amp;"-"&amp;SUBSTITUTE(Tabla1[[#This Row],[Horario Inscrito]]," ","")&amp;"-"&amp;Tabla1[[#This Row],[Fecha Inicio grupo]])</f>
        <v/>
      </c>
      <c r="BF405" s="252" t="str">
        <f>IF(F405="","",Tabla1[[#This Row],[Curso]])</f>
        <v/>
      </c>
      <c r="BG405" s="253" t="str">
        <f>+IF(TRIM(F405)="","",$B$1&amp;"-"&amp;TRIM(Tabla1[[#This Row],[Mes Inscrito]])&amp;"-"&amp;TRIM(Tabla1[[#This Row],[Dia de clases Inscrito]])&amp;"-"&amp;TRIM(Tabla1[[#This Row],[Horario Inscrito]])&amp;"-"&amp;TRIM(Tabla1[[#This Row],[Fecha Inicio grupo]])&amp;"-"&amp;TRIM(Tabla1[[#This Row],[Tipo Incrito]]))</f>
        <v/>
      </c>
      <c r="BH405" s="307"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8"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8"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8" t="str">
        <f>IF(Tabla1[[#This Row],[Fecha Inicio grupo]]="","",IFERROR(VLOOKUP(Tabla1[[#This Row],[Mes de Alta como miembro]],Parámetros!$AM$2:$AN$16,2,0),"01/01/1900"))</f>
        <v/>
      </c>
    </row>
    <row r="406" spans="1:63" ht="14.45">
      <c r="A406" s="68">
        <v>403</v>
      </c>
      <c r="B406" s="29"/>
      <c r="C406" s="34"/>
      <c r="D406" s="42"/>
      <c r="E406" s="64"/>
      <c r="F406" s="45"/>
      <c r="G406" s="45"/>
      <c r="H406" s="164"/>
      <c r="I406" s="42"/>
      <c r="J406" s="28"/>
      <c r="K406" s="69"/>
      <c r="L406" s="68"/>
      <c r="M406" s="46"/>
      <c r="N406" s="239" t="str">
        <f ca="1">IF(Tabla1[[#This Row],[Fecha de nac]]="","",IF(Tabla1[[#This Row],[Fecha Finalización]] &gt;=TODAY(), DATEDIF(Tabla1[[#This Row],[Fecha de nac]],TODAY(),"y"), ROUNDDOWN((Tabla1[[#This Row],[Fecha Finalización]] -Tabla1[[#This Row],[Fecha de nac]])/365,0)))</f>
        <v/>
      </c>
      <c r="O406" s="170"/>
      <c r="P406" s="34"/>
      <c r="Q406" s="67"/>
      <c r="R406" s="67"/>
      <c r="S406" s="67"/>
      <c r="T406" s="67"/>
      <c r="U406" s="244" t="str">
        <f>IF(F406="","",Tabla1[[#This Row],[Fecha Inicio grupo]]+3*7-7)</f>
        <v/>
      </c>
      <c r="V406" s="245" t="str">
        <f>IF(F406="","",EDATE(Tabla1[[#This Row],[Fecha Inicio grupo]],3))</f>
        <v/>
      </c>
      <c r="W406" s="29"/>
      <c r="X406" s="29"/>
      <c r="Y406" s="76"/>
      <c r="Z406" s="76"/>
      <c r="AA406" s="76"/>
      <c r="AB406" s="76"/>
      <c r="AC406" s="76"/>
      <c r="AD406" s="76"/>
      <c r="AE406" s="76"/>
      <c r="AF406" s="76"/>
      <c r="AG406" s="76"/>
      <c r="AH406" s="76"/>
      <c r="AI406" s="76"/>
      <c r="AJ406" s="76"/>
      <c r="AK406" s="76"/>
      <c r="AL406" s="76"/>
      <c r="AM406" s="76"/>
      <c r="AN406" s="76"/>
      <c r="AO406" s="145"/>
      <c r="AP406" s="247" t="str">
        <f>IF(F406="","",IFERROR(VLOOKUP(SUBSTITUTE(SUBSTITUTE(Tabla1[[#This Row],[Uso Sistemas]],"T","P"),"N","F"),Parámetros!$M$2:$N$17,2,0),"Completar hasta 3ra sem. para evaluar a Probacionista"))</f>
        <v/>
      </c>
      <c r="AQ406" s="39"/>
      <c r="AR406" s="39"/>
      <c r="AS406" s="39"/>
      <c r="AT406" s="28"/>
      <c r="AU406" s="55"/>
      <c r="AV406" s="55"/>
      <c r="AW406" s="55"/>
      <c r="AX406" s="249" t="str">
        <f>IF(V406="","",EOMONTH(EDATE(Tabla1[[#This Row],[Fecha Finalización]],2),0))</f>
        <v/>
      </c>
      <c r="AY406" s="39"/>
      <c r="AZ406" s="250" t="str">
        <f>IF(V406="","",EOMONTH(EDATE(Tabla1[[#This Row],[Fecha Finalización]],3),0))</f>
        <v/>
      </c>
      <c r="BA406" s="39"/>
      <c r="BB406" s="39"/>
      <c r="BC406" s="236"/>
      <c r="BD406" s="234" t="str">
        <f>IF(F406="","",Tabla1[[#This Row],[sem 01]]&amp;Tabla1[[#This Row],[sem 02]]&amp;Tabla1[[#This Row],[sem 03]])</f>
        <v/>
      </c>
      <c r="BE406" s="235" t="str">
        <f>IF(TRIM(F406)="","",$B$1&amp;"-"&amp;SUBSTITUTE(Tabla1[[#This Row],[Mes Inscrito]]," ","")&amp;"-"&amp;SUBSTITUTE(Tabla1[[#This Row],[Dia de clases Inscrito]]," ","")&amp;"-"&amp;SUBSTITUTE(Tabla1[[#This Row],[Horario Inscrito]]," ","")&amp;"-"&amp;Tabla1[[#This Row],[Fecha Inicio grupo]])</f>
        <v/>
      </c>
      <c r="BF406" s="252" t="str">
        <f>IF(F406="","",Tabla1[[#This Row],[Curso]])</f>
        <v/>
      </c>
      <c r="BG406" s="253" t="str">
        <f>+IF(TRIM(F406)="","",$B$1&amp;"-"&amp;TRIM(Tabla1[[#This Row],[Mes Inscrito]])&amp;"-"&amp;TRIM(Tabla1[[#This Row],[Dia de clases Inscrito]])&amp;"-"&amp;TRIM(Tabla1[[#This Row],[Horario Inscrito]])&amp;"-"&amp;TRIM(Tabla1[[#This Row],[Fecha Inicio grupo]])&amp;"-"&amp;TRIM(Tabla1[[#This Row],[Tipo Incrito]]))</f>
        <v/>
      </c>
      <c r="BH406" s="307"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8"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8"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8" t="str">
        <f>IF(Tabla1[[#This Row],[Fecha Inicio grupo]]="","",IFERROR(VLOOKUP(Tabla1[[#This Row],[Mes de Alta como miembro]],Parámetros!$AM$2:$AN$16,2,0),"01/01/1900"))</f>
        <v/>
      </c>
    </row>
    <row r="407" spans="1:63" ht="14.45">
      <c r="A407" s="68">
        <v>404</v>
      </c>
      <c r="B407" s="29"/>
      <c r="C407" s="34"/>
      <c r="D407" s="42"/>
      <c r="E407" s="64"/>
      <c r="F407" s="45"/>
      <c r="G407" s="45"/>
      <c r="H407" s="164"/>
      <c r="I407" s="42"/>
      <c r="J407" s="28"/>
      <c r="K407" s="69"/>
      <c r="L407" s="68"/>
      <c r="M407" s="46"/>
      <c r="N407" s="239" t="str">
        <f ca="1">IF(Tabla1[[#This Row],[Fecha de nac]]="","",IF(Tabla1[[#This Row],[Fecha Finalización]] &gt;=TODAY(), DATEDIF(Tabla1[[#This Row],[Fecha de nac]],TODAY(),"y"), ROUNDDOWN((Tabla1[[#This Row],[Fecha Finalización]] -Tabla1[[#This Row],[Fecha de nac]])/365,0)))</f>
        <v/>
      </c>
      <c r="O407" s="170"/>
      <c r="P407" s="34"/>
      <c r="Q407" s="67"/>
      <c r="R407" s="67"/>
      <c r="S407" s="67"/>
      <c r="T407" s="67"/>
      <c r="U407" s="244" t="str">
        <f>IF(F407="","",Tabla1[[#This Row],[Fecha Inicio grupo]]+3*7-7)</f>
        <v/>
      </c>
      <c r="V407" s="245" t="str">
        <f>IF(F407="","",EDATE(Tabla1[[#This Row],[Fecha Inicio grupo]],3))</f>
        <v/>
      </c>
      <c r="W407" s="29"/>
      <c r="X407" s="29"/>
      <c r="Y407" s="76"/>
      <c r="Z407" s="76"/>
      <c r="AA407" s="76"/>
      <c r="AB407" s="76"/>
      <c r="AC407" s="76"/>
      <c r="AD407" s="76"/>
      <c r="AE407" s="76"/>
      <c r="AF407" s="76"/>
      <c r="AG407" s="76"/>
      <c r="AH407" s="76"/>
      <c r="AI407" s="76"/>
      <c r="AJ407" s="76"/>
      <c r="AK407" s="76"/>
      <c r="AL407" s="76"/>
      <c r="AM407" s="76"/>
      <c r="AN407" s="76"/>
      <c r="AO407" s="145"/>
      <c r="AP407" s="247" t="str">
        <f>IF(F407="","",IFERROR(VLOOKUP(SUBSTITUTE(SUBSTITUTE(Tabla1[[#This Row],[Uso Sistemas]],"T","P"),"N","F"),Parámetros!$M$2:$N$17,2,0),"Completar hasta 3ra sem. para evaluar a Probacionista"))</f>
        <v/>
      </c>
      <c r="AQ407" s="39"/>
      <c r="AR407" s="39"/>
      <c r="AS407" s="39"/>
      <c r="AT407" s="28"/>
      <c r="AU407" s="55"/>
      <c r="AV407" s="55"/>
      <c r="AW407" s="55"/>
      <c r="AX407" s="249" t="str">
        <f>IF(V407="","",EOMONTH(EDATE(Tabla1[[#This Row],[Fecha Finalización]],2),0))</f>
        <v/>
      </c>
      <c r="AY407" s="39"/>
      <c r="AZ407" s="250" t="str">
        <f>IF(V407="","",EOMONTH(EDATE(Tabla1[[#This Row],[Fecha Finalización]],3),0))</f>
        <v/>
      </c>
      <c r="BA407" s="39"/>
      <c r="BB407" s="39"/>
      <c r="BC407" s="236"/>
      <c r="BD407" s="234" t="str">
        <f>IF(F407="","",Tabla1[[#This Row],[sem 01]]&amp;Tabla1[[#This Row],[sem 02]]&amp;Tabla1[[#This Row],[sem 03]])</f>
        <v/>
      </c>
      <c r="BE407" s="235" t="str">
        <f>IF(TRIM(F407)="","",$B$1&amp;"-"&amp;SUBSTITUTE(Tabla1[[#This Row],[Mes Inscrito]]," ","")&amp;"-"&amp;SUBSTITUTE(Tabla1[[#This Row],[Dia de clases Inscrito]]," ","")&amp;"-"&amp;SUBSTITUTE(Tabla1[[#This Row],[Horario Inscrito]]," ","")&amp;"-"&amp;Tabla1[[#This Row],[Fecha Inicio grupo]])</f>
        <v/>
      </c>
      <c r="BF407" s="252" t="str">
        <f>IF(F407="","",Tabla1[[#This Row],[Curso]])</f>
        <v/>
      </c>
      <c r="BG407" s="253" t="str">
        <f>+IF(TRIM(F407)="","",$B$1&amp;"-"&amp;TRIM(Tabla1[[#This Row],[Mes Inscrito]])&amp;"-"&amp;TRIM(Tabla1[[#This Row],[Dia de clases Inscrito]])&amp;"-"&amp;TRIM(Tabla1[[#This Row],[Horario Inscrito]])&amp;"-"&amp;TRIM(Tabla1[[#This Row],[Fecha Inicio grupo]])&amp;"-"&amp;TRIM(Tabla1[[#This Row],[Tipo Incrito]]))</f>
        <v/>
      </c>
      <c r="BH407" s="307"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8"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8"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8" t="str">
        <f>IF(Tabla1[[#This Row],[Fecha Inicio grupo]]="","",IFERROR(VLOOKUP(Tabla1[[#This Row],[Mes de Alta como miembro]],Parámetros!$AM$2:$AN$16,2,0),"01/01/1900"))</f>
        <v/>
      </c>
    </row>
    <row r="408" spans="1:63" ht="14.45">
      <c r="A408" s="68">
        <v>405</v>
      </c>
      <c r="B408" s="29"/>
      <c r="C408" s="34"/>
      <c r="D408" s="42"/>
      <c r="E408" s="64"/>
      <c r="F408" s="45"/>
      <c r="G408" s="45"/>
      <c r="H408" s="164"/>
      <c r="I408" s="42"/>
      <c r="J408" s="28"/>
      <c r="K408" s="69"/>
      <c r="L408" s="68"/>
      <c r="M408" s="46"/>
      <c r="N408" s="239" t="str">
        <f ca="1">IF(Tabla1[[#This Row],[Fecha de nac]]="","",IF(Tabla1[[#This Row],[Fecha Finalización]] &gt;=TODAY(), DATEDIF(Tabla1[[#This Row],[Fecha de nac]],TODAY(),"y"), ROUNDDOWN((Tabla1[[#This Row],[Fecha Finalización]] -Tabla1[[#This Row],[Fecha de nac]])/365,0)))</f>
        <v/>
      </c>
      <c r="O408" s="170"/>
      <c r="P408" s="34"/>
      <c r="Q408" s="67"/>
      <c r="R408" s="67"/>
      <c r="S408" s="67"/>
      <c r="T408" s="67"/>
      <c r="U408" s="244" t="str">
        <f>IF(F408="","",Tabla1[[#This Row],[Fecha Inicio grupo]]+3*7-7)</f>
        <v/>
      </c>
      <c r="V408" s="245" t="str">
        <f>IF(F408="","",EDATE(Tabla1[[#This Row],[Fecha Inicio grupo]],3))</f>
        <v/>
      </c>
      <c r="W408" s="29"/>
      <c r="X408" s="29"/>
      <c r="Y408" s="76"/>
      <c r="Z408" s="76"/>
      <c r="AA408" s="76"/>
      <c r="AB408" s="76"/>
      <c r="AC408" s="76"/>
      <c r="AD408" s="76"/>
      <c r="AE408" s="76"/>
      <c r="AF408" s="76"/>
      <c r="AG408" s="76"/>
      <c r="AH408" s="76"/>
      <c r="AI408" s="76"/>
      <c r="AJ408" s="76"/>
      <c r="AK408" s="76"/>
      <c r="AL408" s="76"/>
      <c r="AM408" s="76"/>
      <c r="AN408" s="76"/>
      <c r="AO408" s="145"/>
      <c r="AP408" s="247" t="str">
        <f>IF(F408="","",IFERROR(VLOOKUP(SUBSTITUTE(SUBSTITUTE(Tabla1[[#This Row],[Uso Sistemas]],"T","P"),"N","F"),Parámetros!$M$2:$N$17,2,0),"Completar hasta 3ra sem. para evaluar a Probacionista"))</f>
        <v/>
      </c>
      <c r="AQ408" s="39"/>
      <c r="AR408" s="39"/>
      <c r="AS408" s="39"/>
      <c r="AT408" s="28"/>
      <c r="AU408" s="55"/>
      <c r="AV408" s="55"/>
      <c r="AW408" s="55"/>
      <c r="AX408" s="249" t="str">
        <f>IF(V408="","",EOMONTH(EDATE(Tabla1[[#This Row],[Fecha Finalización]],2),0))</f>
        <v/>
      </c>
      <c r="AY408" s="39"/>
      <c r="AZ408" s="250" t="str">
        <f>IF(V408="","",EOMONTH(EDATE(Tabla1[[#This Row],[Fecha Finalización]],3),0))</f>
        <v/>
      </c>
      <c r="BA408" s="39"/>
      <c r="BB408" s="39"/>
      <c r="BC408" s="236"/>
      <c r="BD408" s="234" t="str">
        <f>IF(F408="","",Tabla1[[#This Row],[sem 01]]&amp;Tabla1[[#This Row],[sem 02]]&amp;Tabla1[[#This Row],[sem 03]])</f>
        <v/>
      </c>
      <c r="BE408" s="235" t="str">
        <f>IF(TRIM(F408)="","",$B$1&amp;"-"&amp;SUBSTITUTE(Tabla1[[#This Row],[Mes Inscrito]]," ","")&amp;"-"&amp;SUBSTITUTE(Tabla1[[#This Row],[Dia de clases Inscrito]]," ","")&amp;"-"&amp;SUBSTITUTE(Tabla1[[#This Row],[Horario Inscrito]]," ","")&amp;"-"&amp;Tabla1[[#This Row],[Fecha Inicio grupo]])</f>
        <v/>
      </c>
      <c r="BF408" s="252" t="str">
        <f>IF(F408="","",Tabla1[[#This Row],[Curso]])</f>
        <v/>
      </c>
      <c r="BG408" s="253" t="str">
        <f>+IF(TRIM(F408)="","",$B$1&amp;"-"&amp;TRIM(Tabla1[[#This Row],[Mes Inscrito]])&amp;"-"&amp;TRIM(Tabla1[[#This Row],[Dia de clases Inscrito]])&amp;"-"&amp;TRIM(Tabla1[[#This Row],[Horario Inscrito]])&amp;"-"&amp;TRIM(Tabla1[[#This Row],[Fecha Inicio grupo]])&amp;"-"&amp;TRIM(Tabla1[[#This Row],[Tipo Incrito]]))</f>
        <v/>
      </c>
      <c r="BH408" s="307"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8"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8"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8" t="str">
        <f>IF(Tabla1[[#This Row],[Fecha Inicio grupo]]="","",IFERROR(VLOOKUP(Tabla1[[#This Row],[Mes de Alta como miembro]],Parámetros!$AM$2:$AN$16,2,0),"01/01/1900"))</f>
        <v/>
      </c>
    </row>
    <row r="409" spans="1:63" ht="14.45">
      <c r="A409" s="68">
        <v>406</v>
      </c>
      <c r="B409" s="29"/>
      <c r="C409" s="34"/>
      <c r="D409" s="42"/>
      <c r="E409" s="64"/>
      <c r="F409" s="45"/>
      <c r="G409" s="45"/>
      <c r="H409" s="164"/>
      <c r="I409" s="42"/>
      <c r="J409" s="28"/>
      <c r="K409" s="69"/>
      <c r="L409" s="68"/>
      <c r="M409" s="46"/>
      <c r="N409" s="239" t="str">
        <f ca="1">IF(Tabla1[[#This Row],[Fecha de nac]]="","",IF(Tabla1[[#This Row],[Fecha Finalización]] &gt;=TODAY(), DATEDIF(Tabla1[[#This Row],[Fecha de nac]],TODAY(),"y"), ROUNDDOWN((Tabla1[[#This Row],[Fecha Finalización]] -Tabla1[[#This Row],[Fecha de nac]])/365,0)))</f>
        <v/>
      </c>
      <c r="O409" s="170"/>
      <c r="P409" s="34"/>
      <c r="Q409" s="67"/>
      <c r="R409" s="67"/>
      <c r="S409" s="67"/>
      <c r="T409" s="67"/>
      <c r="U409" s="244" t="str">
        <f>IF(F409="","",Tabla1[[#This Row],[Fecha Inicio grupo]]+3*7-7)</f>
        <v/>
      </c>
      <c r="V409" s="245" t="str">
        <f>IF(F409="","",EDATE(Tabla1[[#This Row],[Fecha Inicio grupo]],3))</f>
        <v/>
      </c>
      <c r="W409" s="29"/>
      <c r="X409" s="29"/>
      <c r="Y409" s="76"/>
      <c r="Z409" s="76"/>
      <c r="AA409" s="76"/>
      <c r="AB409" s="76"/>
      <c r="AC409" s="76"/>
      <c r="AD409" s="76"/>
      <c r="AE409" s="76"/>
      <c r="AF409" s="76"/>
      <c r="AG409" s="76"/>
      <c r="AH409" s="76"/>
      <c r="AI409" s="76"/>
      <c r="AJ409" s="76"/>
      <c r="AK409" s="76"/>
      <c r="AL409" s="76"/>
      <c r="AM409" s="76"/>
      <c r="AN409" s="76"/>
      <c r="AO409" s="145"/>
      <c r="AP409" s="247" t="str">
        <f>IF(F409="","",IFERROR(VLOOKUP(SUBSTITUTE(SUBSTITUTE(Tabla1[[#This Row],[Uso Sistemas]],"T","P"),"N","F"),Parámetros!$M$2:$N$17,2,0),"Completar hasta 3ra sem. para evaluar a Probacionista"))</f>
        <v/>
      </c>
      <c r="AQ409" s="39"/>
      <c r="AR409" s="39"/>
      <c r="AS409" s="39"/>
      <c r="AT409" s="28"/>
      <c r="AU409" s="55"/>
      <c r="AV409" s="55"/>
      <c r="AW409" s="55"/>
      <c r="AX409" s="249" t="str">
        <f>IF(V409="","",EOMONTH(EDATE(Tabla1[[#This Row],[Fecha Finalización]],2),0))</f>
        <v/>
      </c>
      <c r="AY409" s="39"/>
      <c r="AZ409" s="250" t="str">
        <f>IF(V409="","",EOMONTH(EDATE(Tabla1[[#This Row],[Fecha Finalización]],3),0))</f>
        <v/>
      </c>
      <c r="BA409" s="39"/>
      <c r="BB409" s="39"/>
      <c r="BC409" s="236"/>
      <c r="BD409" s="234" t="str">
        <f>IF(F409="","",Tabla1[[#This Row],[sem 01]]&amp;Tabla1[[#This Row],[sem 02]]&amp;Tabla1[[#This Row],[sem 03]])</f>
        <v/>
      </c>
      <c r="BE409" s="235" t="str">
        <f>IF(TRIM(F409)="","",$B$1&amp;"-"&amp;SUBSTITUTE(Tabla1[[#This Row],[Mes Inscrito]]," ","")&amp;"-"&amp;SUBSTITUTE(Tabla1[[#This Row],[Dia de clases Inscrito]]," ","")&amp;"-"&amp;SUBSTITUTE(Tabla1[[#This Row],[Horario Inscrito]]," ","")&amp;"-"&amp;Tabla1[[#This Row],[Fecha Inicio grupo]])</f>
        <v/>
      </c>
      <c r="BF409" s="252" t="str">
        <f>IF(F409="","",Tabla1[[#This Row],[Curso]])</f>
        <v/>
      </c>
      <c r="BG409" s="253" t="str">
        <f>+IF(TRIM(F409)="","",$B$1&amp;"-"&amp;TRIM(Tabla1[[#This Row],[Mes Inscrito]])&amp;"-"&amp;TRIM(Tabla1[[#This Row],[Dia de clases Inscrito]])&amp;"-"&amp;TRIM(Tabla1[[#This Row],[Horario Inscrito]])&amp;"-"&amp;TRIM(Tabla1[[#This Row],[Fecha Inicio grupo]])&amp;"-"&amp;TRIM(Tabla1[[#This Row],[Tipo Incrito]]))</f>
        <v/>
      </c>
      <c r="BH409" s="307"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8"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8"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8" t="str">
        <f>IF(Tabla1[[#This Row],[Fecha Inicio grupo]]="","",IFERROR(VLOOKUP(Tabla1[[#This Row],[Mes de Alta como miembro]],Parámetros!$AM$2:$AN$16,2,0),"01/01/1900"))</f>
        <v/>
      </c>
    </row>
    <row r="410" spans="1:63" ht="14.45">
      <c r="A410" s="68">
        <v>407</v>
      </c>
      <c r="B410" s="29"/>
      <c r="C410" s="34"/>
      <c r="D410" s="42"/>
      <c r="E410" s="64"/>
      <c r="F410" s="45"/>
      <c r="G410" s="45"/>
      <c r="H410" s="164"/>
      <c r="I410" s="42"/>
      <c r="J410" s="28"/>
      <c r="K410" s="69"/>
      <c r="L410" s="68"/>
      <c r="M410" s="46"/>
      <c r="N410" s="239" t="str">
        <f ca="1">IF(Tabla1[[#This Row],[Fecha de nac]]="","",IF(Tabla1[[#This Row],[Fecha Finalización]] &gt;=TODAY(), DATEDIF(Tabla1[[#This Row],[Fecha de nac]],TODAY(),"y"), ROUNDDOWN((Tabla1[[#This Row],[Fecha Finalización]] -Tabla1[[#This Row],[Fecha de nac]])/365,0)))</f>
        <v/>
      </c>
      <c r="O410" s="170"/>
      <c r="P410" s="34"/>
      <c r="Q410" s="67"/>
      <c r="R410" s="67"/>
      <c r="S410" s="67"/>
      <c r="T410" s="67"/>
      <c r="U410" s="244" t="str">
        <f>IF(F410="","",Tabla1[[#This Row],[Fecha Inicio grupo]]+3*7-7)</f>
        <v/>
      </c>
      <c r="V410" s="245" t="str">
        <f>IF(F410="","",EDATE(Tabla1[[#This Row],[Fecha Inicio grupo]],3))</f>
        <v/>
      </c>
      <c r="W410" s="29"/>
      <c r="X410" s="29"/>
      <c r="Y410" s="76"/>
      <c r="Z410" s="76"/>
      <c r="AA410" s="76"/>
      <c r="AB410" s="76"/>
      <c r="AC410" s="76"/>
      <c r="AD410" s="76"/>
      <c r="AE410" s="76"/>
      <c r="AF410" s="76"/>
      <c r="AG410" s="76"/>
      <c r="AH410" s="76"/>
      <c r="AI410" s="76"/>
      <c r="AJ410" s="76"/>
      <c r="AK410" s="76"/>
      <c r="AL410" s="76"/>
      <c r="AM410" s="76"/>
      <c r="AN410" s="76"/>
      <c r="AO410" s="145"/>
      <c r="AP410" s="247" t="str">
        <f>IF(F410="","",IFERROR(VLOOKUP(SUBSTITUTE(SUBSTITUTE(Tabla1[[#This Row],[Uso Sistemas]],"T","P"),"N","F"),Parámetros!$M$2:$N$17,2,0),"Completar hasta 3ra sem. para evaluar a Probacionista"))</f>
        <v/>
      </c>
      <c r="AQ410" s="39"/>
      <c r="AR410" s="39"/>
      <c r="AS410" s="39"/>
      <c r="AT410" s="28"/>
      <c r="AU410" s="55"/>
      <c r="AV410" s="55"/>
      <c r="AW410" s="55"/>
      <c r="AX410" s="249" t="str">
        <f>IF(V410="","",EOMONTH(EDATE(Tabla1[[#This Row],[Fecha Finalización]],2),0))</f>
        <v/>
      </c>
      <c r="AY410" s="39"/>
      <c r="AZ410" s="250" t="str">
        <f>IF(V410="","",EOMONTH(EDATE(Tabla1[[#This Row],[Fecha Finalización]],3),0))</f>
        <v/>
      </c>
      <c r="BA410" s="39"/>
      <c r="BB410" s="39"/>
      <c r="BC410" s="236"/>
      <c r="BD410" s="234" t="str">
        <f>IF(F410="","",Tabla1[[#This Row],[sem 01]]&amp;Tabla1[[#This Row],[sem 02]]&amp;Tabla1[[#This Row],[sem 03]])</f>
        <v/>
      </c>
      <c r="BE410" s="235" t="str">
        <f>IF(TRIM(F410)="","",$B$1&amp;"-"&amp;SUBSTITUTE(Tabla1[[#This Row],[Mes Inscrito]]," ","")&amp;"-"&amp;SUBSTITUTE(Tabla1[[#This Row],[Dia de clases Inscrito]]," ","")&amp;"-"&amp;SUBSTITUTE(Tabla1[[#This Row],[Horario Inscrito]]," ","")&amp;"-"&amp;Tabla1[[#This Row],[Fecha Inicio grupo]])</f>
        <v/>
      </c>
      <c r="BF410" s="252" t="str">
        <f>IF(F410="","",Tabla1[[#This Row],[Curso]])</f>
        <v/>
      </c>
      <c r="BG410" s="253" t="str">
        <f>+IF(TRIM(F410)="","",$B$1&amp;"-"&amp;TRIM(Tabla1[[#This Row],[Mes Inscrito]])&amp;"-"&amp;TRIM(Tabla1[[#This Row],[Dia de clases Inscrito]])&amp;"-"&amp;TRIM(Tabla1[[#This Row],[Horario Inscrito]])&amp;"-"&amp;TRIM(Tabla1[[#This Row],[Fecha Inicio grupo]])&amp;"-"&amp;TRIM(Tabla1[[#This Row],[Tipo Incrito]]))</f>
        <v/>
      </c>
      <c r="BH410" s="307"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8"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8"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8" t="str">
        <f>IF(Tabla1[[#This Row],[Fecha Inicio grupo]]="","",IFERROR(VLOOKUP(Tabla1[[#This Row],[Mes de Alta como miembro]],Parámetros!$AM$2:$AN$16,2,0),"01/01/1900"))</f>
        <v/>
      </c>
    </row>
    <row r="411" spans="1:63" ht="14.45">
      <c r="A411" s="68">
        <v>408</v>
      </c>
      <c r="B411" s="29"/>
      <c r="C411" s="34"/>
      <c r="D411" s="42"/>
      <c r="E411" s="64"/>
      <c r="F411" s="45"/>
      <c r="G411" s="45"/>
      <c r="H411" s="164"/>
      <c r="I411" s="42"/>
      <c r="J411" s="28"/>
      <c r="K411" s="69"/>
      <c r="L411" s="68"/>
      <c r="M411" s="46"/>
      <c r="N411" s="239" t="str">
        <f ca="1">IF(Tabla1[[#This Row],[Fecha de nac]]="","",IF(Tabla1[[#This Row],[Fecha Finalización]] &gt;=TODAY(), DATEDIF(Tabla1[[#This Row],[Fecha de nac]],TODAY(),"y"), ROUNDDOWN((Tabla1[[#This Row],[Fecha Finalización]] -Tabla1[[#This Row],[Fecha de nac]])/365,0)))</f>
        <v/>
      </c>
      <c r="O411" s="170"/>
      <c r="P411" s="34"/>
      <c r="Q411" s="67"/>
      <c r="R411" s="67"/>
      <c r="S411" s="67"/>
      <c r="T411" s="67"/>
      <c r="U411" s="244" t="str">
        <f>IF(F411="","",Tabla1[[#This Row],[Fecha Inicio grupo]]+3*7-7)</f>
        <v/>
      </c>
      <c r="V411" s="245" t="str">
        <f>IF(F411="","",EDATE(Tabla1[[#This Row],[Fecha Inicio grupo]],3))</f>
        <v/>
      </c>
      <c r="W411" s="29"/>
      <c r="X411" s="29"/>
      <c r="Y411" s="76"/>
      <c r="Z411" s="76"/>
      <c r="AA411" s="76"/>
      <c r="AB411" s="76"/>
      <c r="AC411" s="76"/>
      <c r="AD411" s="76"/>
      <c r="AE411" s="76"/>
      <c r="AF411" s="76"/>
      <c r="AG411" s="76"/>
      <c r="AH411" s="76"/>
      <c r="AI411" s="76"/>
      <c r="AJ411" s="76"/>
      <c r="AK411" s="76"/>
      <c r="AL411" s="76"/>
      <c r="AM411" s="76"/>
      <c r="AN411" s="76"/>
      <c r="AO411" s="145"/>
      <c r="AP411" s="247" t="str">
        <f>IF(F411="","",IFERROR(VLOOKUP(SUBSTITUTE(SUBSTITUTE(Tabla1[[#This Row],[Uso Sistemas]],"T","P"),"N","F"),Parámetros!$M$2:$N$17,2,0),"Completar hasta 3ra sem. para evaluar a Probacionista"))</f>
        <v/>
      </c>
      <c r="AQ411" s="39"/>
      <c r="AR411" s="39"/>
      <c r="AS411" s="39"/>
      <c r="AT411" s="28"/>
      <c r="AU411" s="55"/>
      <c r="AV411" s="55"/>
      <c r="AW411" s="55"/>
      <c r="AX411" s="249" t="str">
        <f>IF(V411="","",EOMONTH(EDATE(Tabla1[[#This Row],[Fecha Finalización]],2),0))</f>
        <v/>
      </c>
      <c r="AY411" s="39"/>
      <c r="AZ411" s="250" t="str">
        <f>IF(V411="","",EOMONTH(EDATE(Tabla1[[#This Row],[Fecha Finalización]],3),0))</f>
        <v/>
      </c>
      <c r="BA411" s="39"/>
      <c r="BB411" s="39"/>
      <c r="BC411" s="236"/>
      <c r="BD411" s="234" t="str">
        <f>IF(F411="","",Tabla1[[#This Row],[sem 01]]&amp;Tabla1[[#This Row],[sem 02]]&amp;Tabla1[[#This Row],[sem 03]])</f>
        <v/>
      </c>
      <c r="BE411" s="235" t="str">
        <f>IF(TRIM(F411)="","",$B$1&amp;"-"&amp;SUBSTITUTE(Tabla1[[#This Row],[Mes Inscrito]]," ","")&amp;"-"&amp;SUBSTITUTE(Tabla1[[#This Row],[Dia de clases Inscrito]]," ","")&amp;"-"&amp;SUBSTITUTE(Tabla1[[#This Row],[Horario Inscrito]]," ","")&amp;"-"&amp;Tabla1[[#This Row],[Fecha Inicio grupo]])</f>
        <v/>
      </c>
      <c r="BF411" s="252" t="str">
        <f>IF(F411="","",Tabla1[[#This Row],[Curso]])</f>
        <v/>
      </c>
      <c r="BG411" s="253" t="str">
        <f>+IF(TRIM(F411)="","",$B$1&amp;"-"&amp;TRIM(Tabla1[[#This Row],[Mes Inscrito]])&amp;"-"&amp;TRIM(Tabla1[[#This Row],[Dia de clases Inscrito]])&amp;"-"&amp;TRIM(Tabla1[[#This Row],[Horario Inscrito]])&amp;"-"&amp;TRIM(Tabla1[[#This Row],[Fecha Inicio grupo]])&amp;"-"&amp;TRIM(Tabla1[[#This Row],[Tipo Incrito]]))</f>
        <v/>
      </c>
      <c r="BH411" s="307"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8"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8"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8" t="str">
        <f>IF(Tabla1[[#This Row],[Fecha Inicio grupo]]="","",IFERROR(VLOOKUP(Tabla1[[#This Row],[Mes de Alta como miembro]],Parámetros!$AM$2:$AN$16,2,0),"01/01/1900"))</f>
        <v/>
      </c>
    </row>
    <row r="412" spans="1:63" ht="14.45">
      <c r="A412" s="68">
        <v>409</v>
      </c>
      <c r="B412" s="29"/>
      <c r="C412" s="34"/>
      <c r="D412" s="42"/>
      <c r="E412" s="64"/>
      <c r="F412" s="45"/>
      <c r="G412" s="45"/>
      <c r="H412" s="164"/>
      <c r="I412" s="42"/>
      <c r="J412" s="28"/>
      <c r="K412" s="69"/>
      <c r="L412" s="68"/>
      <c r="M412" s="46"/>
      <c r="N412" s="239" t="str">
        <f ca="1">IF(Tabla1[[#This Row],[Fecha de nac]]="","",IF(Tabla1[[#This Row],[Fecha Finalización]] &gt;=TODAY(), DATEDIF(Tabla1[[#This Row],[Fecha de nac]],TODAY(),"y"), ROUNDDOWN((Tabla1[[#This Row],[Fecha Finalización]] -Tabla1[[#This Row],[Fecha de nac]])/365,0)))</f>
        <v/>
      </c>
      <c r="O412" s="170"/>
      <c r="P412" s="34"/>
      <c r="Q412" s="67"/>
      <c r="R412" s="67"/>
      <c r="S412" s="67"/>
      <c r="T412" s="67"/>
      <c r="U412" s="244" t="str">
        <f>IF(F412="","",Tabla1[[#This Row],[Fecha Inicio grupo]]+3*7-7)</f>
        <v/>
      </c>
      <c r="V412" s="245" t="str">
        <f>IF(F412="","",EDATE(Tabla1[[#This Row],[Fecha Inicio grupo]],3))</f>
        <v/>
      </c>
      <c r="W412" s="29"/>
      <c r="X412" s="29"/>
      <c r="Y412" s="76"/>
      <c r="Z412" s="76"/>
      <c r="AA412" s="76"/>
      <c r="AB412" s="76"/>
      <c r="AC412" s="76"/>
      <c r="AD412" s="76"/>
      <c r="AE412" s="76"/>
      <c r="AF412" s="76"/>
      <c r="AG412" s="76"/>
      <c r="AH412" s="76"/>
      <c r="AI412" s="76"/>
      <c r="AJ412" s="76"/>
      <c r="AK412" s="76"/>
      <c r="AL412" s="76"/>
      <c r="AM412" s="76"/>
      <c r="AN412" s="76"/>
      <c r="AO412" s="145"/>
      <c r="AP412" s="247" t="str">
        <f>IF(F412="","",IFERROR(VLOOKUP(SUBSTITUTE(SUBSTITUTE(Tabla1[[#This Row],[Uso Sistemas]],"T","P"),"N","F"),Parámetros!$M$2:$N$17,2,0),"Completar hasta 3ra sem. para evaluar a Probacionista"))</f>
        <v/>
      </c>
      <c r="AQ412" s="39"/>
      <c r="AR412" s="39"/>
      <c r="AS412" s="39"/>
      <c r="AT412" s="28"/>
      <c r="AU412" s="55"/>
      <c r="AV412" s="55"/>
      <c r="AW412" s="55"/>
      <c r="AX412" s="249" t="str">
        <f>IF(V412="","",EOMONTH(EDATE(Tabla1[[#This Row],[Fecha Finalización]],2),0))</f>
        <v/>
      </c>
      <c r="AY412" s="39"/>
      <c r="AZ412" s="250" t="str">
        <f>IF(V412="","",EOMONTH(EDATE(Tabla1[[#This Row],[Fecha Finalización]],3),0))</f>
        <v/>
      </c>
      <c r="BA412" s="39"/>
      <c r="BB412" s="39"/>
      <c r="BC412" s="236"/>
      <c r="BD412" s="234" t="str">
        <f>IF(F412="","",Tabla1[[#This Row],[sem 01]]&amp;Tabla1[[#This Row],[sem 02]]&amp;Tabla1[[#This Row],[sem 03]])</f>
        <v/>
      </c>
      <c r="BE412" s="235" t="str">
        <f>IF(TRIM(F412)="","",$B$1&amp;"-"&amp;SUBSTITUTE(Tabla1[[#This Row],[Mes Inscrito]]," ","")&amp;"-"&amp;SUBSTITUTE(Tabla1[[#This Row],[Dia de clases Inscrito]]," ","")&amp;"-"&amp;SUBSTITUTE(Tabla1[[#This Row],[Horario Inscrito]]," ","")&amp;"-"&amp;Tabla1[[#This Row],[Fecha Inicio grupo]])</f>
        <v/>
      </c>
      <c r="BF412" s="252" t="str">
        <f>IF(F412="","",Tabla1[[#This Row],[Curso]])</f>
        <v/>
      </c>
      <c r="BG412" s="253" t="str">
        <f>+IF(TRIM(F412)="","",$B$1&amp;"-"&amp;TRIM(Tabla1[[#This Row],[Mes Inscrito]])&amp;"-"&amp;TRIM(Tabla1[[#This Row],[Dia de clases Inscrito]])&amp;"-"&amp;TRIM(Tabla1[[#This Row],[Horario Inscrito]])&amp;"-"&amp;TRIM(Tabla1[[#This Row],[Fecha Inicio grupo]])&amp;"-"&amp;TRIM(Tabla1[[#This Row],[Tipo Incrito]]))</f>
        <v/>
      </c>
      <c r="BH412" s="307"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8"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8"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8" t="str">
        <f>IF(Tabla1[[#This Row],[Fecha Inicio grupo]]="","",IFERROR(VLOOKUP(Tabla1[[#This Row],[Mes de Alta como miembro]],Parámetros!$AM$2:$AN$16,2,0),"01/01/1900"))</f>
        <v/>
      </c>
    </row>
    <row r="413" spans="1:63" ht="14.45">
      <c r="A413" s="68">
        <v>410</v>
      </c>
      <c r="B413" s="29"/>
      <c r="C413" s="34"/>
      <c r="D413" s="42"/>
      <c r="E413" s="64"/>
      <c r="F413" s="45"/>
      <c r="G413" s="45"/>
      <c r="H413" s="164"/>
      <c r="I413" s="42"/>
      <c r="J413" s="28"/>
      <c r="K413" s="69"/>
      <c r="L413" s="68"/>
      <c r="M413" s="46"/>
      <c r="N413" s="239" t="str">
        <f ca="1">IF(Tabla1[[#This Row],[Fecha de nac]]="","",IF(Tabla1[[#This Row],[Fecha Finalización]] &gt;=TODAY(), DATEDIF(Tabla1[[#This Row],[Fecha de nac]],TODAY(),"y"), ROUNDDOWN((Tabla1[[#This Row],[Fecha Finalización]] -Tabla1[[#This Row],[Fecha de nac]])/365,0)))</f>
        <v/>
      </c>
      <c r="O413" s="170"/>
      <c r="P413" s="34"/>
      <c r="Q413" s="67"/>
      <c r="R413" s="67"/>
      <c r="S413" s="67"/>
      <c r="T413" s="67"/>
      <c r="U413" s="244" t="str">
        <f>IF(F413="","",Tabla1[[#This Row],[Fecha Inicio grupo]]+3*7-7)</f>
        <v/>
      </c>
      <c r="V413" s="245" t="str">
        <f>IF(F413="","",EDATE(Tabla1[[#This Row],[Fecha Inicio grupo]],3))</f>
        <v/>
      </c>
      <c r="W413" s="29"/>
      <c r="X413" s="29"/>
      <c r="Y413" s="76"/>
      <c r="Z413" s="76"/>
      <c r="AA413" s="76"/>
      <c r="AB413" s="76"/>
      <c r="AC413" s="76"/>
      <c r="AD413" s="76"/>
      <c r="AE413" s="76"/>
      <c r="AF413" s="76"/>
      <c r="AG413" s="76"/>
      <c r="AH413" s="76"/>
      <c r="AI413" s="76"/>
      <c r="AJ413" s="76"/>
      <c r="AK413" s="76"/>
      <c r="AL413" s="76"/>
      <c r="AM413" s="76"/>
      <c r="AN413" s="76"/>
      <c r="AO413" s="145"/>
      <c r="AP413" s="247" t="str">
        <f>IF(F413="","",IFERROR(VLOOKUP(SUBSTITUTE(SUBSTITUTE(Tabla1[[#This Row],[Uso Sistemas]],"T","P"),"N","F"),Parámetros!$M$2:$N$17,2,0),"Completar hasta 3ra sem. para evaluar a Probacionista"))</f>
        <v/>
      </c>
      <c r="AQ413" s="39"/>
      <c r="AR413" s="39"/>
      <c r="AS413" s="39"/>
      <c r="AT413" s="28"/>
      <c r="AU413" s="55"/>
      <c r="AV413" s="55"/>
      <c r="AW413" s="55"/>
      <c r="AX413" s="249" t="str">
        <f>IF(V413="","",EOMONTH(EDATE(Tabla1[[#This Row],[Fecha Finalización]],2),0))</f>
        <v/>
      </c>
      <c r="AY413" s="39"/>
      <c r="AZ413" s="250" t="str">
        <f>IF(V413="","",EOMONTH(EDATE(Tabla1[[#This Row],[Fecha Finalización]],3),0))</f>
        <v/>
      </c>
      <c r="BA413" s="39"/>
      <c r="BB413" s="39"/>
      <c r="BC413" s="236"/>
      <c r="BD413" s="234" t="str">
        <f>IF(F413="","",Tabla1[[#This Row],[sem 01]]&amp;Tabla1[[#This Row],[sem 02]]&amp;Tabla1[[#This Row],[sem 03]])</f>
        <v/>
      </c>
      <c r="BE413" s="235" t="str">
        <f>IF(TRIM(F413)="","",$B$1&amp;"-"&amp;SUBSTITUTE(Tabla1[[#This Row],[Mes Inscrito]]," ","")&amp;"-"&amp;SUBSTITUTE(Tabla1[[#This Row],[Dia de clases Inscrito]]," ","")&amp;"-"&amp;SUBSTITUTE(Tabla1[[#This Row],[Horario Inscrito]]," ","")&amp;"-"&amp;Tabla1[[#This Row],[Fecha Inicio grupo]])</f>
        <v/>
      </c>
      <c r="BF413" s="252" t="str">
        <f>IF(F413="","",Tabla1[[#This Row],[Curso]])</f>
        <v/>
      </c>
      <c r="BG413" s="253" t="str">
        <f>+IF(TRIM(F413)="","",$B$1&amp;"-"&amp;TRIM(Tabla1[[#This Row],[Mes Inscrito]])&amp;"-"&amp;TRIM(Tabla1[[#This Row],[Dia de clases Inscrito]])&amp;"-"&amp;TRIM(Tabla1[[#This Row],[Horario Inscrito]])&amp;"-"&amp;TRIM(Tabla1[[#This Row],[Fecha Inicio grupo]])&amp;"-"&amp;TRIM(Tabla1[[#This Row],[Tipo Incrito]]))</f>
        <v/>
      </c>
      <c r="BH413" s="307"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8"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8"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8" t="str">
        <f>IF(Tabla1[[#This Row],[Fecha Inicio grupo]]="","",IFERROR(VLOOKUP(Tabla1[[#This Row],[Mes de Alta como miembro]],Parámetros!$AM$2:$AN$16,2,0),"01/01/1900"))</f>
        <v/>
      </c>
    </row>
    <row r="414" spans="1:63" ht="14.45">
      <c r="A414" s="68">
        <v>411</v>
      </c>
      <c r="B414" s="29"/>
      <c r="C414" s="34"/>
      <c r="D414" s="42"/>
      <c r="E414" s="64"/>
      <c r="F414" s="45"/>
      <c r="G414" s="45"/>
      <c r="H414" s="164"/>
      <c r="I414" s="42"/>
      <c r="J414" s="28"/>
      <c r="K414" s="69"/>
      <c r="L414" s="68"/>
      <c r="M414" s="46"/>
      <c r="N414" s="239" t="str">
        <f ca="1">IF(Tabla1[[#This Row],[Fecha de nac]]="","",IF(Tabla1[[#This Row],[Fecha Finalización]] &gt;=TODAY(), DATEDIF(Tabla1[[#This Row],[Fecha de nac]],TODAY(),"y"), ROUNDDOWN((Tabla1[[#This Row],[Fecha Finalización]] -Tabla1[[#This Row],[Fecha de nac]])/365,0)))</f>
        <v/>
      </c>
      <c r="O414" s="170"/>
      <c r="P414" s="34"/>
      <c r="Q414" s="67"/>
      <c r="R414" s="67"/>
      <c r="S414" s="67"/>
      <c r="T414" s="67"/>
      <c r="U414" s="244" t="str">
        <f>IF(F414="","",Tabla1[[#This Row],[Fecha Inicio grupo]]+3*7-7)</f>
        <v/>
      </c>
      <c r="V414" s="245" t="str">
        <f>IF(F414="","",EDATE(Tabla1[[#This Row],[Fecha Inicio grupo]],3))</f>
        <v/>
      </c>
      <c r="W414" s="29"/>
      <c r="X414" s="29"/>
      <c r="Y414" s="76"/>
      <c r="Z414" s="76"/>
      <c r="AA414" s="76"/>
      <c r="AB414" s="76"/>
      <c r="AC414" s="76"/>
      <c r="AD414" s="76"/>
      <c r="AE414" s="76"/>
      <c r="AF414" s="76"/>
      <c r="AG414" s="76"/>
      <c r="AH414" s="76"/>
      <c r="AI414" s="76"/>
      <c r="AJ414" s="76"/>
      <c r="AK414" s="76"/>
      <c r="AL414" s="76"/>
      <c r="AM414" s="76"/>
      <c r="AN414" s="76"/>
      <c r="AO414" s="145"/>
      <c r="AP414" s="247" t="str">
        <f>IF(F414="","",IFERROR(VLOOKUP(SUBSTITUTE(SUBSTITUTE(Tabla1[[#This Row],[Uso Sistemas]],"T","P"),"N","F"),Parámetros!$M$2:$N$17,2,0),"Completar hasta 3ra sem. para evaluar a Probacionista"))</f>
        <v/>
      </c>
      <c r="AQ414" s="39"/>
      <c r="AR414" s="39"/>
      <c r="AS414" s="39"/>
      <c r="AT414" s="28"/>
      <c r="AU414" s="55"/>
      <c r="AV414" s="55"/>
      <c r="AW414" s="55"/>
      <c r="AX414" s="249" t="str">
        <f>IF(V414="","",EOMONTH(EDATE(Tabla1[[#This Row],[Fecha Finalización]],2),0))</f>
        <v/>
      </c>
      <c r="AY414" s="39"/>
      <c r="AZ414" s="250" t="str">
        <f>IF(V414="","",EOMONTH(EDATE(Tabla1[[#This Row],[Fecha Finalización]],3),0))</f>
        <v/>
      </c>
      <c r="BA414" s="39"/>
      <c r="BB414" s="39"/>
      <c r="BC414" s="236"/>
      <c r="BD414" s="234" t="str">
        <f>IF(F414="","",Tabla1[[#This Row],[sem 01]]&amp;Tabla1[[#This Row],[sem 02]]&amp;Tabla1[[#This Row],[sem 03]])</f>
        <v/>
      </c>
      <c r="BE414" s="235" t="str">
        <f>IF(TRIM(F414)="","",$B$1&amp;"-"&amp;SUBSTITUTE(Tabla1[[#This Row],[Mes Inscrito]]," ","")&amp;"-"&amp;SUBSTITUTE(Tabla1[[#This Row],[Dia de clases Inscrito]]," ","")&amp;"-"&amp;SUBSTITUTE(Tabla1[[#This Row],[Horario Inscrito]]," ","")&amp;"-"&amp;Tabla1[[#This Row],[Fecha Inicio grupo]])</f>
        <v/>
      </c>
      <c r="BF414" s="252" t="str">
        <f>IF(F414="","",Tabla1[[#This Row],[Curso]])</f>
        <v/>
      </c>
      <c r="BG414" s="253" t="str">
        <f>+IF(TRIM(F414)="","",$B$1&amp;"-"&amp;TRIM(Tabla1[[#This Row],[Mes Inscrito]])&amp;"-"&amp;TRIM(Tabla1[[#This Row],[Dia de clases Inscrito]])&amp;"-"&amp;TRIM(Tabla1[[#This Row],[Horario Inscrito]])&amp;"-"&amp;TRIM(Tabla1[[#This Row],[Fecha Inicio grupo]])&amp;"-"&amp;TRIM(Tabla1[[#This Row],[Tipo Incrito]]))</f>
        <v/>
      </c>
      <c r="BH414" s="307"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8"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8"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8" t="str">
        <f>IF(Tabla1[[#This Row],[Fecha Inicio grupo]]="","",IFERROR(VLOOKUP(Tabla1[[#This Row],[Mes de Alta como miembro]],Parámetros!$AM$2:$AN$16,2,0),"01/01/1900"))</f>
        <v/>
      </c>
    </row>
    <row r="415" spans="1:63" ht="14.45">
      <c r="A415" s="68">
        <v>412</v>
      </c>
      <c r="B415" s="29"/>
      <c r="C415" s="34"/>
      <c r="D415" s="42"/>
      <c r="E415" s="64"/>
      <c r="F415" s="45"/>
      <c r="G415" s="45"/>
      <c r="H415" s="164"/>
      <c r="I415" s="42"/>
      <c r="J415" s="28"/>
      <c r="K415" s="69"/>
      <c r="L415" s="68"/>
      <c r="M415" s="46"/>
      <c r="N415" s="239" t="str">
        <f ca="1">IF(Tabla1[[#This Row],[Fecha de nac]]="","",IF(Tabla1[[#This Row],[Fecha Finalización]] &gt;=TODAY(), DATEDIF(Tabla1[[#This Row],[Fecha de nac]],TODAY(),"y"), ROUNDDOWN((Tabla1[[#This Row],[Fecha Finalización]] -Tabla1[[#This Row],[Fecha de nac]])/365,0)))</f>
        <v/>
      </c>
      <c r="O415" s="170"/>
      <c r="P415" s="34"/>
      <c r="Q415" s="67"/>
      <c r="R415" s="67"/>
      <c r="S415" s="67"/>
      <c r="T415" s="67"/>
      <c r="U415" s="244" t="str">
        <f>IF(F415="","",Tabla1[[#This Row],[Fecha Inicio grupo]]+3*7-7)</f>
        <v/>
      </c>
      <c r="V415" s="245" t="str">
        <f>IF(F415="","",EDATE(Tabla1[[#This Row],[Fecha Inicio grupo]],3))</f>
        <v/>
      </c>
      <c r="W415" s="29"/>
      <c r="X415" s="29"/>
      <c r="Y415" s="76"/>
      <c r="Z415" s="76"/>
      <c r="AA415" s="76"/>
      <c r="AB415" s="76"/>
      <c r="AC415" s="76"/>
      <c r="AD415" s="76"/>
      <c r="AE415" s="76"/>
      <c r="AF415" s="76"/>
      <c r="AG415" s="76"/>
      <c r="AH415" s="76"/>
      <c r="AI415" s="76"/>
      <c r="AJ415" s="76"/>
      <c r="AK415" s="76"/>
      <c r="AL415" s="76"/>
      <c r="AM415" s="76"/>
      <c r="AN415" s="76"/>
      <c r="AO415" s="145"/>
      <c r="AP415" s="247" t="str">
        <f>IF(F415="","",IFERROR(VLOOKUP(SUBSTITUTE(SUBSTITUTE(Tabla1[[#This Row],[Uso Sistemas]],"T","P"),"N","F"),Parámetros!$M$2:$N$17,2,0),"Completar hasta 3ra sem. para evaluar a Probacionista"))</f>
        <v/>
      </c>
      <c r="AQ415" s="39"/>
      <c r="AR415" s="39"/>
      <c r="AS415" s="39"/>
      <c r="AT415" s="28"/>
      <c r="AU415" s="55"/>
      <c r="AV415" s="55"/>
      <c r="AW415" s="55"/>
      <c r="AX415" s="249" t="str">
        <f>IF(V415="","",EOMONTH(EDATE(Tabla1[[#This Row],[Fecha Finalización]],2),0))</f>
        <v/>
      </c>
      <c r="AY415" s="39"/>
      <c r="AZ415" s="250" t="str">
        <f>IF(V415="","",EOMONTH(EDATE(Tabla1[[#This Row],[Fecha Finalización]],3),0))</f>
        <v/>
      </c>
      <c r="BA415" s="39"/>
      <c r="BB415" s="39"/>
      <c r="BC415" s="236"/>
      <c r="BD415" s="234" t="str">
        <f>IF(F415="","",Tabla1[[#This Row],[sem 01]]&amp;Tabla1[[#This Row],[sem 02]]&amp;Tabla1[[#This Row],[sem 03]])</f>
        <v/>
      </c>
      <c r="BE415" s="235" t="str">
        <f>IF(TRIM(F415)="","",$B$1&amp;"-"&amp;SUBSTITUTE(Tabla1[[#This Row],[Mes Inscrito]]," ","")&amp;"-"&amp;SUBSTITUTE(Tabla1[[#This Row],[Dia de clases Inscrito]]," ","")&amp;"-"&amp;SUBSTITUTE(Tabla1[[#This Row],[Horario Inscrito]]," ","")&amp;"-"&amp;Tabla1[[#This Row],[Fecha Inicio grupo]])</f>
        <v/>
      </c>
      <c r="BF415" s="252" t="str">
        <f>IF(F415="","",Tabla1[[#This Row],[Curso]])</f>
        <v/>
      </c>
      <c r="BG415" s="253" t="str">
        <f>+IF(TRIM(F415)="","",$B$1&amp;"-"&amp;TRIM(Tabla1[[#This Row],[Mes Inscrito]])&amp;"-"&amp;TRIM(Tabla1[[#This Row],[Dia de clases Inscrito]])&amp;"-"&amp;TRIM(Tabla1[[#This Row],[Horario Inscrito]])&amp;"-"&amp;TRIM(Tabla1[[#This Row],[Fecha Inicio grupo]])&amp;"-"&amp;TRIM(Tabla1[[#This Row],[Tipo Incrito]]))</f>
        <v/>
      </c>
      <c r="BH415" s="307"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8"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8"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8" t="str">
        <f>IF(Tabla1[[#This Row],[Fecha Inicio grupo]]="","",IFERROR(VLOOKUP(Tabla1[[#This Row],[Mes de Alta como miembro]],Parámetros!$AM$2:$AN$16,2,0),"01/01/1900"))</f>
        <v/>
      </c>
    </row>
    <row r="416" spans="1:63" ht="14.45">
      <c r="A416" s="68">
        <v>413</v>
      </c>
      <c r="B416" s="29"/>
      <c r="C416" s="34"/>
      <c r="D416" s="42"/>
      <c r="E416" s="64"/>
      <c r="F416" s="45"/>
      <c r="G416" s="45"/>
      <c r="H416" s="164"/>
      <c r="I416" s="42"/>
      <c r="J416" s="28"/>
      <c r="K416" s="69"/>
      <c r="L416" s="68"/>
      <c r="M416" s="46"/>
      <c r="N416" s="239" t="str">
        <f ca="1">IF(Tabla1[[#This Row],[Fecha de nac]]="","",IF(Tabla1[[#This Row],[Fecha Finalización]] &gt;=TODAY(), DATEDIF(Tabla1[[#This Row],[Fecha de nac]],TODAY(),"y"), ROUNDDOWN((Tabla1[[#This Row],[Fecha Finalización]] -Tabla1[[#This Row],[Fecha de nac]])/365,0)))</f>
        <v/>
      </c>
      <c r="O416" s="170"/>
      <c r="P416" s="34"/>
      <c r="Q416" s="67"/>
      <c r="R416" s="67"/>
      <c r="S416" s="67"/>
      <c r="T416" s="67"/>
      <c r="U416" s="244" t="str">
        <f>IF(F416="","",Tabla1[[#This Row],[Fecha Inicio grupo]]+3*7-7)</f>
        <v/>
      </c>
      <c r="V416" s="245" t="str">
        <f>IF(F416="","",EDATE(Tabla1[[#This Row],[Fecha Inicio grupo]],3))</f>
        <v/>
      </c>
      <c r="W416" s="29"/>
      <c r="X416" s="29"/>
      <c r="Y416" s="76"/>
      <c r="Z416" s="76"/>
      <c r="AA416" s="76"/>
      <c r="AB416" s="76"/>
      <c r="AC416" s="76"/>
      <c r="AD416" s="76"/>
      <c r="AE416" s="76"/>
      <c r="AF416" s="76"/>
      <c r="AG416" s="76"/>
      <c r="AH416" s="76"/>
      <c r="AI416" s="76"/>
      <c r="AJ416" s="76"/>
      <c r="AK416" s="76"/>
      <c r="AL416" s="76"/>
      <c r="AM416" s="76"/>
      <c r="AN416" s="76"/>
      <c r="AO416" s="145"/>
      <c r="AP416" s="247" t="str">
        <f>IF(F416="","",IFERROR(VLOOKUP(SUBSTITUTE(SUBSTITUTE(Tabla1[[#This Row],[Uso Sistemas]],"T","P"),"N","F"),Parámetros!$M$2:$N$17,2,0),"Completar hasta 3ra sem. para evaluar a Probacionista"))</f>
        <v/>
      </c>
      <c r="AQ416" s="39"/>
      <c r="AR416" s="39"/>
      <c r="AS416" s="39"/>
      <c r="AT416" s="28"/>
      <c r="AU416" s="55"/>
      <c r="AV416" s="55"/>
      <c r="AW416" s="55"/>
      <c r="AX416" s="249" t="str">
        <f>IF(V416="","",EOMONTH(EDATE(Tabla1[[#This Row],[Fecha Finalización]],2),0))</f>
        <v/>
      </c>
      <c r="AY416" s="39"/>
      <c r="AZ416" s="250" t="str">
        <f>IF(V416="","",EOMONTH(EDATE(Tabla1[[#This Row],[Fecha Finalización]],3),0))</f>
        <v/>
      </c>
      <c r="BA416" s="39"/>
      <c r="BB416" s="39"/>
      <c r="BC416" s="236"/>
      <c r="BD416" s="234" t="str">
        <f>IF(F416="","",Tabla1[[#This Row],[sem 01]]&amp;Tabla1[[#This Row],[sem 02]]&amp;Tabla1[[#This Row],[sem 03]])</f>
        <v/>
      </c>
      <c r="BE416" s="235" t="str">
        <f>IF(TRIM(F416)="","",$B$1&amp;"-"&amp;SUBSTITUTE(Tabla1[[#This Row],[Mes Inscrito]]," ","")&amp;"-"&amp;SUBSTITUTE(Tabla1[[#This Row],[Dia de clases Inscrito]]," ","")&amp;"-"&amp;SUBSTITUTE(Tabla1[[#This Row],[Horario Inscrito]]," ","")&amp;"-"&amp;Tabla1[[#This Row],[Fecha Inicio grupo]])</f>
        <v/>
      </c>
      <c r="BF416" s="252" t="str">
        <f>IF(F416="","",Tabla1[[#This Row],[Curso]])</f>
        <v/>
      </c>
      <c r="BG416" s="253" t="str">
        <f>+IF(TRIM(F416)="","",$B$1&amp;"-"&amp;TRIM(Tabla1[[#This Row],[Mes Inscrito]])&amp;"-"&amp;TRIM(Tabla1[[#This Row],[Dia de clases Inscrito]])&amp;"-"&amp;TRIM(Tabla1[[#This Row],[Horario Inscrito]])&amp;"-"&amp;TRIM(Tabla1[[#This Row],[Fecha Inicio grupo]])&amp;"-"&amp;TRIM(Tabla1[[#This Row],[Tipo Incrito]]))</f>
        <v/>
      </c>
      <c r="BH416" s="307"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8"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8"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8" t="str">
        <f>IF(Tabla1[[#This Row],[Fecha Inicio grupo]]="","",IFERROR(VLOOKUP(Tabla1[[#This Row],[Mes de Alta como miembro]],Parámetros!$AM$2:$AN$16,2,0),"01/01/1900"))</f>
        <v/>
      </c>
    </row>
    <row r="417" spans="1:63" ht="14.45">
      <c r="A417" s="68">
        <v>414</v>
      </c>
      <c r="B417" s="29"/>
      <c r="C417" s="34"/>
      <c r="D417" s="42"/>
      <c r="E417" s="64"/>
      <c r="F417" s="45"/>
      <c r="G417" s="45"/>
      <c r="H417" s="164"/>
      <c r="I417" s="42"/>
      <c r="J417" s="28"/>
      <c r="K417" s="69"/>
      <c r="L417" s="68"/>
      <c r="M417" s="46"/>
      <c r="N417" s="239" t="str">
        <f ca="1">IF(Tabla1[[#This Row],[Fecha de nac]]="","",IF(Tabla1[[#This Row],[Fecha Finalización]] &gt;=TODAY(), DATEDIF(Tabla1[[#This Row],[Fecha de nac]],TODAY(),"y"), ROUNDDOWN((Tabla1[[#This Row],[Fecha Finalización]] -Tabla1[[#This Row],[Fecha de nac]])/365,0)))</f>
        <v/>
      </c>
      <c r="O417" s="170"/>
      <c r="P417" s="34"/>
      <c r="Q417" s="67"/>
      <c r="R417" s="67"/>
      <c r="S417" s="67"/>
      <c r="T417" s="67"/>
      <c r="U417" s="244" t="str">
        <f>IF(F417="","",Tabla1[[#This Row],[Fecha Inicio grupo]]+3*7-7)</f>
        <v/>
      </c>
      <c r="V417" s="245" t="str">
        <f>IF(F417="","",EDATE(Tabla1[[#This Row],[Fecha Inicio grupo]],3))</f>
        <v/>
      </c>
      <c r="W417" s="29"/>
      <c r="X417" s="29"/>
      <c r="Y417" s="76"/>
      <c r="Z417" s="76"/>
      <c r="AA417" s="76"/>
      <c r="AB417" s="76"/>
      <c r="AC417" s="76"/>
      <c r="AD417" s="76"/>
      <c r="AE417" s="76"/>
      <c r="AF417" s="76"/>
      <c r="AG417" s="76"/>
      <c r="AH417" s="76"/>
      <c r="AI417" s="76"/>
      <c r="AJ417" s="76"/>
      <c r="AK417" s="76"/>
      <c r="AL417" s="76"/>
      <c r="AM417" s="76"/>
      <c r="AN417" s="76"/>
      <c r="AO417" s="145"/>
      <c r="AP417" s="247" t="str">
        <f>IF(F417="","",IFERROR(VLOOKUP(SUBSTITUTE(SUBSTITUTE(Tabla1[[#This Row],[Uso Sistemas]],"T","P"),"N","F"),Parámetros!$M$2:$N$17,2,0),"Completar hasta 3ra sem. para evaluar a Probacionista"))</f>
        <v/>
      </c>
      <c r="AQ417" s="39"/>
      <c r="AR417" s="39"/>
      <c r="AS417" s="39"/>
      <c r="AT417" s="28"/>
      <c r="AU417" s="55"/>
      <c r="AV417" s="55"/>
      <c r="AW417" s="55"/>
      <c r="AX417" s="249" t="str">
        <f>IF(V417="","",EOMONTH(EDATE(Tabla1[[#This Row],[Fecha Finalización]],2),0))</f>
        <v/>
      </c>
      <c r="AY417" s="39"/>
      <c r="AZ417" s="250" t="str">
        <f>IF(V417="","",EOMONTH(EDATE(Tabla1[[#This Row],[Fecha Finalización]],3),0))</f>
        <v/>
      </c>
      <c r="BA417" s="39"/>
      <c r="BB417" s="39"/>
      <c r="BC417" s="236"/>
      <c r="BD417" s="234" t="str">
        <f>IF(F417="","",Tabla1[[#This Row],[sem 01]]&amp;Tabla1[[#This Row],[sem 02]]&amp;Tabla1[[#This Row],[sem 03]])</f>
        <v/>
      </c>
      <c r="BE417" s="235" t="str">
        <f>IF(TRIM(F417)="","",$B$1&amp;"-"&amp;SUBSTITUTE(Tabla1[[#This Row],[Mes Inscrito]]," ","")&amp;"-"&amp;SUBSTITUTE(Tabla1[[#This Row],[Dia de clases Inscrito]]," ","")&amp;"-"&amp;SUBSTITUTE(Tabla1[[#This Row],[Horario Inscrito]]," ","")&amp;"-"&amp;Tabla1[[#This Row],[Fecha Inicio grupo]])</f>
        <v/>
      </c>
      <c r="BF417" s="252" t="str">
        <f>IF(F417="","",Tabla1[[#This Row],[Curso]])</f>
        <v/>
      </c>
      <c r="BG417" s="253" t="str">
        <f>+IF(TRIM(F417)="","",$B$1&amp;"-"&amp;TRIM(Tabla1[[#This Row],[Mes Inscrito]])&amp;"-"&amp;TRIM(Tabla1[[#This Row],[Dia de clases Inscrito]])&amp;"-"&amp;TRIM(Tabla1[[#This Row],[Horario Inscrito]])&amp;"-"&amp;TRIM(Tabla1[[#This Row],[Fecha Inicio grupo]])&amp;"-"&amp;TRIM(Tabla1[[#This Row],[Tipo Incrito]]))</f>
        <v/>
      </c>
      <c r="BH417" s="307"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8"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8"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8" t="str">
        <f>IF(Tabla1[[#This Row],[Fecha Inicio grupo]]="","",IFERROR(VLOOKUP(Tabla1[[#This Row],[Mes de Alta como miembro]],Parámetros!$AM$2:$AN$16,2,0),"01/01/1900"))</f>
        <v/>
      </c>
    </row>
    <row r="418" spans="1:63" ht="14.45">
      <c r="A418" s="68">
        <v>415</v>
      </c>
      <c r="B418" s="29"/>
      <c r="C418" s="34"/>
      <c r="D418" s="42"/>
      <c r="E418" s="64"/>
      <c r="F418" s="45"/>
      <c r="G418" s="45"/>
      <c r="H418" s="164"/>
      <c r="I418" s="42"/>
      <c r="J418" s="28"/>
      <c r="K418" s="69"/>
      <c r="L418" s="68"/>
      <c r="M418" s="46"/>
      <c r="N418" s="239" t="str">
        <f ca="1">IF(Tabla1[[#This Row],[Fecha de nac]]="","",IF(Tabla1[[#This Row],[Fecha Finalización]] &gt;=TODAY(), DATEDIF(Tabla1[[#This Row],[Fecha de nac]],TODAY(),"y"), ROUNDDOWN((Tabla1[[#This Row],[Fecha Finalización]] -Tabla1[[#This Row],[Fecha de nac]])/365,0)))</f>
        <v/>
      </c>
      <c r="O418" s="170"/>
      <c r="P418" s="34"/>
      <c r="Q418" s="67"/>
      <c r="R418" s="67"/>
      <c r="S418" s="67"/>
      <c r="T418" s="67"/>
      <c r="U418" s="244" t="str">
        <f>IF(F418="","",Tabla1[[#This Row],[Fecha Inicio grupo]]+3*7-7)</f>
        <v/>
      </c>
      <c r="V418" s="245" t="str">
        <f>IF(F418="","",EDATE(Tabla1[[#This Row],[Fecha Inicio grupo]],3))</f>
        <v/>
      </c>
      <c r="W418" s="29"/>
      <c r="X418" s="29"/>
      <c r="Y418" s="76"/>
      <c r="Z418" s="76"/>
      <c r="AA418" s="76"/>
      <c r="AB418" s="76"/>
      <c r="AC418" s="76"/>
      <c r="AD418" s="76"/>
      <c r="AE418" s="76"/>
      <c r="AF418" s="76"/>
      <c r="AG418" s="76"/>
      <c r="AH418" s="76"/>
      <c r="AI418" s="76"/>
      <c r="AJ418" s="76"/>
      <c r="AK418" s="76"/>
      <c r="AL418" s="76"/>
      <c r="AM418" s="76"/>
      <c r="AN418" s="76"/>
      <c r="AO418" s="145"/>
      <c r="AP418" s="247" t="str">
        <f>IF(F418="","",IFERROR(VLOOKUP(SUBSTITUTE(SUBSTITUTE(Tabla1[[#This Row],[Uso Sistemas]],"T","P"),"N","F"),Parámetros!$M$2:$N$17,2,0),"Completar hasta 3ra sem. para evaluar a Probacionista"))</f>
        <v/>
      </c>
      <c r="AQ418" s="39"/>
      <c r="AR418" s="39"/>
      <c r="AS418" s="39"/>
      <c r="AT418" s="28"/>
      <c r="AU418" s="55"/>
      <c r="AV418" s="55"/>
      <c r="AW418" s="55"/>
      <c r="AX418" s="249" t="str">
        <f>IF(V418="","",EOMONTH(EDATE(Tabla1[[#This Row],[Fecha Finalización]],2),0))</f>
        <v/>
      </c>
      <c r="AY418" s="39"/>
      <c r="AZ418" s="250" t="str">
        <f>IF(V418="","",EOMONTH(EDATE(Tabla1[[#This Row],[Fecha Finalización]],3),0))</f>
        <v/>
      </c>
      <c r="BA418" s="39"/>
      <c r="BB418" s="39"/>
      <c r="BC418" s="236"/>
      <c r="BD418" s="234" t="str">
        <f>IF(F418="","",Tabla1[[#This Row],[sem 01]]&amp;Tabla1[[#This Row],[sem 02]]&amp;Tabla1[[#This Row],[sem 03]])</f>
        <v/>
      </c>
      <c r="BE418" s="235" t="str">
        <f>IF(TRIM(F418)="","",$B$1&amp;"-"&amp;SUBSTITUTE(Tabla1[[#This Row],[Mes Inscrito]]," ","")&amp;"-"&amp;SUBSTITUTE(Tabla1[[#This Row],[Dia de clases Inscrito]]," ","")&amp;"-"&amp;SUBSTITUTE(Tabla1[[#This Row],[Horario Inscrito]]," ","")&amp;"-"&amp;Tabla1[[#This Row],[Fecha Inicio grupo]])</f>
        <v/>
      </c>
      <c r="BF418" s="252" t="str">
        <f>IF(F418="","",Tabla1[[#This Row],[Curso]])</f>
        <v/>
      </c>
      <c r="BG418" s="253" t="str">
        <f>+IF(TRIM(F418)="","",$B$1&amp;"-"&amp;TRIM(Tabla1[[#This Row],[Mes Inscrito]])&amp;"-"&amp;TRIM(Tabla1[[#This Row],[Dia de clases Inscrito]])&amp;"-"&amp;TRIM(Tabla1[[#This Row],[Horario Inscrito]])&amp;"-"&amp;TRIM(Tabla1[[#This Row],[Fecha Inicio grupo]])&amp;"-"&amp;TRIM(Tabla1[[#This Row],[Tipo Incrito]]))</f>
        <v/>
      </c>
      <c r="BH418" s="307"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8"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8"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8" t="str">
        <f>IF(Tabla1[[#This Row],[Fecha Inicio grupo]]="","",IFERROR(VLOOKUP(Tabla1[[#This Row],[Mes de Alta como miembro]],Parámetros!$AM$2:$AN$16,2,0),"01/01/1900"))</f>
        <v/>
      </c>
    </row>
    <row r="419" spans="1:63" ht="14.45">
      <c r="A419" s="68">
        <v>416</v>
      </c>
      <c r="B419" s="29"/>
      <c r="C419" s="34"/>
      <c r="D419" s="42"/>
      <c r="E419" s="64"/>
      <c r="F419" s="45"/>
      <c r="G419" s="45"/>
      <c r="H419" s="164"/>
      <c r="I419" s="42"/>
      <c r="J419" s="28"/>
      <c r="K419" s="69"/>
      <c r="L419" s="68"/>
      <c r="M419" s="46"/>
      <c r="N419" s="239" t="str">
        <f ca="1">IF(Tabla1[[#This Row],[Fecha de nac]]="","",IF(Tabla1[[#This Row],[Fecha Finalización]] &gt;=TODAY(), DATEDIF(Tabla1[[#This Row],[Fecha de nac]],TODAY(),"y"), ROUNDDOWN((Tabla1[[#This Row],[Fecha Finalización]] -Tabla1[[#This Row],[Fecha de nac]])/365,0)))</f>
        <v/>
      </c>
      <c r="O419" s="170"/>
      <c r="P419" s="34"/>
      <c r="Q419" s="67"/>
      <c r="R419" s="67"/>
      <c r="S419" s="67"/>
      <c r="T419" s="67"/>
      <c r="U419" s="244" t="str">
        <f>IF(F419="","",Tabla1[[#This Row],[Fecha Inicio grupo]]+3*7-7)</f>
        <v/>
      </c>
      <c r="V419" s="245" t="str">
        <f>IF(F419="","",EDATE(Tabla1[[#This Row],[Fecha Inicio grupo]],3))</f>
        <v/>
      </c>
      <c r="W419" s="29"/>
      <c r="X419" s="29"/>
      <c r="Y419" s="76"/>
      <c r="Z419" s="76"/>
      <c r="AA419" s="76"/>
      <c r="AB419" s="76"/>
      <c r="AC419" s="76"/>
      <c r="AD419" s="76"/>
      <c r="AE419" s="76"/>
      <c r="AF419" s="76"/>
      <c r="AG419" s="76"/>
      <c r="AH419" s="76"/>
      <c r="AI419" s="76"/>
      <c r="AJ419" s="76"/>
      <c r="AK419" s="76"/>
      <c r="AL419" s="76"/>
      <c r="AM419" s="76"/>
      <c r="AN419" s="76"/>
      <c r="AO419" s="145"/>
      <c r="AP419" s="247" t="str">
        <f>IF(F419="","",IFERROR(VLOOKUP(SUBSTITUTE(SUBSTITUTE(Tabla1[[#This Row],[Uso Sistemas]],"T","P"),"N","F"),Parámetros!$M$2:$N$17,2,0),"Completar hasta 3ra sem. para evaluar a Probacionista"))</f>
        <v/>
      </c>
      <c r="AQ419" s="39"/>
      <c r="AR419" s="39"/>
      <c r="AS419" s="39"/>
      <c r="AT419" s="28"/>
      <c r="AU419" s="55"/>
      <c r="AV419" s="55"/>
      <c r="AW419" s="55"/>
      <c r="AX419" s="249" t="str">
        <f>IF(V419="","",EOMONTH(EDATE(Tabla1[[#This Row],[Fecha Finalización]],2),0))</f>
        <v/>
      </c>
      <c r="AY419" s="39"/>
      <c r="AZ419" s="250" t="str">
        <f>IF(V419="","",EOMONTH(EDATE(Tabla1[[#This Row],[Fecha Finalización]],3),0))</f>
        <v/>
      </c>
      <c r="BA419" s="39"/>
      <c r="BB419" s="39"/>
      <c r="BC419" s="236"/>
      <c r="BD419" s="234" t="str">
        <f>IF(F419="","",Tabla1[[#This Row],[sem 01]]&amp;Tabla1[[#This Row],[sem 02]]&amp;Tabla1[[#This Row],[sem 03]])</f>
        <v/>
      </c>
      <c r="BE419" s="235" t="str">
        <f>IF(TRIM(F419)="","",$B$1&amp;"-"&amp;SUBSTITUTE(Tabla1[[#This Row],[Mes Inscrito]]," ","")&amp;"-"&amp;SUBSTITUTE(Tabla1[[#This Row],[Dia de clases Inscrito]]," ","")&amp;"-"&amp;SUBSTITUTE(Tabla1[[#This Row],[Horario Inscrito]]," ","")&amp;"-"&amp;Tabla1[[#This Row],[Fecha Inicio grupo]])</f>
        <v/>
      </c>
      <c r="BF419" s="252" t="str">
        <f>IF(F419="","",Tabla1[[#This Row],[Curso]])</f>
        <v/>
      </c>
      <c r="BG419" s="253" t="str">
        <f>+IF(TRIM(F419)="","",$B$1&amp;"-"&amp;TRIM(Tabla1[[#This Row],[Mes Inscrito]])&amp;"-"&amp;TRIM(Tabla1[[#This Row],[Dia de clases Inscrito]])&amp;"-"&amp;TRIM(Tabla1[[#This Row],[Horario Inscrito]])&amp;"-"&amp;TRIM(Tabla1[[#This Row],[Fecha Inicio grupo]])&amp;"-"&amp;TRIM(Tabla1[[#This Row],[Tipo Incrito]]))</f>
        <v/>
      </c>
      <c r="BH419" s="307"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8"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8"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8" t="str">
        <f>IF(Tabla1[[#This Row],[Fecha Inicio grupo]]="","",IFERROR(VLOOKUP(Tabla1[[#This Row],[Mes de Alta como miembro]],Parámetros!$AM$2:$AN$16,2,0),"01/01/1900"))</f>
        <v/>
      </c>
    </row>
    <row r="420" spans="1:63" ht="14.45">
      <c r="A420" s="68">
        <v>417</v>
      </c>
      <c r="B420" s="29"/>
      <c r="C420" s="34"/>
      <c r="D420" s="42"/>
      <c r="E420" s="64"/>
      <c r="F420" s="45"/>
      <c r="G420" s="45"/>
      <c r="H420" s="164"/>
      <c r="I420" s="42"/>
      <c r="J420" s="28"/>
      <c r="K420" s="69"/>
      <c r="L420" s="68"/>
      <c r="M420" s="46"/>
      <c r="N420" s="239" t="str">
        <f ca="1">IF(Tabla1[[#This Row],[Fecha de nac]]="","",IF(Tabla1[[#This Row],[Fecha Finalización]] &gt;=TODAY(), DATEDIF(Tabla1[[#This Row],[Fecha de nac]],TODAY(),"y"), ROUNDDOWN((Tabla1[[#This Row],[Fecha Finalización]] -Tabla1[[#This Row],[Fecha de nac]])/365,0)))</f>
        <v/>
      </c>
      <c r="O420" s="170"/>
      <c r="P420" s="34"/>
      <c r="Q420" s="67"/>
      <c r="R420" s="67"/>
      <c r="S420" s="67"/>
      <c r="T420" s="67"/>
      <c r="U420" s="244" t="str">
        <f>IF(F420="","",Tabla1[[#This Row],[Fecha Inicio grupo]]+3*7-7)</f>
        <v/>
      </c>
      <c r="V420" s="245" t="str">
        <f>IF(F420="","",EDATE(Tabla1[[#This Row],[Fecha Inicio grupo]],3))</f>
        <v/>
      </c>
      <c r="W420" s="29"/>
      <c r="X420" s="29"/>
      <c r="Y420" s="76"/>
      <c r="Z420" s="76"/>
      <c r="AA420" s="76"/>
      <c r="AB420" s="76"/>
      <c r="AC420" s="76"/>
      <c r="AD420" s="76"/>
      <c r="AE420" s="76"/>
      <c r="AF420" s="76"/>
      <c r="AG420" s="76"/>
      <c r="AH420" s="76"/>
      <c r="AI420" s="76"/>
      <c r="AJ420" s="76"/>
      <c r="AK420" s="76"/>
      <c r="AL420" s="76"/>
      <c r="AM420" s="76"/>
      <c r="AN420" s="76"/>
      <c r="AO420" s="145"/>
      <c r="AP420" s="247" t="str">
        <f>IF(F420="","",IFERROR(VLOOKUP(SUBSTITUTE(SUBSTITUTE(Tabla1[[#This Row],[Uso Sistemas]],"T","P"),"N","F"),Parámetros!$M$2:$N$17,2,0),"Completar hasta 3ra sem. para evaluar a Probacionista"))</f>
        <v/>
      </c>
      <c r="AQ420" s="39"/>
      <c r="AR420" s="39"/>
      <c r="AS420" s="39"/>
      <c r="AT420" s="28"/>
      <c r="AU420" s="55"/>
      <c r="AV420" s="55"/>
      <c r="AW420" s="55"/>
      <c r="AX420" s="249" t="str">
        <f>IF(V420="","",EOMONTH(EDATE(Tabla1[[#This Row],[Fecha Finalización]],2),0))</f>
        <v/>
      </c>
      <c r="AY420" s="39"/>
      <c r="AZ420" s="250" t="str">
        <f>IF(V420="","",EOMONTH(EDATE(Tabla1[[#This Row],[Fecha Finalización]],3),0))</f>
        <v/>
      </c>
      <c r="BA420" s="39"/>
      <c r="BB420" s="39"/>
      <c r="BC420" s="236"/>
      <c r="BD420" s="234" t="str">
        <f>IF(F420="","",Tabla1[[#This Row],[sem 01]]&amp;Tabla1[[#This Row],[sem 02]]&amp;Tabla1[[#This Row],[sem 03]])</f>
        <v/>
      </c>
      <c r="BE420" s="235" t="str">
        <f>IF(TRIM(F420)="","",$B$1&amp;"-"&amp;SUBSTITUTE(Tabla1[[#This Row],[Mes Inscrito]]," ","")&amp;"-"&amp;SUBSTITUTE(Tabla1[[#This Row],[Dia de clases Inscrito]]," ","")&amp;"-"&amp;SUBSTITUTE(Tabla1[[#This Row],[Horario Inscrito]]," ","")&amp;"-"&amp;Tabla1[[#This Row],[Fecha Inicio grupo]])</f>
        <v/>
      </c>
      <c r="BF420" s="252" t="str">
        <f>IF(F420="","",Tabla1[[#This Row],[Curso]])</f>
        <v/>
      </c>
      <c r="BG420" s="253" t="str">
        <f>+IF(TRIM(F420)="","",$B$1&amp;"-"&amp;TRIM(Tabla1[[#This Row],[Mes Inscrito]])&amp;"-"&amp;TRIM(Tabla1[[#This Row],[Dia de clases Inscrito]])&amp;"-"&amp;TRIM(Tabla1[[#This Row],[Horario Inscrito]])&amp;"-"&amp;TRIM(Tabla1[[#This Row],[Fecha Inicio grupo]])&amp;"-"&amp;TRIM(Tabla1[[#This Row],[Tipo Incrito]]))</f>
        <v/>
      </c>
      <c r="BH420" s="307"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8"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8"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8" t="str">
        <f>IF(Tabla1[[#This Row],[Fecha Inicio grupo]]="","",IFERROR(VLOOKUP(Tabla1[[#This Row],[Mes de Alta como miembro]],Parámetros!$AM$2:$AN$16,2,0),"01/01/1900"))</f>
        <v/>
      </c>
    </row>
    <row r="421" spans="1:63" ht="14.45">
      <c r="A421" s="68">
        <v>418</v>
      </c>
      <c r="B421" s="29"/>
      <c r="C421" s="34"/>
      <c r="D421" s="42"/>
      <c r="E421" s="64"/>
      <c r="F421" s="45"/>
      <c r="G421" s="45"/>
      <c r="H421" s="164"/>
      <c r="I421" s="42"/>
      <c r="J421" s="28"/>
      <c r="K421" s="69"/>
      <c r="L421" s="68"/>
      <c r="M421" s="46"/>
      <c r="N421" s="239" t="str">
        <f ca="1">IF(Tabla1[[#This Row],[Fecha de nac]]="","",IF(Tabla1[[#This Row],[Fecha Finalización]] &gt;=TODAY(), DATEDIF(Tabla1[[#This Row],[Fecha de nac]],TODAY(),"y"), ROUNDDOWN((Tabla1[[#This Row],[Fecha Finalización]] -Tabla1[[#This Row],[Fecha de nac]])/365,0)))</f>
        <v/>
      </c>
      <c r="O421" s="170"/>
      <c r="P421" s="34"/>
      <c r="Q421" s="67"/>
      <c r="R421" s="67"/>
      <c r="S421" s="67"/>
      <c r="T421" s="67"/>
      <c r="U421" s="244" t="str">
        <f>IF(F421="","",Tabla1[[#This Row],[Fecha Inicio grupo]]+3*7-7)</f>
        <v/>
      </c>
      <c r="V421" s="245" t="str">
        <f>IF(F421="","",EDATE(Tabla1[[#This Row],[Fecha Inicio grupo]],3))</f>
        <v/>
      </c>
      <c r="W421" s="29"/>
      <c r="X421" s="29"/>
      <c r="Y421" s="76"/>
      <c r="Z421" s="76"/>
      <c r="AA421" s="76"/>
      <c r="AB421" s="76"/>
      <c r="AC421" s="76"/>
      <c r="AD421" s="76"/>
      <c r="AE421" s="76"/>
      <c r="AF421" s="76"/>
      <c r="AG421" s="76"/>
      <c r="AH421" s="76"/>
      <c r="AI421" s="76"/>
      <c r="AJ421" s="76"/>
      <c r="AK421" s="76"/>
      <c r="AL421" s="76"/>
      <c r="AM421" s="76"/>
      <c r="AN421" s="76"/>
      <c r="AO421" s="145"/>
      <c r="AP421" s="247" t="str">
        <f>IF(F421="","",IFERROR(VLOOKUP(SUBSTITUTE(SUBSTITUTE(Tabla1[[#This Row],[Uso Sistemas]],"T","P"),"N","F"),Parámetros!$M$2:$N$17,2,0),"Completar hasta 3ra sem. para evaluar a Probacionista"))</f>
        <v/>
      </c>
      <c r="AQ421" s="39"/>
      <c r="AR421" s="39"/>
      <c r="AS421" s="39"/>
      <c r="AT421" s="28"/>
      <c r="AU421" s="55"/>
      <c r="AV421" s="55"/>
      <c r="AW421" s="55"/>
      <c r="AX421" s="249" t="str">
        <f>IF(V421="","",EOMONTH(EDATE(Tabla1[[#This Row],[Fecha Finalización]],2),0))</f>
        <v/>
      </c>
      <c r="AY421" s="39"/>
      <c r="AZ421" s="250" t="str">
        <f>IF(V421="","",EOMONTH(EDATE(Tabla1[[#This Row],[Fecha Finalización]],3),0))</f>
        <v/>
      </c>
      <c r="BA421" s="39"/>
      <c r="BB421" s="39"/>
      <c r="BC421" s="236"/>
      <c r="BD421" s="234" t="str">
        <f>IF(F421="","",Tabla1[[#This Row],[sem 01]]&amp;Tabla1[[#This Row],[sem 02]]&amp;Tabla1[[#This Row],[sem 03]])</f>
        <v/>
      </c>
      <c r="BE421" s="235" t="str">
        <f>IF(TRIM(F421)="","",$B$1&amp;"-"&amp;SUBSTITUTE(Tabla1[[#This Row],[Mes Inscrito]]," ","")&amp;"-"&amp;SUBSTITUTE(Tabla1[[#This Row],[Dia de clases Inscrito]]," ","")&amp;"-"&amp;SUBSTITUTE(Tabla1[[#This Row],[Horario Inscrito]]," ","")&amp;"-"&amp;Tabla1[[#This Row],[Fecha Inicio grupo]])</f>
        <v/>
      </c>
      <c r="BF421" s="252" t="str">
        <f>IF(F421="","",Tabla1[[#This Row],[Curso]])</f>
        <v/>
      </c>
      <c r="BG421" s="253" t="str">
        <f>+IF(TRIM(F421)="","",$B$1&amp;"-"&amp;TRIM(Tabla1[[#This Row],[Mes Inscrito]])&amp;"-"&amp;TRIM(Tabla1[[#This Row],[Dia de clases Inscrito]])&amp;"-"&amp;TRIM(Tabla1[[#This Row],[Horario Inscrito]])&amp;"-"&amp;TRIM(Tabla1[[#This Row],[Fecha Inicio grupo]])&amp;"-"&amp;TRIM(Tabla1[[#This Row],[Tipo Incrito]]))</f>
        <v/>
      </c>
      <c r="BH421" s="307"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8"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8"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8" t="str">
        <f>IF(Tabla1[[#This Row],[Fecha Inicio grupo]]="","",IFERROR(VLOOKUP(Tabla1[[#This Row],[Mes de Alta como miembro]],Parámetros!$AM$2:$AN$16,2,0),"01/01/1900"))</f>
        <v/>
      </c>
    </row>
    <row r="422" spans="1:63" ht="14.45">
      <c r="A422" s="68">
        <v>419</v>
      </c>
      <c r="B422" s="29"/>
      <c r="C422" s="34"/>
      <c r="D422" s="42"/>
      <c r="E422" s="64"/>
      <c r="F422" s="45"/>
      <c r="G422" s="45"/>
      <c r="H422" s="164"/>
      <c r="I422" s="42"/>
      <c r="J422" s="28"/>
      <c r="K422" s="69"/>
      <c r="L422" s="68"/>
      <c r="M422" s="46"/>
      <c r="N422" s="239" t="str">
        <f ca="1">IF(Tabla1[[#This Row],[Fecha de nac]]="","",IF(Tabla1[[#This Row],[Fecha Finalización]] &gt;=TODAY(), DATEDIF(Tabla1[[#This Row],[Fecha de nac]],TODAY(),"y"), ROUNDDOWN((Tabla1[[#This Row],[Fecha Finalización]] -Tabla1[[#This Row],[Fecha de nac]])/365,0)))</f>
        <v/>
      </c>
      <c r="O422" s="170"/>
      <c r="P422" s="34"/>
      <c r="Q422" s="67"/>
      <c r="R422" s="67"/>
      <c r="S422" s="67"/>
      <c r="T422" s="67"/>
      <c r="U422" s="244" t="str">
        <f>IF(F422="","",Tabla1[[#This Row],[Fecha Inicio grupo]]+3*7-7)</f>
        <v/>
      </c>
      <c r="V422" s="245" t="str">
        <f>IF(F422="","",EDATE(Tabla1[[#This Row],[Fecha Inicio grupo]],3))</f>
        <v/>
      </c>
      <c r="W422" s="29"/>
      <c r="X422" s="29"/>
      <c r="Y422" s="76"/>
      <c r="Z422" s="76"/>
      <c r="AA422" s="76"/>
      <c r="AB422" s="76"/>
      <c r="AC422" s="76"/>
      <c r="AD422" s="76"/>
      <c r="AE422" s="76"/>
      <c r="AF422" s="76"/>
      <c r="AG422" s="76"/>
      <c r="AH422" s="76"/>
      <c r="AI422" s="76"/>
      <c r="AJ422" s="76"/>
      <c r="AK422" s="76"/>
      <c r="AL422" s="76"/>
      <c r="AM422" s="76"/>
      <c r="AN422" s="76"/>
      <c r="AO422" s="145"/>
      <c r="AP422" s="247" t="str">
        <f>IF(F422="","",IFERROR(VLOOKUP(SUBSTITUTE(SUBSTITUTE(Tabla1[[#This Row],[Uso Sistemas]],"T","P"),"N","F"),Parámetros!$M$2:$N$17,2,0),"Completar hasta 3ra sem. para evaluar a Probacionista"))</f>
        <v/>
      </c>
      <c r="AQ422" s="39"/>
      <c r="AR422" s="39"/>
      <c r="AS422" s="39"/>
      <c r="AT422" s="28"/>
      <c r="AU422" s="55"/>
      <c r="AV422" s="55"/>
      <c r="AW422" s="55"/>
      <c r="AX422" s="249" t="str">
        <f>IF(V422="","",EOMONTH(EDATE(Tabla1[[#This Row],[Fecha Finalización]],2),0))</f>
        <v/>
      </c>
      <c r="AY422" s="39"/>
      <c r="AZ422" s="250" t="str">
        <f>IF(V422="","",EOMONTH(EDATE(Tabla1[[#This Row],[Fecha Finalización]],3),0))</f>
        <v/>
      </c>
      <c r="BA422" s="39"/>
      <c r="BB422" s="39"/>
      <c r="BC422" s="236"/>
      <c r="BD422" s="234" t="str">
        <f>IF(F422="","",Tabla1[[#This Row],[sem 01]]&amp;Tabla1[[#This Row],[sem 02]]&amp;Tabla1[[#This Row],[sem 03]])</f>
        <v/>
      </c>
      <c r="BE422" s="235" t="str">
        <f>IF(TRIM(F422)="","",$B$1&amp;"-"&amp;SUBSTITUTE(Tabla1[[#This Row],[Mes Inscrito]]," ","")&amp;"-"&amp;SUBSTITUTE(Tabla1[[#This Row],[Dia de clases Inscrito]]," ","")&amp;"-"&amp;SUBSTITUTE(Tabla1[[#This Row],[Horario Inscrito]]," ","")&amp;"-"&amp;Tabla1[[#This Row],[Fecha Inicio grupo]])</f>
        <v/>
      </c>
      <c r="BF422" s="252" t="str">
        <f>IF(F422="","",Tabla1[[#This Row],[Curso]])</f>
        <v/>
      </c>
      <c r="BG422" s="253" t="str">
        <f>+IF(TRIM(F422)="","",$B$1&amp;"-"&amp;TRIM(Tabla1[[#This Row],[Mes Inscrito]])&amp;"-"&amp;TRIM(Tabla1[[#This Row],[Dia de clases Inscrito]])&amp;"-"&amp;TRIM(Tabla1[[#This Row],[Horario Inscrito]])&amp;"-"&amp;TRIM(Tabla1[[#This Row],[Fecha Inicio grupo]])&amp;"-"&amp;TRIM(Tabla1[[#This Row],[Tipo Incrito]]))</f>
        <v/>
      </c>
      <c r="BH422" s="307"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8"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8"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8" t="str">
        <f>IF(Tabla1[[#This Row],[Fecha Inicio grupo]]="","",IFERROR(VLOOKUP(Tabla1[[#This Row],[Mes de Alta como miembro]],Parámetros!$AM$2:$AN$16,2,0),"01/01/1900"))</f>
        <v/>
      </c>
    </row>
    <row r="423" spans="1:63" ht="14.45">
      <c r="A423" s="68">
        <v>420</v>
      </c>
      <c r="B423" s="29"/>
      <c r="C423" s="34"/>
      <c r="D423" s="42"/>
      <c r="E423" s="64"/>
      <c r="F423" s="45"/>
      <c r="G423" s="45"/>
      <c r="H423" s="164"/>
      <c r="I423" s="42"/>
      <c r="J423" s="28"/>
      <c r="K423" s="69"/>
      <c r="L423" s="68"/>
      <c r="M423" s="46"/>
      <c r="N423" s="239" t="str">
        <f ca="1">IF(Tabla1[[#This Row],[Fecha de nac]]="","",IF(Tabla1[[#This Row],[Fecha Finalización]] &gt;=TODAY(), DATEDIF(Tabla1[[#This Row],[Fecha de nac]],TODAY(),"y"), ROUNDDOWN((Tabla1[[#This Row],[Fecha Finalización]] -Tabla1[[#This Row],[Fecha de nac]])/365,0)))</f>
        <v/>
      </c>
      <c r="O423" s="170"/>
      <c r="P423" s="34"/>
      <c r="Q423" s="67"/>
      <c r="R423" s="67"/>
      <c r="S423" s="67"/>
      <c r="T423" s="67"/>
      <c r="U423" s="244" t="str">
        <f>IF(F423="","",Tabla1[[#This Row],[Fecha Inicio grupo]]+3*7-7)</f>
        <v/>
      </c>
      <c r="V423" s="245" t="str">
        <f>IF(F423="","",EDATE(Tabla1[[#This Row],[Fecha Inicio grupo]],3))</f>
        <v/>
      </c>
      <c r="W423" s="29"/>
      <c r="X423" s="29"/>
      <c r="Y423" s="76"/>
      <c r="Z423" s="76"/>
      <c r="AA423" s="76"/>
      <c r="AB423" s="76"/>
      <c r="AC423" s="76"/>
      <c r="AD423" s="76"/>
      <c r="AE423" s="76"/>
      <c r="AF423" s="76"/>
      <c r="AG423" s="76"/>
      <c r="AH423" s="76"/>
      <c r="AI423" s="76"/>
      <c r="AJ423" s="76"/>
      <c r="AK423" s="76"/>
      <c r="AL423" s="76"/>
      <c r="AM423" s="76"/>
      <c r="AN423" s="76"/>
      <c r="AO423" s="145"/>
      <c r="AP423" s="247" t="str">
        <f>IF(F423="","",IFERROR(VLOOKUP(SUBSTITUTE(SUBSTITUTE(Tabla1[[#This Row],[Uso Sistemas]],"T","P"),"N","F"),Parámetros!$M$2:$N$17,2,0),"Completar hasta 3ra sem. para evaluar a Probacionista"))</f>
        <v/>
      </c>
      <c r="AQ423" s="39"/>
      <c r="AR423" s="39"/>
      <c r="AS423" s="39"/>
      <c r="AT423" s="28"/>
      <c r="AU423" s="55"/>
      <c r="AV423" s="55"/>
      <c r="AW423" s="55"/>
      <c r="AX423" s="249" t="str">
        <f>IF(V423="","",EOMONTH(EDATE(Tabla1[[#This Row],[Fecha Finalización]],2),0))</f>
        <v/>
      </c>
      <c r="AY423" s="39"/>
      <c r="AZ423" s="250" t="str">
        <f>IF(V423="","",EOMONTH(EDATE(Tabla1[[#This Row],[Fecha Finalización]],3),0))</f>
        <v/>
      </c>
      <c r="BA423" s="39"/>
      <c r="BB423" s="39"/>
      <c r="BC423" s="236"/>
      <c r="BD423" s="234" t="str">
        <f>IF(F423="","",Tabla1[[#This Row],[sem 01]]&amp;Tabla1[[#This Row],[sem 02]]&amp;Tabla1[[#This Row],[sem 03]])</f>
        <v/>
      </c>
      <c r="BE423" s="235" t="str">
        <f>IF(TRIM(F423)="","",$B$1&amp;"-"&amp;SUBSTITUTE(Tabla1[[#This Row],[Mes Inscrito]]," ","")&amp;"-"&amp;SUBSTITUTE(Tabla1[[#This Row],[Dia de clases Inscrito]]," ","")&amp;"-"&amp;SUBSTITUTE(Tabla1[[#This Row],[Horario Inscrito]]," ","")&amp;"-"&amp;Tabla1[[#This Row],[Fecha Inicio grupo]])</f>
        <v/>
      </c>
      <c r="BF423" s="252" t="str">
        <f>IF(F423="","",Tabla1[[#This Row],[Curso]])</f>
        <v/>
      </c>
      <c r="BG423" s="253" t="str">
        <f>+IF(TRIM(F423)="","",$B$1&amp;"-"&amp;TRIM(Tabla1[[#This Row],[Mes Inscrito]])&amp;"-"&amp;TRIM(Tabla1[[#This Row],[Dia de clases Inscrito]])&amp;"-"&amp;TRIM(Tabla1[[#This Row],[Horario Inscrito]])&amp;"-"&amp;TRIM(Tabla1[[#This Row],[Fecha Inicio grupo]])&amp;"-"&amp;TRIM(Tabla1[[#This Row],[Tipo Incrito]]))</f>
        <v/>
      </c>
      <c r="BH423" s="307"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8"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8"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8" t="str">
        <f>IF(Tabla1[[#This Row],[Fecha Inicio grupo]]="","",IFERROR(VLOOKUP(Tabla1[[#This Row],[Mes de Alta como miembro]],Parámetros!$AM$2:$AN$16,2,0),"01/01/1900"))</f>
        <v/>
      </c>
    </row>
    <row r="424" spans="1:63" ht="14.45">
      <c r="A424" s="68">
        <v>421</v>
      </c>
      <c r="B424" s="29"/>
      <c r="C424" s="34"/>
      <c r="D424" s="42"/>
      <c r="E424" s="64"/>
      <c r="F424" s="45"/>
      <c r="G424" s="45"/>
      <c r="H424" s="164"/>
      <c r="I424" s="42"/>
      <c r="J424" s="28"/>
      <c r="K424" s="69"/>
      <c r="L424" s="68"/>
      <c r="M424" s="46"/>
      <c r="N424" s="239" t="str">
        <f ca="1">IF(Tabla1[[#This Row],[Fecha de nac]]="","",IF(Tabla1[[#This Row],[Fecha Finalización]] &gt;=TODAY(), DATEDIF(Tabla1[[#This Row],[Fecha de nac]],TODAY(),"y"), ROUNDDOWN((Tabla1[[#This Row],[Fecha Finalización]] -Tabla1[[#This Row],[Fecha de nac]])/365,0)))</f>
        <v/>
      </c>
      <c r="O424" s="170"/>
      <c r="P424" s="34"/>
      <c r="Q424" s="67"/>
      <c r="R424" s="67"/>
      <c r="S424" s="67"/>
      <c r="T424" s="67"/>
      <c r="U424" s="244" t="str">
        <f>IF(F424="","",Tabla1[[#This Row],[Fecha Inicio grupo]]+3*7-7)</f>
        <v/>
      </c>
      <c r="V424" s="245" t="str">
        <f>IF(F424="","",EDATE(Tabla1[[#This Row],[Fecha Inicio grupo]],3))</f>
        <v/>
      </c>
      <c r="W424" s="29"/>
      <c r="X424" s="29"/>
      <c r="Y424" s="76"/>
      <c r="Z424" s="76"/>
      <c r="AA424" s="76"/>
      <c r="AB424" s="76"/>
      <c r="AC424" s="76"/>
      <c r="AD424" s="76"/>
      <c r="AE424" s="76"/>
      <c r="AF424" s="76"/>
      <c r="AG424" s="76"/>
      <c r="AH424" s="76"/>
      <c r="AI424" s="76"/>
      <c r="AJ424" s="76"/>
      <c r="AK424" s="76"/>
      <c r="AL424" s="76"/>
      <c r="AM424" s="76"/>
      <c r="AN424" s="76"/>
      <c r="AO424" s="145"/>
      <c r="AP424" s="247" t="str">
        <f>IF(F424="","",IFERROR(VLOOKUP(SUBSTITUTE(SUBSTITUTE(Tabla1[[#This Row],[Uso Sistemas]],"T","P"),"N","F"),Parámetros!$M$2:$N$17,2,0),"Completar hasta 3ra sem. para evaluar a Probacionista"))</f>
        <v/>
      </c>
      <c r="AQ424" s="39"/>
      <c r="AR424" s="39"/>
      <c r="AS424" s="39"/>
      <c r="AT424" s="28"/>
      <c r="AU424" s="55"/>
      <c r="AV424" s="55"/>
      <c r="AW424" s="55"/>
      <c r="AX424" s="249" t="str">
        <f>IF(V424="","",EOMONTH(EDATE(Tabla1[[#This Row],[Fecha Finalización]],2),0))</f>
        <v/>
      </c>
      <c r="AY424" s="39"/>
      <c r="AZ424" s="250" t="str">
        <f>IF(V424="","",EOMONTH(EDATE(Tabla1[[#This Row],[Fecha Finalización]],3),0))</f>
        <v/>
      </c>
      <c r="BA424" s="39"/>
      <c r="BB424" s="39"/>
      <c r="BC424" s="236"/>
      <c r="BD424" s="234" t="str">
        <f>IF(F424="","",Tabla1[[#This Row],[sem 01]]&amp;Tabla1[[#This Row],[sem 02]]&amp;Tabla1[[#This Row],[sem 03]])</f>
        <v/>
      </c>
      <c r="BE424" s="235" t="str">
        <f>IF(TRIM(F424)="","",$B$1&amp;"-"&amp;SUBSTITUTE(Tabla1[[#This Row],[Mes Inscrito]]," ","")&amp;"-"&amp;SUBSTITUTE(Tabla1[[#This Row],[Dia de clases Inscrito]]," ","")&amp;"-"&amp;SUBSTITUTE(Tabla1[[#This Row],[Horario Inscrito]]," ","")&amp;"-"&amp;Tabla1[[#This Row],[Fecha Inicio grupo]])</f>
        <v/>
      </c>
      <c r="BF424" s="252" t="str">
        <f>IF(F424="","",Tabla1[[#This Row],[Curso]])</f>
        <v/>
      </c>
      <c r="BG424" s="253" t="str">
        <f>+IF(TRIM(F424)="","",$B$1&amp;"-"&amp;TRIM(Tabla1[[#This Row],[Mes Inscrito]])&amp;"-"&amp;TRIM(Tabla1[[#This Row],[Dia de clases Inscrito]])&amp;"-"&amp;TRIM(Tabla1[[#This Row],[Horario Inscrito]])&amp;"-"&amp;TRIM(Tabla1[[#This Row],[Fecha Inicio grupo]])&amp;"-"&amp;TRIM(Tabla1[[#This Row],[Tipo Incrito]]))</f>
        <v/>
      </c>
      <c r="BH424" s="307"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8"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8"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8" t="str">
        <f>IF(Tabla1[[#This Row],[Fecha Inicio grupo]]="","",IFERROR(VLOOKUP(Tabla1[[#This Row],[Mes de Alta como miembro]],Parámetros!$AM$2:$AN$16,2,0),"01/01/1900"))</f>
        <v/>
      </c>
    </row>
    <row r="425" spans="1:63" ht="14.45">
      <c r="A425" s="68">
        <v>422</v>
      </c>
      <c r="B425" s="29"/>
      <c r="C425" s="34"/>
      <c r="D425" s="42"/>
      <c r="E425" s="64"/>
      <c r="F425" s="45"/>
      <c r="G425" s="45"/>
      <c r="H425" s="164"/>
      <c r="I425" s="42"/>
      <c r="J425" s="28"/>
      <c r="K425" s="69"/>
      <c r="L425" s="68"/>
      <c r="M425" s="46"/>
      <c r="N425" s="239" t="str">
        <f ca="1">IF(Tabla1[[#This Row],[Fecha de nac]]="","",IF(Tabla1[[#This Row],[Fecha Finalización]] &gt;=TODAY(), DATEDIF(Tabla1[[#This Row],[Fecha de nac]],TODAY(),"y"), ROUNDDOWN((Tabla1[[#This Row],[Fecha Finalización]] -Tabla1[[#This Row],[Fecha de nac]])/365,0)))</f>
        <v/>
      </c>
      <c r="O425" s="170"/>
      <c r="P425" s="34"/>
      <c r="Q425" s="67"/>
      <c r="R425" s="67"/>
      <c r="S425" s="67"/>
      <c r="T425" s="67"/>
      <c r="U425" s="244" t="str">
        <f>IF(F425="","",Tabla1[[#This Row],[Fecha Inicio grupo]]+3*7-7)</f>
        <v/>
      </c>
      <c r="V425" s="245" t="str">
        <f>IF(F425="","",EDATE(Tabla1[[#This Row],[Fecha Inicio grupo]],3))</f>
        <v/>
      </c>
      <c r="W425" s="29"/>
      <c r="X425" s="29"/>
      <c r="Y425" s="76"/>
      <c r="Z425" s="76"/>
      <c r="AA425" s="76"/>
      <c r="AB425" s="76"/>
      <c r="AC425" s="76"/>
      <c r="AD425" s="76"/>
      <c r="AE425" s="76"/>
      <c r="AF425" s="76"/>
      <c r="AG425" s="76"/>
      <c r="AH425" s="76"/>
      <c r="AI425" s="76"/>
      <c r="AJ425" s="76"/>
      <c r="AK425" s="76"/>
      <c r="AL425" s="76"/>
      <c r="AM425" s="76"/>
      <c r="AN425" s="76"/>
      <c r="AO425" s="145"/>
      <c r="AP425" s="247" t="str">
        <f>IF(F425="","",IFERROR(VLOOKUP(SUBSTITUTE(SUBSTITUTE(Tabla1[[#This Row],[Uso Sistemas]],"T","P"),"N","F"),Parámetros!$M$2:$N$17,2,0),"Completar hasta 3ra sem. para evaluar a Probacionista"))</f>
        <v/>
      </c>
      <c r="AQ425" s="39"/>
      <c r="AR425" s="39"/>
      <c r="AS425" s="39"/>
      <c r="AT425" s="28"/>
      <c r="AU425" s="55"/>
      <c r="AV425" s="55"/>
      <c r="AW425" s="55"/>
      <c r="AX425" s="249" t="str">
        <f>IF(V425="","",EOMONTH(EDATE(Tabla1[[#This Row],[Fecha Finalización]],2),0))</f>
        <v/>
      </c>
      <c r="AY425" s="39"/>
      <c r="AZ425" s="250" t="str">
        <f>IF(V425="","",EOMONTH(EDATE(Tabla1[[#This Row],[Fecha Finalización]],3),0))</f>
        <v/>
      </c>
      <c r="BA425" s="39"/>
      <c r="BB425" s="39"/>
      <c r="BC425" s="236"/>
      <c r="BD425" s="234" t="str">
        <f>IF(F425="","",Tabla1[[#This Row],[sem 01]]&amp;Tabla1[[#This Row],[sem 02]]&amp;Tabla1[[#This Row],[sem 03]])</f>
        <v/>
      </c>
      <c r="BE425" s="235" t="str">
        <f>IF(TRIM(F425)="","",$B$1&amp;"-"&amp;SUBSTITUTE(Tabla1[[#This Row],[Mes Inscrito]]," ","")&amp;"-"&amp;SUBSTITUTE(Tabla1[[#This Row],[Dia de clases Inscrito]]," ","")&amp;"-"&amp;SUBSTITUTE(Tabla1[[#This Row],[Horario Inscrito]]," ","")&amp;"-"&amp;Tabla1[[#This Row],[Fecha Inicio grupo]])</f>
        <v/>
      </c>
      <c r="BF425" s="252" t="str">
        <f>IF(F425="","",Tabla1[[#This Row],[Curso]])</f>
        <v/>
      </c>
      <c r="BG425" s="253" t="str">
        <f>+IF(TRIM(F425)="","",$B$1&amp;"-"&amp;TRIM(Tabla1[[#This Row],[Mes Inscrito]])&amp;"-"&amp;TRIM(Tabla1[[#This Row],[Dia de clases Inscrito]])&amp;"-"&amp;TRIM(Tabla1[[#This Row],[Horario Inscrito]])&amp;"-"&amp;TRIM(Tabla1[[#This Row],[Fecha Inicio grupo]])&amp;"-"&amp;TRIM(Tabla1[[#This Row],[Tipo Incrito]]))</f>
        <v/>
      </c>
      <c r="BH425" s="307"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8"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8"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8" t="str">
        <f>IF(Tabla1[[#This Row],[Fecha Inicio grupo]]="","",IFERROR(VLOOKUP(Tabla1[[#This Row],[Mes de Alta como miembro]],Parámetros!$AM$2:$AN$16,2,0),"01/01/1900"))</f>
        <v/>
      </c>
    </row>
    <row r="426" spans="1:63" ht="14.45">
      <c r="A426" s="68">
        <v>423</v>
      </c>
      <c r="B426" s="29"/>
      <c r="C426" s="34"/>
      <c r="D426" s="42"/>
      <c r="E426" s="64"/>
      <c r="F426" s="45"/>
      <c r="G426" s="45"/>
      <c r="H426" s="164"/>
      <c r="I426" s="42"/>
      <c r="J426" s="28"/>
      <c r="K426" s="69"/>
      <c r="L426" s="68"/>
      <c r="M426" s="46"/>
      <c r="N426" s="239" t="str">
        <f ca="1">IF(Tabla1[[#This Row],[Fecha de nac]]="","",IF(Tabla1[[#This Row],[Fecha Finalización]] &gt;=TODAY(), DATEDIF(Tabla1[[#This Row],[Fecha de nac]],TODAY(),"y"), ROUNDDOWN((Tabla1[[#This Row],[Fecha Finalización]] -Tabla1[[#This Row],[Fecha de nac]])/365,0)))</f>
        <v/>
      </c>
      <c r="O426" s="170"/>
      <c r="P426" s="34"/>
      <c r="Q426" s="67"/>
      <c r="R426" s="67"/>
      <c r="S426" s="67"/>
      <c r="T426" s="67"/>
      <c r="U426" s="244" t="str">
        <f>IF(F426="","",Tabla1[[#This Row],[Fecha Inicio grupo]]+3*7-7)</f>
        <v/>
      </c>
      <c r="V426" s="245" t="str">
        <f>IF(F426="","",EDATE(Tabla1[[#This Row],[Fecha Inicio grupo]],3))</f>
        <v/>
      </c>
      <c r="W426" s="29"/>
      <c r="X426" s="29"/>
      <c r="Y426" s="76"/>
      <c r="Z426" s="76"/>
      <c r="AA426" s="76"/>
      <c r="AB426" s="76"/>
      <c r="AC426" s="76"/>
      <c r="AD426" s="76"/>
      <c r="AE426" s="76"/>
      <c r="AF426" s="76"/>
      <c r="AG426" s="76"/>
      <c r="AH426" s="76"/>
      <c r="AI426" s="76"/>
      <c r="AJ426" s="76"/>
      <c r="AK426" s="76"/>
      <c r="AL426" s="76"/>
      <c r="AM426" s="76"/>
      <c r="AN426" s="76"/>
      <c r="AO426" s="145"/>
      <c r="AP426" s="247" t="str">
        <f>IF(F426="","",IFERROR(VLOOKUP(SUBSTITUTE(SUBSTITUTE(Tabla1[[#This Row],[Uso Sistemas]],"T","P"),"N","F"),Parámetros!$M$2:$N$17,2,0),"Completar hasta 3ra sem. para evaluar a Probacionista"))</f>
        <v/>
      </c>
      <c r="AQ426" s="39"/>
      <c r="AR426" s="39"/>
      <c r="AS426" s="39"/>
      <c r="AT426" s="28"/>
      <c r="AU426" s="55"/>
      <c r="AV426" s="55"/>
      <c r="AW426" s="55"/>
      <c r="AX426" s="249" t="str">
        <f>IF(V426="","",EOMONTH(EDATE(Tabla1[[#This Row],[Fecha Finalización]],2),0))</f>
        <v/>
      </c>
      <c r="AY426" s="39"/>
      <c r="AZ426" s="250" t="str">
        <f>IF(V426="","",EOMONTH(EDATE(Tabla1[[#This Row],[Fecha Finalización]],3),0))</f>
        <v/>
      </c>
      <c r="BA426" s="39"/>
      <c r="BB426" s="39"/>
      <c r="BC426" s="236"/>
      <c r="BD426" s="234" t="str">
        <f>IF(F426="","",Tabla1[[#This Row],[sem 01]]&amp;Tabla1[[#This Row],[sem 02]]&amp;Tabla1[[#This Row],[sem 03]])</f>
        <v/>
      </c>
      <c r="BE426" s="235" t="str">
        <f>IF(TRIM(F426)="","",$B$1&amp;"-"&amp;SUBSTITUTE(Tabla1[[#This Row],[Mes Inscrito]]," ","")&amp;"-"&amp;SUBSTITUTE(Tabla1[[#This Row],[Dia de clases Inscrito]]," ","")&amp;"-"&amp;SUBSTITUTE(Tabla1[[#This Row],[Horario Inscrito]]," ","")&amp;"-"&amp;Tabla1[[#This Row],[Fecha Inicio grupo]])</f>
        <v/>
      </c>
      <c r="BF426" s="252" t="str">
        <f>IF(F426="","",Tabla1[[#This Row],[Curso]])</f>
        <v/>
      </c>
      <c r="BG426" s="253" t="str">
        <f>+IF(TRIM(F426)="","",$B$1&amp;"-"&amp;TRIM(Tabla1[[#This Row],[Mes Inscrito]])&amp;"-"&amp;TRIM(Tabla1[[#This Row],[Dia de clases Inscrito]])&amp;"-"&amp;TRIM(Tabla1[[#This Row],[Horario Inscrito]])&amp;"-"&amp;TRIM(Tabla1[[#This Row],[Fecha Inicio grupo]])&amp;"-"&amp;TRIM(Tabla1[[#This Row],[Tipo Incrito]]))</f>
        <v/>
      </c>
      <c r="BH426" s="307"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8"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8"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8" t="str">
        <f>IF(Tabla1[[#This Row],[Fecha Inicio grupo]]="","",IFERROR(VLOOKUP(Tabla1[[#This Row],[Mes de Alta como miembro]],Parámetros!$AM$2:$AN$16,2,0),"01/01/1900"))</f>
        <v/>
      </c>
    </row>
    <row r="427" spans="1:63" ht="14.45">
      <c r="A427" s="68">
        <v>424</v>
      </c>
      <c r="B427" s="29"/>
      <c r="C427" s="34"/>
      <c r="D427" s="42"/>
      <c r="E427" s="64"/>
      <c r="F427" s="45"/>
      <c r="G427" s="45"/>
      <c r="H427" s="164"/>
      <c r="I427" s="42"/>
      <c r="J427" s="28"/>
      <c r="K427" s="69"/>
      <c r="L427" s="68"/>
      <c r="M427" s="46"/>
      <c r="N427" s="239" t="str">
        <f ca="1">IF(Tabla1[[#This Row],[Fecha de nac]]="","",IF(Tabla1[[#This Row],[Fecha Finalización]] &gt;=TODAY(), DATEDIF(Tabla1[[#This Row],[Fecha de nac]],TODAY(),"y"), ROUNDDOWN((Tabla1[[#This Row],[Fecha Finalización]] -Tabla1[[#This Row],[Fecha de nac]])/365,0)))</f>
        <v/>
      </c>
      <c r="O427" s="170"/>
      <c r="P427" s="34"/>
      <c r="Q427" s="67"/>
      <c r="R427" s="67"/>
      <c r="S427" s="67"/>
      <c r="T427" s="67"/>
      <c r="U427" s="244" t="str">
        <f>IF(F427="","",Tabla1[[#This Row],[Fecha Inicio grupo]]+3*7-7)</f>
        <v/>
      </c>
      <c r="V427" s="245" t="str">
        <f>IF(F427="","",EDATE(Tabla1[[#This Row],[Fecha Inicio grupo]],3))</f>
        <v/>
      </c>
      <c r="W427" s="29"/>
      <c r="X427" s="29"/>
      <c r="Y427" s="76"/>
      <c r="Z427" s="76"/>
      <c r="AA427" s="76"/>
      <c r="AB427" s="76"/>
      <c r="AC427" s="76"/>
      <c r="AD427" s="76"/>
      <c r="AE427" s="76"/>
      <c r="AF427" s="76"/>
      <c r="AG427" s="76"/>
      <c r="AH427" s="76"/>
      <c r="AI427" s="76"/>
      <c r="AJ427" s="76"/>
      <c r="AK427" s="76"/>
      <c r="AL427" s="76"/>
      <c r="AM427" s="76"/>
      <c r="AN427" s="76"/>
      <c r="AO427" s="145"/>
      <c r="AP427" s="247" t="str">
        <f>IF(F427="","",IFERROR(VLOOKUP(SUBSTITUTE(SUBSTITUTE(Tabla1[[#This Row],[Uso Sistemas]],"T","P"),"N","F"),Parámetros!$M$2:$N$17,2,0),"Completar hasta 3ra sem. para evaluar a Probacionista"))</f>
        <v/>
      </c>
      <c r="AQ427" s="39"/>
      <c r="AR427" s="39"/>
      <c r="AS427" s="39"/>
      <c r="AT427" s="28"/>
      <c r="AU427" s="55"/>
      <c r="AV427" s="55"/>
      <c r="AW427" s="55"/>
      <c r="AX427" s="249" t="str">
        <f>IF(V427="","",EOMONTH(EDATE(Tabla1[[#This Row],[Fecha Finalización]],2),0))</f>
        <v/>
      </c>
      <c r="AY427" s="39"/>
      <c r="AZ427" s="250" t="str">
        <f>IF(V427="","",EOMONTH(EDATE(Tabla1[[#This Row],[Fecha Finalización]],3),0))</f>
        <v/>
      </c>
      <c r="BA427" s="39"/>
      <c r="BB427" s="39"/>
      <c r="BC427" s="236"/>
      <c r="BD427" s="234" t="str">
        <f>IF(F427="","",Tabla1[[#This Row],[sem 01]]&amp;Tabla1[[#This Row],[sem 02]]&amp;Tabla1[[#This Row],[sem 03]])</f>
        <v/>
      </c>
      <c r="BE427" s="235" t="str">
        <f>IF(TRIM(F427)="","",$B$1&amp;"-"&amp;SUBSTITUTE(Tabla1[[#This Row],[Mes Inscrito]]," ","")&amp;"-"&amp;SUBSTITUTE(Tabla1[[#This Row],[Dia de clases Inscrito]]," ","")&amp;"-"&amp;SUBSTITUTE(Tabla1[[#This Row],[Horario Inscrito]]," ","")&amp;"-"&amp;Tabla1[[#This Row],[Fecha Inicio grupo]])</f>
        <v/>
      </c>
      <c r="BF427" s="252" t="str">
        <f>IF(F427="","",Tabla1[[#This Row],[Curso]])</f>
        <v/>
      </c>
      <c r="BG427" s="253" t="str">
        <f>+IF(TRIM(F427)="","",$B$1&amp;"-"&amp;TRIM(Tabla1[[#This Row],[Mes Inscrito]])&amp;"-"&amp;TRIM(Tabla1[[#This Row],[Dia de clases Inscrito]])&amp;"-"&amp;TRIM(Tabla1[[#This Row],[Horario Inscrito]])&amp;"-"&amp;TRIM(Tabla1[[#This Row],[Fecha Inicio grupo]])&amp;"-"&amp;TRIM(Tabla1[[#This Row],[Tipo Incrito]]))</f>
        <v/>
      </c>
      <c r="BH427" s="307"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8"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8"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8" t="str">
        <f>IF(Tabla1[[#This Row],[Fecha Inicio grupo]]="","",IFERROR(VLOOKUP(Tabla1[[#This Row],[Mes de Alta como miembro]],Parámetros!$AM$2:$AN$16,2,0),"01/01/1900"))</f>
        <v/>
      </c>
    </row>
    <row r="428" spans="1:63" ht="14.45">
      <c r="A428" s="68">
        <v>425</v>
      </c>
      <c r="B428" s="29"/>
      <c r="C428" s="34"/>
      <c r="D428" s="42"/>
      <c r="E428" s="64"/>
      <c r="F428" s="45"/>
      <c r="G428" s="45"/>
      <c r="H428" s="164"/>
      <c r="I428" s="42"/>
      <c r="J428" s="28"/>
      <c r="K428" s="69"/>
      <c r="L428" s="68"/>
      <c r="M428" s="46"/>
      <c r="N428" s="239" t="str">
        <f ca="1">IF(Tabla1[[#This Row],[Fecha de nac]]="","",IF(Tabla1[[#This Row],[Fecha Finalización]] &gt;=TODAY(), DATEDIF(Tabla1[[#This Row],[Fecha de nac]],TODAY(),"y"), ROUNDDOWN((Tabla1[[#This Row],[Fecha Finalización]] -Tabla1[[#This Row],[Fecha de nac]])/365,0)))</f>
        <v/>
      </c>
      <c r="O428" s="170"/>
      <c r="P428" s="34"/>
      <c r="Q428" s="67"/>
      <c r="R428" s="67"/>
      <c r="S428" s="67"/>
      <c r="T428" s="67"/>
      <c r="U428" s="244" t="str">
        <f>IF(F428="","",Tabla1[[#This Row],[Fecha Inicio grupo]]+3*7-7)</f>
        <v/>
      </c>
      <c r="V428" s="245" t="str">
        <f>IF(F428="","",EDATE(Tabla1[[#This Row],[Fecha Inicio grupo]],3))</f>
        <v/>
      </c>
      <c r="W428" s="29"/>
      <c r="X428" s="29"/>
      <c r="Y428" s="76"/>
      <c r="Z428" s="76"/>
      <c r="AA428" s="76"/>
      <c r="AB428" s="76"/>
      <c r="AC428" s="76"/>
      <c r="AD428" s="76"/>
      <c r="AE428" s="76"/>
      <c r="AF428" s="76"/>
      <c r="AG428" s="76"/>
      <c r="AH428" s="76"/>
      <c r="AI428" s="76"/>
      <c r="AJ428" s="76"/>
      <c r="AK428" s="76"/>
      <c r="AL428" s="76"/>
      <c r="AM428" s="76"/>
      <c r="AN428" s="76"/>
      <c r="AO428" s="145"/>
      <c r="AP428" s="247" t="str">
        <f>IF(F428="","",IFERROR(VLOOKUP(SUBSTITUTE(SUBSTITUTE(Tabla1[[#This Row],[Uso Sistemas]],"T","P"),"N","F"),Parámetros!$M$2:$N$17,2,0),"Completar hasta 3ra sem. para evaluar a Probacionista"))</f>
        <v/>
      </c>
      <c r="AQ428" s="39"/>
      <c r="AR428" s="39"/>
      <c r="AS428" s="39"/>
      <c r="AT428" s="28"/>
      <c r="AU428" s="55"/>
      <c r="AV428" s="55"/>
      <c r="AW428" s="55"/>
      <c r="AX428" s="249" t="str">
        <f>IF(V428="","",EOMONTH(EDATE(Tabla1[[#This Row],[Fecha Finalización]],2),0))</f>
        <v/>
      </c>
      <c r="AY428" s="39"/>
      <c r="AZ428" s="250" t="str">
        <f>IF(V428="","",EOMONTH(EDATE(Tabla1[[#This Row],[Fecha Finalización]],3),0))</f>
        <v/>
      </c>
      <c r="BA428" s="39"/>
      <c r="BB428" s="39"/>
      <c r="BC428" s="236"/>
      <c r="BD428" s="234" t="str">
        <f>IF(F428="","",Tabla1[[#This Row],[sem 01]]&amp;Tabla1[[#This Row],[sem 02]]&amp;Tabla1[[#This Row],[sem 03]])</f>
        <v/>
      </c>
      <c r="BE428" s="235" t="str">
        <f>IF(TRIM(F428)="","",$B$1&amp;"-"&amp;SUBSTITUTE(Tabla1[[#This Row],[Mes Inscrito]]," ","")&amp;"-"&amp;SUBSTITUTE(Tabla1[[#This Row],[Dia de clases Inscrito]]," ","")&amp;"-"&amp;SUBSTITUTE(Tabla1[[#This Row],[Horario Inscrito]]," ","")&amp;"-"&amp;Tabla1[[#This Row],[Fecha Inicio grupo]])</f>
        <v/>
      </c>
      <c r="BF428" s="252" t="str">
        <f>IF(F428="","",Tabla1[[#This Row],[Curso]])</f>
        <v/>
      </c>
      <c r="BG428" s="253" t="str">
        <f>+IF(TRIM(F428)="","",$B$1&amp;"-"&amp;TRIM(Tabla1[[#This Row],[Mes Inscrito]])&amp;"-"&amp;TRIM(Tabla1[[#This Row],[Dia de clases Inscrito]])&amp;"-"&amp;TRIM(Tabla1[[#This Row],[Horario Inscrito]])&amp;"-"&amp;TRIM(Tabla1[[#This Row],[Fecha Inicio grupo]])&amp;"-"&amp;TRIM(Tabla1[[#This Row],[Tipo Incrito]]))</f>
        <v/>
      </c>
      <c r="BH428" s="307"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8"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8"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8" t="str">
        <f>IF(Tabla1[[#This Row],[Fecha Inicio grupo]]="","",IFERROR(VLOOKUP(Tabla1[[#This Row],[Mes de Alta como miembro]],Parámetros!$AM$2:$AN$16,2,0),"01/01/1900"))</f>
        <v/>
      </c>
    </row>
    <row r="429" spans="1:63" ht="14.45">
      <c r="A429" s="68">
        <v>426</v>
      </c>
      <c r="B429" s="29"/>
      <c r="C429" s="34"/>
      <c r="D429" s="42"/>
      <c r="E429" s="64"/>
      <c r="F429" s="45"/>
      <c r="G429" s="45"/>
      <c r="H429" s="164"/>
      <c r="I429" s="42"/>
      <c r="J429" s="28"/>
      <c r="K429" s="69"/>
      <c r="L429" s="68"/>
      <c r="M429" s="46"/>
      <c r="N429" s="239" t="str">
        <f ca="1">IF(Tabla1[[#This Row],[Fecha de nac]]="","",IF(Tabla1[[#This Row],[Fecha Finalización]] &gt;=TODAY(), DATEDIF(Tabla1[[#This Row],[Fecha de nac]],TODAY(),"y"), ROUNDDOWN((Tabla1[[#This Row],[Fecha Finalización]] -Tabla1[[#This Row],[Fecha de nac]])/365,0)))</f>
        <v/>
      </c>
      <c r="O429" s="170"/>
      <c r="P429" s="34"/>
      <c r="Q429" s="67"/>
      <c r="R429" s="67"/>
      <c r="S429" s="67"/>
      <c r="T429" s="67"/>
      <c r="U429" s="244" t="str">
        <f>IF(F429="","",Tabla1[[#This Row],[Fecha Inicio grupo]]+3*7-7)</f>
        <v/>
      </c>
      <c r="V429" s="245" t="str">
        <f>IF(F429="","",EDATE(Tabla1[[#This Row],[Fecha Inicio grupo]],3))</f>
        <v/>
      </c>
      <c r="W429" s="29"/>
      <c r="X429" s="29"/>
      <c r="Y429" s="76"/>
      <c r="Z429" s="76"/>
      <c r="AA429" s="76"/>
      <c r="AB429" s="76"/>
      <c r="AC429" s="76"/>
      <c r="AD429" s="76"/>
      <c r="AE429" s="76"/>
      <c r="AF429" s="76"/>
      <c r="AG429" s="76"/>
      <c r="AH429" s="76"/>
      <c r="AI429" s="76"/>
      <c r="AJ429" s="76"/>
      <c r="AK429" s="76"/>
      <c r="AL429" s="76"/>
      <c r="AM429" s="76"/>
      <c r="AN429" s="76"/>
      <c r="AO429" s="145"/>
      <c r="AP429" s="247" t="str">
        <f>IF(F429="","",IFERROR(VLOOKUP(SUBSTITUTE(SUBSTITUTE(Tabla1[[#This Row],[Uso Sistemas]],"T","P"),"N","F"),Parámetros!$M$2:$N$17,2,0),"Completar hasta 3ra sem. para evaluar a Probacionista"))</f>
        <v/>
      </c>
      <c r="AQ429" s="39"/>
      <c r="AR429" s="39"/>
      <c r="AS429" s="39"/>
      <c r="AT429" s="28"/>
      <c r="AU429" s="55"/>
      <c r="AV429" s="55"/>
      <c r="AW429" s="55"/>
      <c r="AX429" s="249" t="str">
        <f>IF(V429="","",EOMONTH(EDATE(Tabla1[[#This Row],[Fecha Finalización]],2),0))</f>
        <v/>
      </c>
      <c r="AY429" s="39"/>
      <c r="AZ429" s="250" t="str">
        <f>IF(V429="","",EOMONTH(EDATE(Tabla1[[#This Row],[Fecha Finalización]],3),0))</f>
        <v/>
      </c>
      <c r="BA429" s="39"/>
      <c r="BB429" s="39"/>
      <c r="BC429" s="236"/>
      <c r="BD429" s="234" t="str">
        <f>IF(F429="","",Tabla1[[#This Row],[sem 01]]&amp;Tabla1[[#This Row],[sem 02]]&amp;Tabla1[[#This Row],[sem 03]])</f>
        <v/>
      </c>
      <c r="BE429" s="235" t="str">
        <f>IF(TRIM(F429)="","",$B$1&amp;"-"&amp;SUBSTITUTE(Tabla1[[#This Row],[Mes Inscrito]]," ","")&amp;"-"&amp;SUBSTITUTE(Tabla1[[#This Row],[Dia de clases Inscrito]]," ","")&amp;"-"&amp;SUBSTITUTE(Tabla1[[#This Row],[Horario Inscrito]]," ","")&amp;"-"&amp;Tabla1[[#This Row],[Fecha Inicio grupo]])</f>
        <v/>
      </c>
      <c r="BF429" s="252" t="str">
        <f>IF(F429="","",Tabla1[[#This Row],[Curso]])</f>
        <v/>
      </c>
      <c r="BG429" s="253" t="str">
        <f>+IF(TRIM(F429)="","",$B$1&amp;"-"&amp;TRIM(Tabla1[[#This Row],[Mes Inscrito]])&amp;"-"&amp;TRIM(Tabla1[[#This Row],[Dia de clases Inscrito]])&amp;"-"&amp;TRIM(Tabla1[[#This Row],[Horario Inscrito]])&amp;"-"&amp;TRIM(Tabla1[[#This Row],[Fecha Inicio grupo]])&amp;"-"&amp;TRIM(Tabla1[[#This Row],[Tipo Incrito]]))</f>
        <v/>
      </c>
      <c r="BH429" s="307"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8"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8"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8" t="str">
        <f>IF(Tabla1[[#This Row],[Fecha Inicio grupo]]="","",IFERROR(VLOOKUP(Tabla1[[#This Row],[Mes de Alta como miembro]],Parámetros!$AM$2:$AN$16,2,0),"01/01/1900"))</f>
        <v/>
      </c>
    </row>
    <row r="430" spans="1:63" ht="14.45">
      <c r="A430" s="68">
        <v>427</v>
      </c>
      <c r="B430" s="29"/>
      <c r="C430" s="34"/>
      <c r="D430" s="42"/>
      <c r="E430" s="64"/>
      <c r="F430" s="45"/>
      <c r="G430" s="45"/>
      <c r="H430" s="164"/>
      <c r="I430" s="42"/>
      <c r="J430" s="28"/>
      <c r="K430" s="69"/>
      <c r="L430" s="68"/>
      <c r="M430" s="46"/>
      <c r="N430" s="239" t="str">
        <f ca="1">IF(Tabla1[[#This Row],[Fecha de nac]]="","",IF(Tabla1[[#This Row],[Fecha Finalización]] &gt;=TODAY(), DATEDIF(Tabla1[[#This Row],[Fecha de nac]],TODAY(),"y"), ROUNDDOWN((Tabla1[[#This Row],[Fecha Finalización]] -Tabla1[[#This Row],[Fecha de nac]])/365,0)))</f>
        <v/>
      </c>
      <c r="O430" s="170"/>
      <c r="P430" s="34"/>
      <c r="Q430" s="67"/>
      <c r="R430" s="67"/>
      <c r="S430" s="67"/>
      <c r="T430" s="67"/>
      <c r="U430" s="244" t="str">
        <f>IF(F430="","",Tabla1[[#This Row],[Fecha Inicio grupo]]+3*7-7)</f>
        <v/>
      </c>
      <c r="V430" s="245" t="str">
        <f>IF(F430="","",EDATE(Tabla1[[#This Row],[Fecha Inicio grupo]],3))</f>
        <v/>
      </c>
      <c r="W430" s="29"/>
      <c r="X430" s="29"/>
      <c r="Y430" s="76"/>
      <c r="Z430" s="76"/>
      <c r="AA430" s="76"/>
      <c r="AB430" s="76"/>
      <c r="AC430" s="76"/>
      <c r="AD430" s="76"/>
      <c r="AE430" s="76"/>
      <c r="AF430" s="76"/>
      <c r="AG430" s="76"/>
      <c r="AH430" s="76"/>
      <c r="AI430" s="76"/>
      <c r="AJ430" s="76"/>
      <c r="AK430" s="76"/>
      <c r="AL430" s="76"/>
      <c r="AM430" s="76"/>
      <c r="AN430" s="76"/>
      <c r="AO430" s="145"/>
      <c r="AP430" s="247" t="str">
        <f>IF(F430="","",IFERROR(VLOOKUP(SUBSTITUTE(SUBSTITUTE(Tabla1[[#This Row],[Uso Sistemas]],"T","P"),"N","F"),Parámetros!$M$2:$N$17,2,0),"Completar hasta 3ra sem. para evaluar a Probacionista"))</f>
        <v/>
      </c>
      <c r="AQ430" s="39"/>
      <c r="AR430" s="39"/>
      <c r="AS430" s="39"/>
      <c r="AT430" s="28"/>
      <c r="AU430" s="55"/>
      <c r="AV430" s="55"/>
      <c r="AW430" s="55"/>
      <c r="AX430" s="249" t="str">
        <f>IF(V430="","",EOMONTH(EDATE(Tabla1[[#This Row],[Fecha Finalización]],2),0))</f>
        <v/>
      </c>
      <c r="AY430" s="39"/>
      <c r="AZ430" s="250" t="str">
        <f>IF(V430="","",EOMONTH(EDATE(Tabla1[[#This Row],[Fecha Finalización]],3),0))</f>
        <v/>
      </c>
      <c r="BA430" s="39"/>
      <c r="BB430" s="39"/>
      <c r="BC430" s="236"/>
      <c r="BD430" s="234" t="str">
        <f>IF(F430="","",Tabla1[[#This Row],[sem 01]]&amp;Tabla1[[#This Row],[sem 02]]&amp;Tabla1[[#This Row],[sem 03]])</f>
        <v/>
      </c>
      <c r="BE430" s="235" t="str">
        <f>IF(TRIM(F430)="","",$B$1&amp;"-"&amp;SUBSTITUTE(Tabla1[[#This Row],[Mes Inscrito]]," ","")&amp;"-"&amp;SUBSTITUTE(Tabla1[[#This Row],[Dia de clases Inscrito]]," ","")&amp;"-"&amp;SUBSTITUTE(Tabla1[[#This Row],[Horario Inscrito]]," ","")&amp;"-"&amp;Tabla1[[#This Row],[Fecha Inicio grupo]])</f>
        <v/>
      </c>
      <c r="BF430" s="252" t="str">
        <f>IF(F430="","",Tabla1[[#This Row],[Curso]])</f>
        <v/>
      </c>
      <c r="BG430" s="253" t="str">
        <f>+IF(TRIM(F430)="","",$B$1&amp;"-"&amp;TRIM(Tabla1[[#This Row],[Mes Inscrito]])&amp;"-"&amp;TRIM(Tabla1[[#This Row],[Dia de clases Inscrito]])&amp;"-"&amp;TRIM(Tabla1[[#This Row],[Horario Inscrito]])&amp;"-"&amp;TRIM(Tabla1[[#This Row],[Fecha Inicio grupo]])&amp;"-"&amp;TRIM(Tabla1[[#This Row],[Tipo Incrito]]))</f>
        <v/>
      </c>
      <c r="BH430" s="307"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8"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8"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8" t="str">
        <f>IF(Tabla1[[#This Row],[Fecha Inicio grupo]]="","",IFERROR(VLOOKUP(Tabla1[[#This Row],[Mes de Alta como miembro]],Parámetros!$AM$2:$AN$16,2,0),"01/01/1900"))</f>
        <v/>
      </c>
    </row>
    <row r="431" spans="1:63" ht="14.45">
      <c r="A431" s="68">
        <v>428</v>
      </c>
      <c r="B431" s="29"/>
      <c r="C431" s="34"/>
      <c r="D431" s="42"/>
      <c r="E431" s="64"/>
      <c r="F431" s="45"/>
      <c r="G431" s="45"/>
      <c r="H431" s="164"/>
      <c r="I431" s="42"/>
      <c r="J431" s="28"/>
      <c r="K431" s="69"/>
      <c r="L431" s="68"/>
      <c r="M431" s="46"/>
      <c r="N431" s="239" t="str">
        <f ca="1">IF(Tabla1[[#This Row],[Fecha de nac]]="","",IF(Tabla1[[#This Row],[Fecha Finalización]] &gt;=TODAY(), DATEDIF(Tabla1[[#This Row],[Fecha de nac]],TODAY(),"y"), ROUNDDOWN((Tabla1[[#This Row],[Fecha Finalización]] -Tabla1[[#This Row],[Fecha de nac]])/365,0)))</f>
        <v/>
      </c>
      <c r="O431" s="170"/>
      <c r="P431" s="34"/>
      <c r="Q431" s="67"/>
      <c r="R431" s="67"/>
      <c r="S431" s="67"/>
      <c r="T431" s="67"/>
      <c r="U431" s="244" t="str">
        <f>IF(F431="","",Tabla1[[#This Row],[Fecha Inicio grupo]]+3*7-7)</f>
        <v/>
      </c>
      <c r="V431" s="245" t="str">
        <f>IF(F431="","",EDATE(Tabla1[[#This Row],[Fecha Inicio grupo]],3))</f>
        <v/>
      </c>
      <c r="W431" s="29"/>
      <c r="X431" s="29"/>
      <c r="Y431" s="76"/>
      <c r="Z431" s="76"/>
      <c r="AA431" s="76"/>
      <c r="AB431" s="76"/>
      <c r="AC431" s="76"/>
      <c r="AD431" s="76"/>
      <c r="AE431" s="76"/>
      <c r="AF431" s="76"/>
      <c r="AG431" s="76"/>
      <c r="AH431" s="76"/>
      <c r="AI431" s="76"/>
      <c r="AJ431" s="76"/>
      <c r="AK431" s="76"/>
      <c r="AL431" s="76"/>
      <c r="AM431" s="76"/>
      <c r="AN431" s="76"/>
      <c r="AO431" s="145"/>
      <c r="AP431" s="247" t="str">
        <f>IF(F431="","",IFERROR(VLOOKUP(SUBSTITUTE(SUBSTITUTE(Tabla1[[#This Row],[Uso Sistemas]],"T","P"),"N","F"),Parámetros!$M$2:$N$17,2,0),"Completar hasta 3ra sem. para evaluar a Probacionista"))</f>
        <v/>
      </c>
      <c r="AQ431" s="39"/>
      <c r="AR431" s="39"/>
      <c r="AS431" s="39"/>
      <c r="AT431" s="28"/>
      <c r="AU431" s="55"/>
      <c r="AV431" s="55"/>
      <c r="AW431" s="55"/>
      <c r="AX431" s="249" t="str">
        <f>IF(V431="","",EOMONTH(EDATE(Tabla1[[#This Row],[Fecha Finalización]],2),0))</f>
        <v/>
      </c>
      <c r="AY431" s="39"/>
      <c r="AZ431" s="250" t="str">
        <f>IF(V431="","",EOMONTH(EDATE(Tabla1[[#This Row],[Fecha Finalización]],3),0))</f>
        <v/>
      </c>
      <c r="BA431" s="39"/>
      <c r="BB431" s="39"/>
      <c r="BC431" s="236"/>
      <c r="BD431" s="234" t="str">
        <f>IF(F431="","",Tabla1[[#This Row],[sem 01]]&amp;Tabla1[[#This Row],[sem 02]]&amp;Tabla1[[#This Row],[sem 03]])</f>
        <v/>
      </c>
      <c r="BE431" s="235" t="str">
        <f>IF(TRIM(F431)="","",$B$1&amp;"-"&amp;SUBSTITUTE(Tabla1[[#This Row],[Mes Inscrito]]," ","")&amp;"-"&amp;SUBSTITUTE(Tabla1[[#This Row],[Dia de clases Inscrito]]," ","")&amp;"-"&amp;SUBSTITUTE(Tabla1[[#This Row],[Horario Inscrito]]," ","")&amp;"-"&amp;Tabla1[[#This Row],[Fecha Inicio grupo]])</f>
        <v/>
      </c>
      <c r="BF431" s="252" t="str">
        <f>IF(F431="","",Tabla1[[#This Row],[Curso]])</f>
        <v/>
      </c>
      <c r="BG431" s="253" t="str">
        <f>+IF(TRIM(F431)="","",$B$1&amp;"-"&amp;TRIM(Tabla1[[#This Row],[Mes Inscrito]])&amp;"-"&amp;TRIM(Tabla1[[#This Row],[Dia de clases Inscrito]])&amp;"-"&amp;TRIM(Tabla1[[#This Row],[Horario Inscrito]])&amp;"-"&amp;TRIM(Tabla1[[#This Row],[Fecha Inicio grupo]])&amp;"-"&amp;TRIM(Tabla1[[#This Row],[Tipo Incrito]]))</f>
        <v/>
      </c>
      <c r="BH431" s="307"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8"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8"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8" t="str">
        <f>IF(Tabla1[[#This Row],[Fecha Inicio grupo]]="","",IFERROR(VLOOKUP(Tabla1[[#This Row],[Mes de Alta como miembro]],Parámetros!$AM$2:$AN$16,2,0),"01/01/1900"))</f>
        <v/>
      </c>
    </row>
    <row r="432" spans="1:63" ht="14.45">
      <c r="A432" s="68">
        <v>429</v>
      </c>
      <c r="B432" s="29"/>
      <c r="C432" s="34"/>
      <c r="D432" s="42"/>
      <c r="E432" s="64"/>
      <c r="F432" s="45"/>
      <c r="G432" s="45"/>
      <c r="H432" s="164"/>
      <c r="I432" s="42"/>
      <c r="J432" s="28"/>
      <c r="K432" s="69"/>
      <c r="L432" s="68"/>
      <c r="M432" s="46"/>
      <c r="N432" s="239" t="str">
        <f ca="1">IF(Tabla1[[#This Row],[Fecha de nac]]="","",IF(Tabla1[[#This Row],[Fecha Finalización]] &gt;=TODAY(), DATEDIF(Tabla1[[#This Row],[Fecha de nac]],TODAY(),"y"), ROUNDDOWN((Tabla1[[#This Row],[Fecha Finalización]] -Tabla1[[#This Row],[Fecha de nac]])/365,0)))</f>
        <v/>
      </c>
      <c r="O432" s="170"/>
      <c r="P432" s="34"/>
      <c r="Q432" s="67"/>
      <c r="R432" s="67"/>
      <c r="S432" s="67"/>
      <c r="T432" s="67"/>
      <c r="U432" s="244" t="str">
        <f>IF(F432="","",Tabla1[[#This Row],[Fecha Inicio grupo]]+3*7-7)</f>
        <v/>
      </c>
      <c r="V432" s="245" t="str">
        <f>IF(F432="","",EDATE(Tabla1[[#This Row],[Fecha Inicio grupo]],3))</f>
        <v/>
      </c>
      <c r="W432" s="29"/>
      <c r="X432" s="29"/>
      <c r="Y432" s="76"/>
      <c r="Z432" s="76"/>
      <c r="AA432" s="76"/>
      <c r="AB432" s="76"/>
      <c r="AC432" s="76"/>
      <c r="AD432" s="76"/>
      <c r="AE432" s="76"/>
      <c r="AF432" s="76"/>
      <c r="AG432" s="76"/>
      <c r="AH432" s="76"/>
      <c r="AI432" s="76"/>
      <c r="AJ432" s="76"/>
      <c r="AK432" s="76"/>
      <c r="AL432" s="76"/>
      <c r="AM432" s="76"/>
      <c r="AN432" s="76"/>
      <c r="AO432" s="145"/>
      <c r="AP432" s="247" t="str">
        <f>IF(F432="","",IFERROR(VLOOKUP(SUBSTITUTE(SUBSTITUTE(Tabla1[[#This Row],[Uso Sistemas]],"T","P"),"N","F"),Parámetros!$M$2:$N$17,2,0),"Completar hasta 3ra sem. para evaluar a Probacionista"))</f>
        <v/>
      </c>
      <c r="AQ432" s="39"/>
      <c r="AR432" s="39"/>
      <c r="AS432" s="39"/>
      <c r="AT432" s="28"/>
      <c r="AU432" s="55"/>
      <c r="AV432" s="55"/>
      <c r="AW432" s="55"/>
      <c r="AX432" s="249" t="str">
        <f>IF(V432="","",EOMONTH(EDATE(Tabla1[[#This Row],[Fecha Finalización]],2),0))</f>
        <v/>
      </c>
      <c r="AY432" s="39"/>
      <c r="AZ432" s="250" t="str">
        <f>IF(V432="","",EOMONTH(EDATE(Tabla1[[#This Row],[Fecha Finalización]],3),0))</f>
        <v/>
      </c>
      <c r="BA432" s="39"/>
      <c r="BB432" s="39"/>
      <c r="BC432" s="236"/>
      <c r="BD432" s="234" t="str">
        <f>IF(F432="","",Tabla1[[#This Row],[sem 01]]&amp;Tabla1[[#This Row],[sem 02]]&amp;Tabla1[[#This Row],[sem 03]])</f>
        <v/>
      </c>
      <c r="BE432" s="235" t="str">
        <f>IF(TRIM(F432)="","",$B$1&amp;"-"&amp;SUBSTITUTE(Tabla1[[#This Row],[Mes Inscrito]]," ","")&amp;"-"&amp;SUBSTITUTE(Tabla1[[#This Row],[Dia de clases Inscrito]]," ","")&amp;"-"&amp;SUBSTITUTE(Tabla1[[#This Row],[Horario Inscrito]]," ","")&amp;"-"&amp;Tabla1[[#This Row],[Fecha Inicio grupo]])</f>
        <v/>
      </c>
      <c r="BF432" s="252" t="str">
        <f>IF(F432="","",Tabla1[[#This Row],[Curso]])</f>
        <v/>
      </c>
      <c r="BG432" s="253" t="str">
        <f>+IF(TRIM(F432)="","",$B$1&amp;"-"&amp;TRIM(Tabla1[[#This Row],[Mes Inscrito]])&amp;"-"&amp;TRIM(Tabla1[[#This Row],[Dia de clases Inscrito]])&amp;"-"&amp;TRIM(Tabla1[[#This Row],[Horario Inscrito]])&amp;"-"&amp;TRIM(Tabla1[[#This Row],[Fecha Inicio grupo]])&amp;"-"&amp;TRIM(Tabla1[[#This Row],[Tipo Incrito]]))</f>
        <v/>
      </c>
      <c r="BH432" s="307"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8"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8"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8" t="str">
        <f>IF(Tabla1[[#This Row],[Fecha Inicio grupo]]="","",IFERROR(VLOOKUP(Tabla1[[#This Row],[Mes de Alta como miembro]],Parámetros!$AM$2:$AN$16,2,0),"01/01/1900"))</f>
        <v/>
      </c>
    </row>
    <row r="433" spans="1:63" ht="14.45">
      <c r="A433" s="68">
        <v>430</v>
      </c>
      <c r="B433" s="29"/>
      <c r="C433" s="34"/>
      <c r="D433" s="42"/>
      <c r="E433" s="64"/>
      <c r="F433" s="45"/>
      <c r="G433" s="45"/>
      <c r="H433" s="164"/>
      <c r="I433" s="42"/>
      <c r="J433" s="28"/>
      <c r="K433" s="69"/>
      <c r="L433" s="68"/>
      <c r="M433" s="46"/>
      <c r="N433" s="239" t="str">
        <f ca="1">IF(Tabla1[[#This Row],[Fecha de nac]]="","",IF(Tabla1[[#This Row],[Fecha Finalización]] &gt;=TODAY(), DATEDIF(Tabla1[[#This Row],[Fecha de nac]],TODAY(),"y"), ROUNDDOWN((Tabla1[[#This Row],[Fecha Finalización]] -Tabla1[[#This Row],[Fecha de nac]])/365,0)))</f>
        <v/>
      </c>
      <c r="O433" s="170"/>
      <c r="P433" s="34"/>
      <c r="Q433" s="67"/>
      <c r="R433" s="67"/>
      <c r="S433" s="67"/>
      <c r="T433" s="67"/>
      <c r="U433" s="244" t="str">
        <f>IF(F433="","",Tabla1[[#This Row],[Fecha Inicio grupo]]+3*7-7)</f>
        <v/>
      </c>
      <c r="V433" s="245" t="str">
        <f>IF(F433="","",EDATE(Tabla1[[#This Row],[Fecha Inicio grupo]],3))</f>
        <v/>
      </c>
      <c r="W433" s="29"/>
      <c r="X433" s="29"/>
      <c r="Y433" s="76"/>
      <c r="Z433" s="76"/>
      <c r="AA433" s="76"/>
      <c r="AB433" s="76"/>
      <c r="AC433" s="76"/>
      <c r="AD433" s="76"/>
      <c r="AE433" s="76"/>
      <c r="AF433" s="76"/>
      <c r="AG433" s="76"/>
      <c r="AH433" s="76"/>
      <c r="AI433" s="76"/>
      <c r="AJ433" s="76"/>
      <c r="AK433" s="76"/>
      <c r="AL433" s="76"/>
      <c r="AM433" s="76"/>
      <c r="AN433" s="76"/>
      <c r="AO433" s="145"/>
      <c r="AP433" s="247" t="str">
        <f>IF(F433="","",IFERROR(VLOOKUP(SUBSTITUTE(SUBSTITUTE(Tabla1[[#This Row],[Uso Sistemas]],"T","P"),"N","F"),Parámetros!$M$2:$N$17,2,0),"Completar hasta 3ra sem. para evaluar a Probacionista"))</f>
        <v/>
      </c>
      <c r="AQ433" s="39"/>
      <c r="AR433" s="39"/>
      <c r="AS433" s="39"/>
      <c r="AT433" s="28"/>
      <c r="AU433" s="55"/>
      <c r="AV433" s="55"/>
      <c r="AW433" s="55"/>
      <c r="AX433" s="249" t="str">
        <f>IF(V433="","",EOMONTH(EDATE(Tabla1[[#This Row],[Fecha Finalización]],2),0))</f>
        <v/>
      </c>
      <c r="AY433" s="39"/>
      <c r="AZ433" s="250" t="str">
        <f>IF(V433="","",EOMONTH(EDATE(Tabla1[[#This Row],[Fecha Finalización]],3),0))</f>
        <v/>
      </c>
      <c r="BA433" s="39"/>
      <c r="BB433" s="39"/>
      <c r="BC433" s="236"/>
      <c r="BD433" s="234" t="str">
        <f>IF(F433="","",Tabla1[[#This Row],[sem 01]]&amp;Tabla1[[#This Row],[sem 02]]&amp;Tabla1[[#This Row],[sem 03]])</f>
        <v/>
      </c>
      <c r="BE433" s="235" t="str">
        <f>IF(TRIM(F433)="","",$B$1&amp;"-"&amp;SUBSTITUTE(Tabla1[[#This Row],[Mes Inscrito]]," ","")&amp;"-"&amp;SUBSTITUTE(Tabla1[[#This Row],[Dia de clases Inscrito]]," ","")&amp;"-"&amp;SUBSTITUTE(Tabla1[[#This Row],[Horario Inscrito]]," ","")&amp;"-"&amp;Tabla1[[#This Row],[Fecha Inicio grupo]])</f>
        <v/>
      </c>
      <c r="BF433" s="252" t="str">
        <f>IF(F433="","",Tabla1[[#This Row],[Curso]])</f>
        <v/>
      </c>
      <c r="BG433" s="253" t="str">
        <f>+IF(TRIM(F433)="","",$B$1&amp;"-"&amp;TRIM(Tabla1[[#This Row],[Mes Inscrito]])&amp;"-"&amp;TRIM(Tabla1[[#This Row],[Dia de clases Inscrito]])&amp;"-"&amp;TRIM(Tabla1[[#This Row],[Horario Inscrito]])&amp;"-"&amp;TRIM(Tabla1[[#This Row],[Fecha Inicio grupo]])&amp;"-"&amp;TRIM(Tabla1[[#This Row],[Tipo Incrito]]))</f>
        <v/>
      </c>
      <c r="BH433" s="307"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8"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8"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8" t="str">
        <f>IF(Tabla1[[#This Row],[Fecha Inicio grupo]]="","",IFERROR(VLOOKUP(Tabla1[[#This Row],[Mes de Alta como miembro]],Parámetros!$AM$2:$AN$16,2,0),"01/01/1900"))</f>
        <v/>
      </c>
    </row>
    <row r="434" spans="1:63" ht="14.45">
      <c r="A434" s="68">
        <v>431</v>
      </c>
      <c r="B434" s="29"/>
      <c r="C434" s="34"/>
      <c r="D434" s="42"/>
      <c r="E434" s="64"/>
      <c r="F434" s="45"/>
      <c r="G434" s="45"/>
      <c r="H434" s="164"/>
      <c r="I434" s="42"/>
      <c r="J434" s="28"/>
      <c r="K434" s="69"/>
      <c r="L434" s="68"/>
      <c r="M434" s="46"/>
      <c r="N434" s="239" t="str">
        <f ca="1">IF(Tabla1[[#This Row],[Fecha de nac]]="","",IF(Tabla1[[#This Row],[Fecha Finalización]] &gt;=TODAY(), DATEDIF(Tabla1[[#This Row],[Fecha de nac]],TODAY(),"y"), ROUNDDOWN((Tabla1[[#This Row],[Fecha Finalización]] -Tabla1[[#This Row],[Fecha de nac]])/365,0)))</f>
        <v/>
      </c>
      <c r="O434" s="170"/>
      <c r="P434" s="34"/>
      <c r="Q434" s="67"/>
      <c r="R434" s="67"/>
      <c r="S434" s="67"/>
      <c r="T434" s="67"/>
      <c r="U434" s="244" t="str">
        <f>IF(F434="","",Tabla1[[#This Row],[Fecha Inicio grupo]]+3*7-7)</f>
        <v/>
      </c>
      <c r="V434" s="245" t="str">
        <f>IF(F434="","",EDATE(Tabla1[[#This Row],[Fecha Inicio grupo]],3))</f>
        <v/>
      </c>
      <c r="W434" s="29"/>
      <c r="X434" s="29"/>
      <c r="Y434" s="76"/>
      <c r="Z434" s="76"/>
      <c r="AA434" s="76"/>
      <c r="AB434" s="76"/>
      <c r="AC434" s="76"/>
      <c r="AD434" s="76"/>
      <c r="AE434" s="76"/>
      <c r="AF434" s="76"/>
      <c r="AG434" s="76"/>
      <c r="AH434" s="76"/>
      <c r="AI434" s="76"/>
      <c r="AJ434" s="76"/>
      <c r="AK434" s="76"/>
      <c r="AL434" s="76"/>
      <c r="AM434" s="76"/>
      <c r="AN434" s="76"/>
      <c r="AO434" s="145"/>
      <c r="AP434" s="247" t="str">
        <f>IF(F434="","",IFERROR(VLOOKUP(SUBSTITUTE(SUBSTITUTE(Tabla1[[#This Row],[Uso Sistemas]],"T","P"),"N","F"),Parámetros!$M$2:$N$17,2,0),"Completar hasta 3ra sem. para evaluar a Probacionista"))</f>
        <v/>
      </c>
      <c r="AQ434" s="39"/>
      <c r="AR434" s="39"/>
      <c r="AS434" s="39"/>
      <c r="AT434" s="28"/>
      <c r="AU434" s="55"/>
      <c r="AV434" s="55"/>
      <c r="AW434" s="55"/>
      <c r="AX434" s="249" t="str">
        <f>IF(V434="","",EOMONTH(EDATE(Tabla1[[#This Row],[Fecha Finalización]],2),0))</f>
        <v/>
      </c>
      <c r="AY434" s="39"/>
      <c r="AZ434" s="250" t="str">
        <f>IF(V434="","",EOMONTH(EDATE(Tabla1[[#This Row],[Fecha Finalización]],3),0))</f>
        <v/>
      </c>
      <c r="BA434" s="39"/>
      <c r="BB434" s="39"/>
      <c r="BC434" s="236"/>
      <c r="BD434" s="234" t="str">
        <f>IF(F434="","",Tabla1[[#This Row],[sem 01]]&amp;Tabla1[[#This Row],[sem 02]]&amp;Tabla1[[#This Row],[sem 03]])</f>
        <v/>
      </c>
      <c r="BE434" s="235" t="str">
        <f>IF(TRIM(F434)="","",$B$1&amp;"-"&amp;SUBSTITUTE(Tabla1[[#This Row],[Mes Inscrito]]," ","")&amp;"-"&amp;SUBSTITUTE(Tabla1[[#This Row],[Dia de clases Inscrito]]," ","")&amp;"-"&amp;SUBSTITUTE(Tabla1[[#This Row],[Horario Inscrito]]," ","")&amp;"-"&amp;Tabla1[[#This Row],[Fecha Inicio grupo]])</f>
        <v/>
      </c>
      <c r="BF434" s="252" t="str">
        <f>IF(F434="","",Tabla1[[#This Row],[Curso]])</f>
        <v/>
      </c>
      <c r="BG434" s="253" t="str">
        <f>+IF(TRIM(F434)="","",$B$1&amp;"-"&amp;TRIM(Tabla1[[#This Row],[Mes Inscrito]])&amp;"-"&amp;TRIM(Tabla1[[#This Row],[Dia de clases Inscrito]])&amp;"-"&amp;TRIM(Tabla1[[#This Row],[Horario Inscrito]])&amp;"-"&amp;TRIM(Tabla1[[#This Row],[Fecha Inicio grupo]])&amp;"-"&amp;TRIM(Tabla1[[#This Row],[Tipo Incrito]]))</f>
        <v/>
      </c>
      <c r="BH434" s="307"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8"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8"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8" t="str">
        <f>IF(Tabla1[[#This Row],[Fecha Inicio grupo]]="","",IFERROR(VLOOKUP(Tabla1[[#This Row],[Mes de Alta como miembro]],Parámetros!$AM$2:$AN$16,2,0),"01/01/1900"))</f>
        <v/>
      </c>
    </row>
    <row r="435" spans="1:63" ht="14.45">
      <c r="A435" s="68">
        <v>432</v>
      </c>
      <c r="B435" s="29"/>
      <c r="C435" s="34"/>
      <c r="D435" s="42"/>
      <c r="E435" s="64"/>
      <c r="F435" s="45"/>
      <c r="G435" s="45"/>
      <c r="H435" s="164"/>
      <c r="I435" s="42"/>
      <c r="J435" s="28"/>
      <c r="K435" s="69"/>
      <c r="L435" s="68"/>
      <c r="M435" s="46"/>
      <c r="N435" s="239" t="str">
        <f ca="1">IF(Tabla1[[#This Row],[Fecha de nac]]="","",IF(Tabla1[[#This Row],[Fecha Finalización]] &gt;=TODAY(), DATEDIF(Tabla1[[#This Row],[Fecha de nac]],TODAY(),"y"), ROUNDDOWN((Tabla1[[#This Row],[Fecha Finalización]] -Tabla1[[#This Row],[Fecha de nac]])/365,0)))</f>
        <v/>
      </c>
      <c r="O435" s="170"/>
      <c r="P435" s="34"/>
      <c r="Q435" s="67"/>
      <c r="R435" s="67"/>
      <c r="S435" s="67"/>
      <c r="T435" s="67"/>
      <c r="U435" s="244" t="str">
        <f>IF(F435="","",Tabla1[[#This Row],[Fecha Inicio grupo]]+3*7-7)</f>
        <v/>
      </c>
      <c r="V435" s="245" t="str">
        <f>IF(F435="","",EDATE(Tabla1[[#This Row],[Fecha Inicio grupo]],3))</f>
        <v/>
      </c>
      <c r="W435" s="29"/>
      <c r="X435" s="29"/>
      <c r="Y435" s="76"/>
      <c r="Z435" s="76"/>
      <c r="AA435" s="76"/>
      <c r="AB435" s="76"/>
      <c r="AC435" s="76"/>
      <c r="AD435" s="76"/>
      <c r="AE435" s="76"/>
      <c r="AF435" s="76"/>
      <c r="AG435" s="76"/>
      <c r="AH435" s="76"/>
      <c r="AI435" s="76"/>
      <c r="AJ435" s="76"/>
      <c r="AK435" s="76"/>
      <c r="AL435" s="76"/>
      <c r="AM435" s="76"/>
      <c r="AN435" s="76"/>
      <c r="AO435" s="145"/>
      <c r="AP435" s="247" t="str">
        <f>IF(F435="","",IFERROR(VLOOKUP(SUBSTITUTE(SUBSTITUTE(Tabla1[[#This Row],[Uso Sistemas]],"T","P"),"N","F"),Parámetros!$M$2:$N$17,2,0),"Completar hasta 3ra sem. para evaluar a Probacionista"))</f>
        <v/>
      </c>
      <c r="AQ435" s="39"/>
      <c r="AR435" s="39"/>
      <c r="AS435" s="39"/>
      <c r="AT435" s="28"/>
      <c r="AU435" s="55"/>
      <c r="AV435" s="55"/>
      <c r="AW435" s="55"/>
      <c r="AX435" s="249" t="str">
        <f>IF(V435="","",EOMONTH(EDATE(Tabla1[[#This Row],[Fecha Finalización]],2),0))</f>
        <v/>
      </c>
      <c r="AY435" s="39"/>
      <c r="AZ435" s="250" t="str">
        <f>IF(V435="","",EOMONTH(EDATE(Tabla1[[#This Row],[Fecha Finalización]],3),0))</f>
        <v/>
      </c>
      <c r="BA435" s="39"/>
      <c r="BB435" s="39"/>
      <c r="BC435" s="236"/>
      <c r="BD435" s="234" t="str">
        <f>IF(F435="","",Tabla1[[#This Row],[sem 01]]&amp;Tabla1[[#This Row],[sem 02]]&amp;Tabla1[[#This Row],[sem 03]])</f>
        <v/>
      </c>
      <c r="BE435" s="235" t="str">
        <f>IF(TRIM(F435)="","",$B$1&amp;"-"&amp;SUBSTITUTE(Tabla1[[#This Row],[Mes Inscrito]]," ","")&amp;"-"&amp;SUBSTITUTE(Tabla1[[#This Row],[Dia de clases Inscrito]]," ","")&amp;"-"&amp;SUBSTITUTE(Tabla1[[#This Row],[Horario Inscrito]]," ","")&amp;"-"&amp;Tabla1[[#This Row],[Fecha Inicio grupo]])</f>
        <v/>
      </c>
      <c r="BF435" s="252" t="str">
        <f>IF(F435="","",Tabla1[[#This Row],[Curso]])</f>
        <v/>
      </c>
      <c r="BG435" s="253" t="str">
        <f>+IF(TRIM(F435)="","",$B$1&amp;"-"&amp;TRIM(Tabla1[[#This Row],[Mes Inscrito]])&amp;"-"&amp;TRIM(Tabla1[[#This Row],[Dia de clases Inscrito]])&amp;"-"&amp;TRIM(Tabla1[[#This Row],[Horario Inscrito]])&amp;"-"&amp;TRIM(Tabla1[[#This Row],[Fecha Inicio grupo]])&amp;"-"&amp;TRIM(Tabla1[[#This Row],[Tipo Incrito]]))</f>
        <v/>
      </c>
      <c r="BH435" s="307"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8"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8"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8" t="str">
        <f>IF(Tabla1[[#This Row],[Fecha Inicio grupo]]="","",IFERROR(VLOOKUP(Tabla1[[#This Row],[Mes de Alta como miembro]],Parámetros!$AM$2:$AN$16,2,0),"01/01/1900"))</f>
        <v/>
      </c>
    </row>
    <row r="436" spans="1:63" ht="14.45">
      <c r="A436" s="68">
        <v>433</v>
      </c>
      <c r="B436" s="29"/>
      <c r="C436" s="34"/>
      <c r="D436" s="42"/>
      <c r="E436" s="64"/>
      <c r="F436" s="45"/>
      <c r="G436" s="45"/>
      <c r="H436" s="164"/>
      <c r="I436" s="42"/>
      <c r="J436" s="28"/>
      <c r="K436" s="69"/>
      <c r="L436" s="68"/>
      <c r="M436" s="46"/>
      <c r="N436" s="239" t="str">
        <f ca="1">IF(Tabla1[[#This Row],[Fecha de nac]]="","",IF(Tabla1[[#This Row],[Fecha Finalización]] &gt;=TODAY(), DATEDIF(Tabla1[[#This Row],[Fecha de nac]],TODAY(),"y"), ROUNDDOWN((Tabla1[[#This Row],[Fecha Finalización]] -Tabla1[[#This Row],[Fecha de nac]])/365,0)))</f>
        <v/>
      </c>
      <c r="O436" s="170"/>
      <c r="P436" s="34"/>
      <c r="Q436" s="67"/>
      <c r="R436" s="67"/>
      <c r="S436" s="67"/>
      <c r="T436" s="67"/>
      <c r="U436" s="244" t="str">
        <f>IF(F436="","",Tabla1[[#This Row],[Fecha Inicio grupo]]+3*7-7)</f>
        <v/>
      </c>
      <c r="V436" s="245" t="str">
        <f>IF(F436="","",EDATE(Tabla1[[#This Row],[Fecha Inicio grupo]],3))</f>
        <v/>
      </c>
      <c r="W436" s="29"/>
      <c r="X436" s="29"/>
      <c r="Y436" s="76"/>
      <c r="Z436" s="76"/>
      <c r="AA436" s="76"/>
      <c r="AB436" s="76"/>
      <c r="AC436" s="76"/>
      <c r="AD436" s="76"/>
      <c r="AE436" s="76"/>
      <c r="AF436" s="76"/>
      <c r="AG436" s="76"/>
      <c r="AH436" s="76"/>
      <c r="AI436" s="76"/>
      <c r="AJ436" s="76"/>
      <c r="AK436" s="76"/>
      <c r="AL436" s="76"/>
      <c r="AM436" s="76"/>
      <c r="AN436" s="76"/>
      <c r="AO436" s="145"/>
      <c r="AP436" s="247" t="str">
        <f>IF(F436="","",IFERROR(VLOOKUP(SUBSTITUTE(SUBSTITUTE(Tabla1[[#This Row],[Uso Sistemas]],"T","P"),"N","F"),Parámetros!$M$2:$N$17,2,0),"Completar hasta 3ra sem. para evaluar a Probacionista"))</f>
        <v/>
      </c>
      <c r="AQ436" s="39"/>
      <c r="AR436" s="39"/>
      <c r="AS436" s="39"/>
      <c r="AT436" s="28"/>
      <c r="AU436" s="55"/>
      <c r="AV436" s="55"/>
      <c r="AW436" s="55"/>
      <c r="AX436" s="249" t="str">
        <f>IF(V436="","",EOMONTH(EDATE(Tabla1[[#This Row],[Fecha Finalización]],2),0))</f>
        <v/>
      </c>
      <c r="AY436" s="39"/>
      <c r="AZ436" s="250" t="str">
        <f>IF(V436="","",EOMONTH(EDATE(Tabla1[[#This Row],[Fecha Finalización]],3),0))</f>
        <v/>
      </c>
      <c r="BA436" s="39"/>
      <c r="BB436" s="39"/>
      <c r="BC436" s="236"/>
      <c r="BD436" s="234" t="str">
        <f>IF(F436="","",Tabla1[[#This Row],[sem 01]]&amp;Tabla1[[#This Row],[sem 02]]&amp;Tabla1[[#This Row],[sem 03]])</f>
        <v/>
      </c>
      <c r="BE436" s="235" t="str">
        <f>IF(TRIM(F436)="","",$B$1&amp;"-"&amp;SUBSTITUTE(Tabla1[[#This Row],[Mes Inscrito]]," ","")&amp;"-"&amp;SUBSTITUTE(Tabla1[[#This Row],[Dia de clases Inscrito]]," ","")&amp;"-"&amp;SUBSTITUTE(Tabla1[[#This Row],[Horario Inscrito]]," ","")&amp;"-"&amp;Tabla1[[#This Row],[Fecha Inicio grupo]])</f>
        <v/>
      </c>
      <c r="BF436" s="252" t="str">
        <f>IF(F436="","",Tabla1[[#This Row],[Curso]])</f>
        <v/>
      </c>
      <c r="BG436" s="253" t="str">
        <f>+IF(TRIM(F436)="","",$B$1&amp;"-"&amp;TRIM(Tabla1[[#This Row],[Mes Inscrito]])&amp;"-"&amp;TRIM(Tabla1[[#This Row],[Dia de clases Inscrito]])&amp;"-"&amp;TRIM(Tabla1[[#This Row],[Horario Inscrito]])&amp;"-"&amp;TRIM(Tabla1[[#This Row],[Fecha Inicio grupo]])&amp;"-"&amp;TRIM(Tabla1[[#This Row],[Tipo Incrito]]))</f>
        <v/>
      </c>
      <c r="BH436" s="307"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8"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8"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8" t="str">
        <f>IF(Tabla1[[#This Row],[Fecha Inicio grupo]]="","",IFERROR(VLOOKUP(Tabla1[[#This Row],[Mes de Alta como miembro]],Parámetros!$AM$2:$AN$16,2,0),"01/01/1900"))</f>
        <v/>
      </c>
    </row>
    <row r="437" spans="1:63" ht="14.45">
      <c r="A437" s="68">
        <v>434</v>
      </c>
      <c r="B437" s="29"/>
      <c r="C437" s="34"/>
      <c r="D437" s="42"/>
      <c r="E437" s="64"/>
      <c r="F437" s="45"/>
      <c r="G437" s="45"/>
      <c r="H437" s="164"/>
      <c r="I437" s="42"/>
      <c r="J437" s="28"/>
      <c r="K437" s="69"/>
      <c r="L437" s="68"/>
      <c r="M437" s="46"/>
      <c r="N437" s="239" t="str">
        <f ca="1">IF(Tabla1[[#This Row],[Fecha de nac]]="","",IF(Tabla1[[#This Row],[Fecha Finalización]] &gt;=TODAY(), DATEDIF(Tabla1[[#This Row],[Fecha de nac]],TODAY(),"y"), ROUNDDOWN((Tabla1[[#This Row],[Fecha Finalización]] -Tabla1[[#This Row],[Fecha de nac]])/365,0)))</f>
        <v/>
      </c>
      <c r="O437" s="170"/>
      <c r="P437" s="34"/>
      <c r="Q437" s="67"/>
      <c r="R437" s="67"/>
      <c r="S437" s="67"/>
      <c r="T437" s="67"/>
      <c r="U437" s="244" t="str">
        <f>IF(F437="","",Tabla1[[#This Row],[Fecha Inicio grupo]]+3*7-7)</f>
        <v/>
      </c>
      <c r="V437" s="245" t="str">
        <f>IF(F437="","",EDATE(Tabla1[[#This Row],[Fecha Inicio grupo]],3))</f>
        <v/>
      </c>
      <c r="W437" s="29"/>
      <c r="X437" s="29"/>
      <c r="Y437" s="76"/>
      <c r="Z437" s="76"/>
      <c r="AA437" s="76"/>
      <c r="AB437" s="76"/>
      <c r="AC437" s="76"/>
      <c r="AD437" s="76"/>
      <c r="AE437" s="76"/>
      <c r="AF437" s="76"/>
      <c r="AG437" s="76"/>
      <c r="AH437" s="76"/>
      <c r="AI437" s="76"/>
      <c r="AJ437" s="76"/>
      <c r="AK437" s="76"/>
      <c r="AL437" s="76"/>
      <c r="AM437" s="76"/>
      <c r="AN437" s="76"/>
      <c r="AO437" s="145"/>
      <c r="AP437" s="247" t="str">
        <f>IF(F437="","",IFERROR(VLOOKUP(SUBSTITUTE(SUBSTITUTE(Tabla1[[#This Row],[Uso Sistemas]],"T","P"),"N","F"),Parámetros!$M$2:$N$17,2,0),"Completar hasta 3ra sem. para evaluar a Probacionista"))</f>
        <v/>
      </c>
      <c r="AQ437" s="39"/>
      <c r="AR437" s="39"/>
      <c r="AS437" s="39"/>
      <c r="AT437" s="28"/>
      <c r="AU437" s="55"/>
      <c r="AV437" s="55"/>
      <c r="AW437" s="55"/>
      <c r="AX437" s="249" t="str">
        <f>IF(V437="","",EOMONTH(EDATE(Tabla1[[#This Row],[Fecha Finalización]],2),0))</f>
        <v/>
      </c>
      <c r="AY437" s="39"/>
      <c r="AZ437" s="250" t="str">
        <f>IF(V437="","",EOMONTH(EDATE(Tabla1[[#This Row],[Fecha Finalización]],3),0))</f>
        <v/>
      </c>
      <c r="BA437" s="39"/>
      <c r="BB437" s="39"/>
      <c r="BC437" s="236"/>
      <c r="BD437" s="234" t="str">
        <f>IF(F437="","",Tabla1[[#This Row],[sem 01]]&amp;Tabla1[[#This Row],[sem 02]]&amp;Tabla1[[#This Row],[sem 03]])</f>
        <v/>
      </c>
      <c r="BE437" s="235" t="str">
        <f>IF(TRIM(F437)="","",$B$1&amp;"-"&amp;SUBSTITUTE(Tabla1[[#This Row],[Mes Inscrito]]," ","")&amp;"-"&amp;SUBSTITUTE(Tabla1[[#This Row],[Dia de clases Inscrito]]," ","")&amp;"-"&amp;SUBSTITUTE(Tabla1[[#This Row],[Horario Inscrito]]," ","")&amp;"-"&amp;Tabla1[[#This Row],[Fecha Inicio grupo]])</f>
        <v/>
      </c>
      <c r="BF437" s="252" t="str">
        <f>IF(F437="","",Tabla1[[#This Row],[Curso]])</f>
        <v/>
      </c>
      <c r="BG437" s="253" t="str">
        <f>+IF(TRIM(F437)="","",$B$1&amp;"-"&amp;TRIM(Tabla1[[#This Row],[Mes Inscrito]])&amp;"-"&amp;TRIM(Tabla1[[#This Row],[Dia de clases Inscrito]])&amp;"-"&amp;TRIM(Tabla1[[#This Row],[Horario Inscrito]])&amp;"-"&amp;TRIM(Tabla1[[#This Row],[Fecha Inicio grupo]])&amp;"-"&amp;TRIM(Tabla1[[#This Row],[Tipo Incrito]]))</f>
        <v/>
      </c>
      <c r="BH437" s="307"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8"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8"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8" t="str">
        <f>IF(Tabla1[[#This Row],[Fecha Inicio grupo]]="","",IFERROR(VLOOKUP(Tabla1[[#This Row],[Mes de Alta como miembro]],Parámetros!$AM$2:$AN$16,2,0),"01/01/1900"))</f>
        <v/>
      </c>
    </row>
    <row r="438" spans="1:63" ht="14.45">
      <c r="A438" s="68">
        <v>435</v>
      </c>
      <c r="B438" s="29"/>
      <c r="C438" s="34"/>
      <c r="D438" s="42"/>
      <c r="E438" s="64"/>
      <c r="F438" s="45"/>
      <c r="G438" s="45"/>
      <c r="H438" s="164"/>
      <c r="I438" s="42"/>
      <c r="J438" s="28"/>
      <c r="K438" s="69"/>
      <c r="L438" s="68"/>
      <c r="M438" s="46"/>
      <c r="N438" s="239" t="str">
        <f ca="1">IF(Tabla1[[#This Row],[Fecha de nac]]="","",IF(Tabla1[[#This Row],[Fecha Finalización]] &gt;=TODAY(), DATEDIF(Tabla1[[#This Row],[Fecha de nac]],TODAY(),"y"), ROUNDDOWN((Tabla1[[#This Row],[Fecha Finalización]] -Tabla1[[#This Row],[Fecha de nac]])/365,0)))</f>
        <v/>
      </c>
      <c r="O438" s="170"/>
      <c r="P438" s="34"/>
      <c r="Q438" s="67"/>
      <c r="R438" s="67"/>
      <c r="S438" s="67"/>
      <c r="T438" s="67"/>
      <c r="U438" s="244" t="str">
        <f>IF(F438="","",Tabla1[[#This Row],[Fecha Inicio grupo]]+3*7-7)</f>
        <v/>
      </c>
      <c r="V438" s="245" t="str">
        <f>IF(F438="","",EDATE(Tabla1[[#This Row],[Fecha Inicio grupo]],3))</f>
        <v/>
      </c>
      <c r="W438" s="29"/>
      <c r="X438" s="29"/>
      <c r="Y438" s="76"/>
      <c r="Z438" s="76"/>
      <c r="AA438" s="76"/>
      <c r="AB438" s="76"/>
      <c r="AC438" s="76"/>
      <c r="AD438" s="76"/>
      <c r="AE438" s="76"/>
      <c r="AF438" s="76"/>
      <c r="AG438" s="76"/>
      <c r="AH438" s="76"/>
      <c r="AI438" s="76"/>
      <c r="AJ438" s="76"/>
      <c r="AK438" s="76"/>
      <c r="AL438" s="76"/>
      <c r="AM438" s="76"/>
      <c r="AN438" s="76"/>
      <c r="AO438" s="145"/>
      <c r="AP438" s="247" t="str">
        <f>IF(F438="","",IFERROR(VLOOKUP(SUBSTITUTE(SUBSTITUTE(Tabla1[[#This Row],[Uso Sistemas]],"T","P"),"N","F"),Parámetros!$M$2:$N$17,2,0),"Completar hasta 3ra sem. para evaluar a Probacionista"))</f>
        <v/>
      </c>
      <c r="AQ438" s="39"/>
      <c r="AR438" s="39"/>
      <c r="AS438" s="39"/>
      <c r="AT438" s="28"/>
      <c r="AU438" s="55"/>
      <c r="AV438" s="55"/>
      <c r="AW438" s="55"/>
      <c r="AX438" s="249" t="str">
        <f>IF(V438="","",EOMONTH(EDATE(Tabla1[[#This Row],[Fecha Finalización]],2),0))</f>
        <v/>
      </c>
      <c r="AY438" s="39"/>
      <c r="AZ438" s="250" t="str">
        <f>IF(V438="","",EOMONTH(EDATE(Tabla1[[#This Row],[Fecha Finalización]],3),0))</f>
        <v/>
      </c>
      <c r="BA438" s="39"/>
      <c r="BB438" s="39"/>
      <c r="BC438" s="236"/>
      <c r="BD438" s="234" t="str">
        <f>IF(F438="","",Tabla1[[#This Row],[sem 01]]&amp;Tabla1[[#This Row],[sem 02]]&amp;Tabla1[[#This Row],[sem 03]])</f>
        <v/>
      </c>
      <c r="BE438" s="235" t="str">
        <f>IF(TRIM(F438)="","",$B$1&amp;"-"&amp;SUBSTITUTE(Tabla1[[#This Row],[Mes Inscrito]]," ","")&amp;"-"&amp;SUBSTITUTE(Tabla1[[#This Row],[Dia de clases Inscrito]]," ","")&amp;"-"&amp;SUBSTITUTE(Tabla1[[#This Row],[Horario Inscrito]]," ","")&amp;"-"&amp;Tabla1[[#This Row],[Fecha Inicio grupo]])</f>
        <v/>
      </c>
      <c r="BF438" s="252" t="str">
        <f>IF(F438="","",Tabla1[[#This Row],[Curso]])</f>
        <v/>
      </c>
      <c r="BG438" s="253" t="str">
        <f>+IF(TRIM(F438)="","",$B$1&amp;"-"&amp;TRIM(Tabla1[[#This Row],[Mes Inscrito]])&amp;"-"&amp;TRIM(Tabla1[[#This Row],[Dia de clases Inscrito]])&amp;"-"&amp;TRIM(Tabla1[[#This Row],[Horario Inscrito]])&amp;"-"&amp;TRIM(Tabla1[[#This Row],[Fecha Inicio grupo]])&amp;"-"&amp;TRIM(Tabla1[[#This Row],[Tipo Incrito]]))</f>
        <v/>
      </c>
      <c r="BH438" s="307"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8"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8"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8" t="str">
        <f>IF(Tabla1[[#This Row],[Fecha Inicio grupo]]="","",IFERROR(VLOOKUP(Tabla1[[#This Row],[Mes de Alta como miembro]],Parámetros!$AM$2:$AN$16,2,0),"01/01/1900"))</f>
        <v/>
      </c>
    </row>
    <row r="439" spans="1:63" ht="14.45">
      <c r="A439" s="68">
        <v>436</v>
      </c>
      <c r="B439" s="29"/>
      <c r="C439" s="34"/>
      <c r="D439" s="42"/>
      <c r="E439" s="64"/>
      <c r="F439" s="45"/>
      <c r="G439" s="45"/>
      <c r="H439" s="164"/>
      <c r="I439" s="42"/>
      <c r="J439" s="28"/>
      <c r="K439" s="69"/>
      <c r="L439" s="68"/>
      <c r="M439" s="46"/>
      <c r="N439" s="239" t="str">
        <f ca="1">IF(Tabla1[[#This Row],[Fecha de nac]]="","",IF(Tabla1[[#This Row],[Fecha Finalización]] &gt;=TODAY(), DATEDIF(Tabla1[[#This Row],[Fecha de nac]],TODAY(),"y"), ROUNDDOWN((Tabla1[[#This Row],[Fecha Finalización]] -Tabla1[[#This Row],[Fecha de nac]])/365,0)))</f>
        <v/>
      </c>
      <c r="O439" s="170"/>
      <c r="P439" s="34"/>
      <c r="Q439" s="67"/>
      <c r="R439" s="67"/>
      <c r="S439" s="67"/>
      <c r="T439" s="67"/>
      <c r="U439" s="244" t="str">
        <f>IF(F439="","",Tabla1[[#This Row],[Fecha Inicio grupo]]+3*7-7)</f>
        <v/>
      </c>
      <c r="V439" s="245" t="str">
        <f>IF(F439="","",EDATE(Tabla1[[#This Row],[Fecha Inicio grupo]],3))</f>
        <v/>
      </c>
      <c r="W439" s="29"/>
      <c r="X439" s="29"/>
      <c r="Y439" s="76"/>
      <c r="Z439" s="76"/>
      <c r="AA439" s="76"/>
      <c r="AB439" s="76"/>
      <c r="AC439" s="76"/>
      <c r="AD439" s="76"/>
      <c r="AE439" s="76"/>
      <c r="AF439" s="76"/>
      <c r="AG439" s="76"/>
      <c r="AH439" s="76"/>
      <c r="AI439" s="76"/>
      <c r="AJ439" s="76"/>
      <c r="AK439" s="76"/>
      <c r="AL439" s="76"/>
      <c r="AM439" s="76"/>
      <c r="AN439" s="76"/>
      <c r="AO439" s="145"/>
      <c r="AP439" s="247" t="str">
        <f>IF(F439="","",IFERROR(VLOOKUP(SUBSTITUTE(SUBSTITUTE(Tabla1[[#This Row],[Uso Sistemas]],"T","P"),"N","F"),Parámetros!$M$2:$N$17,2,0),"Completar hasta 3ra sem. para evaluar a Probacionista"))</f>
        <v/>
      </c>
      <c r="AQ439" s="39"/>
      <c r="AR439" s="39"/>
      <c r="AS439" s="39"/>
      <c r="AT439" s="28"/>
      <c r="AU439" s="55"/>
      <c r="AV439" s="55"/>
      <c r="AW439" s="55"/>
      <c r="AX439" s="249" t="str">
        <f>IF(V439="","",EOMONTH(EDATE(Tabla1[[#This Row],[Fecha Finalización]],2),0))</f>
        <v/>
      </c>
      <c r="AY439" s="39"/>
      <c r="AZ439" s="250" t="str">
        <f>IF(V439="","",EOMONTH(EDATE(Tabla1[[#This Row],[Fecha Finalización]],3),0))</f>
        <v/>
      </c>
      <c r="BA439" s="39"/>
      <c r="BB439" s="39"/>
      <c r="BC439" s="236"/>
      <c r="BD439" s="234" t="str">
        <f>IF(F439="","",Tabla1[[#This Row],[sem 01]]&amp;Tabla1[[#This Row],[sem 02]]&amp;Tabla1[[#This Row],[sem 03]])</f>
        <v/>
      </c>
      <c r="BE439" s="235" t="str">
        <f>IF(TRIM(F439)="","",$B$1&amp;"-"&amp;SUBSTITUTE(Tabla1[[#This Row],[Mes Inscrito]]," ","")&amp;"-"&amp;SUBSTITUTE(Tabla1[[#This Row],[Dia de clases Inscrito]]," ","")&amp;"-"&amp;SUBSTITUTE(Tabla1[[#This Row],[Horario Inscrito]]," ","")&amp;"-"&amp;Tabla1[[#This Row],[Fecha Inicio grupo]])</f>
        <v/>
      </c>
      <c r="BF439" s="252" t="str">
        <f>IF(F439="","",Tabla1[[#This Row],[Curso]])</f>
        <v/>
      </c>
      <c r="BG439" s="253" t="str">
        <f>+IF(TRIM(F439)="","",$B$1&amp;"-"&amp;TRIM(Tabla1[[#This Row],[Mes Inscrito]])&amp;"-"&amp;TRIM(Tabla1[[#This Row],[Dia de clases Inscrito]])&amp;"-"&amp;TRIM(Tabla1[[#This Row],[Horario Inscrito]])&amp;"-"&amp;TRIM(Tabla1[[#This Row],[Fecha Inicio grupo]])&amp;"-"&amp;TRIM(Tabla1[[#This Row],[Tipo Incrito]]))</f>
        <v/>
      </c>
      <c r="BH439" s="307"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8"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8"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8" t="str">
        <f>IF(Tabla1[[#This Row],[Fecha Inicio grupo]]="","",IFERROR(VLOOKUP(Tabla1[[#This Row],[Mes de Alta como miembro]],Parámetros!$AM$2:$AN$16,2,0),"01/01/1900"))</f>
        <v/>
      </c>
    </row>
    <row r="440" spans="1:63" ht="14.45">
      <c r="A440" s="68">
        <v>437</v>
      </c>
      <c r="B440" s="29"/>
      <c r="C440" s="34"/>
      <c r="D440" s="42"/>
      <c r="E440" s="64"/>
      <c r="F440" s="45"/>
      <c r="G440" s="45"/>
      <c r="H440" s="164"/>
      <c r="I440" s="42"/>
      <c r="J440" s="28"/>
      <c r="K440" s="69"/>
      <c r="L440" s="68"/>
      <c r="M440" s="46"/>
      <c r="N440" s="239" t="str">
        <f ca="1">IF(Tabla1[[#This Row],[Fecha de nac]]="","",IF(Tabla1[[#This Row],[Fecha Finalización]] &gt;=TODAY(), DATEDIF(Tabla1[[#This Row],[Fecha de nac]],TODAY(),"y"), ROUNDDOWN((Tabla1[[#This Row],[Fecha Finalización]] -Tabla1[[#This Row],[Fecha de nac]])/365,0)))</f>
        <v/>
      </c>
      <c r="O440" s="170"/>
      <c r="P440" s="34"/>
      <c r="Q440" s="67"/>
      <c r="R440" s="67"/>
      <c r="S440" s="67"/>
      <c r="T440" s="67"/>
      <c r="U440" s="244" t="str">
        <f>IF(F440="","",Tabla1[[#This Row],[Fecha Inicio grupo]]+3*7-7)</f>
        <v/>
      </c>
      <c r="V440" s="245" t="str">
        <f>IF(F440="","",EDATE(Tabla1[[#This Row],[Fecha Inicio grupo]],3))</f>
        <v/>
      </c>
      <c r="W440" s="29"/>
      <c r="X440" s="29"/>
      <c r="Y440" s="76"/>
      <c r="Z440" s="76"/>
      <c r="AA440" s="76"/>
      <c r="AB440" s="76"/>
      <c r="AC440" s="76"/>
      <c r="AD440" s="76"/>
      <c r="AE440" s="76"/>
      <c r="AF440" s="76"/>
      <c r="AG440" s="76"/>
      <c r="AH440" s="76"/>
      <c r="AI440" s="76"/>
      <c r="AJ440" s="76"/>
      <c r="AK440" s="76"/>
      <c r="AL440" s="76"/>
      <c r="AM440" s="76"/>
      <c r="AN440" s="76"/>
      <c r="AO440" s="145"/>
      <c r="AP440" s="247" t="str">
        <f>IF(F440="","",IFERROR(VLOOKUP(SUBSTITUTE(SUBSTITUTE(Tabla1[[#This Row],[Uso Sistemas]],"T","P"),"N","F"),Parámetros!$M$2:$N$17,2,0),"Completar hasta 3ra sem. para evaluar a Probacionista"))</f>
        <v/>
      </c>
      <c r="AQ440" s="39"/>
      <c r="AR440" s="39"/>
      <c r="AS440" s="39"/>
      <c r="AT440" s="28"/>
      <c r="AU440" s="55"/>
      <c r="AV440" s="55"/>
      <c r="AW440" s="55"/>
      <c r="AX440" s="249" t="str">
        <f>IF(V440="","",EOMONTH(EDATE(Tabla1[[#This Row],[Fecha Finalización]],2),0))</f>
        <v/>
      </c>
      <c r="AY440" s="39"/>
      <c r="AZ440" s="250" t="str">
        <f>IF(V440="","",EOMONTH(EDATE(Tabla1[[#This Row],[Fecha Finalización]],3),0))</f>
        <v/>
      </c>
      <c r="BA440" s="39"/>
      <c r="BB440" s="39"/>
      <c r="BC440" s="236"/>
      <c r="BD440" s="234" t="str">
        <f>IF(F440="","",Tabla1[[#This Row],[sem 01]]&amp;Tabla1[[#This Row],[sem 02]]&amp;Tabla1[[#This Row],[sem 03]])</f>
        <v/>
      </c>
      <c r="BE440" s="235" t="str">
        <f>IF(TRIM(F440)="","",$B$1&amp;"-"&amp;SUBSTITUTE(Tabla1[[#This Row],[Mes Inscrito]]," ","")&amp;"-"&amp;SUBSTITUTE(Tabla1[[#This Row],[Dia de clases Inscrito]]," ","")&amp;"-"&amp;SUBSTITUTE(Tabla1[[#This Row],[Horario Inscrito]]," ","")&amp;"-"&amp;Tabla1[[#This Row],[Fecha Inicio grupo]])</f>
        <v/>
      </c>
      <c r="BF440" s="252" t="str">
        <f>IF(F440="","",Tabla1[[#This Row],[Curso]])</f>
        <v/>
      </c>
      <c r="BG440" s="253" t="str">
        <f>+IF(TRIM(F440)="","",$B$1&amp;"-"&amp;TRIM(Tabla1[[#This Row],[Mes Inscrito]])&amp;"-"&amp;TRIM(Tabla1[[#This Row],[Dia de clases Inscrito]])&amp;"-"&amp;TRIM(Tabla1[[#This Row],[Horario Inscrito]])&amp;"-"&amp;TRIM(Tabla1[[#This Row],[Fecha Inicio grupo]])&amp;"-"&amp;TRIM(Tabla1[[#This Row],[Tipo Incrito]]))</f>
        <v/>
      </c>
      <c r="BH440" s="307"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8"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8"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8" t="str">
        <f>IF(Tabla1[[#This Row],[Fecha Inicio grupo]]="","",IFERROR(VLOOKUP(Tabla1[[#This Row],[Mes de Alta como miembro]],Parámetros!$AM$2:$AN$16,2,0),"01/01/1900"))</f>
        <v/>
      </c>
    </row>
    <row r="441" spans="1:63" ht="14.45">
      <c r="A441" s="68">
        <v>438</v>
      </c>
      <c r="B441" s="29"/>
      <c r="C441" s="34"/>
      <c r="D441" s="42"/>
      <c r="E441" s="64"/>
      <c r="F441" s="45"/>
      <c r="G441" s="45"/>
      <c r="H441" s="164"/>
      <c r="I441" s="42"/>
      <c r="J441" s="28"/>
      <c r="K441" s="69"/>
      <c r="L441" s="68"/>
      <c r="M441" s="46"/>
      <c r="N441" s="239" t="str">
        <f ca="1">IF(Tabla1[[#This Row],[Fecha de nac]]="","",IF(Tabla1[[#This Row],[Fecha Finalización]] &gt;=TODAY(), DATEDIF(Tabla1[[#This Row],[Fecha de nac]],TODAY(),"y"), ROUNDDOWN((Tabla1[[#This Row],[Fecha Finalización]] -Tabla1[[#This Row],[Fecha de nac]])/365,0)))</f>
        <v/>
      </c>
      <c r="O441" s="170"/>
      <c r="P441" s="34"/>
      <c r="Q441" s="67"/>
      <c r="R441" s="67"/>
      <c r="S441" s="67"/>
      <c r="T441" s="67"/>
      <c r="U441" s="244" t="str">
        <f>IF(F441="","",Tabla1[[#This Row],[Fecha Inicio grupo]]+3*7-7)</f>
        <v/>
      </c>
      <c r="V441" s="245" t="str">
        <f>IF(F441="","",EDATE(Tabla1[[#This Row],[Fecha Inicio grupo]],3))</f>
        <v/>
      </c>
      <c r="W441" s="29"/>
      <c r="X441" s="29"/>
      <c r="Y441" s="76"/>
      <c r="Z441" s="76"/>
      <c r="AA441" s="76"/>
      <c r="AB441" s="76"/>
      <c r="AC441" s="76"/>
      <c r="AD441" s="76"/>
      <c r="AE441" s="76"/>
      <c r="AF441" s="76"/>
      <c r="AG441" s="76"/>
      <c r="AH441" s="76"/>
      <c r="AI441" s="76"/>
      <c r="AJ441" s="76"/>
      <c r="AK441" s="76"/>
      <c r="AL441" s="76"/>
      <c r="AM441" s="76"/>
      <c r="AN441" s="76"/>
      <c r="AO441" s="145"/>
      <c r="AP441" s="247" t="str">
        <f>IF(F441="","",IFERROR(VLOOKUP(SUBSTITUTE(SUBSTITUTE(Tabla1[[#This Row],[Uso Sistemas]],"T","P"),"N","F"),Parámetros!$M$2:$N$17,2,0),"Completar hasta 3ra sem. para evaluar a Probacionista"))</f>
        <v/>
      </c>
      <c r="AQ441" s="39"/>
      <c r="AR441" s="39"/>
      <c r="AS441" s="39"/>
      <c r="AT441" s="28"/>
      <c r="AU441" s="55"/>
      <c r="AV441" s="55"/>
      <c r="AW441" s="55"/>
      <c r="AX441" s="249" t="str">
        <f>IF(V441="","",EOMONTH(EDATE(Tabla1[[#This Row],[Fecha Finalización]],2),0))</f>
        <v/>
      </c>
      <c r="AY441" s="39"/>
      <c r="AZ441" s="250" t="str">
        <f>IF(V441="","",EOMONTH(EDATE(Tabla1[[#This Row],[Fecha Finalización]],3),0))</f>
        <v/>
      </c>
      <c r="BA441" s="39"/>
      <c r="BB441" s="39"/>
      <c r="BC441" s="236"/>
      <c r="BD441" s="234" t="str">
        <f>IF(F441="","",Tabla1[[#This Row],[sem 01]]&amp;Tabla1[[#This Row],[sem 02]]&amp;Tabla1[[#This Row],[sem 03]])</f>
        <v/>
      </c>
      <c r="BE441" s="235" t="str">
        <f>IF(TRIM(F441)="","",$B$1&amp;"-"&amp;SUBSTITUTE(Tabla1[[#This Row],[Mes Inscrito]]," ","")&amp;"-"&amp;SUBSTITUTE(Tabla1[[#This Row],[Dia de clases Inscrito]]," ","")&amp;"-"&amp;SUBSTITUTE(Tabla1[[#This Row],[Horario Inscrito]]," ","")&amp;"-"&amp;Tabla1[[#This Row],[Fecha Inicio grupo]])</f>
        <v/>
      </c>
      <c r="BF441" s="252" t="str">
        <f>IF(F441="","",Tabla1[[#This Row],[Curso]])</f>
        <v/>
      </c>
      <c r="BG441" s="253" t="str">
        <f>+IF(TRIM(F441)="","",$B$1&amp;"-"&amp;TRIM(Tabla1[[#This Row],[Mes Inscrito]])&amp;"-"&amp;TRIM(Tabla1[[#This Row],[Dia de clases Inscrito]])&amp;"-"&amp;TRIM(Tabla1[[#This Row],[Horario Inscrito]])&amp;"-"&amp;TRIM(Tabla1[[#This Row],[Fecha Inicio grupo]])&amp;"-"&amp;TRIM(Tabla1[[#This Row],[Tipo Incrito]]))</f>
        <v/>
      </c>
      <c r="BH441" s="307"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8"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8"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8" t="str">
        <f>IF(Tabla1[[#This Row],[Fecha Inicio grupo]]="","",IFERROR(VLOOKUP(Tabla1[[#This Row],[Mes de Alta como miembro]],Parámetros!$AM$2:$AN$16,2,0),"01/01/1900"))</f>
        <v/>
      </c>
    </row>
    <row r="442" spans="1:63" ht="14.45">
      <c r="A442" s="68">
        <v>439</v>
      </c>
      <c r="B442" s="29"/>
      <c r="C442" s="34"/>
      <c r="D442" s="42"/>
      <c r="E442" s="64"/>
      <c r="F442" s="45"/>
      <c r="G442" s="45"/>
      <c r="H442" s="164"/>
      <c r="I442" s="42"/>
      <c r="J442" s="28"/>
      <c r="K442" s="69"/>
      <c r="L442" s="68"/>
      <c r="M442" s="46"/>
      <c r="N442" s="239" t="str">
        <f ca="1">IF(Tabla1[[#This Row],[Fecha de nac]]="","",IF(Tabla1[[#This Row],[Fecha Finalización]] &gt;=TODAY(), DATEDIF(Tabla1[[#This Row],[Fecha de nac]],TODAY(),"y"), ROUNDDOWN((Tabla1[[#This Row],[Fecha Finalización]] -Tabla1[[#This Row],[Fecha de nac]])/365,0)))</f>
        <v/>
      </c>
      <c r="O442" s="170"/>
      <c r="P442" s="34"/>
      <c r="Q442" s="67"/>
      <c r="R442" s="67"/>
      <c r="S442" s="67"/>
      <c r="T442" s="67"/>
      <c r="U442" s="244" t="str">
        <f>IF(F442="","",Tabla1[[#This Row],[Fecha Inicio grupo]]+3*7-7)</f>
        <v/>
      </c>
      <c r="V442" s="245" t="str">
        <f>IF(F442="","",EDATE(Tabla1[[#This Row],[Fecha Inicio grupo]],3))</f>
        <v/>
      </c>
      <c r="W442" s="29"/>
      <c r="X442" s="29"/>
      <c r="Y442" s="76"/>
      <c r="Z442" s="76"/>
      <c r="AA442" s="76"/>
      <c r="AB442" s="76"/>
      <c r="AC442" s="76"/>
      <c r="AD442" s="76"/>
      <c r="AE442" s="76"/>
      <c r="AF442" s="76"/>
      <c r="AG442" s="76"/>
      <c r="AH442" s="76"/>
      <c r="AI442" s="76"/>
      <c r="AJ442" s="76"/>
      <c r="AK442" s="76"/>
      <c r="AL442" s="76"/>
      <c r="AM442" s="76"/>
      <c r="AN442" s="76"/>
      <c r="AO442" s="145"/>
      <c r="AP442" s="247" t="str">
        <f>IF(F442="","",IFERROR(VLOOKUP(SUBSTITUTE(SUBSTITUTE(Tabla1[[#This Row],[Uso Sistemas]],"T","P"),"N","F"),Parámetros!$M$2:$N$17,2,0),"Completar hasta 3ra sem. para evaluar a Probacionista"))</f>
        <v/>
      </c>
      <c r="AQ442" s="39"/>
      <c r="AR442" s="39"/>
      <c r="AS442" s="39"/>
      <c r="AT442" s="28"/>
      <c r="AU442" s="55"/>
      <c r="AV442" s="55"/>
      <c r="AW442" s="55"/>
      <c r="AX442" s="249" t="str">
        <f>IF(V442="","",EOMONTH(EDATE(Tabla1[[#This Row],[Fecha Finalización]],2),0))</f>
        <v/>
      </c>
      <c r="AY442" s="39"/>
      <c r="AZ442" s="250" t="str">
        <f>IF(V442="","",EOMONTH(EDATE(Tabla1[[#This Row],[Fecha Finalización]],3),0))</f>
        <v/>
      </c>
      <c r="BA442" s="39"/>
      <c r="BB442" s="39"/>
      <c r="BC442" s="236"/>
      <c r="BD442" s="234" t="str">
        <f>IF(F442="","",Tabla1[[#This Row],[sem 01]]&amp;Tabla1[[#This Row],[sem 02]]&amp;Tabla1[[#This Row],[sem 03]])</f>
        <v/>
      </c>
      <c r="BE442" s="235" t="str">
        <f>IF(TRIM(F442)="","",$B$1&amp;"-"&amp;SUBSTITUTE(Tabla1[[#This Row],[Mes Inscrito]]," ","")&amp;"-"&amp;SUBSTITUTE(Tabla1[[#This Row],[Dia de clases Inscrito]]," ","")&amp;"-"&amp;SUBSTITUTE(Tabla1[[#This Row],[Horario Inscrito]]," ","")&amp;"-"&amp;Tabla1[[#This Row],[Fecha Inicio grupo]])</f>
        <v/>
      </c>
      <c r="BF442" s="252" t="str">
        <f>IF(F442="","",Tabla1[[#This Row],[Curso]])</f>
        <v/>
      </c>
      <c r="BG442" s="253" t="str">
        <f>+IF(TRIM(F442)="","",$B$1&amp;"-"&amp;TRIM(Tabla1[[#This Row],[Mes Inscrito]])&amp;"-"&amp;TRIM(Tabla1[[#This Row],[Dia de clases Inscrito]])&amp;"-"&amp;TRIM(Tabla1[[#This Row],[Horario Inscrito]])&amp;"-"&amp;TRIM(Tabla1[[#This Row],[Fecha Inicio grupo]])&amp;"-"&amp;TRIM(Tabla1[[#This Row],[Tipo Incrito]]))</f>
        <v/>
      </c>
      <c r="BH442" s="307"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8"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8"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8" t="str">
        <f>IF(Tabla1[[#This Row],[Fecha Inicio grupo]]="","",IFERROR(VLOOKUP(Tabla1[[#This Row],[Mes de Alta como miembro]],Parámetros!$AM$2:$AN$16,2,0),"01/01/1900"))</f>
        <v/>
      </c>
    </row>
    <row r="443" spans="1:63" ht="14.45">
      <c r="A443" s="68">
        <v>440</v>
      </c>
      <c r="B443" s="29"/>
      <c r="C443" s="34"/>
      <c r="D443" s="42"/>
      <c r="E443" s="64"/>
      <c r="F443" s="45"/>
      <c r="G443" s="45"/>
      <c r="H443" s="164"/>
      <c r="I443" s="42"/>
      <c r="J443" s="28"/>
      <c r="K443" s="69"/>
      <c r="L443" s="68"/>
      <c r="M443" s="46"/>
      <c r="N443" s="239" t="str">
        <f ca="1">IF(Tabla1[[#This Row],[Fecha de nac]]="","",IF(Tabla1[[#This Row],[Fecha Finalización]] &gt;=TODAY(), DATEDIF(Tabla1[[#This Row],[Fecha de nac]],TODAY(),"y"), ROUNDDOWN((Tabla1[[#This Row],[Fecha Finalización]] -Tabla1[[#This Row],[Fecha de nac]])/365,0)))</f>
        <v/>
      </c>
      <c r="O443" s="170"/>
      <c r="P443" s="34"/>
      <c r="Q443" s="67"/>
      <c r="R443" s="67"/>
      <c r="S443" s="67"/>
      <c r="T443" s="67"/>
      <c r="U443" s="244" t="str">
        <f>IF(F443="","",Tabla1[[#This Row],[Fecha Inicio grupo]]+3*7-7)</f>
        <v/>
      </c>
      <c r="V443" s="245" t="str">
        <f>IF(F443="","",EDATE(Tabla1[[#This Row],[Fecha Inicio grupo]],3))</f>
        <v/>
      </c>
      <c r="W443" s="29"/>
      <c r="X443" s="29"/>
      <c r="Y443" s="76"/>
      <c r="Z443" s="76"/>
      <c r="AA443" s="76"/>
      <c r="AB443" s="76"/>
      <c r="AC443" s="76"/>
      <c r="AD443" s="76"/>
      <c r="AE443" s="76"/>
      <c r="AF443" s="76"/>
      <c r="AG443" s="76"/>
      <c r="AH443" s="76"/>
      <c r="AI443" s="76"/>
      <c r="AJ443" s="76"/>
      <c r="AK443" s="76"/>
      <c r="AL443" s="76"/>
      <c r="AM443" s="76"/>
      <c r="AN443" s="76"/>
      <c r="AO443" s="145"/>
      <c r="AP443" s="247" t="str">
        <f>IF(F443="","",IFERROR(VLOOKUP(SUBSTITUTE(SUBSTITUTE(Tabla1[[#This Row],[Uso Sistemas]],"T","P"),"N","F"),Parámetros!$M$2:$N$17,2,0),"Completar hasta 3ra sem. para evaluar a Probacionista"))</f>
        <v/>
      </c>
      <c r="AQ443" s="39"/>
      <c r="AR443" s="39"/>
      <c r="AS443" s="39"/>
      <c r="AT443" s="28"/>
      <c r="AU443" s="55"/>
      <c r="AV443" s="55"/>
      <c r="AW443" s="55"/>
      <c r="AX443" s="249" t="str">
        <f>IF(V443="","",EOMONTH(EDATE(Tabla1[[#This Row],[Fecha Finalización]],2),0))</f>
        <v/>
      </c>
      <c r="AY443" s="39"/>
      <c r="AZ443" s="250" t="str">
        <f>IF(V443="","",EOMONTH(EDATE(Tabla1[[#This Row],[Fecha Finalización]],3),0))</f>
        <v/>
      </c>
      <c r="BA443" s="39"/>
      <c r="BB443" s="39"/>
      <c r="BC443" s="236"/>
      <c r="BD443" s="234" t="str">
        <f>IF(F443="","",Tabla1[[#This Row],[sem 01]]&amp;Tabla1[[#This Row],[sem 02]]&amp;Tabla1[[#This Row],[sem 03]])</f>
        <v/>
      </c>
      <c r="BE443" s="235" t="str">
        <f>IF(TRIM(F443)="","",$B$1&amp;"-"&amp;SUBSTITUTE(Tabla1[[#This Row],[Mes Inscrito]]," ","")&amp;"-"&amp;SUBSTITUTE(Tabla1[[#This Row],[Dia de clases Inscrito]]," ","")&amp;"-"&amp;SUBSTITUTE(Tabla1[[#This Row],[Horario Inscrito]]," ","")&amp;"-"&amp;Tabla1[[#This Row],[Fecha Inicio grupo]])</f>
        <v/>
      </c>
      <c r="BF443" s="252" t="str">
        <f>IF(F443="","",Tabla1[[#This Row],[Curso]])</f>
        <v/>
      </c>
      <c r="BG443" s="253" t="str">
        <f>+IF(TRIM(F443)="","",$B$1&amp;"-"&amp;TRIM(Tabla1[[#This Row],[Mes Inscrito]])&amp;"-"&amp;TRIM(Tabla1[[#This Row],[Dia de clases Inscrito]])&amp;"-"&amp;TRIM(Tabla1[[#This Row],[Horario Inscrito]])&amp;"-"&amp;TRIM(Tabla1[[#This Row],[Fecha Inicio grupo]])&amp;"-"&amp;TRIM(Tabla1[[#This Row],[Tipo Incrito]]))</f>
        <v/>
      </c>
      <c r="BH443" s="307"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8"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8"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8" t="str">
        <f>IF(Tabla1[[#This Row],[Fecha Inicio grupo]]="","",IFERROR(VLOOKUP(Tabla1[[#This Row],[Mes de Alta como miembro]],Parámetros!$AM$2:$AN$16,2,0),"01/01/1900"))</f>
        <v/>
      </c>
    </row>
    <row r="444" spans="1:63" ht="14.45">
      <c r="A444" s="68">
        <v>441</v>
      </c>
      <c r="B444" s="29"/>
      <c r="C444" s="34"/>
      <c r="D444" s="42"/>
      <c r="E444" s="64"/>
      <c r="F444" s="45"/>
      <c r="G444" s="45"/>
      <c r="H444" s="164"/>
      <c r="I444" s="42"/>
      <c r="J444" s="28"/>
      <c r="K444" s="69"/>
      <c r="L444" s="68"/>
      <c r="M444" s="46"/>
      <c r="N444" s="239" t="str">
        <f ca="1">IF(Tabla1[[#This Row],[Fecha de nac]]="","",IF(Tabla1[[#This Row],[Fecha Finalización]] &gt;=TODAY(), DATEDIF(Tabla1[[#This Row],[Fecha de nac]],TODAY(),"y"), ROUNDDOWN((Tabla1[[#This Row],[Fecha Finalización]] -Tabla1[[#This Row],[Fecha de nac]])/365,0)))</f>
        <v/>
      </c>
      <c r="O444" s="170"/>
      <c r="P444" s="34"/>
      <c r="Q444" s="67"/>
      <c r="R444" s="67"/>
      <c r="S444" s="67"/>
      <c r="T444" s="67"/>
      <c r="U444" s="244" t="str">
        <f>IF(F444="","",Tabla1[[#This Row],[Fecha Inicio grupo]]+3*7-7)</f>
        <v/>
      </c>
      <c r="V444" s="245" t="str">
        <f>IF(F444="","",EDATE(Tabla1[[#This Row],[Fecha Inicio grupo]],3))</f>
        <v/>
      </c>
      <c r="W444" s="29"/>
      <c r="X444" s="29"/>
      <c r="Y444" s="76"/>
      <c r="Z444" s="76"/>
      <c r="AA444" s="76"/>
      <c r="AB444" s="76"/>
      <c r="AC444" s="76"/>
      <c r="AD444" s="76"/>
      <c r="AE444" s="76"/>
      <c r="AF444" s="76"/>
      <c r="AG444" s="76"/>
      <c r="AH444" s="76"/>
      <c r="AI444" s="76"/>
      <c r="AJ444" s="76"/>
      <c r="AK444" s="76"/>
      <c r="AL444" s="76"/>
      <c r="AM444" s="76"/>
      <c r="AN444" s="76"/>
      <c r="AO444" s="145"/>
      <c r="AP444" s="247" t="str">
        <f>IF(F444="","",IFERROR(VLOOKUP(SUBSTITUTE(SUBSTITUTE(Tabla1[[#This Row],[Uso Sistemas]],"T","P"),"N","F"),Parámetros!$M$2:$N$17,2,0),"Completar hasta 3ra sem. para evaluar a Probacionista"))</f>
        <v/>
      </c>
      <c r="AQ444" s="39"/>
      <c r="AR444" s="39"/>
      <c r="AS444" s="39"/>
      <c r="AT444" s="28"/>
      <c r="AU444" s="55"/>
      <c r="AV444" s="55"/>
      <c r="AW444" s="55"/>
      <c r="AX444" s="249" t="str">
        <f>IF(V444="","",EOMONTH(EDATE(Tabla1[[#This Row],[Fecha Finalización]],2),0))</f>
        <v/>
      </c>
      <c r="AY444" s="39"/>
      <c r="AZ444" s="250" t="str">
        <f>IF(V444="","",EOMONTH(EDATE(Tabla1[[#This Row],[Fecha Finalización]],3),0))</f>
        <v/>
      </c>
      <c r="BA444" s="39"/>
      <c r="BB444" s="39"/>
      <c r="BC444" s="236"/>
      <c r="BD444" s="234" t="str">
        <f>IF(F444="","",Tabla1[[#This Row],[sem 01]]&amp;Tabla1[[#This Row],[sem 02]]&amp;Tabla1[[#This Row],[sem 03]])</f>
        <v/>
      </c>
      <c r="BE444" s="235" t="str">
        <f>IF(TRIM(F444)="","",$B$1&amp;"-"&amp;SUBSTITUTE(Tabla1[[#This Row],[Mes Inscrito]]," ","")&amp;"-"&amp;SUBSTITUTE(Tabla1[[#This Row],[Dia de clases Inscrito]]," ","")&amp;"-"&amp;SUBSTITUTE(Tabla1[[#This Row],[Horario Inscrito]]," ","")&amp;"-"&amp;Tabla1[[#This Row],[Fecha Inicio grupo]])</f>
        <v/>
      </c>
      <c r="BF444" s="252" t="str">
        <f>IF(F444="","",Tabla1[[#This Row],[Curso]])</f>
        <v/>
      </c>
      <c r="BG444" s="253" t="str">
        <f>+IF(TRIM(F444)="","",$B$1&amp;"-"&amp;TRIM(Tabla1[[#This Row],[Mes Inscrito]])&amp;"-"&amp;TRIM(Tabla1[[#This Row],[Dia de clases Inscrito]])&amp;"-"&amp;TRIM(Tabla1[[#This Row],[Horario Inscrito]])&amp;"-"&amp;TRIM(Tabla1[[#This Row],[Fecha Inicio grupo]])&amp;"-"&amp;TRIM(Tabla1[[#This Row],[Tipo Incrito]]))</f>
        <v/>
      </c>
      <c r="BH444" s="307"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8"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8"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8" t="str">
        <f>IF(Tabla1[[#This Row],[Fecha Inicio grupo]]="","",IFERROR(VLOOKUP(Tabla1[[#This Row],[Mes de Alta como miembro]],Parámetros!$AM$2:$AN$16,2,0),"01/01/1900"))</f>
        <v/>
      </c>
    </row>
    <row r="445" spans="1:63" ht="14.45">
      <c r="A445" s="68">
        <v>442</v>
      </c>
      <c r="B445" s="29"/>
      <c r="C445" s="34"/>
      <c r="D445" s="42"/>
      <c r="E445" s="64"/>
      <c r="F445" s="45"/>
      <c r="G445" s="45"/>
      <c r="H445" s="164"/>
      <c r="I445" s="42"/>
      <c r="J445" s="28"/>
      <c r="K445" s="69"/>
      <c r="L445" s="68"/>
      <c r="M445" s="46"/>
      <c r="N445" s="239" t="str">
        <f ca="1">IF(Tabla1[[#This Row],[Fecha de nac]]="","",IF(Tabla1[[#This Row],[Fecha Finalización]] &gt;=TODAY(), DATEDIF(Tabla1[[#This Row],[Fecha de nac]],TODAY(),"y"), ROUNDDOWN((Tabla1[[#This Row],[Fecha Finalización]] -Tabla1[[#This Row],[Fecha de nac]])/365,0)))</f>
        <v/>
      </c>
      <c r="O445" s="170"/>
      <c r="P445" s="34"/>
      <c r="Q445" s="67"/>
      <c r="R445" s="67"/>
      <c r="S445" s="67"/>
      <c r="T445" s="67"/>
      <c r="U445" s="244" t="str">
        <f>IF(F445="","",Tabla1[[#This Row],[Fecha Inicio grupo]]+3*7-7)</f>
        <v/>
      </c>
      <c r="V445" s="245" t="str">
        <f>IF(F445="","",EDATE(Tabla1[[#This Row],[Fecha Inicio grupo]],3))</f>
        <v/>
      </c>
      <c r="W445" s="29"/>
      <c r="X445" s="29"/>
      <c r="Y445" s="76"/>
      <c r="Z445" s="76"/>
      <c r="AA445" s="76"/>
      <c r="AB445" s="76"/>
      <c r="AC445" s="76"/>
      <c r="AD445" s="76"/>
      <c r="AE445" s="76"/>
      <c r="AF445" s="76"/>
      <c r="AG445" s="76"/>
      <c r="AH445" s="76"/>
      <c r="AI445" s="76"/>
      <c r="AJ445" s="76"/>
      <c r="AK445" s="76"/>
      <c r="AL445" s="76"/>
      <c r="AM445" s="76"/>
      <c r="AN445" s="76"/>
      <c r="AO445" s="145"/>
      <c r="AP445" s="247" t="str">
        <f>IF(F445="","",IFERROR(VLOOKUP(SUBSTITUTE(SUBSTITUTE(Tabla1[[#This Row],[Uso Sistemas]],"T","P"),"N","F"),Parámetros!$M$2:$N$17,2,0),"Completar hasta 3ra sem. para evaluar a Probacionista"))</f>
        <v/>
      </c>
      <c r="AQ445" s="39"/>
      <c r="AR445" s="39"/>
      <c r="AS445" s="39"/>
      <c r="AT445" s="28"/>
      <c r="AU445" s="55"/>
      <c r="AV445" s="55"/>
      <c r="AW445" s="55"/>
      <c r="AX445" s="249" t="str">
        <f>IF(V445="","",EOMONTH(EDATE(Tabla1[[#This Row],[Fecha Finalización]],2),0))</f>
        <v/>
      </c>
      <c r="AY445" s="39"/>
      <c r="AZ445" s="250" t="str">
        <f>IF(V445="","",EOMONTH(EDATE(Tabla1[[#This Row],[Fecha Finalización]],3),0))</f>
        <v/>
      </c>
      <c r="BA445" s="39"/>
      <c r="BB445" s="39"/>
      <c r="BC445" s="236"/>
      <c r="BD445" s="234" t="str">
        <f>IF(F445="","",Tabla1[[#This Row],[sem 01]]&amp;Tabla1[[#This Row],[sem 02]]&amp;Tabla1[[#This Row],[sem 03]])</f>
        <v/>
      </c>
      <c r="BE445" s="235" t="str">
        <f>IF(TRIM(F445)="","",$B$1&amp;"-"&amp;SUBSTITUTE(Tabla1[[#This Row],[Mes Inscrito]]," ","")&amp;"-"&amp;SUBSTITUTE(Tabla1[[#This Row],[Dia de clases Inscrito]]," ","")&amp;"-"&amp;SUBSTITUTE(Tabla1[[#This Row],[Horario Inscrito]]," ","")&amp;"-"&amp;Tabla1[[#This Row],[Fecha Inicio grupo]])</f>
        <v/>
      </c>
      <c r="BF445" s="252" t="str">
        <f>IF(F445="","",Tabla1[[#This Row],[Curso]])</f>
        <v/>
      </c>
      <c r="BG445" s="253" t="str">
        <f>+IF(TRIM(F445)="","",$B$1&amp;"-"&amp;TRIM(Tabla1[[#This Row],[Mes Inscrito]])&amp;"-"&amp;TRIM(Tabla1[[#This Row],[Dia de clases Inscrito]])&amp;"-"&amp;TRIM(Tabla1[[#This Row],[Horario Inscrito]])&amp;"-"&amp;TRIM(Tabla1[[#This Row],[Fecha Inicio grupo]])&amp;"-"&amp;TRIM(Tabla1[[#This Row],[Tipo Incrito]]))</f>
        <v/>
      </c>
      <c r="BH445" s="307"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8"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8"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8" t="str">
        <f>IF(Tabla1[[#This Row],[Fecha Inicio grupo]]="","",IFERROR(VLOOKUP(Tabla1[[#This Row],[Mes de Alta como miembro]],Parámetros!$AM$2:$AN$16,2,0),"01/01/1900"))</f>
        <v/>
      </c>
    </row>
    <row r="446" spans="1:63" ht="14.45">
      <c r="A446" s="68">
        <v>443</v>
      </c>
      <c r="B446" s="29"/>
      <c r="C446" s="34"/>
      <c r="D446" s="42"/>
      <c r="E446" s="64"/>
      <c r="F446" s="45"/>
      <c r="G446" s="45"/>
      <c r="H446" s="164"/>
      <c r="I446" s="42"/>
      <c r="J446" s="28"/>
      <c r="K446" s="69"/>
      <c r="L446" s="68"/>
      <c r="M446" s="46"/>
      <c r="N446" s="239" t="str">
        <f ca="1">IF(Tabla1[[#This Row],[Fecha de nac]]="","",IF(Tabla1[[#This Row],[Fecha Finalización]] &gt;=TODAY(), DATEDIF(Tabla1[[#This Row],[Fecha de nac]],TODAY(),"y"), ROUNDDOWN((Tabla1[[#This Row],[Fecha Finalización]] -Tabla1[[#This Row],[Fecha de nac]])/365,0)))</f>
        <v/>
      </c>
      <c r="O446" s="170"/>
      <c r="P446" s="34"/>
      <c r="Q446" s="67"/>
      <c r="R446" s="67"/>
      <c r="S446" s="67"/>
      <c r="T446" s="67"/>
      <c r="U446" s="244" t="str">
        <f>IF(F446="","",Tabla1[[#This Row],[Fecha Inicio grupo]]+3*7-7)</f>
        <v/>
      </c>
      <c r="V446" s="245" t="str">
        <f>IF(F446="","",EDATE(Tabla1[[#This Row],[Fecha Inicio grupo]],3))</f>
        <v/>
      </c>
      <c r="W446" s="29"/>
      <c r="X446" s="29"/>
      <c r="Y446" s="76"/>
      <c r="Z446" s="76"/>
      <c r="AA446" s="76"/>
      <c r="AB446" s="76"/>
      <c r="AC446" s="76"/>
      <c r="AD446" s="76"/>
      <c r="AE446" s="76"/>
      <c r="AF446" s="76"/>
      <c r="AG446" s="76"/>
      <c r="AH446" s="76"/>
      <c r="AI446" s="76"/>
      <c r="AJ446" s="76"/>
      <c r="AK446" s="76"/>
      <c r="AL446" s="76"/>
      <c r="AM446" s="76"/>
      <c r="AN446" s="76"/>
      <c r="AO446" s="145"/>
      <c r="AP446" s="247" t="str">
        <f>IF(F446="","",IFERROR(VLOOKUP(SUBSTITUTE(SUBSTITUTE(Tabla1[[#This Row],[Uso Sistemas]],"T","P"),"N","F"),Parámetros!$M$2:$N$17,2,0),"Completar hasta 3ra sem. para evaluar a Probacionista"))</f>
        <v/>
      </c>
      <c r="AQ446" s="39"/>
      <c r="AR446" s="39"/>
      <c r="AS446" s="39"/>
      <c r="AT446" s="28"/>
      <c r="AU446" s="55"/>
      <c r="AV446" s="55"/>
      <c r="AW446" s="55"/>
      <c r="AX446" s="249" t="str">
        <f>IF(V446="","",EOMONTH(EDATE(Tabla1[[#This Row],[Fecha Finalización]],2),0))</f>
        <v/>
      </c>
      <c r="AY446" s="39"/>
      <c r="AZ446" s="250" t="str">
        <f>IF(V446="","",EOMONTH(EDATE(Tabla1[[#This Row],[Fecha Finalización]],3),0))</f>
        <v/>
      </c>
      <c r="BA446" s="39"/>
      <c r="BB446" s="39"/>
      <c r="BC446" s="236"/>
      <c r="BD446" s="234" t="str">
        <f>IF(F446="","",Tabla1[[#This Row],[sem 01]]&amp;Tabla1[[#This Row],[sem 02]]&amp;Tabla1[[#This Row],[sem 03]])</f>
        <v/>
      </c>
      <c r="BE446" s="235" t="str">
        <f>IF(TRIM(F446)="","",$B$1&amp;"-"&amp;SUBSTITUTE(Tabla1[[#This Row],[Mes Inscrito]]," ","")&amp;"-"&amp;SUBSTITUTE(Tabla1[[#This Row],[Dia de clases Inscrito]]," ","")&amp;"-"&amp;SUBSTITUTE(Tabla1[[#This Row],[Horario Inscrito]]," ","")&amp;"-"&amp;Tabla1[[#This Row],[Fecha Inicio grupo]])</f>
        <v/>
      </c>
      <c r="BF446" s="252" t="str">
        <f>IF(F446="","",Tabla1[[#This Row],[Curso]])</f>
        <v/>
      </c>
      <c r="BG446" s="253" t="str">
        <f>+IF(TRIM(F446)="","",$B$1&amp;"-"&amp;TRIM(Tabla1[[#This Row],[Mes Inscrito]])&amp;"-"&amp;TRIM(Tabla1[[#This Row],[Dia de clases Inscrito]])&amp;"-"&amp;TRIM(Tabla1[[#This Row],[Horario Inscrito]])&amp;"-"&amp;TRIM(Tabla1[[#This Row],[Fecha Inicio grupo]])&amp;"-"&amp;TRIM(Tabla1[[#This Row],[Tipo Incrito]]))</f>
        <v/>
      </c>
      <c r="BH446" s="307"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8"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8"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8" t="str">
        <f>IF(Tabla1[[#This Row],[Fecha Inicio grupo]]="","",IFERROR(VLOOKUP(Tabla1[[#This Row],[Mes de Alta como miembro]],Parámetros!$AM$2:$AN$16,2,0),"01/01/1900"))</f>
        <v/>
      </c>
    </row>
    <row r="447" spans="1:63" ht="14.45">
      <c r="A447" s="68">
        <v>444</v>
      </c>
      <c r="B447" s="29"/>
      <c r="C447" s="34"/>
      <c r="D447" s="42"/>
      <c r="E447" s="64"/>
      <c r="F447" s="45"/>
      <c r="G447" s="45"/>
      <c r="H447" s="164"/>
      <c r="I447" s="42"/>
      <c r="J447" s="28"/>
      <c r="K447" s="69"/>
      <c r="L447" s="68"/>
      <c r="M447" s="46"/>
      <c r="N447" s="239" t="str">
        <f ca="1">IF(Tabla1[[#This Row],[Fecha de nac]]="","",IF(Tabla1[[#This Row],[Fecha Finalización]] &gt;=TODAY(), DATEDIF(Tabla1[[#This Row],[Fecha de nac]],TODAY(),"y"), ROUNDDOWN((Tabla1[[#This Row],[Fecha Finalización]] -Tabla1[[#This Row],[Fecha de nac]])/365,0)))</f>
        <v/>
      </c>
      <c r="O447" s="170"/>
      <c r="P447" s="34"/>
      <c r="Q447" s="67"/>
      <c r="R447" s="67"/>
      <c r="S447" s="67"/>
      <c r="T447" s="67"/>
      <c r="U447" s="244" t="str">
        <f>IF(F447="","",Tabla1[[#This Row],[Fecha Inicio grupo]]+3*7-7)</f>
        <v/>
      </c>
      <c r="V447" s="245" t="str">
        <f>IF(F447="","",EDATE(Tabla1[[#This Row],[Fecha Inicio grupo]],3))</f>
        <v/>
      </c>
      <c r="W447" s="29"/>
      <c r="X447" s="29"/>
      <c r="Y447" s="76"/>
      <c r="Z447" s="76"/>
      <c r="AA447" s="76"/>
      <c r="AB447" s="76"/>
      <c r="AC447" s="76"/>
      <c r="AD447" s="76"/>
      <c r="AE447" s="76"/>
      <c r="AF447" s="76"/>
      <c r="AG447" s="76"/>
      <c r="AH447" s="76"/>
      <c r="AI447" s="76"/>
      <c r="AJ447" s="76"/>
      <c r="AK447" s="76"/>
      <c r="AL447" s="76"/>
      <c r="AM447" s="76"/>
      <c r="AN447" s="76"/>
      <c r="AO447" s="145"/>
      <c r="AP447" s="247" t="str">
        <f>IF(F447="","",IFERROR(VLOOKUP(SUBSTITUTE(SUBSTITUTE(Tabla1[[#This Row],[Uso Sistemas]],"T","P"),"N","F"),Parámetros!$M$2:$N$17,2,0),"Completar hasta 3ra sem. para evaluar a Probacionista"))</f>
        <v/>
      </c>
      <c r="AQ447" s="39"/>
      <c r="AR447" s="39"/>
      <c r="AS447" s="39"/>
      <c r="AT447" s="28"/>
      <c r="AU447" s="55"/>
      <c r="AV447" s="55"/>
      <c r="AW447" s="55"/>
      <c r="AX447" s="249" t="str">
        <f>IF(V447="","",EOMONTH(EDATE(Tabla1[[#This Row],[Fecha Finalización]],2),0))</f>
        <v/>
      </c>
      <c r="AY447" s="39"/>
      <c r="AZ447" s="250" t="str">
        <f>IF(V447="","",EOMONTH(EDATE(Tabla1[[#This Row],[Fecha Finalización]],3),0))</f>
        <v/>
      </c>
      <c r="BA447" s="39"/>
      <c r="BB447" s="39"/>
      <c r="BC447" s="236"/>
      <c r="BD447" s="234" t="str">
        <f>IF(F447="","",Tabla1[[#This Row],[sem 01]]&amp;Tabla1[[#This Row],[sem 02]]&amp;Tabla1[[#This Row],[sem 03]])</f>
        <v/>
      </c>
      <c r="BE447" s="235" t="str">
        <f>IF(TRIM(F447)="","",$B$1&amp;"-"&amp;SUBSTITUTE(Tabla1[[#This Row],[Mes Inscrito]]," ","")&amp;"-"&amp;SUBSTITUTE(Tabla1[[#This Row],[Dia de clases Inscrito]]," ","")&amp;"-"&amp;SUBSTITUTE(Tabla1[[#This Row],[Horario Inscrito]]," ","")&amp;"-"&amp;Tabla1[[#This Row],[Fecha Inicio grupo]])</f>
        <v/>
      </c>
      <c r="BF447" s="252" t="str">
        <f>IF(F447="","",Tabla1[[#This Row],[Curso]])</f>
        <v/>
      </c>
      <c r="BG447" s="253" t="str">
        <f>+IF(TRIM(F447)="","",$B$1&amp;"-"&amp;TRIM(Tabla1[[#This Row],[Mes Inscrito]])&amp;"-"&amp;TRIM(Tabla1[[#This Row],[Dia de clases Inscrito]])&amp;"-"&amp;TRIM(Tabla1[[#This Row],[Horario Inscrito]])&amp;"-"&amp;TRIM(Tabla1[[#This Row],[Fecha Inicio grupo]])&amp;"-"&amp;TRIM(Tabla1[[#This Row],[Tipo Incrito]]))</f>
        <v/>
      </c>
      <c r="BH447" s="307"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8"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8"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8" t="str">
        <f>IF(Tabla1[[#This Row],[Fecha Inicio grupo]]="","",IFERROR(VLOOKUP(Tabla1[[#This Row],[Mes de Alta como miembro]],Parámetros!$AM$2:$AN$16,2,0),"01/01/1900"))</f>
        <v/>
      </c>
    </row>
    <row r="448" spans="1:63" ht="14.45">
      <c r="A448" s="68">
        <v>445</v>
      </c>
      <c r="B448" s="29"/>
      <c r="C448" s="34"/>
      <c r="D448" s="42"/>
      <c r="E448" s="64"/>
      <c r="F448" s="45"/>
      <c r="G448" s="45"/>
      <c r="H448" s="164"/>
      <c r="I448" s="42"/>
      <c r="J448" s="28"/>
      <c r="K448" s="69"/>
      <c r="L448" s="68"/>
      <c r="M448" s="46"/>
      <c r="N448" s="239" t="str">
        <f ca="1">IF(Tabla1[[#This Row],[Fecha de nac]]="","",IF(Tabla1[[#This Row],[Fecha Finalización]] &gt;=TODAY(), DATEDIF(Tabla1[[#This Row],[Fecha de nac]],TODAY(),"y"), ROUNDDOWN((Tabla1[[#This Row],[Fecha Finalización]] -Tabla1[[#This Row],[Fecha de nac]])/365,0)))</f>
        <v/>
      </c>
      <c r="O448" s="170"/>
      <c r="P448" s="34"/>
      <c r="Q448" s="67"/>
      <c r="R448" s="67"/>
      <c r="S448" s="67"/>
      <c r="T448" s="67"/>
      <c r="U448" s="244" t="str">
        <f>IF(F448="","",Tabla1[[#This Row],[Fecha Inicio grupo]]+3*7-7)</f>
        <v/>
      </c>
      <c r="V448" s="245" t="str">
        <f>IF(F448="","",EDATE(Tabla1[[#This Row],[Fecha Inicio grupo]],3))</f>
        <v/>
      </c>
      <c r="W448" s="29"/>
      <c r="X448" s="29"/>
      <c r="Y448" s="76"/>
      <c r="Z448" s="76"/>
      <c r="AA448" s="76"/>
      <c r="AB448" s="76"/>
      <c r="AC448" s="76"/>
      <c r="AD448" s="76"/>
      <c r="AE448" s="76"/>
      <c r="AF448" s="76"/>
      <c r="AG448" s="76"/>
      <c r="AH448" s="76"/>
      <c r="AI448" s="76"/>
      <c r="AJ448" s="76"/>
      <c r="AK448" s="76"/>
      <c r="AL448" s="76"/>
      <c r="AM448" s="76"/>
      <c r="AN448" s="76"/>
      <c r="AO448" s="145"/>
      <c r="AP448" s="247" t="str">
        <f>IF(F448="","",IFERROR(VLOOKUP(SUBSTITUTE(SUBSTITUTE(Tabla1[[#This Row],[Uso Sistemas]],"T","P"),"N","F"),Parámetros!$M$2:$N$17,2,0),"Completar hasta 3ra sem. para evaluar a Probacionista"))</f>
        <v/>
      </c>
      <c r="AQ448" s="39"/>
      <c r="AR448" s="39"/>
      <c r="AS448" s="39"/>
      <c r="AT448" s="28"/>
      <c r="AU448" s="55"/>
      <c r="AV448" s="55"/>
      <c r="AW448" s="55"/>
      <c r="AX448" s="249" t="str">
        <f>IF(V448="","",EOMONTH(EDATE(Tabla1[[#This Row],[Fecha Finalización]],2),0))</f>
        <v/>
      </c>
      <c r="AY448" s="39"/>
      <c r="AZ448" s="250" t="str">
        <f>IF(V448="","",EOMONTH(EDATE(Tabla1[[#This Row],[Fecha Finalización]],3),0))</f>
        <v/>
      </c>
      <c r="BA448" s="39"/>
      <c r="BB448" s="39"/>
      <c r="BC448" s="236"/>
      <c r="BD448" s="234" t="str">
        <f>IF(F448="","",Tabla1[[#This Row],[sem 01]]&amp;Tabla1[[#This Row],[sem 02]]&amp;Tabla1[[#This Row],[sem 03]])</f>
        <v/>
      </c>
      <c r="BE448" s="235" t="str">
        <f>IF(TRIM(F448)="","",$B$1&amp;"-"&amp;SUBSTITUTE(Tabla1[[#This Row],[Mes Inscrito]]," ","")&amp;"-"&amp;SUBSTITUTE(Tabla1[[#This Row],[Dia de clases Inscrito]]," ","")&amp;"-"&amp;SUBSTITUTE(Tabla1[[#This Row],[Horario Inscrito]]," ","")&amp;"-"&amp;Tabla1[[#This Row],[Fecha Inicio grupo]])</f>
        <v/>
      </c>
      <c r="BF448" s="252" t="str">
        <f>IF(F448="","",Tabla1[[#This Row],[Curso]])</f>
        <v/>
      </c>
      <c r="BG448" s="253" t="str">
        <f>+IF(TRIM(F448)="","",$B$1&amp;"-"&amp;TRIM(Tabla1[[#This Row],[Mes Inscrito]])&amp;"-"&amp;TRIM(Tabla1[[#This Row],[Dia de clases Inscrito]])&amp;"-"&amp;TRIM(Tabla1[[#This Row],[Horario Inscrito]])&amp;"-"&amp;TRIM(Tabla1[[#This Row],[Fecha Inicio grupo]])&amp;"-"&amp;TRIM(Tabla1[[#This Row],[Tipo Incrito]]))</f>
        <v/>
      </c>
      <c r="BH448" s="307"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8"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8"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8" t="str">
        <f>IF(Tabla1[[#This Row],[Fecha Inicio grupo]]="","",IFERROR(VLOOKUP(Tabla1[[#This Row],[Mes de Alta como miembro]],Parámetros!$AM$2:$AN$16,2,0),"01/01/1900"))</f>
        <v/>
      </c>
    </row>
    <row r="449" spans="1:63" ht="14.45">
      <c r="A449" s="68">
        <v>446</v>
      </c>
      <c r="B449" s="29"/>
      <c r="C449" s="34"/>
      <c r="D449" s="42"/>
      <c r="E449" s="64"/>
      <c r="F449" s="45"/>
      <c r="G449" s="45"/>
      <c r="H449" s="164"/>
      <c r="I449" s="42"/>
      <c r="J449" s="28"/>
      <c r="K449" s="69"/>
      <c r="L449" s="68"/>
      <c r="M449" s="46"/>
      <c r="N449" s="239" t="str">
        <f ca="1">IF(Tabla1[[#This Row],[Fecha de nac]]="","",IF(Tabla1[[#This Row],[Fecha Finalización]] &gt;=TODAY(), DATEDIF(Tabla1[[#This Row],[Fecha de nac]],TODAY(),"y"), ROUNDDOWN((Tabla1[[#This Row],[Fecha Finalización]] -Tabla1[[#This Row],[Fecha de nac]])/365,0)))</f>
        <v/>
      </c>
      <c r="O449" s="170"/>
      <c r="P449" s="34"/>
      <c r="Q449" s="67"/>
      <c r="R449" s="67"/>
      <c r="S449" s="67"/>
      <c r="T449" s="67"/>
      <c r="U449" s="244" t="str">
        <f>IF(F449="","",Tabla1[[#This Row],[Fecha Inicio grupo]]+3*7-7)</f>
        <v/>
      </c>
      <c r="V449" s="245" t="str">
        <f>IF(F449="","",EDATE(Tabla1[[#This Row],[Fecha Inicio grupo]],3))</f>
        <v/>
      </c>
      <c r="W449" s="29"/>
      <c r="X449" s="29"/>
      <c r="Y449" s="76"/>
      <c r="Z449" s="76"/>
      <c r="AA449" s="76"/>
      <c r="AB449" s="76"/>
      <c r="AC449" s="76"/>
      <c r="AD449" s="76"/>
      <c r="AE449" s="76"/>
      <c r="AF449" s="76"/>
      <c r="AG449" s="76"/>
      <c r="AH449" s="76"/>
      <c r="AI449" s="76"/>
      <c r="AJ449" s="76"/>
      <c r="AK449" s="76"/>
      <c r="AL449" s="76"/>
      <c r="AM449" s="76"/>
      <c r="AN449" s="76"/>
      <c r="AO449" s="145"/>
      <c r="AP449" s="247" t="str">
        <f>IF(F449="","",IFERROR(VLOOKUP(SUBSTITUTE(SUBSTITUTE(Tabla1[[#This Row],[Uso Sistemas]],"T","P"),"N","F"),Parámetros!$M$2:$N$17,2,0),"Completar hasta 3ra sem. para evaluar a Probacionista"))</f>
        <v/>
      </c>
      <c r="AQ449" s="39"/>
      <c r="AR449" s="39"/>
      <c r="AS449" s="39"/>
      <c r="AT449" s="28"/>
      <c r="AU449" s="55"/>
      <c r="AV449" s="55"/>
      <c r="AW449" s="55"/>
      <c r="AX449" s="249" t="str">
        <f>IF(V449="","",EOMONTH(EDATE(Tabla1[[#This Row],[Fecha Finalización]],2),0))</f>
        <v/>
      </c>
      <c r="AY449" s="39"/>
      <c r="AZ449" s="250" t="str">
        <f>IF(V449="","",EOMONTH(EDATE(Tabla1[[#This Row],[Fecha Finalización]],3),0))</f>
        <v/>
      </c>
      <c r="BA449" s="39"/>
      <c r="BB449" s="39"/>
      <c r="BC449" s="236"/>
      <c r="BD449" s="234" t="str">
        <f>IF(F449="","",Tabla1[[#This Row],[sem 01]]&amp;Tabla1[[#This Row],[sem 02]]&amp;Tabla1[[#This Row],[sem 03]])</f>
        <v/>
      </c>
      <c r="BE449" s="235" t="str">
        <f>IF(TRIM(F449)="","",$B$1&amp;"-"&amp;SUBSTITUTE(Tabla1[[#This Row],[Mes Inscrito]]," ","")&amp;"-"&amp;SUBSTITUTE(Tabla1[[#This Row],[Dia de clases Inscrito]]," ","")&amp;"-"&amp;SUBSTITUTE(Tabla1[[#This Row],[Horario Inscrito]]," ","")&amp;"-"&amp;Tabla1[[#This Row],[Fecha Inicio grupo]])</f>
        <v/>
      </c>
      <c r="BF449" s="252" t="str">
        <f>IF(F449="","",Tabla1[[#This Row],[Curso]])</f>
        <v/>
      </c>
      <c r="BG449" s="253" t="str">
        <f>+IF(TRIM(F449)="","",$B$1&amp;"-"&amp;TRIM(Tabla1[[#This Row],[Mes Inscrito]])&amp;"-"&amp;TRIM(Tabla1[[#This Row],[Dia de clases Inscrito]])&amp;"-"&amp;TRIM(Tabla1[[#This Row],[Horario Inscrito]])&amp;"-"&amp;TRIM(Tabla1[[#This Row],[Fecha Inicio grupo]])&amp;"-"&amp;TRIM(Tabla1[[#This Row],[Tipo Incrito]]))</f>
        <v/>
      </c>
      <c r="BH449" s="307"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8"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8"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8" t="str">
        <f>IF(Tabla1[[#This Row],[Fecha Inicio grupo]]="","",IFERROR(VLOOKUP(Tabla1[[#This Row],[Mes de Alta como miembro]],Parámetros!$AM$2:$AN$16,2,0),"01/01/1900"))</f>
        <v/>
      </c>
    </row>
    <row r="450" spans="1:63" ht="14.45">
      <c r="A450" s="68">
        <v>447</v>
      </c>
      <c r="B450" s="29"/>
      <c r="C450" s="34"/>
      <c r="D450" s="42"/>
      <c r="E450" s="64"/>
      <c r="F450" s="45"/>
      <c r="G450" s="45"/>
      <c r="H450" s="164"/>
      <c r="I450" s="42"/>
      <c r="J450" s="28"/>
      <c r="K450" s="69"/>
      <c r="L450" s="68"/>
      <c r="M450" s="46"/>
      <c r="N450" s="239" t="str">
        <f ca="1">IF(Tabla1[[#This Row],[Fecha de nac]]="","",IF(Tabla1[[#This Row],[Fecha Finalización]] &gt;=TODAY(), DATEDIF(Tabla1[[#This Row],[Fecha de nac]],TODAY(),"y"), ROUNDDOWN((Tabla1[[#This Row],[Fecha Finalización]] -Tabla1[[#This Row],[Fecha de nac]])/365,0)))</f>
        <v/>
      </c>
      <c r="O450" s="170"/>
      <c r="P450" s="34"/>
      <c r="Q450" s="67"/>
      <c r="R450" s="67"/>
      <c r="S450" s="67"/>
      <c r="T450" s="67"/>
      <c r="U450" s="244" t="str">
        <f>IF(F450="","",Tabla1[[#This Row],[Fecha Inicio grupo]]+3*7-7)</f>
        <v/>
      </c>
      <c r="V450" s="245" t="str">
        <f>IF(F450="","",EDATE(Tabla1[[#This Row],[Fecha Inicio grupo]],3))</f>
        <v/>
      </c>
      <c r="W450" s="29"/>
      <c r="X450" s="29"/>
      <c r="Y450" s="76"/>
      <c r="Z450" s="76"/>
      <c r="AA450" s="76"/>
      <c r="AB450" s="76"/>
      <c r="AC450" s="76"/>
      <c r="AD450" s="76"/>
      <c r="AE450" s="76"/>
      <c r="AF450" s="76"/>
      <c r="AG450" s="76"/>
      <c r="AH450" s="76"/>
      <c r="AI450" s="76"/>
      <c r="AJ450" s="76"/>
      <c r="AK450" s="76"/>
      <c r="AL450" s="76"/>
      <c r="AM450" s="76"/>
      <c r="AN450" s="76"/>
      <c r="AO450" s="145"/>
      <c r="AP450" s="247" t="str">
        <f>IF(F450="","",IFERROR(VLOOKUP(SUBSTITUTE(SUBSTITUTE(Tabla1[[#This Row],[Uso Sistemas]],"T","P"),"N","F"),Parámetros!$M$2:$N$17,2,0),"Completar hasta 3ra sem. para evaluar a Probacionista"))</f>
        <v/>
      </c>
      <c r="AQ450" s="39"/>
      <c r="AR450" s="39"/>
      <c r="AS450" s="39"/>
      <c r="AT450" s="28"/>
      <c r="AU450" s="55"/>
      <c r="AV450" s="55"/>
      <c r="AW450" s="55"/>
      <c r="AX450" s="249" t="str">
        <f>IF(V450="","",EOMONTH(EDATE(Tabla1[[#This Row],[Fecha Finalización]],2),0))</f>
        <v/>
      </c>
      <c r="AY450" s="39"/>
      <c r="AZ450" s="250" t="str">
        <f>IF(V450="","",EOMONTH(EDATE(Tabla1[[#This Row],[Fecha Finalización]],3),0))</f>
        <v/>
      </c>
      <c r="BA450" s="39"/>
      <c r="BB450" s="39"/>
      <c r="BC450" s="236"/>
      <c r="BD450" s="234" t="str">
        <f>IF(F450="","",Tabla1[[#This Row],[sem 01]]&amp;Tabla1[[#This Row],[sem 02]]&amp;Tabla1[[#This Row],[sem 03]])</f>
        <v/>
      </c>
      <c r="BE450" s="235" t="str">
        <f>IF(TRIM(F450)="","",$B$1&amp;"-"&amp;SUBSTITUTE(Tabla1[[#This Row],[Mes Inscrito]]," ","")&amp;"-"&amp;SUBSTITUTE(Tabla1[[#This Row],[Dia de clases Inscrito]]," ","")&amp;"-"&amp;SUBSTITUTE(Tabla1[[#This Row],[Horario Inscrito]]," ","")&amp;"-"&amp;Tabla1[[#This Row],[Fecha Inicio grupo]])</f>
        <v/>
      </c>
      <c r="BF450" s="252" t="str">
        <f>IF(F450="","",Tabla1[[#This Row],[Curso]])</f>
        <v/>
      </c>
      <c r="BG450" s="253" t="str">
        <f>+IF(TRIM(F450)="","",$B$1&amp;"-"&amp;TRIM(Tabla1[[#This Row],[Mes Inscrito]])&amp;"-"&amp;TRIM(Tabla1[[#This Row],[Dia de clases Inscrito]])&amp;"-"&amp;TRIM(Tabla1[[#This Row],[Horario Inscrito]])&amp;"-"&amp;TRIM(Tabla1[[#This Row],[Fecha Inicio grupo]])&amp;"-"&amp;TRIM(Tabla1[[#This Row],[Tipo Incrito]]))</f>
        <v/>
      </c>
      <c r="BH450" s="307"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8"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8"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8" t="str">
        <f>IF(Tabla1[[#This Row],[Fecha Inicio grupo]]="","",IFERROR(VLOOKUP(Tabla1[[#This Row],[Mes de Alta como miembro]],Parámetros!$AM$2:$AN$16,2,0),"01/01/1900"))</f>
        <v/>
      </c>
    </row>
    <row r="451" spans="1:63" ht="14.45">
      <c r="A451" s="68">
        <v>448</v>
      </c>
      <c r="B451" s="29"/>
      <c r="C451" s="34"/>
      <c r="D451" s="42"/>
      <c r="E451" s="64"/>
      <c r="F451" s="45"/>
      <c r="G451" s="45"/>
      <c r="H451" s="164"/>
      <c r="I451" s="42"/>
      <c r="J451" s="28"/>
      <c r="K451" s="69"/>
      <c r="L451" s="68"/>
      <c r="M451" s="46"/>
      <c r="N451" s="239" t="str">
        <f ca="1">IF(Tabla1[[#This Row],[Fecha de nac]]="","",IF(Tabla1[[#This Row],[Fecha Finalización]] &gt;=TODAY(), DATEDIF(Tabla1[[#This Row],[Fecha de nac]],TODAY(),"y"), ROUNDDOWN((Tabla1[[#This Row],[Fecha Finalización]] -Tabla1[[#This Row],[Fecha de nac]])/365,0)))</f>
        <v/>
      </c>
      <c r="O451" s="170"/>
      <c r="P451" s="34"/>
      <c r="Q451" s="67"/>
      <c r="R451" s="67"/>
      <c r="S451" s="67"/>
      <c r="T451" s="67"/>
      <c r="U451" s="244" t="str">
        <f>IF(F451="","",Tabla1[[#This Row],[Fecha Inicio grupo]]+3*7-7)</f>
        <v/>
      </c>
      <c r="V451" s="245" t="str">
        <f>IF(F451="","",EDATE(Tabla1[[#This Row],[Fecha Inicio grupo]],3))</f>
        <v/>
      </c>
      <c r="W451" s="29"/>
      <c r="X451" s="29"/>
      <c r="Y451" s="76"/>
      <c r="Z451" s="76"/>
      <c r="AA451" s="76"/>
      <c r="AB451" s="76"/>
      <c r="AC451" s="76"/>
      <c r="AD451" s="76"/>
      <c r="AE451" s="76"/>
      <c r="AF451" s="76"/>
      <c r="AG451" s="76"/>
      <c r="AH451" s="76"/>
      <c r="AI451" s="76"/>
      <c r="AJ451" s="76"/>
      <c r="AK451" s="76"/>
      <c r="AL451" s="76"/>
      <c r="AM451" s="76"/>
      <c r="AN451" s="76"/>
      <c r="AO451" s="145"/>
      <c r="AP451" s="247" t="str">
        <f>IF(F451="","",IFERROR(VLOOKUP(SUBSTITUTE(SUBSTITUTE(Tabla1[[#This Row],[Uso Sistemas]],"T","P"),"N","F"),Parámetros!$M$2:$N$17,2,0),"Completar hasta 3ra sem. para evaluar a Probacionista"))</f>
        <v/>
      </c>
      <c r="AQ451" s="39"/>
      <c r="AR451" s="39"/>
      <c r="AS451" s="39"/>
      <c r="AT451" s="28"/>
      <c r="AU451" s="55"/>
      <c r="AV451" s="55"/>
      <c r="AW451" s="55"/>
      <c r="AX451" s="249" t="str">
        <f>IF(V451="","",EOMONTH(EDATE(Tabla1[[#This Row],[Fecha Finalización]],2),0))</f>
        <v/>
      </c>
      <c r="AY451" s="39"/>
      <c r="AZ451" s="250" t="str">
        <f>IF(V451="","",EOMONTH(EDATE(Tabla1[[#This Row],[Fecha Finalización]],3),0))</f>
        <v/>
      </c>
      <c r="BA451" s="39"/>
      <c r="BB451" s="39"/>
      <c r="BC451" s="236"/>
      <c r="BD451" s="234" t="str">
        <f>IF(F451="","",Tabla1[[#This Row],[sem 01]]&amp;Tabla1[[#This Row],[sem 02]]&amp;Tabla1[[#This Row],[sem 03]])</f>
        <v/>
      </c>
      <c r="BE451" s="235" t="str">
        <f>IF(TRIM(F451)="","",$B$1&amp;"-"&amp;SUBSTITUTE(Tabla1[[#This Row],[Mes Inscrito]]," ","")&amp;"-"&amp;SUBSTITUTE(Tabla1[[#This Row],[Dia de clases Inscrito]]," ","")&amp;"-"&amp;SUBSTITUTE(Tabla1[[#This Row],[Horario Inscrito]]," ","")&amp;"-"&amp;Tabla1[[#This Row],[Fecha Inicio grupo]])</f>
        <v/>
      </c>
      <c r="BF451" s="252" t="str">
        <f>IF(F451="","",Tabla1[[#This Row],[Curso]])</f>
        <v/>
      </c>
      <c r="BG451" s="253" t="str">
        <f>+IF(TRIM(F451)="","",$B$1&amp;"-"&amp;TRIM(Tabla1[[#This Row],[Mes Inscrito]])&amp;"-"&amp;TRIM(Tabla1[[#This Row],[Dia de clases Inscrito]])&amp;"-"&amp;TRIM(Tabla1[[#This Row],[Horario Inscrito]])&amp;"-"&amp;TRIM(Tabla1[[#This Row],[Fecha Inicio grupo]])&amp;"-"&amp;TRIM(Tabla1[[#This Row],[Tipo Incrito]]))</f>
        <v/>
      </c>
      <c r="BH451" s="307"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8"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8"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8" t="str">
        <f>IF(Tabla1[[#This Row],[Fecha Inicio grupo]]="","",IFERROR(VLOOKUP(Tabla1[[#This Row],[Mes de Alta como miembro]],Parámetros!$AM$2:$AN$16,2,0),"01/01/1900"))</f>
        <v/>
      </c>
    </row>
    <row r="452" spans="1:63" ht="14.45">
      <c r="A452" s="68">
        <v>449</v>
      </c>
      <c r="B452" s="29"/>
      <c r="C452" s="34"/>
      <c r="D452" s="42"/>
      <c r="E452" s="64"/>
      <c r="F452" s="45"/>
      <c r="G452" s="45"/>
      <c r="H452" s="164"/>
      <c r="I452" s="42"/>
      <c r="J452" s="28"/>
      <c r="K452" s="69"/>
      <c r="L452" s="68"/>
      <c r="M452" s="46"/>
      <c r="N452" s="239" t="str">
        <f ca="1">IF(Tabla1[[#This Row],[Fecha de nac]]="","",IF(Tabla1[[#This Row],[Fecha Finalización]] &gt;=TODAY(), DATEDIF(Tabla1[[#This Row],[Fecha de nac]],TODAY(),"y"), ROUNDDOWN((Tabla1[[#This Row],[Fecha Finalización]] -Tabla1[[#This Row],[Fecha de nac]])/365,0)))</f>
        <v/>
      </c>
      <c r="O452" s="170"/>
      <c r="P452" s="34"/>
      <c r="Q452" s="67"/>
      <c r="R452" s="67"/>
      <c r="S452" s="67"/>
      <c r="T452" s="67"/>
      <c r="U452" s="244" t="str">
        <f>IF(F452="","",Tabla1[[#This Row],[Fecha Inicio grupo]]+3*7-7)</f>
        <v/>
      </c>
      <c r="V452" s="245" t="str">
        <f>IF(F452="","",EDATE(Tabla1[[#This Row],[Fecha Inicio grupo]],3))</f>
        <v/>
      </c>
      <c r="W452" s="29"/>
      <c r="X452" s="29"/>
      <c r="Y452" s="76"/>
      <c r="Z452" s="76"/>
      <c r="AA452" s="76"/>
      <c r="AB452" s="76"/>
      <c r="AC452" s="76"/>
      <c r="AD452" s="76"/>
      <c r="AE452" s="76"/>
      <c r="AF452" s="76"/>
      <c r="AG452" s="76"/>
      <c r="AH452" s="76"/>
      <c r="AI452" s="76"/>
      <c r="AJ452" s="76"/>
      <c r="AK452" s="76"/>
      <c r="AL452" s="76"/>
      <c r="AM452" s="76"/>
      <c r="AN452" s="76"/>
      <c r="AO452" s="145"/>
      <c r="AP452" s="247" t="str">
        <f>IF(F452="","",IFERROR(VLOOKUP(SUBSTITUTE(SUBSTITUTE(Tabla1[[#This Row],[Uso Sistemas]],"T","P"),"N","F"),Parámetros!$M$2:$N$17,2,0),"Completar hasta 3ra sem. para evaluar a Probacionista"))</f>
        <v/>
      </c>
      <c r="AQ452" s="39"/>
      <c r="AR452" s="39"/>
      <c r="AS452" s="39"/>
      <c r="AT452" s="28"/>
      <c r="AU452" s="55"/>
      <c r="AV452" s="55"/>
      <c r="AW452" s="55"/>
      <c r="AX452" s="249" t="str">
        <f>IF(V452="","",EOMONTH(EDATE(Tabla1[[#This Row],[Fecha Finalización]],2),0))</f>
        <v/>
      </c>
      <c r="AY452" s="39"/>
      <c r="AZ452" s="250" t="str">
        <f>IF(V452="","",EOMONTH(EDATE(Tabla1[[#This Row],[Fecha Finalización]],3),0))</f>
        <v/>
      </c>
      <c r="BA452" s="39"/>
      <c r="BB452" s="39"/>
      <c r="BC452" s="236"/>
      <c r="BD452" s="234" t="str">
        <f>IF(F452="","",Tabla1[[#This Row],[sem 01]]&amp;Tabla1[[#This Row],[sem 02]]&amp;Tabla1[[#This Row],[sem 03]])</f>
        <v/>
      </c>
      <c r="BE452" s="235" t="str">
        <f>IF(TRIM(F452)="","",$B$1&amp;"-"&amp;SUBSTITUTE(Tabla1[[#This Row],[Mes Inscrito]]," ","")&amp;"-"&amp;SUBSTITUTE(Tabla1[[#This Row],[Dia de clases Inscrito]]," ","")&amp;"-"&amp;SUBSTITUTE(Tabla1[[#This Row],[Horario Inscrito]]," ","")&amp;"-"&amp;Tabla1[[#This Row],[Fecha Inicio grupo]])</f>
        <v/>
      </c>
      <c r="BF452" s="252" t="str">
        <f>IF(F452="","",Tabla1[[#This Row],[Curso]])</f>
        <v/>
      </c>
      <c r="BG452" s="253" t="str">
        <f>+IF(TRIM(F452)="","",$B$1&amp;"-"&amp;TRIM(Tabla1[[#This Row],[Mes Inscrito]])&amp;"-"&amp;TRIM(Tabla1[[#This Row],[Dia de clases Inscrito]])&amp;"-"&amp;TRIM(Tabla1[[#This Row],[Horario Inscrito]])&amp;"-"&amp;TRIM(Tabla1[[#This Row],[Fecha Inicio grupo]])&amp;"-"&amp;TRIM(Tabla1[[#This Row],[Tipo Incrito]]))</f>
        <v/>
      </c>
      <c r="BH452" s="307"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8"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8"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8" t="str">
        <f>IF(Tabla1[[#This Row],[Fecha Inicio grupo]]="","",IFERROR(VLOOKUP(Tabla1[[#This Row],[Mes de Alta como miembro]],Parámetros!$AM$2:$AN$16,2,0),"01/01/1900"))</f>
        <v/>
      </c>
    </row>
    <row r="453" spans="1:63" ht="14.45">
      <c r="A453" s="68">
        <v>450</v>
      </c>
      <c r="B453" s="29"/>
      <c r="C453" s="34"/>
      <c r="D453" s="42"/>
      <c r="E453" s="64"/>
      <c r="F453" s="45"/>
      <c r="G453" s="45"/>
      <c r="H453" s="164"/>
      <c r="I453" s="42"/>
      <c r="J453" s="28"/>
      <c r="K453" s="69"/>
      <c r="L453" s="68"/>
      <c r="M453" s="46"/>
      <c r="N453" s="239" t="str">
        <f ca="1">IF(Tabla1[[#This Row],[Fecha de nac]]="","",IF(Tabla1[[#This Row],[Fecha Finalización]] &gt;=TODAY(), DATEDIF(Tabla1[[#This Row],[Fecha de nac]],TODAY(),"y"), ROUNDDOWN((Tabla1[[#This Row],[Fecha Finalización]] -Tabla1[[#This Row],[Fecha de nac]])/365,0)))</f>
        <v/>
      </c>
      <c r="O453" s="170"/>
      <c r="P453" s="34"/>
      <c r="Q453" s="67"/>
      <c r="R453" s="67"/>
      <c r="S453" s="67"/>
      <c r="T453" s="67"/>
      <c r="U453" s="244" t="str">
        <f>IF(F453="","",Tabla1[[#This Row],[Fecha Inicio grupo]]+3*7-7)</f>
        <v/>
      </c>
      <c r="V453" s="245" t="str">
        <f>IF(F453="","",EDATE(Tabla1[[#This Row],[Fecha Inicio grupo]],3))</f>
        <v/>
      </c>
      <c r="W453" s="29"/>
      <c r="X453" s="29"/>
      <c r="Y453" s="76"/>
      <c r="Z453" s="76"/>
      <c r="AA453" s="76"/>
      <c r="AB453" s="76"/>
      <c r="AC453" s="76"/>
      <c r="AD453" s="76"/>
      <c r="AE453" s="76"/>
      <c r="AF453" s="76"/>
      <c r="AG453" s="76"/>
      <c r="AH453" s="76"/>
      <c r="AI453" s="76"/>
      <c r="AJ453" s="76"/>
      <c r="AK453" s="76"/>
      <c r="AL453" s="76"/>
      <c r="AM453" s="76"/>
      <c r="AN453" s="76"/>
      <c r="AO453" s="145"/>
      <c r="AP453" s="247" t="str">
        <f>IF(F453="","",IFERROR(VLOOKUP(SUBSTITUTE(SUBSTITUTE(Tabla1[[#This Row],[Uso Sistemas]],"T","P"),"N","F"),Parámetros!$M$2:$N$17,2,0),"Completar hasta 3ra sem. para evaluar a Probacionista"))</f>
        <v/>
      </c>
      <c r="AQ453" s="39"/>
      <c r="AR453" s="39"/>
      <c r="AS453" s="39"/>
      <c r="AT453" s="28"/>
      <c r="AU453" s="55"/>
      <c r="AV453" s="55"/>
      <c r="AW453" s="55"/>
      <c r="AX453" s="249" t="str">
        <f>IF(V453="","",EOMONTH(EDATE(Tabla1[[#This Row],[Fecha Finalización]],2),0))</f>
        <v/>
      </c>
      <c r="AY453" s="39"/>
      <c r="AZ453" s="250" t="str">
        <f>IF(V453="","",EOMONTH(EDATE(Tabla1[[#This Row],[Fecha Finalización]],3),0))</f>
        <v/>
      </c>
      <c r="BA453" s="39"/>
      <c r="BB453" s="39"/>
      <c r="BC453" s="236"/>
      <c r="BD453" s="234" t="str">
        <f>IF(F453="","",Tabla1[[#This Row],[sem 01]]&amp;Tabla1[[#This Row],[sem 02]]&amp;Tabla1[[#This Row],[sem 03]])</f>
        <v/>
      </c>
      <c r="BE453" s="235" t="str">
        <f>IF(TRIM(F453)="","",$B$1&amp;"-"&amp;SUBSTITUTE(Tabla1[[#This Row],[Mes Inscrito]]," ","")&amp;"-"&amp;SUBSTITUTE(Tabla1[[#This Row],[Dia de clases Inscrito]]," ","")&amp;"-"&amp;SUBSTITUTE(Tabla1[[#This Row],[Horario Inscrito]]," ","")&amp;"-"&amp;Tabla1[[#This Row],[Fecha Inicio grupo]])</f>
        <v/>
      </c>
      <c r="BF453" s="252" t="str">
        <f>IF(F453="","",Tabla1[[#This Row],[Curso]])</f>
        <v/>
      </c>
      <c r="BG453" s="253" t="str">
        <f>+IF(TRIM(F453)="","",$B$1&amp;"-"&amp;TRIM(Tabla1[[#This Row],[Mes Inscrito]])&amp;"-"&amp;TRIM(Tabla1[[#This Row],[Dia de clases Inscrito]])&amp;"-"&amp;TRIM(Tabla1[[#This Row],[Horario Inscrito]])&amp;"-"&amp;TRIM(Tabla1[[#This Row],[Fecha Inicio grupo]])&amp;"-"&amp;TRIM(Tabla1[[#This Row],[Tipo Incrito]]))</f>
        <v/>
      </c>
      <c r="BH453" s="307"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8"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8"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8" t="str">
        <f>IF(Tabla1[[#This Row],[Fecha Inicio grupo]]="","",IFERROR(VLOOKUP(Tabla1[[#This Row],[Mes de Alta como miembro]],Parámetros!$AM$2:$AN$16,2,0),"01/01/1900"))</f>
        <v/>
      </c>
    </row>
    <row r="454" spans="1:63" ht="14.45">
      <c r="A454" s="68">
        <v>451</v>
      </c>
      <c r="B454" s="29"/>
      <c r="C454" s="34"/>
      <c r="D454" s="42"/>
      <c r="E454" s="64"/>
      <c r="F454" s="45"/>
      <c r="G454" s="45"/>
      <c r="H454" s="164"/>
      <c r="I454" s="42"/>
      <c r="J454" s="28"/>
      <c r="K454" s="69"/>
      <c r="L454" s="68"/>
      <c r="M454" s="46"/>
      <c r="N454" s="239" t="str">
        <f ca="1">IF(Tabla1[[#This Row],[Fecha de nac]]="","",IF(Tabla1[[#This Row],[Fecha Finalización]] &gt;=TODAY(), DATEDIF(Tabla1[[#This Row],[Fecha de nac]],TODAY(),"y"), ROUNDDOWN((Tabla1[[#This Row],[Fecha Finalización]] -Tabla1[[#This Row],[Fecha de nac]])/365,0)))</f>
        <v/>
      </c>
      <c r="O454" s="170"/>
      <c r="P454" s="34"/>
      <c r="Q454" s="67"/>
      <c r="R454" s="67"/>
      <c r="S454" s="67"/>
      <c r="T454" s="67"/>
      <c r="U454" s="244" t="str">
        <f>IF(F454="","",Tabla1[[#This Row],[Fecha Inicio grupo]]+3*7-7)</f>
        <v/>
      </c>
      <c r="V454" s="245" t="str">
        <f>IF(F454="","",EDATE(Tabla1[[#This Row],[Fecha Inicio grupo]],3))</f>
        <v/>
      </c>
      <c r="W454" s="29"/>
      <c r="X454" s="29"/>
      <c r="Y454" s="76"/>
      <c r="Z454" s="76"/>
      <c r="AA454" s="76"/>
      <c r="AB454" s="76"/>
      <c r="AC454" s="76"/>
      <c r="AD454" s="76"/>
      <c r="AE454" s="76"/>
      <c r="AF454" s="76"/>
      <c r="AG454" s="76"/>
      <c r="AH454" s="76"/>
      <c r="AI454" s="76"/>
      <c r="AJ454" s="76"/>
      <c r="AK454" s="76"/>
      <c r="AL454" s="76"/>
      <c r="AM454" s="76"/>
      <c r="AN454" s="76"/>
      <c r="AO454" s="145"/>
      <c r="AP454" s="247" t="str">
        <f>IF(F454="","",IFERROR(VLOOKUP(SUBSTITUTE(SUBSTITUTE(Tabla1[[#This Row],[Uso Sistemas]],"T","P"),"N","F"),Parámetros!$M$2:$N$17,2,0),"Completar hasta 3ra sem. para evaluar a Probacionista"))</f>
        <v/>
      </c>
      <c r="AQ454" s="39"/>
      <c r="AR454" s="39"/>
      <c r="AS454" s="39"/>
      <c r="AT454" s="28"/>
      <c r="AU454" s="55"/>
      <c r="AV454" s="55"/>
      <c r="AW454" s="55"/>
      <c r="AX454" s="249" t="str">
        <f>IF(V454="","",EOMONTH(EDATE(Tabla1[[#This Row],[Fecha Finalización]],2),0))</f>
        <v/>
      </c>
      <c r="AY454" s="39"/>
      <c r="AZ454" s="250" t="str">
        <f>IF(V454="","",EOMONTH(EDATE(Tabla1[[#This Row],[Fecha Finalización]],3),0))</f>
        <v/>
      </c>
      <c r="BA454" s="39"/>
      <c r="BB454" s="39"/>
      <c r="BC454" s="236"/>
      <c r="BD454" s="234" t="str">
        <f>IF(F454="","",Tabla1[[#This Row],[sem 01]]&amp;Tabla1[[#This Row],[sem 02]]&amp;Tabla1[[#This Row],[sem 03]])</f>
        <v/>
      </c>
      <c r="BE454" s="235" t="str">
        <f>IF(TRIM(F454)="","",$B$1&amp;"-"&amp;SUBSTITUTE(Tabla1[[#This Row],[Mes Inscrito]]," ","")&amp;"-"&amp;SUBSTITUTE(Tabla1[[#This Row],[Dia de clases Inscrito]]," ","")&amp;"-"&amp;SUBSTITUTE(Tabla1[[#This Row],[Horario Inscrito]]," ","")&amp;"-"&amp;Tabla1[[#This Row],[Fecha Inicio grupo]])</f>
        <v/>
      </c>
      <c r="BF454" s="252" t="str">
        <f>IF(F454="","",Tabla1[[#This Row],[Curso]])</f>
        <v/>
      </c>
      <c r="BG454" s="253" t="str">
        <f>+IF(TRIM(F454)="","",$B$1&amp;"-"&amp;TRIM(Tabla1[[#This Row],[Mes Inscrito]])&amp;"-"&amp;TRIM(Tabla1[[#This Row],[Dia de clases Inscrito]])&amp;"-"&amp;TRIM(Tabla1[[#This Row],[Horario Inscrito]])&amp;"-"&amp;TRIM(Tabla1[[#This Row],[Fecha Inicio grupo]])&amp;"-"&amp;TRIM(Tabla1[[#This Row],[Tipo Incrito]]))</f>
        <v/>
      </c>
      <c r="BH454" s="307"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8"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8"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8" t="str">
        <f>IF(Tabla1[[#This Row],[Fecha Inicio grupo]]="","",IFERROR(VLOOKUP(Tabla1[[#This Row],[Mes de Alta como miembro]],Parámetros!$AM$2:$AN$16,2,0),"01/01/1900"))</f>
        <v/>
      </c>
    </row>
    <row r="455" spans="1:63" ht="14.45">
      <c r="A455" s="68">
        <v>452</v>
      </c>
      <c r="B455" s="29"/>
      <c r="C455" s="34"/>
      <c r="D455" s="42"/>
      <c r="E455" s="64"/>
      <c r="F455" s="45"/>
      <c r="G455" s="45"/>
      <c r="H455" s="164"/>
      <c r="I455" s="42"/>
      <c r="J455" s="28"/>
      <c r="K455" s="69"/>
      <c r="L455" s="68"/>
      <c r="M455" s="46"/>
      <c r="N455" s="239" t="str">
        <f ca="1">IF(Tabla1[[#This Row],[Fecha de nac]]="","",IF(Tabla1[[#This Row],[Fecha Finalización]] &gt;=TODAY(), DATEDIF(Tabla1[[#This Row],[Fecha de nac]],TODAY(),"y"), ROUNDDOWN((Tabla1[[#This Row],[Fecha Finalización]] -Tabla1[[#This Row],[Fecha de nac]])/365,0)))</f>
        <v/>
      </c>
      <c r="O455" s="170"/>
      <c r="P455" s="34"/>
      <c r="Q455" s="67"/>
      <c r="R455" s="67"/>
      <c r="S455" s="67"/>
      <c r="T455" s="67"/>
      <c r="U455" s="244" t="str">
        <f>IF(F455="","",Tabla1[[#This Row],[Fecha Inicio grupo]]+3*7-7)</f>
        <v/>
      </c>
      <c r="V455" s="245" t="str">
        <f>IF(F455="","",EDATE(Tabla1[[#This Row],[Fecha Inicio grupo]],3))</f>
        <v/>
      </c>
      <c r="W455" s="29"/>
      <c r="X455" s="29"/>
      <c r="Y455" s="76"/>
      <c r="Z455" s="76"/>
      <c r="AA455" s="76"/>
      <c r="AB455" s="76"/>
      <c r="AC455" s="76"/>
      <c r="AD455" s="76"/>
      <c r="AE455" s="76"/>
      <c r="AF455" s="76"/>
      <c r="AG455" s="76"/>
      <c r="AH455" s="76"/>
      <c r="AI455" s="76"/>
      <c r="AJ455" s="76"/>
      <c r="AK455" s="76"/>
      <c r="AL455" s="76"/>
      <c r="AM455" s="76"/>
      <c r="AN455" s="76"/>
      <c r="AO455" s="145"/>
      <c r="AP455" s="247" t="str">
        <f>IF(F455="","",IFERROR(VLOOKUP(SUBSTITUTE(SUBSTITUTE(Tabla1[[#This Row],[Uso Sistemas]],"T","P"),"N","F"),Parámetros!$M$2:$N$17,2,0),"Completar hasta 3ra sem. para evaluar a Probacionista"))</f>
        <v/>
      </c>
      <c r="AQ455" s="39"/>
      <c r="AR455" s="39"/>
      <c r="AS455" s="39"/>
      <c r="AT455" s="28"/>
      <c r="AU455" s="55"/>
      <c r="AV455" s="55"/>
      <c r="AW455" s="55"/>
      <c r="AX455" s="249" t="str">
        <f>IF(V455="","",EOMONTH(EDATE(Tabla1[[#This Row],[Fecha Finalización]],2),0))</f>
        <v/>
      </c>
      <c r="AY455" s="39"/>
      <c r="AZ455" s="250" t="str">
        <f>IF(V455="","",EOMONTH(EDATE(Tabla1[[#This Row],[Fecha Finalización]],3),0))</f>
        <v/>
      </c>
      <c r="BA455" s="39"/>
      <c r="BB455" s="39"/>
      <c r="BC455" s="236"/>
      <c r="BD455" s="234" t="str">
        <f>IF(F455="","",Tabla1[[#This Row],[sem 01]]&amp;Tabla1[[#This Row],[sem 02]]&amp;Tabla1[[#This Row],[sem 03]])</f>
        <v/>
      </c>
      <c r="BE455" s="235" t="str">
        <f>IF(TRIM(F455)="","",$B$1&amp;"-"&amp;SUBSTITUTE(Tabla1[[#This Row],[Mes Inscrito]]," ","")&amp;"-"&amp;SUBSTITUTE(Tabla1[[#This Row],[Dia de clases Inscrito]]," ","")&amp;"-"&amp;SUBSTITUTE(Tabla1[[#This Row],[Horario Inscrito]]," ","")&amp;"-"&amp;Tabla1[[#This Row],[Fecha Inicio grupo]])</f>
        <v/>
      </c>
      <c r="BF455" s="252" t="str">
        <f>IF(F455="","",Tabla1[[#This Row],[Curso]])</f>
        <v/>
      </c>
      <c r="BG455" s="253" t="str">
        <f>+IF(TRIM(F455)="","",$B$1&amp;"-"&amp;TRIM(Tabla1[[#This Row],[Mes Inscrito]])&amp;"-"&amp;TRIM(Tabla1[[#This Row],[Dia de clases Inscrito]])&amp;"-"&amp;TRIM(Tabla1[[#This Row],[Horario Inscrito]])&amp;"-"&amp;TRIM(Tabla1[[#This Row],[Fecha Inicio grupo]])&amp;"-"&amp;TRIM(Tabla1[[#This Row],[Tipo Incrito]]))</f>
        <v/>
      </c>
      <c r="BH455" s="307"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8"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8"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8" t="str">
        <f>IF(Tabla1[[#This Row],[Fecha Inicio grupo]]="","",IFERROR(VLOOKUP(Tabla1[[#This Row],[Mes de Alta como miembro]],Parámetros!$AM$2:$AN$16,2,0),"01/01/1900"))</f>
        <v/>
      </c>
    </row>
    <row r="456" spans="1:63" ht="14.45">
      <c r="A456" s="68">
        <v>453</v>
      </c>
      <c r="B456" s="29"/>
      <c r="C456" s="34"/>
      <c r="D456" s="42"/>
      <c r="E456" s="64"/>
      <c r="F456" s="45"/>
      <c r="G456" s="45"/>
      <c r="H456" s="164"/>
      <c r="I456" s="42"/>
      <c r="J456" s="28"/>
      <c r="K456" s="69"/>
      <c r="L456" s="68"/>
      <c r="M456" s="46"/>
      <c r="N456" s="239" t="str">
        <f ca="1">IF(Tabla1[[#This Row],[Fecha de nac]]="","",IF(Tabla1[[#This Row],[Fecha Finalización]] &gt;=TODAY(), DATEDIF(Tabla1[[#This Row],[Fecha de nac]],TODAY(),"y"), ROUNDDOWN((Tabla1[[#This Row],[Fecha Finalización]] -Tabla1[[#This Row],[Fecha de nac]])/365,0)))</f>
        <v/>
      </c>
      <c r="O456" s="170"/>
      <c r="P456" s="34"/>
      <c r="Q456" s="67"/>
      <c r="R456" s="67"/>
      <c r="S456" s="67"/>
      <c r="T456" s="67"/>
      <c r="U456" s="244" t="str">
        <f>IF(F456="","",Tabla1[[#This Row],[Fecha Inicio grupo]]+3*7-7)</f>
        <v/>
      </c>
      <c r="V456" s="245" t="str">
        <f>IF(F456="","",EDATE(Tabla1[[#This Row],[Fecha Inicio grupo]],3))</f>
        <v/>
      </c>
      <c r="W456" s="29"/>
      <c r="X456" s="29"/>
      <c r="Y456" s="76"/>
      <c r="Z456" s="76"/>
      <c r="AA456" s="76"/>
      <c r="AB456" s="76"/>
      <c r="AC456" s="76"/>
      <c r="AD456" s="76"/>
      <c r="AE456" s="76"/>
      <c r="AF456" s="76"/>
      <c r="AG456" s="76"/>
      <c r="AH456" s="76"/>
      <c r="AI456" s="76"/>
      <c r="AJ456" s="76"/>
      <c r="AK456" s="76"/>
      <c r="AL456" s="76"/>
      <c r="AM456" s="76"/>
      <c r="AN456" s="76"/>
      <c r="AO456" s="145"/>
      <c r="AP456" s="247" t="str">
        <f>IF(F456="","",IFERROR(VLOOKUP(SUBSTITUTE(SUBSTITUTE(Tabla1[[#This Row],[Uso Sistemas]],"T","P"),"N","F"),Parámetros!$M$2:$N$17,2,0),"Completar hasta 3ra sem. para evaluar a Probacionista"))</f>
        <v/>
      </c>
      <c r="AQ456" s="39"/>
      <c r="AR456" s="39"/>
      <c r="AS456" s="39"/>
      <c r="AT456" s="28"/>
      <c r="AU456" s="55"/>
      <c r="AV456" s="55"/>
      <c r="AW456" s="55"/>
      <c r="AX456" s="249" t="str">
        <f>IF(V456="","",EOMONTH(EDATE(Tabla1[[#This Row],[Fecha Finalización]],2),0))</f>
        <v/>
      </c>
      <c r="AY456" s="39"/>
      <c r="AZ456" s="250" t="str">
        <f>IF(V456="","",EOMONTH(EDATE(Tabla1[[#This Row],[Fecha Finalización]],3),0))</f>
        <v/>
      </c>
      <c r="BA456" s="39"/>
      <c r="BB456" s="39"/>
      <c r="BC456" s="236"/>
      <c r="BD456" s="234" t="str">
        <f>IF(F456="","",Tabla1[[#This Row],[sem 01]]&amp;Tabla1[[#This Row],[sem 02]]&amp;Tabla1[[#This Row],[sem 03]])</f>
        <v/>
      </c>
      <c r="BE456" s="235" t="str">
        <f>IF(TRIM(F456)="","",$B$1&amp;"-"&amp;SUBSTITUTE(Tabla1[[#This Row],[Mes Inscrito]]," ","")&amp;"-"&amp;SUBSTITUTE(Tabla1[[#This Row],[Dia de clases Inscrito]]," ","")&amp;"-"&amp;SUBSTITUTE(Tabla1[[#This Row],[Horario Inscrito]]," ","")&amp;"-"&amp;Tabla1[[#This Row],[Fecha Inicio grupo]])</f>
        <v/>
      </c>
      <c r="BF456" s="252" t="str">
        <f>IF(F456="","",Tabla1[[#This Row],[Curso]])</f>
        <v/>
      </c>
      <c r="BG456" s="253" t="str">
        <f>+IF(TRIM(F456)="","",$B$1&amp;"-"&amp;TRIM(Tabla1[[#This Row],[Mes Inscrito]])&amp;"-"&amp;TRIM(Tabla1[[#This Row],[Dia de clases Inscrito]])&amp;"-"&amp;TRIM(Tabla1[[#This Row],[Horario Inscrito]])&amp;"-"&amp;TRIM(Tabla1[[#This Row],[Fecha Inicio grupo]])&amp;"-"&amp;TRIM(Tabla1[[#This Row],[Tipo Incrito]]))</f>
        <v/>
      </c>
      <c r="BH456" s="307"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8"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8"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8" t="str">
        <f>IF(Tabla1[[#This Row],[Fecha Inicio grupo]]="","",IFERROR(VLOOKUP(Tabla1[[#This Row],[Mes de Alta como miembro]],Parámetros!$AM$2:$AN$16,2,0),"01/01/1900"))</f>
        <v/>
      </c>
    </row>
    <row r="457" spans="1:63" ht="14.45">
      <c r="A457" s="68">
        <v>454</v>
      </c>
      <c r="B457" s="29"/>
      <c r="C457" s="34"/>
      <c r="D457" s="42"/>
      <c r="E457" s="64"/>
      <c r="F457" s="45"/>
      <c r="G457" s="45"/>
      <c r="H457" s="164"/>
      <c r="I457" s="42"/>
      <c r="J457" s="28"/>
      <c r="K457" s="69"/>
      <c r="L457" s="68"/>
      <c r="M457" s="46"/>
      <c r="N457" s="239" t="str">
        <f ca="1">IF(Tabla1[[#This Row],[Fecha de nac]]="","",IF(Tabla1[[#This Row],[Fecha Finalización]] &gt;=TODAY(), DATEDIF(Tabla1[[#This Row],[Fecha de nac]],TODAY(),"y"), ROUNDDOWN((Tabla1[[#This Row],[Fecha Finalización]] -Tabla1[[#This Row],[Fecha de nac]])/365,0)))</f>
        <v/>
      </c>
      <c r="O457" s="170"/>
      <c r="P457" s="34"/>
      <c r="Q457" s="67"/>
      <c r="R457" s="67"/>
      <c r="S457" s="67"/>
      <c r="T457" s="67"/>
      <c r="U457" s="244" t="str">
        <f>IF(F457="","",Tabla1[[#This Row],[Fecha Inicio grupo]]+3*7-7)</f>
        <v/>
      </c>
      <c r="V457" s="245" t="str">
        <f>IF(F457="","",EDATE(Tabla1[[#This Row],[Fecha Inicio grupo]],3))</f>
        <v/>
      </c>
      <c r="W457" s="29"/>
      <c r="X457" s="29"/>
      <c r="Y457" s="76"/>
      <c r="Z457" s="76"/>
      <c r="AA457" s="76"/>
      <c r="AB457" s="76"/>
      <c r="AC457" s="76"/>
      <c r="AD457" s="76"/>
      <c r="AE457" s="76"/>
      <c r="AF457" s="76"/>
      <c r="AG457" s="76"/>
      <c r="AH457" s="76"/>
      <c r="AI457" s="76"/>
      <c r="AJ457" s="76"/>
      <c r="AK457" s="76"/>
      <c r="AL457" s="76"/>
      <c r="AM457" s="76"/>
      <c r="AN457" s="76"/>
      <c r="AO457" s="145"/>
      <c r="AP457" s="247" t="str">
        <f>IF(F457="","",IFERROR(VLOOKUP(SUBSTITUTE(SUBSTITUTE(Tabla1[[#This Row],[Uso Sistemas]],"T","P"),"N","F"),Parámetros!$M$2:$N$17,2,0),"Completar hasta 3ra sem. para evaluar a Probacionista"))</f>
        <v/>
      </c>
      <c r="AQ457" s="39"/>
      <c r="AR457" s="39"/>
      <c r="AS457" s="39"/>
      <c r="AT457" s="28"/>
      <c r="AU457" s="55"/>
      <c r="AV457" s="55"/>
      <c r="AW457" s="55"/>
      <c r="AX457" s="249" t="str">
        <f>IF(V457="","",EOMONTH(EDATE(Tabla1[[#This Row],[Fecha Finalización]],2),0))</f>
        <v/>
      </c>
      <c r="AY457" s="39"/>
      <c r="AZ457" s="250" t="str">
        <f>IF(V457="","",EOMONTH(EDATE(Tabla1[[#This Row],[Fecha Finalización]],3),0))</f>
        <v/>
      </c>
      <c r="BA457" s="39"/>
      <c r="BB457" s="39"/>
      <c r="BC457" s="236"/>
      <c r="BD457" s="234" t="str">
        <f>IF(F457="","",Tabla1[[#This Row],[sem 01]]&amp;Tabla1[[#This Row],[sem 02]]&amp;Tabla1[[#This Row],[sem 03]])</f>
        <v/>
      </c>
      <c r="BE457" s="235" t="str">
        <f>IF(TRIM(F457)="","",$B$1&amp;"-"&amp;SUBSTITUTE(Tabla1[[#This Row],[Mes Inscrito]]," ","")&amp;"-"&amp;SUBSTITUTE(Tabla1[[#This Row],[Dia de clases Inscrito]]," ","")&amp;"-"&amp;SUBSTITUTE(Tabla1[[#This Row],[Horario Inscrito]]," ","")&amp;"-"&amp;Tabla1[[#This Row],[Fecha Inicio grupo]])</f>
        <v/>
      </c>
      <c r="BF457" s="252" t="str">
        <f>IF(F457="","",Tabla1[[#This Row],[Curso]])</f>
        <v/>
      </c>
      <c r="BG457" s="253" t="str">
        <f>+IF(TRIM(F457)="","",$B$1&amp;"-"&amp;TRIM(Tabla1[[#This Row],[Mes Inscrito]])&amp;"-"&amp;TRIM(Tabla1[[#This Row],[Dia de clases Inscrito]])&amp;"-"&amp;TRIM(Tabla1[[#This Row],[Horario Inscrito]])&amp;"-"&amp;TRIM(Tabla1[[#This Row],[Fecha Inicio grupo]])&amp;"-"&amp;TRIM(Tabla1[[#This Row],[Tipo Incrito]]))</f>
        <v/>
      </c>
      <c r="BH457" s="307"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8"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8"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8" t="str">
        <f>IF(Tabla1[[#This Row],[Fecha Inicio grupo]]="","",IFERROR(VLOOKUP(Tabla1[[#This Row],[Mes de Alta como miembro]],Parámetros!$AM$2:$AN$16,2,0),"01/01/1900"))</f>
        <v/>
      </c>
    </row>
    <row r="458" spans="1:63" ht="14.45">
      <c r="A458" s="68">
        <v>455</v>
      </c>
      <c r="B458" s="29"/>
      <c r="C458" s="34"/>
      <c r="D458" s="42"/>
      <c r="E458" s="64"/>
      <c r="F458" s="45"/>
      <c r="G458" s="45"/>
      <c r="H458" s="164"/>
      <c r="I458" s="42"/>
      <c r="J458" s="28"/>
      <c r="K458" s="69"/>
      <c r="L458" s="68"/>
      <c r="M458" s="46"/>
      <c r="N458" s="239" t="str">
        <f ca="1">IF(Tabla1[[#This Row],[Fecha de nac]]="","",IF(Tabla1[[#This Row],[Fecha Finalización]] &gt;=TODAY(), DATEDIF(Tabla1[[#This Row],[Fecha de nac]],TODAY(),"y"), ROUNDDOWN((Tabla1[[#This Row],[Fecha Finalización]] -Tabla1[[#This Row],[Fecha de nac]])/365,0)))</f>
        <v/>
      </c>
      <c r="O458" s="170"/>
      <c r="P458" s="34"/>
      <c r="Q458" s="67"/>
      <c r="R458" s="67"/>
      <c r="S458" s="67"/>
      <c r="T458" s="67"/>
      <c r="U458" s="244" t="str">
        <f>IF(F458="","",Tabla1[[#This Row],[Fecha Inicio grupo]]+3*7-7)</f>
        <v/>
      </c>
      <c r="V458" s="245" t="str">
        <f>IF(F458="","",EDATE(Tabla1[[#This Row],[Fecha Inicio grupo]],3))</f>
        <v/>
      </c>
      <c r="W458" s="29"/>
      <c r="X458" s="29"/>
      <c r="Y458" s="76"/>
      <c r="Z458" s="76"/>
      <c r="AA458" s="76"/>
      <c r="AB458" s="76"/>
      <c r="AC458" s="76"/>
      <c r="AD458" s="76"/>
      <c r="AE458" s="76"/>
      <c r="AF458" s="76"/>
      <c r="AG458" s="76"/>
      <c r="AH458" s="76"/>
      <c r="AI458" s="76"/>
      <c r="AJ458" s="76"/>
      <c r="AK458" s="76"/>
      <c r="AL458" s="76"/>
      <c r="AM458" s="76"/>
      <c r="AN458" s="76"/>
      <c r="AO458" s="145"/>
      <c r="AP458" s="247" t="str">
        <f>IF(F458="","",IFERROR(VLOOKUP(SUBSTITUTE(SUBSTITUTE(Tabla1[[#This Row],[Uso Sistemas]],"T","P"),"N","F"),Parámetros!$M$2:$N$17,2,0),"Completar hasta 3ra sem. para evaluar a Probacionista"))</f>
        <v/>
      </c>
      <c r="AQ458" s="39"/>
      <c r="AR458" s="39"/>
      <c r="AS458" s="39"/>
      <c r="AT458" s="28"/>
      <c r="AU458" s="55"/>
      <c r="AV458" s="55"/>
      <c r="AW458" s="55"/>
      <c r="AX458" s="249" t="str">
        <f>IF(V458="","",EOMONTH(EDATE(Tabla1[[#This Row],[Fecha Finalización]],2),0))</f>
        <v/>
      </c>
      <c r="AY458" s="39"/>
      <c r="AZ458" s="250" t="str">
        <f>IF(V458="","",EOMONTH(EDATE(Tabla1[[#This Row],[Fecha Finalización]],3),0))</f>
        <v/>
      </c>
      <c r="BA458" s="39"/>
      <c r="BB458" s="39"/>
      <c r="BC458" s="236"/>
      <c r="BD458" s="234" t="str">
        <f>IF(F458="","",Tabla1[[#This Row],[sem 01]]&amp;Tabla1[[#This Row],[sem 02]]&amp;Tabla1[[#This Row],[sem 03]])</f>
        <v/>
      </c>
      <c r="BE458" s="235" t="str">
        <f>IF(TRIM(F458)="","",$B$1&amp;"-"&amp;SUBSTITUTE(Tabla1[[#This Row],[Mes Inscrito]]," ","")&amp;"-"&amp;SUBSTITUTE(Tabla1[[#This Row],[Dia de clases Inscrito]]," ","")&amp;"-"&amp;SUBSTITUTE(Tabla1[[#This Row],[Horario Inscrito]]," ","")&amp;"-"&amp;Tabla1[[#This Row],[Fecha Inicio grupo]])</f>
        <v/>
      </c>
      <c r="BF458" s="252" t="str">
        <f>IF(F458="","",Tabla1[[#This Row],[Curso]])</f>
        <v/>
      </c>
      <c r="BG458" s="253" t="str">
        <f>+IF(TRIM(F458)="","",$B$1&amp;"-"&amp;TRIM(Tabla1[[#This Row],[Mes Inscrito]])&amp;"-"&amp;TRIM(Tabla1[[#This Row],[Dia de clases Inscrito]])&amp;"-"&amp;TRIM(Tabla1[[#This Row],[Horario Inscrito]])&amp;"-"&amp;TRIM(Tabla1[[#This Row],[Fecha Inicio grupo]])&amp;"-"&amp;TRIM(Tabla1[[#This Row],[Tipo Incrito]]))</f>
        <v/>
      </c>
      <c r="BH458" s="307"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8"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8"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8" t="str">
        <f>IF(Tabla1[[#This Row],[Fecha Inicio grupo]]="","",IFERROR(VLOOKUP(Tabla1[[#This Row],[Mes de Alta como miembro]],Parámetros!$AM$2:$AN$16,2,0),"01/01/1900"))</f>
        <v/>
      </c>
    </row>
    <row r="459" spans="1:63" ht="14.45">
      <c r="A459" s="68">
        <v>456</v>
      </c>
      <c r="B459" s="29"/>
      <c r="C459" s="34"/>
      <c r="D459" s="42"/>
      <c r="E459" s="64"/>
      <c r="F459" s="45"/>
      <c r="G459" s="45"/>
      <c r="H459" s="164"/>
      <c r="I459" s="42"/>
      <c r="J459" s="28"/>
      <c r="K459" s="69"/>
      <c r="L459" s="68"/>
      <c r="M459" s="46"/>
      <c r="N459" s="239" t="str">
        <f ca="1">IF(Tabla1[[#This Row],[Fecha de nac]]="","",IF(Tabla1[[#This Row],[Fecha Finalización]] &gt;=TODAY(), DATEDIF(Tabla1[[#This Row],[Fecha de nac]],TODAY(),"y"), ROUNDDOWN((Tabla1[[#This Row],[Fecha Finalización]] -Tabla1[[#This Row],[Fecha de nac]])/365,0)))</f>
        <v/>
      </c>
      <c r="O459" s="170"/>
      <c r="P459" s="34"/>
      <c r="Q459" s="67"/>
      <c r="R459" s="67"/>
      <c r="S459" s="67"/>
      <c r="T459" s="67"/>
      <c r="U459" s="244" t="str">
        <f>IF(F459="","",Tabla1[[#This Row],[Fecha Inicio grupo]]+3*7-7)</f>
        <v/>
      </c>
      <c r="V459" s="245" t="str">
        <f>IF(F459="","",EDATE(Tabla1[[#This Row],[Fecha Inicio grupo]],3))</f>
        <v/>
      </c>
      <c r="W459" s="29"/>
      <c r="X459" s="29"/>
      <c r="Y459" s="76"/>
      <c r="Z459" s="76"/>
      <c r="AA459" s="76"/>
      <c r="AB459" s="76"/>
      <c r="AC459" s="76"/>
      <c r="AD459" s="76"/>
      <c r="AE459" s="76"/>
      <c r="AF459" s="76"/>
      <c r="AG459" s="76"/>
      <c r="AH459" s="76"/>
      <c r="AI459" s="76"/>
      <c r="AJ459" s="76"/>
      <c r="AK459" s="76"/>
      <c r="AL459" s="76"/>
      <c r="AM459" s="76"/>
      <c r="AN459" s="76"/>
      <c r="AO459" s="145"/>
      <c r="AP459" s="247" t="str">
        <f>IF(F459="","",IFERROR(VLOOKUP(SUBSTITUTE(SUBSTITUTE(Tabla1[[#This Row],[Uso Sistemas]],"T","P"),"N","F"),Parámetros!$M$2:$N$17,2,0),"Completar hasta 3ra sem. para evaluar a Probacionista"))</f>
        <v/>
      </c>
      <c r="AQ459" s="39"/>
      <c r="AR459" s="39"/>
      <c r="AS459" s="39"/>
      <c r="AT459" s="28"/>
      <c r="AU459" s="55"/>
      <c r="AV459" s="55"/>
      <c r="AW459" s="55"/>
      <c r="AX459" s="249" t="str">
        <f>IF(V459="","",EOMONTH(EDATE(Tabla1[[#This Row],[Fecha Finalización]],2),0))</f>
        <v/>
      </c>
      <c r="AY459" s="39"/>
      <c r="AZ459" s="250" t="str">
        <f>IF(V459="","",EOMONTH(EDATE(Tabla1[[#This Row],[Fecha Finalización]],3),0))</f>
        <v/>
      </c>
      <c r="BA459" s="39"/>
      <c r="BB459" s="39"/>
      <c r="BC459" s="236"/>
      <c r="BD459" s="234" t="str">
        <f>IF(F459="","",Tabla1[[#This Row],[sem 01]]&amp;Tabla1[[#This Row],[sem 02]]&amp;Tabla1[[#This Row],[sem 03]])</f>
        <v/>
      </c>
      <c r="BE459" s="235" t="str">
        <f>IF(TRIM(F459)="","",$B$1&amp;"-"&amp;SUBSTITUTE(Tabla1[[#This Row],[Mes Inscrito]]," ","")&amp;"-"&amp;SUBSTITUTE(Tabla1[[#This Row],[Dia de clases Inscrito]]," ","")&amp;"-"&amp;SUBSTITUTE(Tabla1[[#This Row],[Horario Inscrito]]," ","")&amp;"-"&amp;Tabla1[[#This Row],[Fecha Inicio grupo]])</f>
        <v/>
      </c>
      <c r="BF459" s="252" t="str">
        <f>IF(F459="","",Tabla1[[#This Row],[Curso]])</f>
        <v/>
      </c>
      <c r="BG459" s="253" t="str">
        <f>+IF(TRIM(F459)="","",$B$1&amp;"-"&amp;TRIM(Tabla1[[#This Row],[Mes Inscrito]])&amp;"-"&amp;TRIM(Tabla1[[#This Row],[Dia de clases Inscrito]])&amp;"-"&amp;TRIM(Tabla1[[#This Row],[Horario Inscrito]])&amp;"-"&amp;TRIM(Tabla1[[#This Row],[Fecha Inicio grupo]])&amp;"-"&amp;TRIM(Tabla1[[#This Row],[Tipo Incrito]]))</f>
        <v/>
      </c>
      <c r="BH459" s="307"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8"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8"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8" t="str">
        <f>IF(Tabla1[[#This Row],[Fecha Inicio grupo]]="","",IFERROR(VLOOKUP(Tabla1[[#This Row],[Mes de Alta como miembro]],Parámetros!$AM$2:$AN$16,2,0),"01/01/1900"))</f>
        <v/>
      </c>
    </row>
    <row r="460" spans="1:63" ht="14.45">
      <c r="A460" s="68">
        <v>457</v>
      </c>
      <c r="B460" s="29"/>
      <c r="C460" s="34"/>
      <c r="D460" s="42"/>
      <c r="E460" s="64"/>
      <c r="F460" s="45"/>
      <c r="G460" s="45"/>
      <c r="H460" s="164"/>
      <c r="I460" s="42"/>
      <c r="J460" s="28"/>
      <c r="K460" s="69"/>
      <c r="L460" s="68"/>
      <c r="M460" s="46"/>
      <c r="N460" s="239" t="str">
        <f ca="1">IF(Tabla1[[#This Row],[Fecha de nac]]="","",IF(Tabla1[[#This Row],[Fecha Finalización]] &gt;=TODAY(), DATEDIF(Tabla1[[#This Row],[Fecha de nac]],TODAY(),"y"), ROUNDDOWN((Tabla1[[#This Row],[Fecha Finalización]] -Tabla1[[#This Row],[Fecha de nac]])/365,0)))</f>
        <v/>
      </c>
      <c r="O460" s="170"/>
      <c r="P460" s="34"/>
      <c r="Q460" s="67"/>
      <c r="R460" s="67"/>
      <c r="S460" s="67"/>
      <c r="T460" s="67"/>
      <c r="U460" s="244" t="str">
        <f>IF(F460="","",Tabla1[[#This Row],[Fecha Inicio grupo]]+3*7-7)</f>
        <v/>
      </c>
      <c r="V460" s="245" t="str">
        <f>IF(F460="","",EDATE(Tabla1[[#This Row],[Fecha Inicio grupo]],3))</f>
        <v/>
      </c>
      <c r="W460" s="29"/>
      <c r="X460" s="29"/>
      <c r="Y460" s="76"/>
      <c r="Z460" s="76"/>
      <c r="AA460" s="76"/>
      <c r="AB460" s="76"/>
      <c r="AC460" s="76"/>
      <c r="AD460" s="76"/>
      <c r="AE460" s="76"/>
      <c r="AF460" s="76"/>
      <c r="AG460" s="76"/>
      <c r="AH460" s="76"/>
      <c r="AI460" s="76"/>
      <c r="AJ460" s="76"/>
      <c r="AK460" s="76"/>
      <c r="AL460" s="76"/>
      <c r="AM460" s="76"/>
      <c r="AN460" s="76"/>
      <c r="AO460" s="145"/>
      <c r="AP460" s="247" t="str">
        <f>IF(F460="","",IFERROR(VLOOKUP(SUBSTITUTE(SUBSTITUTE(Tabla1[[#This Row],[Uso Sistemas]],"T","P"),"N","F"),Parámetros!$M$2:$N$17,2,0),"Completar hasta 3ra sem. para evaluar a Probacionista"))</f>
        <v/>
      </c>
      <c r="AQ460" s="39"/>
      <c r="AR460" s="39"/>
      <c r="AS460" s="39"/>
      <c r="AT460" s="28"/>
      <c r="AU460" s="55"/>
      <c r="AV460" s="55"/>
      <c r="AW460" s="55"/>
      <c r="AX460" s="249" t="str">
        <f>IF(V460="","",EOMONTH(EDATE(Tabla1[[#This Row],[Fecha Finalización]],2),0))</f>
        <v/>
      </c>
      <c r="AY460" s="39"/>
      <c r="AZ460" s="250" t="str">
        <f>IF(V460="","",EOMONTH(EDATE(Tabla1[[#This Row],[Fecha Finalización]],3),0))</f>
        <v/>
      </c>
      <c r="BA460" s="39"/>
      <c r="BB460" s="39"/>
      <c r="BC460" s="236"/>
      <c r="BD460" s="234" t="str">
        <f>IF(F460="","",Tabla1[[#This Row],[sem 01]]&amp;Tabla1[[#This Row],[sem 02]]&amp;Tabla1[[#This Row],[sem 03]])</f>
        <v/>
      </c>
      <c r="BE460" s="235" t="str">
        <f>IF(TRIM(F460)="","",$B$1&amp;"-"&amp;SUBSTITUTE(Tabla1[[#This Row],[Mes Inscrito]]," ","")&amp;"-"&amp;SUBSTITUTE(Tabla1[[#This Row],[Dia de clases Inscrito]]," ","")&amp;"-"&amp;SUBSTITUTE(Tabla1[[#This Row],[Horario Inscrito]]," ","")&amp;"-"&amp;Tabla1[[#This Row],[Fecha Inicio grupo]])</f>
        <v/>
      </c>
      <c r="BF460" s="252" t="str">
        <f>IF(F460="","",Tabla1[[#This Row],[Curso]])</f>
        <v/>
      </c>
      <c r="BG460" s="253" t="str">
        <f>+IF(TRIM(F460)="","",$B$1&amp;"-"&amp;TRIM(Tabla1[[#This Row],[Mes Inscrito]])&amp;"-"&amp;TRIM(Tabla1[[#This Row],[Dia de clases Inscrito]])&amp;"-"&amp;TRIM(Tabla1[[#This Row],[Horario Inscrito]])&amp;"-"&amp;TRIM(Tabla1[[#This Row],[Fecha Inicio grupo]])&amp;"-"&amp;TRIM(Tabla1[[#This Row],[Tipo Incrito]]))</f>
        <v/>
      </c>
      <c r="BH460" s="307"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8"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8"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8" t="str">
        <f>IF(Tabla1[[#This Row],[Fecha Inicio grupo]]="","",IFERROR(VLOOKUP(Tabla1[[#This Row],[Mes de Alta como miembro]],Parámetros!$AM$2:$AN$16,2,0),"01/01/1900"))</f>
        <v/>
      </c>
    </row>
    <row r="461" spans="1:63" ht="14.45">
      <c r="A461" s="68">
        <v>458</v>
      </c>
      <c r="B461" s="29"/>
      <c r="C461" s="34"/>
      <c r="D461" s="42"/>
      <c r="E461" s="64"/>
      <c r="F461" s="45"/>
      <c r="G461" s="45"/>
      <c r="H461" s="164"/>
      <c r="I461" s="42"/>
      <c r="J461" s="28"/>
      <c r="K461" s="69"/>
      <c r="L461" s="68"/>
      <c r="M461" s="46"/>
      <c r="N461" s="239" t="str">
        <f ca="1">IF(Tabla1[[#This Row],[Fecha de nac]]="","",IF(Tabla1[[#This Row],[Fecha Finalización]] &gt;=TODAY(), DATEDIF(Tabla1[[#This Row],[Fecha de nac]],TODAY(),"y"), ROUNDDOWN((Tabla1[[#This Row],[Fecha Finalización]] -Tabla1[[#This Row],[Fecha de nac]])/365,0)))</f>
        <v/>
      </c>
      <c r="O461" s="170"/>
      <c r="P461" s="34"/>
      <c r="Q461" s="67"/>
      <c r="R461" s="67"/>
      <c r="S461" s="67"/>
      <c r="T461" s="67"/>
      <c r="U461" s="244" t="str">
        <f>IF(F461="","",Tabla1[[#This Row],[Fecha Inicio grupo]]+3*7-7)</f>
        <v/>
      </c>
      <c r="V461" s="245" t="str">
        <f>IF(F461="","",EDATE(Tabla1[[#This Row],[Fecha Inicio grupo]],3))</f>
        <v/>
      </c>
      <c r="W461" s="29"/>
      <c r="X461" s="29"/>
      <c r="Y461" s="76"/>
      <c r="Z461" s="76"/>
      <c r="AA461" s="76"/>
      <c r="AB461" s="76"/>
      <c r="AC461" s="76"/>
      <c r="AD461" s="76"/>
      <c r="AE461" s="76"/>
      <c r="AF461" s="76"/>
      <c r="AG461" s="76"/>
      <c r="AH461" s="76"/>
      <c r="AI461" s="76"/>
      <c r="AJ461" s="76"/>
      <c r="AK461" s="76"/>
      <c r="AL461" s="76"/>
      <c r="AM461" s="76"/>
      <c r="AN461" s="76"/>
      <c r="AO461" s="145"/>
      <c r="AP461" s="247" t="str">
        <f>IF(F461="","",IFERROR(VLOOKUP(SUBSTITUTE(SUBSTITUTE(Tabla1[[#This Row],[Uso Sistemas]],"T","P"),"N","F"),Parámetros!$M$2:$N$17,2,0),"Completar hasta 3ra sem. para evaluar a Probacionista"))</f>
        <v/>
      </c>
      <c r="AQ461" s="39"/>
      <c r="AR461" s="39"/>
      <c r="AS461" s="39"/>
      <c r="AT461" s="28"/>
      <c r="AU461" s="55"/>
      <c r="AV461" s="55"/>
      <c r="AW461" s="55"/>
      <c r="AX461" s="249" t="str">
        <f>IF(V461="","",EOMONTH(EDATE(Tabla1[[#This Row],[Fecha Finalización]],2),0))</f>
        <v/>
      </c>
      <c r="AY461" s="39"/>
      <c r="AZ461" s="250" t="str">
        <f>IF(V461="","",EOMONTH(EDATE(Tabla1[[#This Row],[Fecha Finalización]],3),0))</f>
        <v/>
      </c>
      <c r="BA461" s="39"/>
      <c r="BB461" s="39"/>
      <c r="BC461" s="236"/>
      <c r="BD461" s="234" t="str">
        <f>IF(F461="","",Tabla1[[#This Row],[sem 01]]&amp;Tabla1[[#This Row],[sem 02]]&amp;Tabla1[[#This Row],[sem 03]])</f>
        <v/>
      </c>
      <c r="BE461" s="235" t="str">
        <f>IF(TRIM(F461)="","",$B$1&amp;"-"&amp;SUBSTITUTE(Tabla1[[#This Row],[Mes Inscrito]]," ","")&amp;"-"&amp;SUBSTITUTE(Tabla1[[#This Row],[Dia de clases Inscrito]]," ","")&amp;"-"&amp;SUBSTITUTE(Tabla1[[#This Row],[Horario Inscrito]]," ","")&amp;"-"&amp;Tabla1[[#This Row],[Fecha Inicio grupo]])</f>
        <v/>
      </c>
      <c r="BF461" s="252" t="str">
        <f>IF(F461="","",Tabla1[[#This Row],[Curso]])</f>
        <v/>
      </c>
      <c r="BG461" s="253" t="str">
        <f>+IF(TRIM(F461)="","",$B$1&amp;"-"&amp;TRIM(Tabla1[[#This Row],[Mes Inscrito]])&amp;"-"&amp;TRIM(Tabla1[[#This Row],[Dia de clases Inscrito]])&amp;"-"&amp;TRIM(Tabla1[[#This Row],[Horario Inscrito]])&amp;"-"&amp;TRIM(Tabla1[[#This Row],[Fecha Inicio grupo]])&amp;"-"&amp;TRIM(Tabla1[[#This Row],[Tipo Incrito]]))</f>
        <v/>
      </c>
      <c r="BH461" s="307"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8"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8"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8" t="str">
        <f>IF(Tabla1[[#This Row],[Fecha Inicio grupo]]="","",IFERROR(VLOOKUP(Tabla1[[#This Row],[Mes de Alta como miembro]],Parámetros!$AM$2:$AN$16,2,0),"01/01/1900"))</f>
        <v/>
      </c>
    </row>
    <row r="462" spans="1:63" ht="14.45">
      <c r="A462" s="68">
        <v>459</v>
      </c>
      <c r="B462" s="29"/>
      <c r="C462" s="34"/>
      <c r="D462" s="42"/>
      <c r="E462" s="64"/>
      <c r="F462" s="45"/>
      <c r="G462" s="45"/>
      <c r="H462" s="164"/>
      <c r="I462" s="42"/>
      <c r="J462" s="28"/>
      <c r="K462" s="69"/>
      <c r="L462" s="68"/>
      <c r="M462" s="46"/>
      <c r="N462" s="239" t="str">
        <f ca="1">IF(Tabla1[[#This Row],[Fecha de nac]]="","",IF(Tabla1[[#This Row],[Fecha Finalización]] &gt;=TODAY(), DATEDIF(Tabla1[[#This Row],[Fecha de nac]],TODAY(),"y"), ROUNDDOWN((Tabla1[[#This Row],[Fecha Finalización]] -Tabla1[[#This Row],[Fecha de nac]])/365,0)))</f>
        <v/>
      </c>
      <c r="O462" s="170"/>
      <c r="P462" s="34"/>
      <c r="Q462" s="67"/>
      <c r="R462" s="67"/>
      <c r="S462" s="67"/>
      <c r="T462" s="67"/>
      <c r="U462" s="244" t="str">
        <f>IF(F462="","",Tabla1[[#This Row],[Fecha Inicio grupo]]+3*7-7)</f>
        <v/>
      </c>
      <c r="V462" s="245" t="str">
        <f>IF(F462="","",EDATE(Tabla1[[#This Row],[Fecha Inicio grupo]],3))</f>
        <v/>
      </c>
      <c r="W462" s="29"/>
      <c r="X462" s="29"/>
      <c r="Y462" s="76"/>
      <c r="Z462" s="76"/>
      <c r="AA462" s="76"/>
      <c r="AB462" s="76"/>
      <c r="AC462" s="76"/>
      <c r="AD462" s="76"/>
      <c r="AE462" s="76"/>
      <c r="AF462" s="76"/>
      <c r="AG462" s="76"/>
      <c r="AH462" s="76"/>
      <c r="AI462" s="76"/>
      <c r="AJ462" s="76"/>
      <c r="AK462" s="76"/>
      <c r="AL462" s="76"/>
      <c r="AM462" s="76"/>
      <c r="AN462" s="76"/>
      <c r="AO462" s="145"/>
      <c r="AP462" s="247" t="str">
        <f>IF(F462="","",IFERROR(VLOOKUP(SUBSTITUTE(SUBSTITUTE(Tabla1[[#This Row],[Uso Sistemas]],"T","P"),"N","F"),Parámetros!$M$2:$N$17,2,0),"Completar hasta 3ra sem. para evaluar a Probacionista"))</f>
        <v/>
      </c>
      <c r="AQ462" s="39"/>
      <c r="AR462" s="39"/>
      <c r="AS462" s="39"/>
      <c r="AT462" s="28"/>
      <c r="AU462" s="55"/>
      <c r="AV462" s="55"/>
      <c r="AW462" s="55"/>
      <c r="AX462" s="249" t="str">
        <f>IF(V462="","",EOMONTH(EDATE(Tabla1[[#This Row],[Fecha Finalización]],2),0))</f>
        <v/>
      </c>
      <c r="AY462" s="39"/>
      <c r="AZ462" s="250" t="str">
        <f>IF(V462="","",EOMONTH(EDATE(Tabla1[[#This Row],[Fecha Finalización]],3),0))</f>
        <v/>
      </c>
      <c r="BA462" s="39"/>
      <c r="BB462" s="39"/>
      <c r="BC462" s="236"/>
      <c r="BD462" s="234" t="str">
        <f>IF(F462="","",Tabla1[[#This Row],[sem 01]]&amp;Tabla1[[#This Row],[sem 02]]&amp;Tabla1[[#This Row],[sem 03]])</f>
        <v/>
      </c>
      <c r="BE462" s="235" t="str">
        <f>IF(TRIM(F462)="","",$B$1&amp;"-"&amp;SUBSTITUTE(Tabla1[[#This Row],[Mes Inscrito]]," ","")&amp;"-"&amp;SUBSTITUTE(Tabla1[[#This Row],[Dia de clases Inscrito]]," ","")&amp;"-"&amp;SUBSTITUTE(Tabla1[[#This Row],[Horario Inscrito]]," ","")&amp;"-"&amp;Tabla1[[#This Row],[Fecha Inicio grupo]])</f>
        <v/>
      </c>
      <c r="BF462" s="252" t="str">
        <f>IF(F462="","",Tabla1[[#This Row],[Curso]])</f>
        <v/>
      </c>
      <c r="BG462" s="253" t="str">
        <f>+IF(TRIM(F462)="","",$B$1&amp;"-"&amp;TRIM(Tabla1[[#This Row],[Mes Inscrito]])&amp;"-"&amp;TRIM(Tabla1[[#This Row],[Dia de clases Inscrito]])&amp;"-"&amp;TRIM(Tabla1[[#This Row],[Horario Inscrito]])&amp;"-"&amp;TRIM(Tabla1[[#This Row],[Fecha Inicio grupo]])&amp;"-"&amp;TRIM(Tabla1[[#This Row],[Tipo Incrito]]))</f>
        <v/>
      </c>
      <c r="BH462" s="307"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8"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8"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8" t="str">
        <f>IF(Tabla1[[#This Row],[Fecha Inicio grupo]]="","",IFERROR(VLOOKUP(Tabla1[[#This Row],[Mes de Alta como miembro]],Parámetros!$AM$2:$AN$16,2,0),"01/01/1900"))</f>
        <v/>
      </c>
    </row>
    <row r="463" spans="1:63" ht="14.45">
      <c r="A463" s="68">
        <v>460</v>
      </c>
      <c r="B463" s="29"/>
      <c r="C463" s="34"/>
      <c r="D463" s="42"/>
      <c r="E463" s="64"/>
      <c r="F463" s="45"/>
      <c r="G463" s="45"/>
      <c r="H463" s="164"/>
      <c r="I463" s="42"/>
      <c r="J463" s="28"/>
      <c r="K463" s="69"/>
      <c r="L463" s="68"/>
      <c r="M463" s="46"/>
      <c r="N463" s="239" t="str">
        <f ca="1">IF(Tabla1[[#This Row],[Fecha de nac]]="","",IF(Tabla1[[#This Row],[Fecha Finalización]] &gt;=TODAY(), DATEDIF(Tabla1[[#This Row],[Fecha de nac]],TODAY(),"y"), ROUNDDOWN((Tabla1[[#This Row],[Fecha Finalización]] -Tabla1[[#This Row],[Fecha de nac]])/365,0)))</f>
        <v/>
      </c>
      <c r="O463" s="170"/>
      <c r="P463" s="34"/>
      <c r="Q463" s="67"/>
      <c r="R463" s="67"/>
      <c r="S463" s="67"/>
      <c r="T463" s="67"/>
      <c r="U463" s="244" t="str">
        <f>IF(F463="","",Tabla1[[#This Row],[Fecha Inicio grupo]]+3*7-7)</f>
        <v/>
      </c>
      <c r="V463" s="245" t="str">
        <f>IF(F463="","",EDATE(Tabla1[[#This Row],[Fecha Inicio grupo]],3))</f>
        <v/>
      </c>
      <c r="W463" s="29"/>
      <c r="X463" s="29"/>
      <c r="Y463" s="76"/>
      <c r="Z463" s="76"/>
      <c r="AA463" s="76"/>
      <c r="AB463" s="76"/>
      <c r="AC463" s="76"/>
      <c r="AD463" s="76"/>
      <c r="AE463" s="76"/>
      <c r="AF463" s="76"/>
      <c r="AG463" s="76"/>
      <c r="AH463" s="76"/>
      <c r="AI463" s="76"/>
      <c r="AJ463" s="76"/>
      <c r="AK463" s="76"/>
      <c r="AL463" s="76"/>
      <c r="AM463" s="76"/>
      <c r="AN463" s="76"/>
      <c r="AO463" s="145"/>
      <c r="AP463" s="247" t="str">
        <f>IF(F463="","",IFERROR(VLOOKUP(SUBSTITUTE(SUBSTITUTE(Tabla1[[#This Row],[Uso Sistemas]],"T","P"),"N","F"),Parámetros!$M$2:$N$17,2,0),"Completar hasta 3ra sem. para evaluar a Probacionista"))</f>
        <v/>
      </c>
      <c r="AQ463" s="39"/>
      <c r="AR463" s="39"/>
      <c r="AS463" s="39"/>
      <c r="AT463" s="28"/>
      <c r="AU463" s="55"/>
      <c r="AV463" s="55"/>
      <c r="AW463" s="55"/>
      <c r="AX463" s="249" t="str">
        <f>IF(V463="","",EOMONTH(EDATE(Tabla1[[#This Row],[Fecha Finalización]],2),0))</f>
        <v/>
      </c>
      <c r="AY463" s="39"/>
      <c r="AZ463" s="250" t="str">
        <f>IF(V463="","",EOMONTH(EDATE(Tabla1[[#This Row],[Fecha Finalización]],3),0))</f>
        <v/>
      </c>
      <c r="BA463" s="39"/>
      <c r="BB463" s="39"/>
      <c r="BC463" s="236"/>
      <c r="BD463" s="234" t="str">
        <f>IF(F463="","",Tabla1[[#This Row],[sem 01]]&amp;Tabla1[[#This Row],[sem 02]]&amp;Tabla1[[#This Row],[sem 03]])</f>
        <v/>
      </c>
      <c r="BE463" s="235" t="str">
        <f>IF(TRIM(F463)="","",$B$1&amp;"-"&amp;SUBSTITUTE(Tabla1[[#This Row],[Mes Inscrito]]," ","")&amp;"-"&amp;SUBSTITUTE(Tabla1[[#This Row],[Dia de clases Inscrito]]," ","")&amp;"-"&amp;SUBSTITUTE(Tabla1[[#This Row],[Horario Inscrito]]," ","")&amp;"-"&amp;Tabla1[[#This Row],[Fecha Inicio grupo]])</f>
        <v/>
      </c>
      <c r="BF463" s="252" t="str">
        <f>IF(F463="","",Tabla1[[#This Row],[Curso]])</f>
        <v/>
      </c>
      <c r="BG463" s="253" t="str">
        <f>+IF(TRIM(F463)="","",$B$1&amp;"-"&amp;TRIM(Tabla1[[#This Row],[Mes Inscrito]])&amp;"-"&amp;TRIM(Tabla1[[#This Row],[Dia de clases Inscrito]])&amp;"-"&amp;TRIM(Tabla1[[#This Row],[Horario Inscrito]])&amp;"-"&amp;TRIM(Tabla1[[#This Row],[Fecha Inicio grupo]])&amp;"-"&amp;TRIM(Tabla1[[#This Row],[Tipo Incrito]]))</f>
        <v/>
      </c>
      <c r="BH463" s="307"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8"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8"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8" t="str">
        <f>IF(Tabla1[[#This Row],[Fecha Inicio grupo]]="","",IFERROR(VLOOKUP(Tabla1[[#This Row],[Mes de Alta como miembro]],Parámetros!$AM$2:$AN$16,2,0),"01/01/1900"))</f>
        <v/>
      </c>
    </row>
    <row r="464" spans="1:63" ht="14.45">
      <c r="A464" s="68">
        <v>461</v>
      </c>
      <c r="B464" s="29"/>
      <c r="C464" s="34"/>
      <c r="D464" s="42"/>
      <c r="E464" s="64"/>
      <c r="F464" s="45"/>
      <c r="G464" s="45"/>
      <c r="H464" s="164"/>
      <c r="I464" s="42"/>
      <c r="J464" s="28"/>
      <c r="K464" s="69"/>
      <c r="L464" s="68"/>
      <c r="M464" s="46"/>
      <c r="N464" s="239" t="str">
        <f ca="1">IF(Tabla1[[#This Row],[Fecha de nac]]="","",IF(Tabla1[[#This Row],[Fecha Finalización]] &gt;=TODAY(), DATEDIF(Tabla1[[#This Row],[Fecha de nac]],TODAY(),"y"), ROUNDDOWN((Tabla1[[#This Row],[Fecha Finalización]] -Tabla1[[#This Row],[Fecha de nac]])/365,0)))</f>
        <v/>
      </c>
      <c r="O464" s="170"/>
      <c r="P464" s="34"/>
      <c r="Q464" s="67"/>
      <c r="R464" s="67"/>
      <c r="S464" s="67"/>
      <c r="T464" s="67"/>
      <c r="U464" s="244" t="str">
        <f>IF(F464="","",Tabla1[[#This Row],[Fecha Inicio grupo]]+3*7-7)</f>
        <v/>
      </c>
      <c r="V464" s="245" t="str">
        <f>IF(F464="","",EDATE(Tabla1[[#This Row],[Fecha Inicio grupo]],3))</f>
        <v/>
      </c>
      <c r="W464" s="29"/>
      <c r="X464" s="29"/>
      <c r="Y464" s="76"/>
      <c r="Z464" s="76"/>
      <c r="AA464" s="76"/>
      <c r="AB464" s="76"/>
      <c r="AC464" s="76"/>
      <c r="AD464" s="76"/>
      <c r="AE464" s="76"/>
      <c r="AF464" s="76"/>
      <c r="AG464" s="76"/>
      <c r="AH464" s="76"/>
      <c r="AI464" s="76"/>
      <c r="AJ464" s="76"/>
      <c r="AK464" s="76"/>
      <c r="AL464" s="76"/>
      <c r="AM464" s="76"/>
      <c r="AN464" s="76"/>
      <c r="AO464" s="145"/>
      <c r="AP464" s="247" t="str">
        <f>IF(F464="","",IFERROR(VLOOKUP(SUBSTITUTE(SUBSTITUTE(Tabla1[[#This Row],[Uso Sistemas]],"T","P"),"N","F"),Parámetros!$M$2:$N$17,2,0),"Completar hasta 3ra sem. para evaluar a Probacionista"))</f>
        <v/>
      </c>
      <c r="AQ464" s="39"/>
      <c r="AR464" s="39"/>
      <c r="AS464" s="39"/>
      <c r="AT464" s="28"/>
      <c r="AU464" s="55"/>
      <c r="AV464" s="55"/>
      <c r="AW464" s="55"/>
      <c r="AX464" s="249" t="str">
        <f>IF(V464="","",EOMONTH(EDATE(Tabla1[[#This Row],[Fecha Finalización]],2),0))</f>
        <v/>
      </c>
      <c r="AY464" s="39"/>
      <c r="AZ464" s="250" t="str">
        <f>IF(V464="","",EOMONTH(EDATE(Tabla1[[#This Row],[Fecha Finalización]],3),0))</f>
        <v/>
      </c>
      <c r="BA464" s="39"/>
      <c r="BB464" s="39"/>
      <c r="BC464" s="236"/>
      <c r="BD464" s="234" t="str">
        <f>IF(F464="","",Tabla1[[#This Row],[sem 01]]&amp;Tabla1[[#This Row],[sem 02]]&amp;Tabla1[[#This Row],[sem 03]])</f>
        <v/>
      </c>
      <c r="BE464" s="235" t="str">
        <f>IF(TRIM(F464)="","",$B$1&amp;"-"&amp;SUBSTITUTE(Tabla1[[#This Row],[Mes Inscrito]]," ","")&amp;"-"&amp;SUBSTITUTE(Tabla1[[#This Row],[Dia de clases Inscrito]]," ","")&amp;"-"&amp;SUBSTITUTE(Tabla1[[#This Row],[Horario Inscrito]]," ","")&amp;"-"&amp;Tabla1[[#This Row],[Fecha Inicio grupo]])</f>
        <v/>
      </c>
      <c r="BF464" s="252" t="str">
        <f>IF(F464="","",Tabla1[[#This Row],[Curso]])</f>
        <v/>
      </c>
      <c r="BG464" s="253" t="str">
        <f>+IF(TRIM(F464)="","",$B$1&amp;"-"&amp;TRIM(Tabla1[[#This Row],[Mes Inscrito]])&amp;"-"&amp;TRIM(Tabla1[[#This Row],[Dia de clases Inscrito]])&amp;"-"&amp;TRIM(Tabla1[[#This Row],[Horario Inscrito]])&amp;"-"&amp;TRIM(Tabla1[[#This Row],[Fecha Inicio grupo]])&amp;"-"&amp;TRIM(Tabla1[[#This Row],[Tipo Incrito]]))</f>
        <v/>
      </c>
      <c r="BH464" s="307"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8"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8"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8" t="str">
        <f>IF(Tabla1[[#This Row],[Fecha Inicio grupo]]="","",IFERROR(VLOOKUP(Tabla1[[#This Row],[Mes de Alta como miembro]],Parámetros!$AM$2:$AN$16,2,0),"01/01/1900"))</f>
        <v/>
      </c>
    </row>
    <row r="465" spans="1:63" ht="14.45">
      <c r="A465" s="68">
        <v>462</v>
      </c>
      <c r="B465" s="29"/>
      <c r="C465" s="34"/>
      <c r="D465" s="42"/>
      <c r="E465" s="64"/>
      <c r="F465" s="45"/>
      <c r="G465" s="45"/>
      <c r="H465" s="164"/>
      <c r="I465" s="42"/>
      <c r="J465" s="28"/>
      <c r="K465" s="69"/>
      <c r="L465" s="68"/>
      <c r="M465" s="46"/>
      <c r="N465" s="239" t="str">
        <f ca="1">IF(Tabla1[[#This Row],[Fecha de nac]]="","",IF(Tabla1[[#This Row],[Fecha Finalización]] &gt;=TODAY(), DATEDIF(Tabla1[[#This Row],[Fecha de nac]],TODAY(),"y"), ROUNDDOWN((Tabla1[[#This Row],[Fecha Finalización]] -Tabla1[[#This Row],[Fecha de nac]])/365,0)))</f>
        <v/>
      </c>
      <c r="O465" s="170"/>
      <c r="P465" s="34"/>
      <c r="Q465" s="67"/>
      <c r="R465" s="67"/>
      <c r="S465" s="67"/>
      <c r="T465" s="67"/>
      <c r="U465" s="244" t="str">
        <f>IF(F465="","",Tabla1[[#This Row],[Fecha Inicio grupo]]+3*7-7)</f>
        <v/>
      </c>
      <c r="V465" s="245" t="str">
        <f>IF(F465="","",EDATE(Tabla1[[#This Row],[Fecha Inicio grupo]],3))</f>
        <v/>
      </c>
      <c r="W465" s="29"/>
      <c r="X465" s="29"/>
      <c r="Y465" s="76"/>
      <c r="Z465" s="76"/>
      <c r="AA465" s="76"/>
      <c r="AB465" s="76"/>
      <c r="AC465" s="76"/>
      <c r="AD465" s="76"/>
      <c r="AE465" s="76"/>
      <c r="AF465" s="76"/>
      <c r="AG465" s="76"/>
      <c r="AH465" s="76"/>
      <c r="AI465" s="76"/>
      <c r="AJ465" s="76"/>
      <c r="AK465" s="76"/>
      <c r="AL465" s="76"/>
      <c r="AM465" s="76"/>
      <c r="AN465" s="76"/>
      <c r="AO465" s="145"/>
      <c r="AP465" s="247" t="str">
        <f>IF(F465="","",IFERROR(VLOOKUP(SUBSTITUTE(SUBSTITUTE(Tabla1[[#This Row],[Uso Sistemas]],"T","P"),"N","F"),Parámetros!$M$2:$N$17,2,0),"Completar hasta 3ra sem. para evaluar a Probacionista"))</f>
        <v/>
      </c>
      <c r="AQ465" s="39"/>
      <c r="AR465" s="39"/>
      <c r="AS465" s="39"/>
      <c r="AT465" s="28"/>
      <c r="AU465" s="55"/>
      <c r="AV465" s="55"/>
      <c r="AW465" s="55"/>
      <c r="AX465" s="249" t="str">
        <f>IF(V465="","",EOMONTH(EDATE(Tabla1[[#This Row],[Fecha Finalización]],2),0))</f>
        <v/>
      </c>
      <c r="AY465" s="39"/>
      <c r="AZ465" s="250" t="str">
        <f>IF(V465="","",EOMONTH(EDATE(Tabla1[[#This Row],[Fecha Finalización]],3),0))</f>
        <v/>
      </c>
      <c r="BA465" s="39"/>
      <c r="BB465" s="39"/>
      <c r="BC465" s="236"/>
      <c r="BD465" s="234" t="str">
        <f>IF(F465="","",Tabla1[[#This Row],[sem 01]]&amp;Tabla1[[#This Row],[sem 02]]&amp;Tabla1[[#This Row],[sem 03]])</f>
        <v/>
      </c>
      <c r="BE465" s="235" t="str">
        <f>IF(TRIM(F465)="","",$B$1&amp;"-"&amp;SUBSTITUTE(Tabla1[[#This Row],[Mes Inscrito]]," ","")&amp;"-"&amp;SUBSTITUTE(Tabla1[[#This Row],[Dia de clases Inscrito]]," ","")&amp;"-"&amp;SUBSTITUTE(Tabla1[[#This Row],[Horario Inscrito]]," ","")&amp;"-"&amp;Tabla1[[#This Row],[Fecha Inicio grupo]])</f>
        <v/>
      </c>
      <c r="BF465" s="252" t="str">
        <f>IF(F465="","",Tabla1[[#This Row],[Curso]])</f>
        <v/>
      </c>
      <c r="BG465" s="253" t="str">
        <f>+IF(TRIM(F465)="","",$B$1&amp;"-"&amp;TRIM(Tabla1[[#This Row],[Mes Inscrito]])&amp;"-"&amp;TRIM(Tabla1[[#This Row],[Dia de clases Inscrito]])&amp;"-"&amp;TRIM(Tabla1[[#This Row],[Horario Inscrito]])&amp;"-"&amp;TRIM(Tabla1[[#This Row],[Fecha Inicio grupo]])&amp;"-"&amp;TRIM(Tabla1[[#This Row],[Tipo Incrito]]))</f>
        <v/>
      </c>
      <c r="BH465" s="307"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8"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8"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8" t="str">
        <f>IF(Tabla1[[#This Row],[Fecha Inicio grupo]]="","",IFERROR(VLOOKUP(Tabla1[[#This Row],[Mes de Alta como miembro]],Parámetros!$AM$2:$AN$16,2,0),"01/01/1900"))</f>
        <v/>
      </c>
    </row>
    <row r="466" spans="1:63" ht="14.45">
      <c r="A466" s="68">
        <v>463</v>
      </c>
      <c r="B466" s="29"/>
      <c r="C466" s="34"/>
      <c r="D466" s="42"/>
      <c r="E466" s="64"/>
      <c r="F466" s="45"/>
      <c r="G466" s="45"/>
      <c r="H466" s="164"/>
      <c r="I466" s="42"/>
      <c r="J466" s="28"/>
      <c r="K466" s="69"/>
      <c r="L466" s="68"/>
      <c r="M466" s="46"/>
      <c r="N466" s="239" t="str">
        <f ca="1">IF(Tabla1[[#This Row],[Fecha de nac]]="","",IF(Tabla1[[#This Row],[Fecha Finalización]] &gt;=TODAY(), DATEDIF(Tabla1[[#This Row],[Fecha de nac]],TODAY(),"y"), ROUNDDOWN((Tabla1[[#This Row],[Fecha Finalización]] -Tabla1[[#This Row],[Fecha de nac]])/365,0)))</f>
        <v/>
      </c>
      <c r="O466" s="170"/>
      <c r="P466" s="34"/>
      <c r="Q466" s="67"/>
      <c r="R466" s="67"/>
      <c r="S466" s="67"/>
      <c r="T466" s="67"/>
      <c r="U466" s="244" t="str">
        <f>IF(F466="","",Tabla1[[#This Row],[Fecha Inicio grupo]]+3*7-7)</f>
        <v/>
      </c>
      <c r="V466" s="245" t="str">
        <f>IF(F466="","",EDATE(Tabla1[[#This Row],[Fecha Inicio grupo]],3))</f>
        <v/>
      </c>
      <c r="W466" s="29"/>
      <c r="X466" s="29"/>
      <c r="Y466" s="76"/>
      <c r="Z466" s="76"/>
      <c r="AA466" s="76"/>
      <c r="AB466" s="76"/>
      <c r="AC466" s="76"/>
      <c r="AD466" s="76"/>
      <c r="AE466" s="76"/>
      <c r="AF466" s="76"/>
      <c r="AG466" s="76"/>
      <c r="AH466" s="76"/>
      <c r="AI466" s="76"/>
      <c r="AJ466" s="76"/>
      <c r="AK466" s="76"/>
      <c r="AL466" s="76"/>
      <c r="AM466" s="76"/>
      <c r="AN466" s="76"/>
      <c r="AO466" s="145"/>
      <c r="AP466" s="247" t="str">
        <f>IF(F466="","",IFERROR(VLOOKUP(SUBSTITUTE(SUBSTITUTE(Tabla1[[#This Row],[Uso Sistemas]],"T","P"),"N","F"),Parámetros!$M$2:$N$17,2,0),"Completar hasta 3ra sem. para evaluar a Probacionista"))</f>
        <v/>
      </c>
      <c r="AQ466" s="39"/>
      <c r="AR466" s="39"/>
      <c r="AS466" s="39"/>
      <c r="AT466" s="28"/>
      <c r="AU466" s="55"/>
      <c r="AV466" s="55"/>
      <c r="AW466" s="55"/>
      <c r="AX466" s="249" t="str">
        <f>IF(V466="","",EOMONTH(EDATE(Tabla1[[#This Row],[Fecha Finalización]],2),0))</f>
        <v/>
      </c>
      <c r="AY466" s="39"/>
      <c r="AZ466" s="250" t="str">
        <f>IF(V466="","",EOMONTH(EDATE(Tabla1[[#This Row],[Fecha Finalización]],3),0))</f>
        <v/>
      </c>
      <c r="BA466" s="39"/>
      <c r="BB466" s="39"/>
      <c r="BC466" s="236"/>
      <c r="BD466" s="234" t="str">
        <f>IF(F466="","",Tabla1[[#This Row],[sem 01]]&amp;Tabla1[[#This Row],[sem 02]]&amp;Tabla1[[#This Row],[sem 03]])</f>
        <v/>
      </c>
      <c r="BE466" s="235" t="str">
        <f>IF(TRIM(F466)="","",$B$1&amp;"-"&amp;SUBSTITUTE(Tabla1[[#This Row],[Mes Inscrito]]," ","")&amp;"-"&amp;SUBSTITUTE(Tabla1[[#This Row],[Dia de clases Inscrito]]," ","")&amp;"-"&amp;SUBSTITUTE(Tabla1[[#This Row],[Horario Inscrito]]," ","")&amp;"-"&amp;Tabla1[[#This Row],[Fecha Inicio grupo]])</f>
        <v/>
      </c>
      <c r="BF466" s="252" t="str">
        <f>IF(F466="","",Tabla1[[#This Row],[Curso]])</f>
        <v/>
      </c>
      <c r="BG466" s="253" t="str">
        <f>+IF(TRIM(F466)="","",$B$1&amp;"-"&amp;TRIM(Tabla1[[#This Row],[Mes Inscrito]])&amp;"-"&amp;TRIM(Tabla1[[#This Row],[Dia de clases Inscrito]])&amp;"-"&amp;TRIM(Tabla1[[#This Row],[Horario Inscrito]])&amp;"-"&amp;TRIM(Tabla1[[#This Row],[Fecha Inicio grupo]])&amp;"-"&amp;TRIM(Tabla1[[#This Row],[Tipo Incrito]]))</f>
        <v/>
      </c>
      <c r="BH466" s="307"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8"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8"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8" t="str">
        <f>IF(Tabla1[[#This Row],[Fecha Inicio grupo]]="","",IFERROR(VLOOKUP(Tabla1[[#This Row],[Mes de Alta como miembro]],Parámetros!$AM$2:$AN$16,2,0),"01/01/1900"))</f>
        <v/>
      </c>
    </row>
    <row r="467" spans="1:63" ht="14.45">
      <c r="A467" s="68">
        <v>464</v>
      </c>
      <c r="B467" s="29"/>
      <c r="C467" s="34"/>
      <c r="D467" s="42"/>
      <c r="E467" s="64"/>
      <c r="F467" s="45"/>
      <c r="G467" s="45"/>
      <c r="H467" s="164"/>
      <c r="I467" s="42"/>
      <c r="J467" s="28"/>
      <c r="K467" s="69"/>
      <c r="L467" s="68"/>
      <c r="M467" s="46"/>
      <c r="N467" s="239" t="str">
        <f ca="1">IF(Tabla1[[#This Row],[Fecha de nac]]="","",IF(Tabla1[[#This Row],[Fecha Finalización]] &gt;=TODAY(), DATEDIF(Tabla1[[#This Row],[Fecha de nac]],TODAY(),"y"), ROUNDDOWN((Tabla1[[#This Row],[Fecha Finalización]] -Tabla1[[#This Row],[Fecha de nac]])/365,0)))</f>
        <v/>
      </c>
      <c r="O467" s="170"/>
      <c r="P467" s="34"/>
      <c r="Q467" s="67"/>
      <c r="R467" s="67"/>
      <c r="S467" s="67"/>
      <c r="T467" s="67"/>
      <c r="U467" s="244" t="str">
        <f>IF(F467="","",Tabla1[[#This Row],[Fecha Inicio grupo]]+3*7-7)</f>
        <v/>
      </c>
      <c r="V467" s="245" t="str">
        <f>IF(F467="","",EDATE(Tabla1[[#This Row],[Fecha Inicio grupo]],3))</f>
        <v/>
      </c>
      <c r="W467" s="29"/>
      <c r="X467" s="29"/>
      <c r="Y467" s="76"/>
      <c r="Z467" s="76"/>
      <c r="AA467" s="76"/>
      <c r="AB467" s="76"/>
      <c r="AC467" s="76"/>
      <c r="AD467" s="76"/>
      <c r="AE467" s="76"/>
      <c r="AF467" s="76"/>
      <c r="AG467" s="76"/>
      <c r="AH467" s="76"/>
      <c r="AI467" s="76"/>
      <c r="AJ467" s="76"/>
      <c r="AK467" s="76"/>
      <c r="AL467" s="76"/>
      <c r="AM467" s="76"/>
      <c r="AN467" s="76"/>
      <c r="AO467" s="145"/>
      <c r="AP467" s="247" t="str">
        <f>IF(F467="","",IFERROR(VLOOKUP(SUBSTITUTE(SUBSTITUTE(Tabla1[[#This Row],[Uso Sistemas]],"T","P"),"N","F"),Parámetros!$M$2:$N$17,2,0),"Completar hasta 3ra sem. para evaluar a Probacionista"))</f>
        <v/>
      </c>
      <c r="AQ467" s="39"/>
      <c r="AR467" s="39"/>
      <c r="AS467" s="39"/>
      <c r="AT467" s="28"/>
      <c r="AU467" s="55"/>
      <c r="AV467" s="55"/>
      <c r="AW467" s="55"/>
      <c r="AX467" s="249" t="str">
        <f>IF(V467="","",EOMONTH(EDATE(Tabla1[[#This Row],[Fecha Finalización]],2),0))</f>
        <v/>
      </c>
      <c r="AY467" s="39"/>
      <c r="AZ467" s="250" t="str">
        <f>IF(V467="","",EOMONTH(EDATE(Tabla1[[#This Row],[Fecha Finalización]],3),0))</f>
        <v/>
      </c>
      <c r="BA467" s="39"/>
      <c r="BB467" s="39"/>
      <c r="BC467" s="236"/>
      <c r="BD467" s="234" t="str">
        <f>IF(F467="","",Tabla1[[#This Row],[sem 01]]&amp;Tabla1[[#This Row],[sem 02]]&amp;Tabla1[[#This Row],[sem 03]])</f>
        <v/>
      </c>
      <c r="BE467" s="235" t="str">
        <f>IF(TRIM(F467)="","",$B$1&amp;"-"&amp;SUBSTITUTE(Tabla1[[#This Row],[Mes Inscrito]]," ","")&amp;"-"&amp;SUBSTITUTE(Tabla1[[#This Row],[Dia de clases Inscrito]]," ","")&amp;"-"&amp;SUBSTITUTE(Tabla1[[#This Row],[Horario Inscrito]]," ","")&amp;"-"&amp;Tabla1[[#This Row],[Fecha Inicio grupo]])</f>
        <v/>
      </c>
      <c r="BF467" s="252" t="str">
        <f>IF(F467="","",Tabla1[[#This Row],[Curso]])</f>
        <v/>
      </c>
      <c r="BG467" s="253" t="str">
        <f>+IF(TRIM(F467)="","",$B$1&amp;"-"&amp;TRIM(Tabla1[[#This Row],[Mes Inscrito]])&amp;"-"&amp;TRIM(Tabla1[[#This Row],[Dia de clases Inscrito]])&amp;"-"&amp;TRIM(Tabla1[[#This Row],[Horario Inscrito]])&amp;"-"&amp;TRIM(Tabla1[[#This Row],[Fecha Inicio grupo]])&amp;"-"&amp;TRIM(Tabla1[[#This Row],[Tipo Incrito]]))</f>
        <v/>
      </c>
      <c r="BH467" s="307"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8"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8"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8" t="str">
        <f>IF(Tabla1[[#This Row],[Fecha Inicio grupo]]="","",IFERROR(VLOOKUP(Tabla1[[#This Row],[Mes de Alta como miembro]],Parámetros!$AM$2:$AN$16,2,0),"01/01/1900"))</f>
        <v/>
      </c>
    </row>
    <row r="468" spans="1:63" ht="14.45">
      <c r="A468" s="68">
        <v>465</v>
      </c>
      <c r="B468" s="29"/>
      <c r="C468" s="34"/>
      <c r="D468" s="42"/>
      <c r="E468" s="64"/>
      <c r="F468" s="45"/>
      <c r="G468" s="45"/>
      <c r="H468" s="164"/>
      <c r="I468" s="42"/>
      <c r="J468" s="28"/>
      <c r="K468" s="69"/>
      <c r="L468" s="68"/>
      <c r="M468" s="46"/>
      <c r="N468" s="239" t="str">
        <f ca="1">IF(Tabla1[[#This Row],[Fecha de nac]]="","",IF(Tabla1[[#This Row],[Fecha Finalización]] &gt;=TODAY(), DATEDIF(Tabla1[[#This Row],[Fecha de nac]],TODAY(),"y"), ROUNDDOWN((Tabla1[[#This Row],[Fecha Finalización]] -Tabla1[[#This Row],[Fecha de nac]])/365,0)))</f>
        <v/>
      </c>
      <c r="O468" s="170"/>
      <c r="P468" s="34"/>
      <c r="Q468" s="67"/>
      <c r="R468" s="67"/>
      <c r="S468" s="67"/>
      <c r="T468" s="67"/>
      <c r="U468" s="244" t="str">
        <f>IF(F468="","",Tabla1[[#This Row],[Fecha Inicio grupo]]+3*7-7)</f>
        <v/>
      </c>
      <c r="V468" s="245" t="str">
        <f>IF(F468="","",EDATE(Tabla1[[#This Row],[Fecha Inicio grupo]],3))</f>
        <v/>
      </c>
      <c r="W468" s="29"/>
      <c r="X468" s="29"/>
      <c r="Y468" s="76"/>
      <c r="Z468" s="76"/>
      <c r="AA468" s="76"/>
      <c r="AB468" s="76"/>
      <c r="AC468" s="76"/>
      <c r="AD468" s="76"/>
      <c r="AE468" s="76"/>
      <c r="AF468" s="76"/>
      <c r="AG468" s="76"/>
      <c r="AH468" s="76"/>
      <c r="AI468" s="76"/>
      <c r="AJ468" s="76"/>
      <c r="AK468" s="76"/>
      <c r="AL468" s="76"/>
      <c r="AM468" s="76"/>
      <c r="AN468" s="76"/>
      <c r="AO468" s="145"/>
      <c r="AP468" s="247" t="str">
        <f>IF(F468="","",IFERROR(VLOOKUP(SUBSTITUTE(SUBSTITUTE(Tabla1[[#This Row],[Uso Sistemas]],"T","P"),"N","F"),Parámetros!$M$2:$N$17,2,0),"Completar hasta 3ra sem. para evaluar a Probacionista"))</f>
        <v/>
      </c>
      <c r="AQ468" s="39"/>
      <c r="AR468" s="39"/>
      <c r="AS468" s="39"/>
      <c r="AT468" s="28"/>
      <c r="AU468" s="55"/>
      <c r="AV468" s="55"/>
      <c r="AW468" s="55"/>
      <c r="AX468" s="249" t="str">
        <f>IF(V468="","",EOMONTH(EDATE(Tabla1[[#This Row],[Fecha Finalización]],2),0))</f>
        <v/>
      </c>
      <c r="AY468" s="39"/>
      <c r="AZ468" s="250" t="str">
        <f>IF(V468="","",EOMONTH(EDATE(Tabla1[[#This Row],[Fecha Finalización]],3),0))</f>
        <v/>
      </c>
      <c r="BA468" s="39"/>
      <c r="BB468" s="39"/>
      <c r="BC468" s="236"/>
      <c r="BD468" s="234" t="str">
        <f>IF(F468="","",Tabla1[[#This Row],[sem 01]]&amp;Tabla1[[#This Row],[sem 02]]&amp;Tabla1[[#This Row],[sem 03]])</f>
        <v/>
      </c>
      <c r="BE468" s="235" t="str">
        <f>IF(TRIM(F468)="","",$B$1&amp;"-"&amp;SUBSTITUTE(Tabla1[[#This Row],[Mes Inscrito]]," ","")&amp;"-"&amp;SUBSTITUTE(Tabla1[[#This Row],[Dia de clases Inscrito]]," ","")&amp;"-"&amp;SUBSTITUTE(Tabla1[[#This Row],[Horario Inscrito]]," ","")&amp;"-"&amp;Tabla1[[#This Row],[Fecha Inicio grupo]])</f>
        <v/>
      </c>
      <c r="BF468" s="252" t="str">
        <f>IF(F468="","",Tabla1[[#This Row],[Curso]])</f>
        <v/>
      </c>
      <c r="BG468" s="253" t="str">
        <f>+IF(TRIM(F468)="","",$B$1&amp;"-"&amp;TRIM(Tabla1[[#This Row],[Mes Inscrito]])&amp;"-"&amp;TRIM(Tabla1[[#This Row],[Dia de clases Inscrito]])&amp;"-"&amp;TRIM(Tabla1[[#This Row],[Horario Inscrito]])&amp;"-"&amp;TRIM(Tabla1[[#This Row],[Fecha Inicio grupo]])&amp;"-"&amp;TRIM(Tabla1[[#This Row],[Tipo Incrito]]))</f>
        <v/>
      </c>
      <c r="BH468" s="307"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8"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8"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8" t="str">
        <f>IF(Tabla1[[#This Row],[Fecha Inicio grupo]]="","",IFERROR(VLOOKUP(Tabla1[[#This Row],[Mes de Alta como miembro]],Parámetros!$AM$2:$AN$16,2,0),"01/01/1900"))</f>
        <v/>
      </c>
    </row>
    <row r="469" spans="1:63" ht="14.45">
      <c r="A469" s="68">
        <v>466</v>
      </c>
      <c r="B469" s="29"/>
      <c r="C469" s="34"/>
      <c r="D469" s="42"/>
      <c r="E469" s="64"/>
      <c r="F469" s="45"/>
      <c r="G469" s="45"/>
      <c r="H469" s="164"/>
      <c r="I469" s="42"/>
      <c r="J469" s="28"/>
      <c r="K469" s="69"/>
      <c r="L469" s="68"/>
      <c r="M469" s="46"/>
      <c r="N469" s="239" t="str">
        <f ca="1">IF(Tabla1[[#This Row],[Fecha de nac]]="","",IF(Tabla1[[#This Row],[Fecha Finalización]] &gt;=TODAY(), DATEDIF(Tabla1[[#This Row],[Fecha de nac]],TODAY(),"y"), ROUNDDOWN((Tabla1[[#This Row],[Fecha Finalización]] -Tabla1[[#This Row],[Fecha de nac]])/365,0)))</f>
        <v/>
      </c>
      <c r="O469" s="170"/>
      <c r="P469" s="34"/>
      <c r="Q469" s="67"/>
      <c r="R469" s="67"/>
      <c r="S469" s="67"/>
      <c r="T469" s="67"/>
      <c r="U469" s="244" t="str">
        <f>IF(F469="","",Tabla1[[#This Row],[Fecha Inicio grupo]]+3*7-7)</f>
        <v/>
      </c>
      <c r="V469" s="245" t="str">
        <f>IF(F469="","",EDATE(Tabla1[[#This Row],[Fecha Inicio grupo]],3))</f>
        <v/>
      </c>
      <c r="W469" s="29"/>
      <c r="X469" s="29"/>
      <c r="Y469" s="76"/>
      <c r="Z469" s="76"/>
      <c r="AA469" s="76"/>
      <c r="AB469" s="76"/>
      <c r="AC469" s="76"/>
      <c r="AD469" s="76"/>
      <c r="AE469" s="76"/>
      <c r="AF469" s="76"/>
      <c r="AG469" s="76"/>
      <c r="AH469" s="76"/>
      <c r="AI469" s="76"/>
      <c r="AJ469" s="76"/>
      <c r="AK469" s="76"/>
      <c r="AL469" s="76"/>
      <c r="AM469" s="76"/>
      <c r="AN469" s="76"/>
      <c r="AO469" s="145"/>
      <c r="AP469" s="247" t="str">
        <f>IF(F469="","",IFERROR(VLOOKUP(SUBSTITUTE(SUBSTITUTE(Tabla1[[#This Row],[Uso Sistemas]],"T","P"),"N","F"),Parámetros!$M$2:$N$17,2,0),"Completar hasta 3ra sem. para evaluar a Probacionista"))</f>
        <v/>
      </c>
      <c r="AQ469" s="39"/>
      <c r="AR469" s="39"/>
      <c r="AS469" s="39"/>
      <c r="AT469" s="28"/>
      <c r="AU469" s="55"/>
      <c r="AV469" s="55"/>
      <c r="AW469" s="55"/>
      <c r="AX469" s="249" t="str">
        <f>IF(V469="","",EOMONTH(EDATE(Tabla1[[#This Row],[Fecha Finalización]],2),0))</f>
        <v/>
      </c>
      <c r="AY469" s="39"/>
      <c r="AZ469" s="250" t="str">
        <f>IF(V469="","",EOMONTH(EDATE(Tabla1[[#This Row],[Fecha Finalización]],3),0))</f>
        <v/>
      </c>
      <c r="BA469" s="39"/>
      <c r="BB469" s="39"/>
      <c r="BC469" s="236"/>
      <c r="BD469" s="234" t="str">
        <f>IF(F469="","",Tabla1[[#This Row],[sem 01]]&amp;Tabla1[[#This Row],[sem 02]]&amp;Tabla1[[#This Row],[sem 03]])</f>
        <v/>
      </c>
      <c r="BE469" s="235" t="str">
        <f>IF(TRIM(F469)="","",$B$1&amp;"-"&amp;SUBSTITUTE(Tabla1[[#This Row],[Mes Inscrito]]," ","")&amp;"-"&amp;SUBSTITUTE(Tabla1[[#This Row],[Dia de clases Inscrito]]," ","")&amp;"-"&amp;SUBSTITUTE(Tabla1[[#This Row],[Horario Inscrito]]," ","")&amp;"-"&amp;Tabla1[[#This Row],[Fecha Inicio grupo]])</f>
        <v/>
      </c>
      <c r="BF469" s="252" t="str">
        <f>IF(F469="","",Tabla1[[#This Row],[Curso]])</f>
        <v/>
      </c>
      <c r="BG469" s="253" t="str">
        <f>+IF(TRIM(F469)="","",$B$1&amp;"-"&amp;TRIM(Tabla1[[#This Row],[Mes Inscrito]])&amp;"-"&amp;TRIM(Tabla1[[#This Row],[Dia de clases Inscrito]])&amp;"-"&amp;TRIM(Tabla1[[#This Row],[Horario Inscrito]])&amp;"-"&amp;TRIM(Tabla1[[#This Row],[Fecha Inicio grupo]])&amp;"-"&amp;TRIM(Tabla1[[#This Row],[Tipo Incrito]]))</f>
        <v/>
      </c>
      <c r="BH469" s="307"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8"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8"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8" t="str">
        <f>IF(Tabla1[[#This Row],[Fecha Inicio grupo]]="","",IFERROR(VLOOKUP(Tabla1[[#This Row],[Mes de Alta como miembro]],Parámetros!$AM$2:$AN$16,2,0),"01/01/1900"))</f>
        <v/>
      </c>
    </row>
    <row r="470" spans="1:63" ht="14.45">
      <c r="A470" s="68">
        <v>467</v>
      </c>
      <c r="B470" s="29"/>
      <c r="C470" s="34"/>
      <c r="D470" s="42"/>
      <c r="E470" s="64"/>
      <c r="F470" s="45"/>
      <c r="G470" s="45"/>
      <c r="H470" s="164"/>
      <c r="I470" s="42"/>
      <c r="J470" s="28"/>
      <c r="K470" s="69"/>
      <c r="L470" s="68"/>
      <c r="M470" s="46"/>
      <c r="N470" s="239" t="str">
        <f ca="1">IF(Tabla1[[#This Row],[Fecha de nac]]="","",IF(Tabla1[[#This Row],[Fecha Finalización]] &gt;=TODAY(), DATEDIF(Tabla1[[#This Row],[Fecha de nac]],TODAY(),"y"), ROUNDDOWN((Tabla1[[#This Row],[Fecha Finalización]] -Tabla1[[#This Row],[Fecha de nac]])/365,0)))</f>
        <v/>
      </c>
      <c r="O470" s="170"/>
      <c r="P470" s="34"/>
      <c r="Q470" s="67"/>
      <c r="R470" s="67"/>
      <c r="S470" s="67"/>
      <c r="T470" s="67"/>
      <c r="U470" s="244" t="str">
        <f>IF(F470="","",Tabla1[[#This Row],[Fecha Inicio grupo]]+3*7-7)</f>
        <v/>
      </c>
      <c r="V470" s="245" t="str">
        <f>IF(F470="","",EDATE(Tabla1[[#This Row],[Fecha Inicio grupo]],3))</f>
        <v/>
      </c>
      <c r="W470" s="29"/>
      <c r="X470" s="29"/>
      <c r="Y470" s="76"/>
      <c r="Z470" s="76"/>
      <c r="AA470" s="76"/>
      <c r="AB470" s="76"/>
      <c r="AC470" s="76"/>
      <c r="AD470" s="76"/>
      <c r="AE470" s="76"/>
      <c r="AF470" s="76"/>
      <c r="AG470" s="76"/>
      <c r="AH470" s="76"/>
      <c r="AI470" s="76"/>
      <c r="AJ470" s="76"/>
      <c r="AK470" s="76"/>
      <c r="AL470" s="76"/>
      <c r="AM470" s="76"/>
      <c r="AN470" s="76"/>
      <c r="AO470" s="145"/>
      <c r="AP470" s="247" t="str">
        <f>IF(F470="","",IFERROR(VLOOKUP(SUBSTITUTE(SUBSTITUTE(Tabla1[[#This Row],[Uso Sistemas]],"T","P"),"N","F"),Parámetros!$M$2:$N$17,2,0),"Completar hasta 3ra sem. para evaluar a Probacionista"))</f>
        <v/>
      </c>
      <c r="AQ470" s="39"/>
      <c r="AR470" s="39"/>
      <c r="AS470" s="39"/>
      <c r="AT470" s="28"/>
      <c r="AU470" s="55"/>
      <c r="AV470" s="55"/>
      <c r="AW470" s="55"/>
      <c r="AX470" s="249" t="str">
        <f>IF(V470="","",EOMONTH(EDATE(Tabla1[[#This Row],[Fecha Finalización]],2),0))</f>
        <v/>
      </c>
      <c r="AY470" s="39"/>
      <c r="AZ470" s="250" t="str">
        <f>IF(V470="","",EOMONTH(EDATE(Tabla1[[#This Row],[Fecha Finalización]],3),0))</f>
        <v/>
      </c>
      <c r="BA470" s="39"/>
      <c r="BB470" s="39"/>
      <c r="BC470" s="236"/>
      <c r="BD470" s="234" t="str">
        <f>IF(F470="","",Tabla1[[#This Row],[sem 01]]&amp;Tabla1[[#This Row],[sem 02]]&amp;Tabla1[[#This Row],[sem 03]])</f>
        <v/>
      </c>
      <c r="BE470" s="235" t="str">
        <f>IF(TRIM(F470)="","",$B$1&amp;"-"&amp;SUBSTITUTE(Tabla1[[#This Row],[Mes Inscrito]]," ","")&amp;"-"&amp;SUBSTITUTE(Tabla1[[#This Row],[Dia de clases Inscrito]]," ","")&amp;"-"&amp;SUBSTITUTE(Tabla1[[#This Row],[Horario Inscrito]]," ","")&amp;"-"&amp;Tabla1[[#This Row],[Fecha Inicio grupo]])</f>
        <v/>
      </c>
      <c r="BF470" s="252" t="str">
        <f>IF(F470="","",Tabla1[[#This Row],[Curso]])</f>
        <v/>
      </c>
      <c r="BG470" s="253" t="str">
        <f>+IF(TRIM(F470)="","",$B$1&amp;"-"&amp;TRIM(Tabla1[[#This Row],[Mes Inscrito]])&amp;"-"&amp;TRIM(Tabla1[[#This Row],[Dia de clases Inscrito]])&amp;"-"&amp;TRIM(Tabla1[[#This Row],[Horario Inscrito]])&amp;"-"&amp;TRIM(Tabla1[[#This Row],[Fecha Inicio grupo]])&amp;"-"&amp;TRIM(Tabla1[[#This Row],[Tipo Incrito]]))</f>
        <v/>
      </c>
      <c r="BH470" s="307"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8"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8"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8" t="str">
        <f>IF(Tabla1[[#This Row],[Fecha Inicio grupo]]="","",IFERROR(VLOOKUP(Tabla1[[#This Row],[Mes de Alta como miembro]],Parámetros!$AM$2:$AN$16,2,0),"01/01/1900"))</f>
        <v/>
      </c>
    </row>
    <row r="471" spans="1:63" ht="14.45">
      <c r="A471" s="68">
        <v>468</v>
      </c>
      <c r="B471" s="29"/>
      <c r="C471" s="34"/>
      <c r="D471" s="42"/>
      <c r="E471" s="64"/>
      <c r="F471" s="45"/>
      <c r="G471" s="45"/>
      <c r="H471" s="164"/>
      <c r="I471" s="42"/>
      <c r="J471" s="28"/>
      <c r="K471" s="69"/>
      <c r="L471" s="68"/>
      <c r="M471" s="46"/>
      <c r="N471" s="239" t="str">
        <f ca="1">IF(Tabla1[[#This Row],[Fecha de nac]]="","",IF(Tabla1[[#This Row],[Fecha Finalización]] &gt;=TODAY(), DATEDIF(Tabla1[[#This Row],[Fecha de nac]],TODAY(),"y"), ROUNDDOWN((Tabla1[[#This Row],[Fecha Finalización]] -Tabla1[[#This Row],[Fecha de nac]])/365,0)))</f>
        <v/>
      </c>
      <c r="O471" s="170"/>
      <c r="P471" s="34"/>
      <c r="Q471" s="67"/>
      <c r="R471" s="67"/>
      <c r="S471" s="67"/>
      <c r="T471" s="67"/>
      <c r="U471" s="244" t="str">
        <f>IF(F471="","",Tabla1[[#This Row],[Fecha Inicio grupo]]+3*7-7)</f>
        <v/>
      </c>
      <c r="V471" s="245" t="str">
        <f>IF(F471="","",EDATE(Tabla1[[#This Row],[Fecha Inicio grupo]],3))</f>
        <v/>
      </c>
      <c r="W471" s="29"/>
      <c r="X471" s="29"/>
      <c r="Y471" s="76"/>
      <c r="Z471" s="76"/>
      <c r="AA471" s="76"/>
      <c r="AB471" s="76"/>
      <c r="AC471" s="76"/>
      <c r="AD471" s="76"/>
      <c r="AE471" s="76"/>
      <c r="AF471" s="76"/>
      <c r="AG471" s="76"/>
      <c r="AH471" s="76"/>
      <c r="AI471" s="76"/>
      <c r="AJ471" s="76"/>
      <c r="AK471" s="76"/>
      <c r="AL471" s="76"/>
      <c r="AM471" s="76"/>
      <c r="AN471" s="76"/>
      <c r="AO471" s="145"/>
      <c r="AP471" s="247" t="str">
        <f>IF(F471="","",IFERROR(VLOOKUP(SUBSTITUTE(SUBSTITUTE(Tabla1[[#This Row],[Uso Sistemas]],"T","P"),"N","F"),Parámetros!$M$2:$N$17,2,0),"Completar hasta 3ra sem. para evaluar a Probacionista"))</f>
        <v/>
      </c>
      <c r="AQ471" s="39"/>
      <c r="AR471" s="39"/>
      <c r="AS471" s="39"/>
      <c r="AT471" s="28"/>
      <c r="AU471" s="55"/>
      <c r="AV471" s="55"/>
      <c r="AW471" s="55"/>
      <c r="AX471" s="249" t="str">
        <f>IF(V471="","",EOMONTH(EDATE(Tabla1[[#This Row],[Fecha Finalización]],2),0))</f>
        <v/>
      </c>
      <c r="AY471" s="39"/>
      <c r="AZ471" s="250" t="str">
        <f>IF(V471="","",EOMONTH(EDATE(Tabla1[[#This Row],[Fecha Finalización]],3),0))</f>
        <v/>
      </c>
      <c r="BA471" s="39"/>
      <c r="BB471" s="39"/>
      <c r="BC471" s="236"/>
      <c r="BD471" s="234" t="str">
        <f>IF(F471="","",Tabla1[[#This Row],[sem 01]]&amp;Tabla1[[#This Row],[sem 02]]&amp;Tabla1[[#This Row],[sem 03]])</f>
        <v/>
      </c>
      <c r="BE471" s="235" t="str">
        <f>IF(TRIM(F471)="","",$B$1&amp;"-"&amp;SUBSTITUTE(Tabla1[[#This Row],[Mes Inscrito]]," ","")&amp;"-"&amp;SUBSTITUTE(Tabla1[[#This Row],[Dia de clases Inscrito]]," ","")&amp;"-"&amp;SUBSTITUTE(Tabla1[[#This Row],[Horario Inscrito]]," ","")&amp;"-"&amp;Tabla1[[#This Row],[Fecha Inicio grupo]])</f>
        <v/>
      </c>
      <c r="BF471" s="252" t="str">
        <f>IF(F471="","",Tabla1[[#This Row],[Curso]])</f>
        <v/>
      </c>
      <c r="BG471" s="253" t="str">
        <f>+IF(TRIM(F471)="","",$B$1&amp;"-"&amp;TRIM(Tabla1[[#This Row],[Mes Inscrito]])&amp;"-"&amp;TRIM(Tabla1[[#This Row],[Dia de clases Inscrito]])&amp;"-"&amp;TRIM(Tabla1[[#This Row],[Horario Inscrito]])&amp;"-"&amp;TRIM(Tabla1[[#This Row],[Fecha Inicio grupo]])&amp;"-"&amp;TRIM(Tabla1[[#This Row],[Tipo Incrito]]))</f>
        <v/>
      </c>
      <c r="BH471" s="307"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8"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8"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8" t="str">
        <f>IF(Tabla1[[#This Row],[Fecha Inicio grupo]]="","",IFERROR(VLOOKUP(Tabla1[[#This Row],[Mes de Alta como miembro]],Parámetros!$AM$2:$AN$16,2,0),"01/01/1900"))</f>
        <v/>
      </c>
    </row>
    <row r="472" spans="1:63" ht="14.45">
      <c r="A472" s="68">
        <v>469</v>
      </c>
      <c r="B472" s="29"/>
      <c r="C472" s="34"/>
      <c r="D472" s="42"/>
      <c r="E472" s="64"/>
      <c r="F472" s="45"/>
      <c r="G472" s="45"/>
      <c r="H472" s="164"/>
      <c r="I472" s="42"/>
      <c r="J472" s="28"/>
      <c r="K472" s="69"/>
      <c r="L472" s="68"/>
      <c r="M472" s="46"/>
      <c r="N472" s="239" t="str">
        <f ca="1">IF(Tabla1[[#This Row],[Fecha de nac]]="","",IF(Tabla1[[#This Row],[Fecha Finalización]] &gt;=TODAY(), DATEDIF(Tabla1[[#This Row],[Fecha de nac]],TODAY(),"y"), ROUNDDOWN((Tabla1[[#This Row],[Fecha Finalización]] -Tabla1[[#This Row],[Fecha de nac]])/365,0)))</f>
        <v/>
      </c>
      <c r="O472" s="170"/>
      <c r="P472" s="34"/>
      <c r="Q472" s="67"/>
      <c r="R472" s="67"/>
      <c r="S472" s="67"/>
      <c r="T472" s="67"/>
      <c r="U472" s="244" t="str">
        <f>IF(F472="","",Tabla1[[#This Row],[Fecha Inicio grupo]]+3*7-7)</f>
        <v/>
      </c>
      <c r="V472" s="245" t="str">
        <f>IF(F472="","",EDATE(Tabla1[[#This Row],[Fecha Inicio grupo]],3))</f>
        <v/>
      </c>
      <c r="W472" s="29"/>
      <c r="X472" s="29"/>
      <c r="Y472" s="76"/>
      <c r="Z472" s="76"/>
      <c r="AA472" s="76"/>
      <c r="AB472" s="76"/>
      <c r="AC472" s="76"/>
      <c r="AD472" s="76"/>
      <c r="AE472" s="76"/>
      <c r="AF472" s="76"/>
      <c r="AG472" s="76"/>
      <c r="AH472" s="76"/>
      <c r="AI472" s="76"/>
      <c r="AJ472" s="76"/>
      <c r="AK472" s="76"/>
      <c r="AL472" s="76"/>
      <c r="AM472" s="76"/>
      <c r="AN472" s="76"/>
      <c r="AO472" s="145"/>
      <c r="AP472" s="247" t="str">
        <f>IF(F472="","",IFERROR(VLOOKUP(SUBSTITUTE(SUBSTITUTE(Tabla1[[#This Row],[Uso Sistemas]],"T","P"),"N","F"),Parámetros!$M$2:$N$17,2,0),"Completar hasta 3ra sem. para evaluar a Probacionista"))</f>
        <v/>
      </c>
      <c r="AQ472" s="39"/>
      <c r="AR472" s="39"/>
      <c r="AS472" s="39"/>
      <c r="AT472" s="28"/>
      <c r="AU472" s="55"/>
      <c r="AV472" s="55"/>
      <c r="AW472" s="55"/>
      <c r="AX472" s="249" t="str">
        <f>IF(V472="","",EOMONTH(EDATE(Tabla1[[#This Row],[Fecha Finalización]],2),0))</f>
        <v/>
      </c>
      <c r="AY472" s="39"/>
      <c r="AZ472" s="250" t="str">
        <f>IF(V472="","",EOMONTH(EDATE(Tabla1[[#This Row],[Fecha Finalización]],3),0))</f>
        <v/>
      </c>
      <c r="BA472" s="39"/>
      <c r="BB472" s="39"/>
      <c r="BC472" s="236"/>
      <c r="BD472" s="234" t="str">
        <f>IF(F472="","",Tabla1[[#This Row],[sem 01]]&amp;Tabla1[[#This Row],[sem 02]]&amp;Tabla1[[#This Row],[sem 03]])</f>
        <v/>
      </c>
      <c r="BE472" s="235" t="str">
        <f>IF(TRIM(F472)="","",$B$1&amp;"-"&amp;SUBSTITUTE(Tabla1[[#This Row],[Mes Inscrito]]," ","")&amp;"-"&amp;SUBSTITUTE(Tabla1[[#This Row],[Dia de clases Inscrito]]," ","")&amp;"-"&amp;SUBSTITUTE(Tabla1[[#This Row],[Horario Inscrito]]," ","")&amp;"-"&amp;Tabla1[[#This Row],[Fecha Inicio grupo]])</f>
        <v/>
      </c>
      <c r="BF472" s="252" t="str">
        <f>IF(F472="","",Tabla1[[#This Row],[Curso]])</f>
        <v/>
      </c>
      <c r="BG472" s="253" t="str">
        <f>+IF(TRIM(F472)="","",$B$1&amp;"-"&amp;TRIM(Tabla1[[#This Row],[Mes Inscrito]])&amp;"-"&amp;TRIM(Tabla1[[#This Row],[Dia de clases Inscrito]])&amp;"-"&amp;TRIM(Tabla1[[#This Row],[Horario Inscrito]])&amp;"-"&amp;TRIM(Tabla1[[#This Row],[Fecha Inicio grupo]])&amp;"-"&amp;TRIM(Tabla1[[#This Row],[Tipo Incrito]]))</f>
        <v/>
      </c>
      <c r="BH472" s="307"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8"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8"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8" t="str">
        <f>IF(Tabla1[[#This Row],[Fecha Inicio grupo]]="","",IFERROR(VLOOKUP(Tabla1[[#This Row],[Mes de Alta como miembro]],Parámetros!$AM$2:$AN$16,2,0),"01/01/1900"))</f>
        <v/>
      </c>
    </row>
    <row r="473" spans="1:63" ht="14.45">
      <c r="A473" s="68">
        <v>470</v>
      </c>
      <c r="B473" s="29"/>
      <c r="C473" s="34"/>
      <c r="D473" s="42"/>
      <c r="E473" s="64"/>
      <c r="F473" s="45"/>
      <c r="G473" s="45"/>
      <c r="H473" s="164"/>
      <c r="I473" s="42"/>
      <c r="J473" s="28"/>
      <c r="K473" s="69"/>
      <c r="L473" s="68"/>
      <c r="M473" s="46"/>
      <c r="N473" s="239" t="str">
        <f ca="1">IF(Tabla1[[#This Row],[Fecha de nac]]="","",IF(Tabla1[[#This Row],[Fecha Finalización]] &gt;=TODAY(), DATEDIF(Tabla1[[#This Row],[Fecha de nac]],TODAY(),"y"), ROUNDDOWN((Tabla1[[#This Row],[Fecha Finalización]] -Tabla1[[#This Row],[Fecha de nac]])/365,0)))</f>
        <v/>
      </c>
      <c r="O473" s="170"/>
      <c r="P473" s="34"/>
      <c r="Q473" s="67"/>
      <c r="R473" s="67"/>
      <c r="S473" s="67"/>
      <c r="T473" s="67"/>
      <c r="U473" s="244" t="str">
        <f>IF(F473="","",Tabla1[[#This Row],[Fecha Inicio grupo]]+3*7-7)</f>
        <v/>
      </c>
      <c r="V473" s="245" t="str">
        <f>IF(F473="","",EDATE(Tabla1[[#This Row],[Fecha Inicio grupo]],3))</f>
        <v/>
      </c>
      <c r="W473" s="29"/>
      <c r="X473" s="29"/>
      <c r="Y473" s="76"/>
      <c r="Z473" s="76"/>
      <c r="AA473" s="76"/>
      <c r="AB473" s="76"/>
      <c r="AC473" s="76"/>
      <c r="AD473" s="76"/>
      <c r="AE473" s="76"/>
      <c r="AF473" s="76"/>
      <c r="AG473" s="76"/>
      <c r="AH473" s="76"/>
      <c r="AI473" s="76"/>
      <c r="AJ473" s="76"/>
      <c r="AK473" s="76"/>
      <c r="AL473" s="76"/>
      <c r="AM473" s="76"/>
      <c r="AN473" s="76"/>
      <c r="AO473" s="145"/>
      <c r="AP473" s="247" t="str">
        <f>IF(F473="","",IFERROR(VLOOKUP(SUBSTITUTE(SUBSTITUTE(Tabla1[[#This Row],[Uso Sistemas]],"T","P"),"N","F"),Parámetros!$M$2:$N$17,2,0),"Completar hasta 3ra sem. para evaluar a Probacionista"))</f>
        <v/>
      </c>
      <c r="AQ473" s="39"/>
      <c r="AR473" s="39"/>
      <c r="AS473" s="39"/>
      <c r="AT473" s="28"/>
      <c r="AU473" s="55"/>
      <c r="AV473" s="55"/>
      <c r="AW473" s="55"/>
      <c r="AX473" s="249" t="str">
        <f>IF(V473="","",EOMONTH(EDATE(Tabla1[[#This Row],[Fecha Finalización]],2),0))</f>
        <v/>
      </c>
      <c r="AY473" s="39"/>
      <c r="AZ473" s="250" t="str">
        <f>IF(V473="","",EOMONTH(EDATE(Tabla1[[#This Row],[Fecha Finalización]],3),0))</f>
        <v/>
      </c>
      <c r="BA473" s="39"/>
      <c r="BB473" s="39"/>
      <c r="BC473" s="236"/>
      <c r="BD473" s="234" t="str">
        <f>IF(F473="","",Tabla1[[#This Row],[sem 01]]&amp;Tabla1[[#This Row],[sem 02]]&amp;Tabla1[[#This Row],[sem 03]])</f>
        <v/>
      </c>
      <c r="BE473" s="235" t="str">
        <f>IF(TRIM(F473)="","",$B$1&amp;"-"&amp;SUBSTITUTE(Tabla1[[#This Row],[Mes Inscrito]]," ","")&amp;"-"&amp;SUBSTITUTE(Tabla1[[#This Row],[Dia de clases Inscrito]]," ","")&amp;"-"&amp;SUBSTITUTE(Tabla1[[#This Row],[Horario Inscrito]]," ","")&amp;"-"&amp;Tabla1[[#This Row],[Fecha Inicio grupo]])</f>
        <v/>
      </c>
      <c r="BF473" s="252" t="str">
        <f>IF(F473="","",Tabla1[[#This Row],[Curso]])</f>
        <v/>
      </c>
      <c r="BG473" s="253" t="str">
        <f>+IF(TRIM(F473)="","",$B$1&amp;"-"&amp;TRIM(Tabla1[[#This Row],[Mes Inscrito]])&amp;"-"&amp;TRIM(Tabla1[[#This Row],[Dia de clases Inscrito]])&amp;"-"&amp;TRIM(Tabla1[[#This Row],[Horario Inscrito]])&amp;"-"&amp;TRIM(Tabla1[[#This Row],[Fecha Inicio grupo]])&amp;"-"&amp;TRIM(Tabla1[[#This Row],[Tipo Incrito]]))</f>
        <v/>
      </c>
      <c r="BH473" s="307"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8"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8"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8" t="str">
        <f>IF(Tabla1[[#This Row],[Fecha Inicio grupo]]="","",IFERROR(VLOOKUP(Tabla1[[#This Row],[Mes de Alta como miembro]],Parámetros!$AM$2:$AN$16,2,0),"01/01/1900"))</f>
        <v/>
      </c>
    </row>
    <row r="474" spans="1:63" ht="14.45">
      <c r="A474" s="68">
        <v>471</v>
      </c>
      <c r="B474" s="29"/>
      <c r="C474" s="34"/>
      <c r="D474" s="42"/>
      <c r="E474" s="64"/>
      <c r="F474" s="45"/>
      <c r="G474" s="45"/>
      <c r="H474" s="164"/>
      <c r="I474" s="42"/>
      <c r="J474" s="28"/>
      <c r="K474" s="69"/>
      <c r="L474" s="68"/>
      <c r="M474" s="46"/>
      <c r="N474" s="239" t="str">
        <f ca="1">IF(Tabla1[[#This Row],[Fecha de nac]]="","",IF(Tabla1[[#This Row],[Fecha Finalización]] &gt;=TODAY(), DATEDIF(Tabla1[[#This Row],[Fecha de nac]],TODAY(),"y"), ROUNDDOWN((Tabla1[[#This Row],[Fecha Finalización]] -Tabla1[[#This Row],[Fecha de nac]])/365,0)))</f>
        <v/>
      </c>
      <c r="O474" s="170"/>
      <c r="P474" s="34"/>
      <c r="Q474" s="67"/>
      <c r="R474" s="67"/>
      <c r="S474" s="67"/>
      <c r="T474" s="67"/>
      <c r="U474" s="244" t="str">
        <f>IF(F474="","",Tabla1[[#This Row],[Fecha Inicio grupo]]+3*7-7)</f>
        <v/>
      </c>
      <c r="V474" s="245" t="str">
        <f>IF(F474="","",EDATE(Tabla1[[#This Row],[Fecha Inicio grupo]],3))</f>
        <v/>
      </c>
      <c r="W474" s="29"/>
      <c r="X474" s="29"/>
      <c r="Y474" s="76"/>
      <c r="Z474" s="76"/>
      <c r="AA474" s="76"/>
      <c r="AB474" s="76"/>
      <c r="AC474" s="76"/>
      <c r="AD474" s="76"/>
      <c r="AE474" s="76"/>
      <c r="AF474" s="76"/>
      <c r="AG474" s="76"/>
      <c r="AH474" s="76"/>
      <c r="AI474" s="76"/>
      <c r="AJ474" s="76"/>
      <c r="AK474" s="76"/>
      <c r="AL474" s="76"/>
      <c r="AM474" s="76"/>
      <c r="AN474" s="76"/>
      <c r="AO474" s="145"/>
      <c r="AP474" s="247" t="str">
        <f>IF(F474="","",IFERROR(VLOOKUP(SUBSTITUTE(SUBSTITUTE(Tabla1[[#This Row],[Uso Sistemas]],"T","P"),"N","F"),Parámetros!$M$2:$N$17,2,0),"Completar hasta 3ra sem. para evaluar a Probacionista"))</f>
        <v/>
      </c>
      <c r="AQ474" s="39"/>
      <c r="AR474" s="39"/>
      <c r="AS474" s="39"/>
      <c r="AT474" s="28"/>
      <c r="AU474" s="55"/>
      <c r="AV474" s="55"/>
      <c r="AW474" s="55"/>
      <c r="AX474" s="249" t="str">
        <f>IF(V474="","",EOMONTH(EDATE(Tabla1[[#This Row],[Fecha Finalización]],2),0))</f>
        <v/>
      </c>
      <c r="AY474" s="39"/>
      <c r="AZ474" s="250" t="str">
        <f>IF(V474="","",EOMONTH(EDATE(Tabla1[[#This Row],[Fecha Finalización]],3),0))</f>
        <v/>
      </c>
      <c r="BA474" s="39"/>
      <c r="BB474" s="39"/>
      <c r="BC474" s="236"/>
      <c r="BD474" s="234" t="str">
        <f>IF(F474="","",Tabla1[[#This Row],[sem 01]]&amp;Tabla1[[#This Row],[sem 02]]&amp;Tabla1[[#This Row],[sem 03]])</f>
        <v/>
      </c>
      <c r="BE474" s="235" t="str">
        <f>IF(TRIM(F474)="","",$B$1&amp;"-"&amp;SUBSTITUTE(Tabla1[[#This Row],[Mes Inscrito]]," ","")&amp;"-"&amp;SUBSTITUTE(Tabla1[[#This Row],[Dia de clases Inscrito]]," ","")&amp;"-"&amp;SUBSTITUTE(Tabla1[[#This Row],[Horario Inscrito]]," ","")&amp;"-"&amp;Tabla1[[#This Row],[Fecha Inicio grupo]])</f>
        <v/>
      </c>
      <c r="BF474" s="252" t="str">
        <f>IF(F474="","",Tabla1[[#This Row],[Curso]])</f>
        <v/>
      </c>
      <c r="BG474" s="253" t="str">
        <f>+IF(TRIM(F474)="","",$B$1&amp;"-"&amp;TRIM(Tabla1[[#This Row],[Mes Inscrito]])&amp;"-"&amp;TRIM(Tabla1[[#This Row],[Dia de clases Inscrito]])&amp;"-"&amp;TRIM(Tabla1[[#This Row],[Horario Inscrito]])&amp;"-"&amp;TRIM(Tabla1[[#This Row],[Fecha Inicio grupo]])&amp;"-"&amp;TRIM(Tabla1[[#This Row],[Tipo Incrito]]))</f>
        <v/>
      </c>
      <c r="BH474" s="307"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8"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8"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8" t="str">
        <f>IF(Tabla1[[#This Row],[Fecha Inicio grupo]]="","",IFERROR(VLOOKUP(Tabla1[[#This Row],[Mes de Alta como miembro]],Parámetros!$AM$2:$AN$16,2,0),"01/01/1900"))</f>
        <v/>
      </c>
    </row>
    <row r="475" spans="1:63" ht="14.45">
      <c r="A475" s="68">
        <v>472</v>
      </c>
      <c r="B475" s="29"/>
      <c r="C475" s="34"/>
      <c r="D475" s="42"/>
      <c r="E475" s="64"/>
      <c r="F475" s="45"/>
      <c r="G475" s="45"/>
      <c r="H475" s="164"/>
      <c r="I475" s="42"/>
      <c r="J475" s="28"/>
      <c r="K475" s="69"/>
      <c r="L475" s="68"/>
      <c r="M475" s="46"/>
      <c r="N475" s="239" t="str">
        <f ca="1">IF(Tabla1[[#This Row],[Fecha de nac]]="","",IF(Tabla1[[#This Row],[Fecha Finalización]] &gt;=TODAY(), DATEDIF(Tabla1[[#This Row],[Fecha de nac]],TODAY(),"y"), ROUNDDOWN((Tabla1[[#This Row],[Fecha Finalización]] -Tabla1[[#This Row],[Fecha de nac]])/365,0)))</f>
        <v/>
      </c>
      <c r="O475" s="170"/>
      <c r="P475" s="34"/>
      <c r="Q475" s="67"/>
      <c r="R475" s="67"/>
      <c r="S475" s="67"/>
      <c r="T475" s="67"/>
      <c r="U475" s="244" t="str">
        <f>IF(F475="","",Tabla1[[#This Row],[Fecha Inicio grupo]]+3*7-7)</f>
        <v/>
      </c>
      <c r="V475" s="245" t="str">
        <f>IF(F475="","",EDATE(Tabla1[[#This Row],[Fecha Inicio grupo]],3))</f>
        <v/>
      </c>
      <c r="W475" s="29"/>
      <c r="X475" s="29"/>
      <c r="Y475" s="76"/>
      <c r="Z475" s="76"/>
      <c r="AA475" s="76"/>
      <c r="AB475" s="76"/>
      <c r="AC475" s="76"/>
      <c r="AD475" s="76"/>
      <c r="AE475" s="76"/>
      <c r="AF475" s="76"/>
      <c r="AG475" s="76"/>
      <c r="AH475" s="76"/>
      <c r="AI475" s="76"/>
      <c r="AJ475" s="76"/>
      <c r="AK475" s="76"/>
      <c r="AL475" s="76"/>
      <c r="AM475" s="76"/>
      <c r="AN475" s="76"/>
      <c r="AO475" s="145"/>
      <c r="AP475" s="247" t="str">
        <f>IF(F475="","",IFERROR(VLOOKUP(SUBSTITUTE(SUBSTITUTE(Tabla1[[#This Row],[Uso Sistemas]],"T","P"),"N","F"),Parámetros!$M$2:$N$17,2,0),"Completar hasta 3ra sem. para evaluar a Probacionista"))</f>
        <v/>
      </c>
      <c r="AQ475" s="39"/>
      <c r="AR475" s="39"/>
      <c r="AS475" s="39"/>
      <c r="AT475" s="28"/>
      <c r="AU475" s="55"/>
      <c r="AV475" s="55"/>
      <c r="AW475" s="55"/>
      <c r="AX475" s="249" t="str">
        <f>IF(V475="","",EOMONTH(EDATE(Tabla1[[#This Row],[Fecha Finalización]],2),0))</f>
        <v/>
      </c>
      <c r="AY475" s="39"/>
      <c r="AZ475" s="250" t="str">
        <f>IF(V475="","",EOMONTH(EDATE(Tabla1[[#This Row],[Fecha Finalización]],3),0))</f>
        <v/>
      </c>
      <c r="BA475" s="39"/>
      <c r="BB475" s="39"/>
      <c r="BC475" s="236"/>
      <c r="BD475" s="234" t="str">
        <f>IF(F475="","",Tabla1[[#This Row],[sem 01]]&amp;Tabla1[[#This Row],[sem 02]]&amp;Tabla1[[#This Row],[sem 03]])</f>
        <v/>
      </c>
      <c r="BE475" s="235" t="str">
        <f>IF(TRIM(F475)="","",$B$1&amp;"-"&amp;SUBSTITUTE(Tabla1[[#This Row],[Mes Inscrito]]," ","")&amp;"-"&amp;SUBSTITUTE(Tabla1[[#This Row],[Dia de clases Inscrito]]," ","")&amp;"-"&amp;SUBSTITUTE(Tabla1[[#This Row],[Horario Inscrito]]," ","")&amp;"-"&amp;Tabla1[[#This Row],[Fecha Inicio grupo]])</f>
        <v/>
      </c>
      <c r="BF475" s="252" t="str">
        <f>IF(F475="","",Tabla1[[#This Row],[Curso]])</f>
        <v/>
      </c>
      <c r="BG475" s="253" t="str">
        <f>+IF(TRIM(F475)="","",$B$1&amp;"-"&amp;TRIM(Tabla1[[#This Row],[Mes Inscrito]])&amp;"-"&amp;TRIM(Tabla1[[#This Row],[Dia de clases Inscrito]])&amp;"-"&amp;TRIM(Tabla1[[#This Row],[Horario Inscrito]])&amp;"-"&amp;TRIM(Tabla1[[#This Row],[Fecha Inicio grupo]])&amp;"-"&amp;TRIM(Tabla1[[#This Row],[Tipo Incrito]]))</f>
        <v/>
      </c>
      <c r="BH475" s="307"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8"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8"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8" t="str">
        <f>IF(Tabla1[[#This Row],[Fecha Inicio grupo]]="","",IFERROR(VLOOKUP(Tabla1[[#This Row],[Mes de Alta como miembro]],Parámetros!$AM$2:$AN$16,2,0),"01/01/1900"))</f>
        <v/>
      </c>
    </row>
    <row r="476" spans="1:63" ht="14.45">
      <c r="A476" s="68">
        <v>473</v>
      </c>
      <c r="B476" s="29"/>
      <c r="C476" s="34"/>
      <c r="D476" s="42"/>
      <c r="E476" s="64"/>
      <c r="F476" s="45"/>
      <c r="G476" s="45"/>
      <c r="H476" s="164"/>
      <c r="I476" s="42"/>
      <c r="J476" s="28"/>
      <c r="K476" s="69"/>
      <c r="L476" s="68"/>
      <c r="M476" s="46"/>
      <c r="N476" s="239" t="str">
        <f ca="1">IF(Tabla1[[#This Row],[Fecha de nac]]="","",IF(Tabla1[[#This Row],[Fecha Finalización]] &gt;=TODAY(), DATEDIF(Tabla1[[#This Row],[Fecha de nac]],TODAY(),"y"), ROUNDDOWN((Tabla1[[#This Row],[Fecha Finalización]] -Tabla1[[#This Row],[Fecha de nac]])/365,0)))</f>
        <v/>
      </c>
      <c r="O476" s="170"/>
      <c r="P476" s="34"/>
      <c r="Q476" s="67"/>
      <c r="R476" s="67"/>
      <c r="S476" s="67"/>
      <c r="T476" s="67"/>
      <c r="U476" s="244" t="str">
        <f>IF(F476="","",Tabla1[[#This Row],[Fecha Inicio grupo]]+3*7-7)</f>
        <v/>
      </c>
      <c r="V476" s="245" t="str">
        <f>IF(F476="","",EDATE(Tabla1[[#This Row],[Fecha Inicio grupo]],3))</f>
        <v/>
      </c>
      <c r="W476" s="29"/>
      <c r="X476" s="29"/>
      <c r="Y476" s="76"/>
      <c r="Z476" s="76"/>
      <c r="AA476" s="76"/>
      <c r="AB476" s="76"/>
      <c r="AC476" s="76"/>
      <c r="AD476" s="76"/>
      <c r="AE476" s="76"/>
      <c r="AF476" s="76"/>
      <c r="AG476" s="76"/>
      <c r="AH476" s="76"/>
      <c r="AI476" s="76"/>
      <c r="AJ476" s="76"/>
      <c r="AK476" s="76"/>
      <c r="AL476" s="76"/>
      <c r="AM476" s="76"/>
      <c r="AN476" s="76"/>
      <c r="AO476" s="145"/>
      <c r="AP476" s="247" t="str">
        <f>IF(F476="","",IFERROR(VLOOKUP(SUBSTITUTE(SUBSTITUTE(Tabla1[[#This Row],[Uso Sistemas]],"T","P"),"N","F"),Parámetros!$M$2:$N$17,2,0),"Completar hasta 3ra sem. para evaluar a Probacionista"))</f>
        <v/>
      </c>
      <c r="AQ476" s="39"/>
      <c r="AR476" s="39"/>
      <c r="AS476" s="39"/>
      <c r="AT476" s="28"/>
      <c r="AU476" s="55"/>
      <c r="AV476" s="55"/>
      <c r="AW476" s="55"/>
      <c r="AX476" s="249" t="str">
        <f>IF(V476="","",EOMONTH(EDATE(Tabla1[[#This Row],[Fecha Finalización]],2),0))</f>
        <v/>
      </c>
      <c r="AY476" s="39"/>
      <c r="AZ476" s="250" t="str">
        <f>IF(V476="","",EOMONTH(EDATE(Tabla1[[#This Row],[Fecha Finalización]],3),0))</f>
        <v/>
      </c>
      <c r="BA476" s="39"/>
      <c r="BB476" s="39"/>
      <c r="BC476" s="236"/>
      <c r="BD476" s="234" t="str">
        <f>IF(F476="","",Tabla1[[#This Row],[sem 01]]&amp;Tabla1[[#This Row],[sem 02]]&amp;Tabla1[[#This Row],[sem 03]])</f>
        <v/>
      </c>
      <c r="BE476" s="235" t="str">
        <f>IF(TRIM(F476)="","",$B$1&amp;"-"&amp;SUBSTITUTE(Tabla1[[#This Row],[Mes Inscrito]]," ","")&amp;"-"&amp;SUBSTITUTE(Tabla1[[#This Row],[Dia de clases Inscrito]]," ","")&amp;"-"&amp;SUBSTITUTE(Tabla1[[#This Row],[Horario Inscrito]]," ","")&amp;"-"&amp;Tabla1[[#This Row],[Fecha Inicio grupo]])</f>
        <v/>
      </c>
      <c r="BF476" s="252" t="str">
        <f>IF(F476="","",Tabla1[[#This Row],[Curso]])</f>
        <v/>
      </c>
      <c r="BG476" s="253" t="str">
        <f>+IF(TRIM(F476)="","",$B$1&amp;"-"&amp;TRIM(Tabla1[[#This Row],[Mes Inscrito]])&amp;"-"&amp;TRIM(Tabla1[[#This Row],[Dia de clases Inscrito]])&amp;"-"&amp;TRIM(Tabla1[[#This Row],[Horario Inscrito]])&amp;"-"&amp;TRIM(Tabla1[[#This Row],[Fecha Inicio grupo]])&amp;"-"&amp;TRIM(Tabla1[[#This Row],[Tipo Incrito]]))</f>
        <v/>
      </c>
      <c r="BH476" s="307"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8"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8"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8" t="str">
        <f>IF(Tabla1[[#This Row],[Fecha Inicio grupo]]="","",IFERROR(VLOOKUP(Tabla1[[#This Row],[Mes de Alta como miembro]],Parámetros!$AM$2:$AN$16,2,0),"01/01/1900"))</f>
        <v/>
      </c>
    </row>
    <row r="477" spans="1:63" ht="14.45">
      <c r="A477" s="68">
        <v>474</v>
      </c>
      <c r="B477" s="29"/>
      <c r="C477" s="34"/>
      <c r="D477" s="42"/>
      <c r="E477" s="64"/>
      <c r="F477" s="45"/>
      <c r="G477" s="45"/>
      <c r="H477" s="164"/>
      <c r="I477" s="42"/>
      <c r="J477" s="28"/>
      <c r="K477" s="69"/>
      <c r="L477" s="68"/>
      <c r="M477" s="46"/>
      <c r="N477" s="239" t="str">
        <f ca="1">IF(Tabla1[[#This Row],[Fecha de nac]]="","",IF(Tabla1[[#This Row],[Fecha Finalización]] &gt;=TODAY(), DATEDIF(Tabla1[[#This Row],[Fecha de nac]],TODAY(),"y"), ROUNDDOWN((Tabla1[[#This Row],[Fecha Finalización]] -Tabla1[[#This Row],[Fecha de nac]])/365,0)))</f>
        <v/>
      </c>
      <c r="O477" s="170"/>
      <c r="P477" s="34"/>
      <c r="Q477" s="67"/>
      <c r="R477" s="67"/>
      <c r="S477" s="67"/>
      <c r="T477" s="67"/>
      <c r="U477" s="244" t="str">
        <f>IF(F477="","",Tabla1[[#This Row],[Fecha Inicio grupo]]+3*7-7)</f>
        <v/>
      </c>
      <c r="V477" s="245" t="str">
        <f>IF(F477="","",EDATE(Tabla1[[#This Row],[Fecha Inicio grupo]],3))</f>
        <v/>
      </c>
      <c r="W477" s="29"/>
      <c r="X477" s="29"/>
      <c r="Y477" s="76"/>
      <c r="Z477" s="76"/>
      <c r="AA477" s="76"/>
      <c r="AB477" s="76"/>
      <c r="AC477" s="76"/>
      <c r="AD477" s="76"/>
      <c r="AE477" s="76"/>
      <c r="AF477" s="76"/>
      <c r="AG477" s="76"/>
      <c r="AH477" s="76"/>
      <c r="AI477" s="76"/>
      <c r="AJ477" s="76"/>
      <c r="AK477" s="76"/>
      <c r="AL477" s="76"/>
      <c r="AM477" s="76"/>
      <c r="AN477" s="76"/>
      <c r="AO477" s="145"/>
      <c r="AP477" s="247" t="str">
        <f>IF(F477="","",IFERROR(VLOOKUP(SUBSTITUTE(SUBSTITUTE(Tabla1[[#This Row],[Uso Sistemas]],"T","P"),"N","F"),Parámetros!$M$2:$N$17,2,0),"Completar hasta 3ra sem. para evaluar a Probacionista"))</f>
        <v/>
      </c>
      <c r="AQ477" s="39"/>
      <c r="AR477" s="39"/>
      <c r="AS477" s="39"/>
      <c r="AT477" s="28"/>
      <c r="AU477" s="55"/>
      <c r="AV477" s="55"/>
      <c r="AW477" s="55"/>
      <c r="AX477" s="249" t="str">
        <f>IF(V477="","",EOMONTH(EDATE(Tabla1[[#This Row],[Fecha Finalización]],2),0))</f>
        <v/>
      </c>
      <c r="AY477" s="39"/>
      <c r="AZ477" s="250" t="str">
        <f>IF(V477="","",EOMONTH(EDATE(Tabla1[[#This Row],[Fecha Finalización]],3),0))</f>
        <v/>
      </c>
      <c r="BA477" s="39"/>
      <c r="BB477" s="39"/>
      <c r="BC477" s="236"/>
      <c r="BD477" s="234" t="str">
        <f>IF(F477="","",Tabla1[[#This Row],[sem 01]]&amp;Tabla1[[#This Row],[sem 02]]&amp;Tabla1[[#This Row],[sem 03]])</f>
        <v/>
      </c>
      <c r="BE477" s="235" t="str">
        <f>IF(TRIM(F477)="","",$B$1&amp;"-"&amp;SUBSTITUTE(Tabla1[[#This Row],[Mes Inscrito]]," ","")&amp;"-"&amp;SUBSTITUTE(Tabla1[[#This Row],[Dia de clases Inscrito]]," ","")&amp;"-"&amp;SUBSTITUTE(Tabla1[[#This Row],[Horario Inscrito]]," ","")&amp;"-"&amp;Tabla1[[#This Row],[Fecha Inicio grupo]])</f>
        <v/>
      </c>
      <c r="BF477" s="252" t="str">
        <f>IF(F477="","",Tabla1[[#This Row],[Curso]])</f>
        <v/>
      </c>
      <c r="BG477" s="253" t="str">
        <f>+IF(TRIM(F477)="","",$B$1&amp;"-"&amp;TRIM(Tabla1[[#This Row],[Mes Inscrito]])&amp;"-"&amp;TRIM(Tabla1[[#This Row],[Dia de clases Inscrito]])&amp;"-"&amp;TRIM(Tabla1[[#This Row],[Horario Inscrito]])&amp;"-"&amp;TRIM(Tabla1[[#This Row],[Fecha Inicio grupo]])&amp;"-"&amp;TRIM(Tabla1[[#This Row],[Tipo Incrito]]))</f>
        <v/>
      </c>
      <c r="BH477" s="307"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8"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8"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8" t="str">
        <f>IF(Tabla1[[#This Row],[Fecha Inicio grupo]]="","",IFERROR(VLOOKUP(Tabla1[[#This Row],[Mes de Alta como miembro]],Parámetros!$AM$2:$AN$16,2,0),"01/01/1900"))</f>
        <v/>
      </c>
    </row>
    <row r="478" spans="1:63" ht="14.45">
      <c r="A478" s="68">
        <v>475</v>
      </c>
      <c r="B478" s="29"/>
      <c r="C478" s="34"/>
      <c r="D478" s="42"/>
      <c r="E478" s="64"/>
      <c r="F478" s="45"/>
      <c r="G478" s="45"/>
      <c r="H478" s="164"/>
      <c r="I478" s="42"/>
      <c r="J478" s="28"/>
      <c r="K478" s="69"/>
      <c r="L478" s="68"/>
      <c r="M478" s="46"/>
      <c r="N478" s="239" t="str">
        <f ca="1">IF(Tabla1[[#This Row],[Fecha de nac]]="","",IF(Tabla1[[#This Row],[Fecha Finalización]] &gt;=TODAY(), DATEDIF(Tabla1[[#This Row],[Fecha de nac]],TODAY(),"y"), ROUNDDOWN((Tabla1[[#This Row],[Fecha Finalización]] -Tabla1[[#This Row],[Fecha de nac]])/365,0)))</f>
        <v/>
      </c>
      <c r="O478" s="170"/>
      <c r="P478" s="34"/>
      <c r="Q478" s="67"/>
      <c r="R478" s="67"/>
      <c r="S478" s="67"/>
      <c r="T478" s="67"/>
      <c r="U478" s="244" t="str">
        <f>IF(F478="","",Tabla1[[#This Row],[Fecha Inicio grupo]]+3*7-7)</f>
        <v/>
      </c>
      <c r="V478" s="245" t="str">
        <f>IF(F478="","",EDATE(Tabla1[[#This Row],[Fecha Inicio grupo]],3))</f>
        <v/>
      </c>
      <c r="W478" s="29"/>
      <c r="X478" s="29"/>
      <c r="Y478" s="76"/>
      <c r="Z478" s="76"/>
      <c r="AA478" s="76"/>
      <c r="AB478" s="76"/>
      <c r="AC478" s="76"/>
      <c r="AD478" s="76"/>
      <c r="AE478" s="76"/>
      <c r="AF478" s="76"/>
      <c r="AG478" s="76"/>
      <c r="AH478" s="76"/>
      <c r="AI478" s="76"/>
      <c r="AJ478" s="76"/>
      <c r="AK478" s="76"/>
      <c r="AL478" s="76"/>
      <c r="AM478" s="76"/>
      <c r="AN478" s="76"/>
      <c r="AO478" s="145"/>
      <c r="AP478" s="247" t="str">
        <f>IF(F478="","",IFERROR(VLOOKUP(SUBSTITUTE(SUBSTITUTE(Tabla1[[#This Row],[Uso Sistemas]],"T","P"),"N","F"),Parámetros!$M$2:$N$17,2,0),"Completar hasta 3ra sem. para evaluar a Probacionista"))</f>
        <v/>
      </c>
      <c r="AQ478" s="39"/>
      <c r="AR478" s="39"/>
      <c r="AS478" s="39"/>
      <c r="AT478" s="28"/>
      <c r="AU478" s="55"/>
      <c r="AV478" s="55"/>
      <c r="AW478" s="55"/>
      <c r="AX478" s="249" t="str">
        <f>IF(V478="","",EOMONTH(EDATE(Tabla1[[#This Row],[Fecha Finalización]],2),0))</f>
        <v/>
      </c>
      <c r="AY478" s="39"/>
      <c r="AZ478" s="250" t="str">
        <f>IF(V478="","",EOMONTH(EDATE(Tabla1[[#This Row],[Fecha Finalización]],3),0))</f>
        <v/>
      </c>
      <c r="BA478" s="39"/>
      <c r="BB478" s="39"/>
      <c r="BC478" s="236"/>
      <c r="BD478" s="234" t="str">
        <f>IF(F478="","",Tabla1[[#This Row],[sem 01]]&amp;Tabla1[[#This Row],[sem 02]]&amp;Tabla1[[#This Row],[sem 03]])</f>
        <v/>
      </c>
      <c r="BE478" s="235" t="str">
        <f>IF(TRIM(F478)="","",$B$1&amp;"-"&amp;SUBSTITUTE(Tabla1[[#This Row],[Mes Inscrito]]," ","")&amp;"-"&amp;SUBSTITUTE(Tabla1[[#This Row],[Dia de clases Inscrito]]," ","")&amp;"-"&amp;SUBSTITUTE(Tabla1[[#This Row],[Horario Inscrito]]," ","")&amp;"-"&amp;Tabla1[[#This Row],[Fecha Inicio grupo]])</f>
        <v/>
      </c>
      <c r="BF478" s="252" t="str">
        <f>IF(F478="","",Tabla1[[#This Row],[Curso]])</f>
        <v/>
      </c>
      <c r="BG478" s="253" t="str">
        <f>+IF(TRIM(F478)="","",$B$1&amp;"-"&amp;TRIM(Tabla1[[#This Row],[Mes Inscrito]])&amp;"-"&amp;TRIM(Tabla1[[#This Row],[Dia de clases Inscrito]])&amp;"-"&amp;TRIM(Tabla1[[#This Row],[Horario Inscrito]])&amp;"-"&amp;TRIM(Tabla1[[#This Row],[Fecha Inicio grupo]])&amp;"-"&amp;TRIM(Tabla1[[#This Row],[Tipo Incrito]]))</f>
        <v/>
      </c>
      <c r="BH478" s="307"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8"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8"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8" t="str">
        <f>IF(Tabla1[[#This Row],[Fecha Inicio grupo]]="","",IFERROR(VLOOKUP(Tabla1[[#This Row],[Mes de Alta como miembro]],Parámetros!$AM$2:$AN$16,2,0),"01/01/1900"))</f>
        <v/>
      </c>
    </row>
    <row r="479" spans="1:63" ht="14.45">
      <c r="A479" s="68">
        <v>476</v>
      </c>
      <c r="B479" s="29"/>
      <c r="C479" s="34"/>
      <c r="D479" s="42"/>
      <c r="E479" s="64"/>
      <c r="F479" s="45"/>
      <c r="G479" s="45"/>
      <c r="H479" s="164"/>
      <c r="I479" s="42"/>
      <c r="J479" s="28"/>
      <c r="K479" s="69"/>
      <c r="L479" s="68"/>
      <c r="M479" s="46"/>
      <c r="N479" s="239" t="str">
        <f ca="1">IF(Tabla1[[#This Row],[Fecha de nac]]="","",IF(Tabla1[[#This Row],[Fecha Finalización]] &gt;=TODAY(), DATEDIF(Tabla1[[#This Row],[Fecha de nac]],TODAY(),"y"), ROUNDDOWN((Tabla1[[#This Row],[Fecha Finalización]] -Tabla1[[#This Row],[Fecha de nac]])/365,0)))</f>
        <v/>
      </c>
      <c r="O479" s="170"/>
      <c r="P479" s="34"/>
      <c r="Q479" s="67"/>
      <c r="R479" s="67"/>
      <c r="S479" s="67"/>
      <c r="T479" s="67"/>
      <c r="U479" s="244" t="str">
        <f>IF(F479="","",Tabla1[[#This Row],[Fecha Inicio grupo]]+3*7-7)</f>
        <v/>
      </c>
      <c r="V479" s="245" t="str">
        <f>IF(F479="","",EDATE(Tabla1[[#This Row],[Fecha Inicio grupo]],3))</f>
        <v/>
      </c>
      <c r="W479" s="29"/>
      <c r="X479" s="29"/>
      <c r="Y479" s="76"/>
      <c r="Z479" s="76"/>
      <c r="AA479" s="76"/>
      <c r="AB479" s="76"/>
      <c r="AC479" s="76"/>
      <c r="AD479" s="76"/>
      <c r="AE479" s="76"/>
      <c r="AF479" s="76"/>
      <c r="AG479" s="76"/>
      <c r="AH479" s="76"/>
      <c r="AI479" s="76"/>
      <c r="AJ479" s="76"/>
      <c r="AK479" s="76"/>
      <c r="AL479" s="76"/>
      <c r="AM479" s="76"/>
      <c r="AN479" s="76"/>
      <c r="AO479" s="145"/>
      <c r="AP479" s="247" t="str">
        <f>IF(F479="","",IFERROR(VLOOKUP(SUBSTITUTE(SUBSTITUTE(Tabla1[[#This Row],[Uso Sistemas]],"T","P"),"N","F"),Parámetros!$M$2:$N$17,2,0),"Completar hasta 3ra sem. para evaluar a Probacionista"))</f>
        <v/>
      </c>
      <c r="AQ479" s="39"/>
      <c r="AR479" s="39"/>
      <c r="AS479" s="39"/>
      <c r="AT479" s="28"/>
      <c r="AU479" s="55"/>
      <c r="AV479" s="55"/>
      <c r="AW479" s="55"/>
      <c r="AX479" s="249" t="str">
        <f>IF(V479="","",EOMONTH(EDATE(Tabla1[[#This Row],[Fecha Finalización]],2),0))</f>
        <v/>
      </c>
      <c r="AY479" s="39"/>
      <c r="AZ479" s="250" t="str">
        <f>IF(V479="","",EOMONTH(EDATE(Tabla1[[#This Row],[Fecha Finalización]],3),0))</f>
        <v/>
      </c>
      <c r="BA479" s="39"/>
      <c r="BB479" s="39"/>
      <c r="BC479" s="236"/>
      <c r="BD479" s="234" t="str">
        <f>IF(F479="","",Tabla1[[#This Row],[sem 01]]&amp;Tabla1[[#This Row],[sem 02]]&amp;Tabla1[[#This Row],[sem 03]])</f>
        <v/>
      </c>
      <c r="BE479" s="235" t="str">
        <f>IF(TRIM(F479)="","",$B$1&amp;"-"&amp;SUBSTITUTE(Tabla1[[#This Row],[Mes Inscrito]]," ","")&amp;"-"&amp;SUBSTITUTE(Tabla1[[#This Row],[Dia de clases Inscrito]]," ","")&amp;"-"&amp;SUBSTITUTE(Tabla1[[#This Row],[Horario Inscrito]]," ","")&amp;"-"&amp;Tabla1[[#This Row],[Fecha Inicio grupo]])</f>
        <v/>
      </c>
      <c r="BF479" s="252" t="str">
        <f>IF(F479="","",Tabla1[[#This Row],[Curso]])</f>
        <v/>
      </c>
      <c r="BG479" s="253" t="str">
        <f>+IF(TRIM(F479)="","",$B$1&amp;"-"&amp;TRIM(Tabla1[[#This Row],[Mes Inscrito]])&amp;"-"&amp;TRIM(Tabla1[[#This Row],[Dia de clases Inscrito]])&amp;"-"&amp;TRIM(Tabla1[[#This Row],[Horario Inscrito]])&amp;"-"&amp;TRIM(Tabla1[[#This Row],[Fecha Inicio grupo]])&amp;"-"&amp;TRIM(Tabla1[[#This Row],[Tipo Incrito]]))</f>
        <v/>
      </c>
      <c r="BH479" s="307"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8"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8"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8" t="str">
        <f>IF(Tabla1[[#This Row],[Fecha Inicio grupo]]="","",IFERROR(VLOOKUP(Tabla1[[#This Row],[Mes de Alta como miembro]],Parámetros!$AM$2:$AN$16,2,0),"01/01/1900"))</f>
        <v/>
      </c>
    </row>
    <row r="480" spans="1:63" ht="14.45">
      <c r="A480" s="68">
        <v>477</v>
      </c>
      <c r="B480" s="29"/>
      <c r="C480" s="34"/>
      <c r="D480" s="42"/>
      <c r="E480" s="64"/>
      <c r="F480" s="45"/>
      <c r="G480" s="45"/>
      <c r="H480" s="164"/>
      <c r="I480" s="42"/>
      <c r="J480" s="28"/>
      <c r="K480" s="69"/>
      <c r="L480" s="68"/>
      <c r="M480" s="46"/>
      <c r="N480" s="239" t="str">
        <f ca="1">IF(Tabla1[[#This Row],[Fecha de nac]]="","",IF(Tabla1[[#This Row],[Fecha Finalización]] &gt;=TODAY(), DATEDIF(Tabla1[[#This Row],[Fecha de nac]],TODAY(),"y"), ROUNDDOWN((Tabla1[[#This Row],[Fecha Finalización]] -Tabla1[[#This Row],[Fecha de nac]])/365,0)))</f>
        <v/>
      </c>
      <c r="O480" s="170"/>
      <c r="P480" s="34"/>
      <c r="Q480" s="67"/>
      <c r="R480" s="67"/>
      <c r="S480" s="67"/>
      <c r="T480" s="67"/>
      <c r="U480" s="244" t="str">
        <f>IF(F480="","",Tabla1[[#This Row],[Fecha Inicio grupo]]+3*7-7)</f>
        <v/>
      </c>
      <c r="V480" s="245" t="str">
        <f>IF(F480="","",EDATE(Tabla1[[#This Row],[Fecha Inicio grupo]],3))</f>
        <v/>
      </c>
      <c r="W480" s="29"/>
      <c r="X480" s="29"/>
      <c r="Y480" s="76"/>
      <c r="Z480" s="76"/>
      <c r="AA480" s="76"/>
      <c r="AB480" s="76"/>
      <c r="AC480" s="76"/>
      <c r="AD480" s="76"/>
      <c r="AE480" s="76"/>
      <c r="AF480" s="76"/>
      <c r="AG480" s="76"/>
      <c r="AH480" s="76"/>
      <c r="AI480" s="76"/>
      <c r="AJ480" s="76"/>
      <c r="AK480" s="76"/>
      <c r="AL480" s="76"/>
      <c r="AM480" s="76"/>
      <c r="AN480" s="76"/>
      <c r="AO480" s="145"/>
      <c r="AP480" s="247" t="str">
        <f>IF(F480="","",IFERROR(VLOOKUP(SUBSTITUTE(SUBSTITUTE(Tabla1[[#This Row],[Uso Sistemas]],"T","P"),"N","F"),Parámetros!$M$2:$N$17,2,0),"Completar hasta 3ra sem. para evaluar a Probacionista"))</f>
        <v/>
      </c>
      <c r="AQ480" s="39"/>
      <c r="AR480" s="39"/>
      <c r="AS480" s="39"/>
      <c r="AT480" s="28"/>
      <c r="AU480" s="55"/>
      <c r="AV480" s="55"/>
      <c r="AW480" s="55"/>
      <c r="AX480" s="249" t="str">
        <f>IF(V480="","",EOMONTH(EDATE(Tabla1[[#This Row],[Fecha Finalización]],2),0))</f>
        <v/>
      </c>
      <c r="AY480" s="39"/>
      <c r="AZ480" s="250" t="str">
        <f>IF(V480="","",EOMONTH(EDATE(Tabla1[[#This Row],[Fecha Finalización]],3),0))</f>
        <v/>
      </c>
      <c r="BA480" s="39"/>
      <c r="BB480" s="39"/>
      <c r="BC480" s="236"/>
      <c r="BD480" s="234" t="str">
        <f>IF(F480="","",Tabla1[[#This Row],[sem 01]]&amp;Tabla1[[#This Row],[sem 02]]&amp;Tabla1[[#This Row],[sem 03]])</f>
        <v/>
      </c>
      <c r="BE480" s="235" t="str">
        <f>IF(TRIM(F480)="","",$B$1&amp;"-"&amp;SUBSTITUTE(Tabla1[[#This Row],[Mes Inscrito]]," ","")&amp;"-"&amp;SUBSTITUTE(Tabla1[[#This Row],[Dia de clases Inscrito]]," ","")&amp;"-"&amp;SUBSTITUTE(Tabla1[[#This Row],[Horario Inscrito]]," ","")&amp;"-"&amp;Tabla1[[#This Row],[Fecha Inicio grupo]])</f>
        <v/>
      </c>
      <c r="BF480" s="252" t="str">
        <f>IF(F480="","",Tabla1[[#This Row],[Curso]])</f>
        <v/>
      </c>
      <c r="BG480" s="253" t="str">
        <f>+IF(TRIM(F480)="","",$B$1&amp;"-"&amp;TRIM(Tabla1[[#This Row],[Mes Inscrito]])&amp;"-"&amp;TRIM(Tabla1[[#This Row],[Dia de clases Inscrito]])&amp;"-"&amp;TRIM(Tabla1[[#This Row],[Horario Inscrito]])&amp;"-"&amp;TRIM(Tabla1[[#This Row],[Fecha Inicio grupo]])&amp;"-"&amp;TRIM(Tabla1[[#This Row],[Tipo Incrito]]))</f>
        <v/>
      </c>
      <c r="BH480" s="307"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8"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8"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8" t="str">
        <f>IF(Tabla1[[#This Row],[Fecha Inicio grupo]]="","",IFERROR(VLOOKUP(Tabla1[[#This Row],[Mes de Alta como miembro]],Parámetros!$AM$2:$AN$16,2,0),"01/01/1900"))</f>
        <v/>
      </c>
    </row>
    <row r="481" spans="1:63" ht="14.45">
      <c r="A481" s="68">
        <v>478</v>
      </c>
      <c r="B481" s="29"/>
      <c r="C481" s="34"/>
      <c r="D481" s="42"/>
      <c r="E481" s="64"/>
      <c r="F481" s="45"/>
      <c r="G481" s="45"/>
      <c r="H481" s="164"/>
      <c r="I481" s="42"/>
      <c r="J481" s="28"/>
      <c r="K481" s="69"/>
      <c r="L481" s="68"/>
      <c r="M481" s="46"/>
      <c r="N481" s="239" t="str">
        <f ca="1">IF(Tabla1[[#This Row],[Fecha de nac]]="","",IF(Tabla1[[#This Row],[Fecha Finalización]] &gt;=TODAY(), DATEDIF(Tabla1[[#This Row],[Fecha de nac]],TODAY(),"y"), ROUNDDOWN((Tabla1[[#This Row],[Fecha Finalización]] -Tabla1[[#This Row],[Fecha de nac]])/365,0)))</f>
        <v/>
      </c>
      <c r="O481" s="170"/>
      <c r="P481" s="34"/>
      <c r="Q481" s="67"/>
      <c r="R481" s="67"/>
      <c r="S481" s="67"/>
      <c r="T481" s="67"/>
      <c r="U481" s="244" t="str">
        <f>IF(F481="","",Tabla1[[#This Row],[Fecha Inicio grupo]]+3*7-7)</f>
        <v/>
      </c>
      <c r="V481" s="245" t="str">
        <f>IF(F481="","",EDATE(Tabla1[[#This Row],[Fecha Inicio grupo]],3))</f>
        <v/>
      </c>
      <c r="W481" s="29"/>
      <c r="X481" s="29"/>
      <c r="Y481" s="76"/>
      <c r="Z481" s="76"/>
      <c r="AA481" s="76"/>
      <c r="AB481" s="76"/>
      <c r="AC481" s="76"/>
      <c r="AD481" s="76"/>
      <c r="AE481" s="76"/>
      <c r="AF481" s="76"/>
      <c r="AG481" s="76"/>
      <c r="AH481" s="76"/>
      <c r="AI481" s="76"/>
      <c r="AJ481" s="76"/>
      <c r="AK481" s="76"/>
      <c r="AL481" s="76"/>
      <c r="AM481" s="76"/>
      <c r="AN481" s="76"/>
      <c r="AO481" s="145"/>
      <c r="AP481" s="247" t="str">
        <f>IF(F481="","",IFERROR(VLOOKUP(SUBSTITUTE(SUBSTITUTE(Tabla1[[#This Row],[Uso Sistemas]],"T","P"),"N","F"),Parámetros!$M$2:$N$17,2,0),"Completar hasta 3ra sem. para evaluar a Probacionista"))</f>
        <v/>
      </c>
      <c r="AQ481" s="39"/>
      <c r="AR481" s="39"/>
      <c r="AS481" s="39"/>
      <c r="AT481" s="28"/>
      <c r="AU481" s="55"/>
      <c r="AV481" s="55"/>
      <c r="AW481" s="55"/>
      <c r="AX481" s="249" t="str">
        <f>IF(V481="","",EOMONTH(EDATE(Tabla1[[#This Row],[Fecha Finalización]],2),0))</f>
        <v/>
      </c>
      <c r="AY481" s="39"/>
      <c r="AZ481" s="250" t="str">
        <f>IF(V481="","",EOMONTH(EDATE(Tabla1[[#This Row],[Fecha Finalización]],3),0))</f>
        <v/>
      </c>
      <c r="BA481" s="39"/>
      <c r="BB481" s="39"/>
      <c r="BC481" s="236"/>
      <c r="BD481" s="234" t="str">
        <f>IF(F481="","",Tabla1[[#This Row],[sem 01]]&amp;Tabla1[[#This Row],[sem 02]]&amp;Tabla1[[#This Row],[sem 03]])</f>
        <v/>
      </c>
      <c r="BE481" s="235" t="str">
        <f>IF(TRIM(F481)="","",$B$1&amp;"-"&amp;SUBSTITUTE(Tabla1[[#This Row],[Mes Inscrito]]," ","")&amp;"-"&amp;SUBSTITUTE(Tabla1[[#This Row],[Dia de clases Inscrito]]," ","")&amp;"-"&amp;SUBSTITUTE(Tabla1[[#This Row],[Horario Inscrito]]," ","")&amp;"-"&amp;Tabla1[[#This Row],[Fecha Inicio grupo]])</f>
        <v/>
      </c>
      <c r="BF481" s="252" t="str">
        <f>IF(F481="","",Tabla1[[#This Row],[Curso]])</f>
        <v/>
      </c>
      <c r="BG481" s="253" t="str">
        <f>+IF(TRIM(F481)="","",$B$1&amp;"-"&amp;TRIM(Tabla1[[#This Row],[Mes Inscrito]])&amp;"-"&amp;TRIM(Tabla1[[#This Row],[Dia de clases Inscrito]])&amp;"-"&amp;TRIM(Tabla1[[#This Row],[Horario Inscrito]])&amp;"-"&amp;TRIM(Tabla1[[#This Row],[Fecha Inicio grupo]])&amp;"-"&amp;TRIM(Tabla1[[#This Row],[Tipo Incrito]]))</f>
        <v/>
      </c>
      <c r="BH481" s="307"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8"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8"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8" t="str">
        <f>IF(Tabla1[[#This Row],[Fecha Inicio grupo]]="","",IFERROR(VLOOKUP(Tabla1[[#This Row],[Mes de Alta como miembro]],Parámetros!$AM$2:$AN$16,2,0),"01/01/1900"))</f>
        <v/>
      </c>
    </row>
    <row r="482" spans="1:63" ht="14.45">
      <c r="A482" s="68">
        <v>479</v>
      </c>
      <c r="B482" s="29"/>
      <c r="C482" s="34"/>
      <c r="D482" s="42"/>
      <c r="E482" s="64"/>
      <c r="F482" s="45"/>
      <c r="G482" s="45"/>
      <c r="H482" s="164"/>
      <c r="I482" s="42"/>
      <c r="J482" s="28"/>
      <c r="K482" s="69"/>
      <c r="L482" s="68"/>
      <c r="M482" s="46"/>
      <c r="N482" s="239" t="str">
        <f ca="1">IF(Tabla1[[#This Row],[Fecha de nac]]="","",IF(Tabla1[[#This Row],[Fecha Finalización]] &gt;=TODAY(), DATEDIF(Tabla1[[#This Row],[Fecha de nac]],TODAY(),"y"), ROUNDDOWN((Tabla1[[#This Row],[Fecha Finalización]] -Tabla1[[#This Row],[Fecha de nac]])/365,0)))</f>
        <v/>
      </c>
      <c r="O482" s="170"/>
      <c r="P482" s="34"/>
      <c r="Q482" s="67"/>
      <c r="R482" s="67"/>
      <c r="S482" s="67"/>
      <c r="T482" s="67"/>
      <c r="U482" s="244" t="str">
        <f>IF(F482="","",Tabla1[[#This Row],[Fecha Inicio grupo]]+3*7-7)</f>
        <v/>
      </c>
      <c r="V482" s="245" t="str">
        <f>IF(F482="","",EDATE(Tabla1[[#This Row],[Fecha Inicio grupo]],3))</f>
        <v/>
      </c>
      <c r="W482" s="29"/>
      <c r="X482" s="29"/>
      <c r="Y482" s="76"/>
      <c r="Z482" s="76"/>
      <c r="AA482" s="76"/>
      <c r="AB482" s="76"/>
      <c r="AC482" s="76"/>
      <c r="AD482" s="76"/>
      <c r="AE482" s="76"/>
      <c r="AF482" s="76"/>
      <c r="AG482" s="76"/>
      <c r="AH482" s="76"/>
      <c r="AI482" s="76"/>
      <c r="AJ482" s="76"/>
      <c r="AK482" s="76"/>
      <c r="AL482" s="76"/>
      <c r="AM482" s="76"/>
      <c r="AN482" s="76"/>
      <c r="AO482" s="145"/>
      <c r="AP482" s="247" t="str">
        <f>IF(F482="","",IFERROR(VLOOKUP(SUBSTITUTE(SUBSTITUTE(Tabla1[[#This Row],[Uso Sistemas]],"T","P"),"N","F"),Parámetros!$M$2:$N$17,2,0),"Completar hasta 3ra sem. para evaluar a Probacionista"))</f>
        <v/>
      </c>
      <c r="AQ482" s="39"/>
      <c r="AR482" s="39"/>
      <c r="AS482" s="39"/>
      <c r="AT482" s="28"/>
      <c r="AU482" s="55"/>
      <c r="AV482" s="55"/>
      <c r="AW482" s="55"/>
      <c r="AX482" s="249" t="str">
        <f>IF(V482="","",EOMONTH(EDATE(Tabla1[[#This Row],[Fecha Finalización]],2),0))</f>
        <v/>
      </c>
      <c r="AY482" s="39"/>
      <c r="AZ482" s="250" t="str">
        <f>IF(V482="","",EOMONTH(EDATE(Tabla1[[#This Row],[Fecha Finalización]],3),0))</f>
        <v/>
      </c>
      <c r="BA482" s="39"/>
      <c r="BB482" s="39"/>
      <c r="BC482" s="236"/>
      <c r="BD482" s="234" t="str">
        <f>IF(F482="","",Tabla1[[#This Row],[sem 01]]&amp;Tabla1[[#This Row],[sem 02]]&amp;Tabla1[[#This Row],[sem 03]])</f>
        <v/>
      </c>
      <c r="BE482" s="235" t="str">
        <f>IF(TRIM(F482)="","",$B$1&amp;"-"&amp;SUBSTITUTE(Tabla1[[#This Row],[Mes Inscrito]]," ","")&amp;"-"&amp;SUBSTITUTE(Tabla1[[#This Row],[Dia de clases Inscrito]]," ","")&amp;"-"&amp;SUBSTITUTE(Tabla1[[#This Row],[Horario Inscrito]]," ","")&amp;"-"&amp;Tabla1[[#This Row],[Fecha Inicio grupo]])</f>
        <v/>
      </c>
      <c r="BF482" s="252" t="str">
        <f>IF(F482="","",Tabla1[[#This Row],[Curso]])</f>
        <v/>
      </c>
      <c r="BG482" s="253" t="str">
        <f>+IF(TRIM(F482)="","",$B$1&amp;"-"&amp;TRIM(Tabla1[[#This Row],[Mes Inscrito]])&amp;"-"&amp;TRIM(Tabla1[[#This Row],[Dia de clases Inscrito]])&amp;"-"&amp;TRIM(Tabla1[[#This Row],[Horario Inscrito]])&amp;"-"&amp;TRIM(Tabla1[[#This Row],[Fecha Inicio grupo]])&amp;"-"&amp;TRIM(Tabla1[[#This Row],[Tipo Incrito]]))</f>
        <v/>
      </c>
      <c r="BH482" s="307"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8"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8"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8" t="str">
        <f>IF(Tabla1[[#This Row],[Fecha Inicio grupo]]="","",IFERROR(VLOOKUP(Tabla1[[#This Row],[Mes de Alta como miembro]],Parámetros!$AM$2:$AN$16,2,0),"01/01/1900"))</f>
        <v/>
      </c>
    </row>
    <row r="483" spans="1:63" ht="14.45">
      <c r="A483" s="68">
        <v>480</v>
      </c>
      <c r="B483" s="29"/>
      <c r="C483" s="34"/>
      <c r="D483" s="42"/>
      <c r="E483" s="64"/>
      <c r="F483" s="45"/>
      <c r="G483" s="45"/>
      <c r="H483" s="164"/>
      <c r="I483" s="42"/>
      <c r="J483" s="28"/>
      <c r="K483" s="69"/>
      <c r="L483" s="68"/>
      <c r="M483" s="46"/>
      <c r="N483" s="239" t="str">
        <f ca="1">IF(Tabla1[[#This Row],[Fecha de nac]]="","",IF(Tabla1[[#This Row],[Fecha Finalización]] &gt;=TODAY(), DATEDIF(Tabla1[[#This Row],[Fecha de nac]],TODAY(),"y"), ROUNDDOWN((Tabla1[[#This Row],[Fecha Finalización]] -Tabla1[[#This Row],[Fecha de nac]])/365,0)))</f>
        <v/>
      </c>
      <c r="O483" s="170"/>
      <c r="P483" s="34"/>
      <c r="Q483" s="67"/>
      <c r="R483" s="67"/>
      <c r="S483" s="67"/>
      <c r="T483" s="67"/>
      <c r="U483" s="244" t="str">
        <f>IF(F483="","",Tabla1[[#This Row],[Fecha Inicio grupo]]+3*7-7)</f>
        <v/>
      </c>
      <c r="V483" s="245" t="str">
        <f>IF(F483="","",EDATE(Tabla1[[#This Row],[Fecha Inicio grupo]],3))</f>
        <v/>
      </c>
      <c r="W483" s="29"/>
      <c r="X483" s="29"/>
      <c r="Y483" s="76"/>
      <c r="Z483" s="76"/>
      <c r="AA483" s="76"/>
      <c r="AB483" s="76"/>
      <c r="AC483" s="76"/>
      <c r="AD483" s="76"/>
      <c r="AE483" s="76"/>
      <c r="AF483" s="76"/>
      <c r="AG483" s="76"/>
      <c r="AH483" s="76"/>
      <c r="AI483" s="76"/>
      <c r="AJ483" s="76"/>
      <c r="AK483" s="76"/>
      <c r="AL483" s="76"/>
      <c r="AM483" s="76"/>
      <c r="AN483" s="76"/>
      <c r="AO483" s="145"/>
      <c r="AP483" s="247" t="str">
        <f>IF(F483="","",IFERROR(VLOOKUP(SUBSTITUTE(SUBSTITUTE(Tabla1[[#This Row],[Uso Sistemas]],"T","P"),"N","F"),Parámetros!$M$2:$N$17,2,0),"Completar hasta 3ra sem. para evaluar a Probacionista"))</f>
        <v/>
      </c>
      <c r="AQ483" s="39"/>
      <c r="AR483" s="39"/>
      <c r="AS483" s="39"/>
      <c r="AT483" s="28"/>
      <c r="AU483" s="55"/>
      <c r="AV483" s="55"/>
      <c r="AW483" s="55"/>
      <c r="AX483" s="249" t="str">
        <f>IF(V483="","",EOMONTH(EDATE(Tabla1[[#This Row],[Fecha Finalización]],2),0))</f>
        <v/>
      </c>
      <c r="AY483" s="39"/>
      <c r="AZ483" s="250" t="str">
        <f>IF(V483="","",EOMONTH(EDATE(Tabla1[[#This Row],[Fecha Finalización]],3),0))</f>
        <v/>
      </c>
      <c r="BA483" s="39"/>
      <c r="BB483" s="39"/>
      <c r="BC483" s="236"/>
      <c r="BD483" s="234" t="str">
        <f>IF(F483="","",Tabla1[[#This Row],[sem 01]]&amp;Tabla1[[#This Row],[sem 02]]&amp;Tabla1[[#This Row],[sem 03]])</f>
        <v/>
      </c>
      <c r="BE483" s="235" t="str">
        <f>IF(TRIM(F483)="","",$B$1&amp;"-"&amp;SUBSTITUTE(Tabla1[[#This Row],[Mes Inscrito]]," ","")&amp;"-"&amp;SUBSTITUTE(Tabla1[[#This Row],[Dia de clases Inscrito]]," ","")&amp;"-"&amp;SUBSTITUTE(Tabla1[[#This Row],[Horario Inscrito]]," ","")&amp;"-"&amp;Tabla1[[#This Row],[Fecha Inicio grupo]])</f>
        <v/>
      </c>
      <c r="BF483" s="252" t="str">
        <f>IF(F483="","",Tabla1[[#This Row],[Curso]])</f>
        <v/>
      </c>
      <c r="BG483" s="253" t="str">
        <f>+IF(TRIM(F483)="","",$B$1&amp;"-"&amp;TRIM(Tabla1[[#This Row],[Mes Inscrito]])&amp;"-"&amp;TRIM(Tabla1[[#This Row],[Dia de clases Inscrito]])&amp;"-"&amp;TRIM(Tabla1[[#This Row],[Horario Inscrito]])&amp;"-"&amp;TRIM(Tabla1[[#This Row],[Fecha Inicio grupo]])&amp;"-"&amp;TRIM(Tabla1[[#This Row],[Tipo Incrito]]))</f>
        <v/>
      </c>
      <c r="BH483" s="307"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8"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8"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8" t="str">
        <f>IF(Tabla1[[#This Row],[Fecha Inicio grupo]]="","",IFERROR(VLOOKUP(Tabla1[[#This Row],[Mes de Alta como miembro]],Parámetros!$AM$2:$AN$16,2,0),"01/01/1900"))</f>
        <v/>
      </c>
    </row>
    <row r="484" spans="1:63" ht="14.45">
      <c r="A484" s="68">
        <v>481</v>
      </c>
      <c r="B484" s="29"/>
      <c r="C484" s="34"/>
      <c r="D484" s="42"/>
      <c r="E484" s="64"/>
      <c r="F484" s="45"/>
      <c r="G484" s="45"/>
      <c r="H484" s="164"/>
      <c r="I484" s="42"/>
      <c r="J484" s="28"/>
      <c r="K484" s="69"/>
      <c r="L484" s="68"/>
      <c r="M484" s="46"/>
      <c r="N484" s="239" t="str">
        <f ca="1">IF(Tabla1[[#This Row],[Fecha de nac]]="","",IF(Tabla1[[#This Row],[Fecha Finalización]] &gt;=TODAY(), DATEDIF(Tabla1[[#This Row],[Fecha de nac]],TODAY(),"y"), ROUNDDOWN((Tabla1[[#This Row],[Fecha Finalización]] -Tabla1[[#This Row],[Fecha de nac]])/365,0)))</f>
        <v/>
      </c>
      <c r="O484" s="170"/>
      <c r="P484" s="34"/>
      <c r="Q484" s="67"/>
      <c r="R484" s="67"/>
      <c r="S484" s="67"/>
      <c r="T484" s="67"/>
      <c r="U484" s="244" t="str">
        <f>IF(F484="","",Tabla1[[#This Row],[Fecha Inicio grupo]]+3*7-7)</f>
        <v/>
      </c>
      <c r="V484" s="245" t="str">
        <f>IF(F484="","",EDATE(Tabla1[[#This Row],[Fecha Inicio grupo]],3))</f>
        <v/>
      </c>
      <c r="W484" s="29"/>
      <c r="X484" s="29"/>
      <c r="Y484" s="76"/>
      <c r="Z484" s="76"/>
      <c r="AA484" s="76"/>
      <c r="AB484" s="76"/>
      <c r="AC484" s="76"/>
      <c r="AD484" s="76"/>
      <c r="AE484" s="76"/>
      <c r="AF484" s="76"/>
      <c r="AG484" s="76"/>
      <c r="AH484" s="76"/>
      <c r="AI484" s="76"/>
      <c r="AJ484" s="76"/>
      <c r="AK484" s="76"/>
      <c r="AL484" s="76"/>
      <c r="AM484" s="76"/>
      <c r="AN484" s="76"/>
      <c r="AO484" s="145"/>
      <c r="AP484" s="247" t="str">
        <f>IF(F484="","",IFERROR(VLOOKUP(SUBSTITUTE(SUBSTITUTE(Tabla1[[#This Row],[Uso Sistemas]],"T","P"),"N","F"),Parámetros!$M$2:$N$17,2,0),"Completar hasta 3ra sem. para evaluar a Probacionista"))</f>
        <v/>
      </c>
      <c r="AQ484" s="39"/>
      <c r="AR484" s="39"/>
      <c r="AS484" s="39"/>
      <c r="AT484" s="28"/>
      <c r="AU484" s="55"/>
      <c r="AV484" s="55"/>
      <c r="AW484" s="55"/>
      <c r="AX484" s="249" t="str">
        <f>IF(V484="","",EOMONTH(EDATE(Tabla1[[#This Row],[Fecha Finalización]],2),0))</f>
        <v/>
      </c>
      <c r="AY484" s="39"/>
      <c r="AZ484" s="250" t="str">
        <f>IF(V484="","",EOMONTH(EDATE(Tabla1[[#This Row],[Fecha Finalización]],3),0))</f>
        <v/>
      </c>
      <c r="BA484" s="39"/>
      <c r="BB484" s="39"/>
      <c r="BC484" s="236"/>
      <c r="BD484" s="234" t="str">
        <f>IF(F484="","",Tabla1[[#This Row],[sem 01]]&amp;Tabla1[[#This Row],[sem 02]]&amp;Tabla1[[#This Row],[sem 03]])</f>
        <v/>
      </c>
      <c r="BE484" s="235" t="str">
        <f>IF(TRIM(F484)="","",$B$1&amp;"-"&amp;SUBSTITUTE(Tabla1[[#This Row],[Mes Inscrito]]," ","")&amp;"-"&amp;SUBSTITUTE(Tabla1[[#This Row],[Dia de clases Inscrito]]," ","")&amp;"-"&amp;SUBSTITUTE(Tabla1[[#This Row],[Horario Inscrito]]," ","")&amp;"-"&amp;Tabla1[[#This Row],[Fecha Inicio grupo]])</f>
        <v/>
      </c>
      <c r="BF484" s="252" t="str">
        <f>IF(F484="","",Tabla1[[#This Row],[Curso]])</f>
        <v/>
      </c>
      <c r="BG484" s="253" t="str">
        <f>+IF(TRIM(F484)="","",$B$1&amp;"-"&amp;TRIM(Tabla1[[#This Row],[Mes Inscrito]])&amp;"-"&amp;TRIM(Tabla1[[#This Row],[Dia de clases Inscrito]])&amp;"-"&amp;TRIM(Tabla1[[#This Row],[Horario Inscrito]])&amp;"-"&amp;TRIM(Tabla1[[#This Row],[Fecha Inicio grupo]])&amp;"-"&amp;TRIM(Tabla1[[#This Row],[Tipo Incrito]]))</f>
        <v/>
      </c>
      <c r="BH484" s="307"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8"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8"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8" t="str">
        <f>IF(Tabla1[[#This Row],[Fecha Inicio grupo]]="","",IFERROR(VLOOKUP(Tabla1[[#This Row],[Mes de Alta como miembro]],Parámetros!$AM$2:$AN$16,2,0),"01/01/1900"))</f>
        <v/>
      </c>
    </row>
    <row r="485" spans="1:63" ht="14.45">
      <c r="A485" s="68">
        <v>482</v>
      </c>
      <c r="B485" s="29"/>
      <c r="C485" s="34"/>
      <c r="D485" s="42"/>
      <c r="E485" s="64"/>
      <c r="F485" s="45"/>
      <c r="G485" s="45"/>
      <c r="H485" s="164"/>
      <c r="I485" s="42"/>
      <c r="J485" s="28"/>
      <c r="K485" s="69"/>
      <c r="L485" s="68"/>
      <c r="M485" s="46"/>
      <c r="N485" s="239" t="str">
        <f ca="1">IF(Tabla1[[#This Row],[Fecha de nac]]="","",IF(Tabla1[[#This Row],[Fecha Finalización]] &gt;=TODAY(), DATEDIF(Tabla1[[#This Row],[Fecha de nac]],TODAY(),"y"), ROUNDDOWN((Tabla1[[#This Row],[Fecha Finalización]] -Tabla1[[#This Row],[Fecha de nac]])/365,0)))</f>
        <v/>
      </c>
      <c r="O485" s="170"/>
      <c r="P485" s="34"/>
      <c r="Q485" s="67"/>
      <c r="R485" s="67"/>
      <c r="S485" s="67"/>
      <c r="T485" s="67"/>
      <c r="U485" s="244" t="str">
        <f>IF(F485="","",Tabla1[[#This Row],[Fecha Inicio grupo]]+3*7-7)</f>
        <v/>
      </c>
      <c r="V485" s="245" t="str">
        <f>IF(F485="","",EDATE(Tabla1[[#This Row],[Fecha Inicio grupo]],3))</f>
        <v/>
      </c>
      <c r="W485" s="29"/>
      <c r="X485" s="29"/>
      <c r="Y485" s="76"/>
      <c r="Z485" s="76"/>
      <c r="AA485" s="76"/>
      <c r="AB485" s="76"/>
      <c r="AC485" s="76"/>
      <c r="AD485" s="76"/>
      <c r="AE485" s="76"/>
      <c r="AF485" s="76"/>
      <c r="AG485" s="76"/>
      <c r="AH485" s="76"/>
      <c r="AI485" s="76"/>
      <c r="AJ485" s="76"/>
      <c r="AK485" s="76"/>
      <c r="AL485" s="76"/>
      <c r="AM485" s="76"/>
      <c r="AN485" s="76"/>
      <c r="AO485" s="145"/>
      <c r="AP485" s="247" t="str">
        <f>IF(F485="","",IFERROR(VLOOKUP(SUBSTITUTE(SUBSTITUTE(Tabla1[[#This Row],[Uso Sistemas]],"T","P"),"N","F"),Parámetros!$M$2:$N$17,2,0),"Completar hasta 3ra sem. para evaluar a Probacionista"))</f>
        <v/>
      </c>
      <c r="AQ485" s="39"/>
      <c r="AR485" s="39"/>
      <c r="AS485" s="39"/>
      <c r="AT485" s="28"/>
      <c r="AU485" s="55"/>
      <c r="AV485" s="55"/>
      <c r="AW485" s="55"/>
      <c r="AX485" s="249" t="str">
        <f>IF(V485="","",EOMONTH(EDATE(Tabla1[[#This Row],[Fecha Finalización]],2),0))</f>
        <v/>
      </c>
      <c r="AY485" s="39"/>
      <c r="AZ485" s="250" t="str">
        <f>IF(V485="","",EOMONTH(EDATE(Tabla1[[#This Row],[Fecha Finalización]],3),0))</f>
        <v/>
      </c>
      <c r="BA485" s="39"/>
      <c r="BB485" s="39"/>
      <c r="BC485" s="236"/>
      <c r="BD485" s="234" t="str">
        <f>IF(F485="","",Tabla1[[#This Row],[sem 01]]&amp;Tabla1[[#This Row],[sem 02]]&amp;Tabla1[[#This Row],[sem 03]])</f>
        <v/>
      </c>
      <c r="BE485" s="235" t="str">
        <f>IF(TRIM(F485)="","",$B$1&amp;"-"&amp;SUBSTITUTE(Tabla1[[#This Row],[Mes Inscrito]]," ","")&amp;"-"&amp;SUBSTITUTE(Tabla1[[#This Row],[Dia de clases Inscrito]]," ","")&amp;"-"&amp;SUBSTITUTE(Tabla1[[#This Row],[Horario Inscrito]]," ","")&amp;"-"&amp;Tabla1[[#This Row],[Fecha Inicio grupo]])</f>
        <v/>
      </c>
      <c r="BF485" s="252" t="str">
        <f>IF(F485="","",Tabla1[[#This Row],[Curso]])</f>
        <v/>
      </c>
      <c r="BG485" s="253" t="str">
        <f>+IF(TRIM(F485)="","",$B$1&amp;"-"&amp;TRIM(Tabla1[[#This Row],[Mes Inscrito]])&amp;"-"&amp;TRIM(Tabla1[[#This Row],[Dia de clases Inscrito]])&amp;"-"&amp;TRIM(Tabla1[[#This Row],[Horario Inscrito]])&amp;"-"&amp;TRIM(Tabla1[[#This Row],[Fecha Inicio grupo]])&amp;"-"&amp;TRIM(Tabla1[[#This Row],[Tipo Incrito]]))</f>
        <v/>
      </c>
      <c r="BH485" s="307"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8"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8"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8" t="str">
        <f>IF(Tabla1[[#This Row],[Fecha Inicio grupo]]="","",IFERROR(VLOOKUP(Tabla1[[#This Row],[Mes de Alta como miembro]],Parámetros!$AM$2:$AN$16,2,0),"01/01/1900"))</f>
        <v/>
      </c>
    </row>
    <row r="486" spans="1:63" ht="14.45">
      <c r="A486" s="68">
        <v>483</v>
      </c>
      <c r="B486" s="29"/>
      <c r="C486" s="34"/>
      <c r="D486" s="42"/>
      <c r="E486" s="64"/>
      <c r="F486" s="45"/>
      <c r="G486" s="45"/>
      <c r="H486" s="164"/>
      <c r="I486" s="42"/>
      <c r="J486" s="28"/>
      <c r="K486" s="69"/>
      <c r="L486" s="68"/>
      <c r="M486" s="46"/>
      <c r="N486" s="239" t="str">
        <f ca="1">IF(Tabla1[[#This Row],[Fecha de nac]]="","",IF(Tabla1[[#This Row],[Fecha Finalización]] &gt;=TODAY(), DATEDIF(Tabla1[[#This Row],[Fecha de nac]],TODAY(),"y"), ROUNDDOWN((Tabla1[[#This Row],[Fecha Finalización]] -Tabla1[[#This Row],[Fecha de nac]])/365,0)))</f>
        <v/>
      </c>
      <c r="O486" s="170"/>
      <c r="P486" s="34"/>
      <c r="Q486" s="67"/>
      <c r="R486" s="67"/>
      <c r="S486" s="67"/>
      <c r="T486" s="67"/>
      <c r="U486" s="244" t="str">
        <f>IF(F486="","",Tabla1[[#This Row],[Fecha Inicio grupo]]+3*7-7)</f>
        <v/>
      </c>
      <c r="V486" s="245" t="str">
        <f>IF(F486="","",EDATE(Tabla1[[#This Row],[Fecha Inicio grupo]],3))</f>
        <v/>
      </c>
      <c r="W486" s="29"/>
      <c r="X486" s="29"/>
      <c r="Y486" s="76"/>
      <c r="Z486" s="76"/>
      <c r="AA486" s="76"/>
      <c r="AB486" s="76"/>
      <c r="AC486" s="76"/>
      <c r="AD486" s="76"/>
      <c r="AE486" s="76"/>
      <c r="AF486" s="76"/>
      <c r="AG486" s="76"/>
      <c r="AH486" s="76"/>
      <c r="AI486" s="76"/>
      <c r="AJ486" s="76"/>
      <c r="AK486" s="76"/>
      <c r="AL486" s="76"/>
      <c r="AM486" s="76"/>
      <c r="AN486" s="76"/>
      <c r="AO486" s="145"/>
      <c r="AP486" s="247" t="str">
        <f>IF(F486="","",IFERROR(VLOOKUP(SUBSTITUTE(SUBSTITUTE(Tabla1[[#This Row],[Uso Sistemas]],"T","P"),"N","F"),Parámetros!$M$2:$N$17,2,0),"Completar hasta 3ra sem. para evaluar a Probacionista"))</f>
        <v/>
      </c>
      <c r="AQ486" s="39"/>
      <c r="AR486" s="39"/>
      <c r="AS486" s="39"/>
      <c r="AT486" s="28"/>
      <c r="AU486" s="55"/>
      <c r="AV486" s="55"/>
      <c r="AW486" s="55"/>
      <c r="AX486" s="249" t="str">
        <f>IF(V486="","",EOMONTH(EDATE(Tabla1[[#This Row],[Fecha Finalización]],2),0))</f>
        <v/>
      </c>
      <c r="AY486" s="39"/>
      <c r="AZ486" s="250" t="str">
        <f>IF(V486="","",EOMONTH(EDATE(Tabla1[[#This Row],[Fecha Finalización]],3),0))</f>
        <v/>
      </c>
      <c r="BA486" s="39"/>
      <c r="BB486" s="39"/>
      <c r="BC486" s="236"/>
      <c r="BD486" s="234" t="str">
        <f>IF(F486="","",Tabla1[[#This Row],[sem 01]]&amp;Tabla1[[#This Row],[sem 02]]&amp;Tabla1[[#This Row],[sem 03]])</f>
        <v/>
      </c>
      <c r="BE486" s="235" t="str">
        <f>IF(TRIM(F486)="","",$B$1&amp;"-"&amp;SUBSTITUTE(Tabla1[[#This Row],[Mes Inscrito]]," ","")&amp;"-"&amp;SUBSTITUTE(Tabla1[[#This Row],[Dia de clases Inscrito]]," ","")&amp;"-"&amp;SUBSTITUTE(Tabla1[[#This Row],[Horario Inscrito]]," ","")&amp;"-"&amp;Tabla1[[#This Row],[Fecha Inicio grupo]])</f>
        <v/>
      </c>
      <c r="BF486" s="252" t="str">
        <f>IF(F486="","",Tabla1[[#This Row],[Curso]])</f>
        <v/>
      </c>
      <c r="BG486" s="253" t="str">
        <f>+IF(TRIM(F486)="","",$B$1&amp;"-"&amp;TRIM(Tabla1[[#This Row],[Mes Inscrito]])&amp;"-"&amp;TRIM(Tabla1[[#This Row],[Dia de clases Inscrito]])&amp;"-"&amp;TRIM(Tabla1[[#This Row],[Horario Inscrito]])&amp;"-"&amp;TRIM(Tabla1[[#This Row],[Fecha Inicio grupo]])&amp;"-"&amp;TRIM(Tabla1[[#This Row],[Tipo Incrito]]))</f>
        <v/>
      </c>
      <c r="BH486" s="307"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8"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8"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8" t="str">
        <f>IF(Tabla1[[#This Row],[Fecha Inicio grupo]]="","",IFERROR(VLOOKUP(Tabla1[[#This Row],[Mes de Alta como miembro]],Parámetros!$AM$2:$AN$16,2,0),"01/01/1900"))</f>
        <v/>
      </c>
    </row>
    <row r="487" spans="1:63" ht="14.45">
      <c r="A487" s="68">
        <v>484</v>
      </c>
      <c r="B487" s="29"/>
      <c r="C487" s="34"/>
      <c r="D487" s="42"/>
      <c r="E487" s="64"/>
      <c r="F487" s="45"/>
      <c r="G487" s="45"/>
      <c r="H487" s="164"/>
      <c r="I487" s="42"/>
      <c r="J487" s="28"/>
      <c r="K487" s="69"/>
      <c r="L487" s="68"/>
      <c r="M487" s="46"/>
      <c r="N487" s="239" t="str">
        <f ca="1">IF(Tabla1[[#This Row],[Fecha de nac]]="","",IF(Tabla1[[#This Row],[Fecha Finalización]] &gt;=TODAY(), DATEDIF(Tabla1[[#This Row],[Fecha de nac]],TODAY(),"y"), ROUNDDOWN((Tabla1[[#This Row],[Fecha Finalización]] -Tabla1[[#This Row],[Fecha de nac]])/365,0)))</f>
        <v/>
      </c>
      <c r="O487" s="170"/>
      <c r="P487" s="34"/>
      <c r="Q487" s="67"/>
      <c r="R487" s="67"/>
      <c r="S487" s="67"/>
      <c r="T487" s="67"/>
      <c r="U487" s="244" t="str">
        <f>IF(F487="","",Tabla1[[#This Row],[Fecha Inicio grupo]]+3*7-7)</f>
        <v/>
      </c>
      <c r="V487" s="245" t="str">
        <f>IF(F487="","",EDATE(Tabla1[[#This Row],[Fecha Inicio grupo]],3))</f>
        <v/>
      </c>
      <c r="W487" s="29"/>
      <c r="X487" s="29"/>
      <c r="Y487" s="76"/>
      <c r="Z487" s="76"/>
      <c r="AA487" s="76"/>
      <c r="AB487" s="76"/>
      <c r="AC487" s="76"/>
      <c r="AD487" s="76"/>
      <c r="AE487" s="76"/>
      <c r="AF487" s="76"/>
      <c r="AG487" s="76"/>
      <c r="AH487" s="76"/>
      <c r="AI487" s="76"/>
      <c r="AJ487" s="76"/>
      <c r="AK487" s="76"/>
      <c r="AL487" s="76"/>
      <c r="AM487" s="76"/>
      <c r="AN487" s="76"/>
      <c r="AO487" s="145"/>
      <c r="AP487" s="247" t="str">
        <f>IF(F487="","",IFERROR(VLOOKUP(SUBSTITUTE(SUBSTITUTE(Tabla1[[#This Row],[Uso Sistemas]],"T","P"),"N","F"),Parámetros!$M$2:$N$17,2,0),"Completar hasta 3ra sem. para evaluar a Probacionista"))</f>
        <v/>
      </c>
      <c r="AQ487" s="39"/>
      <c r="AR487" s="39"/>
      <c r="AS487" s="39"/>
      <c r="AT487" s="28"/>
      <c r="AU487" s="55"/>
      <c r="AV487" s="55"/>
      <c r="AW487" s="55"/>
      <c r="AX487" s="249" t="str">
        <f>IF(V487="","",EOMONTH(EDATE(Tabla1[[#This Row],[Fecha Finalización]],2),0))</f>
        <v/>
      </c>
      <c r="AY487" s="39"/>
      <c r="AZ487" s="250" t="str">
        <f>IF(V487="","",EOMONTH(EDATE(Tabla1[[#This Row],[Fecha Finalización]],3),0))</f>
        <v/>
      </c>
      <c r="BA487" s="39"/>
      <c r="BB487" s="39"/>
      <c r="BC487" s="236"/>
      <c r="BD487" s="234" t="str">
        <f>IF(F487="","",Tabla1[[#This Row],[sem 01]]&amp;Tabla1[[#This Row],[sem 02]]&amp;Tabla1[[#This Row],[sem 03]])</f>
        <v/>
      </c>
      <c r="BE487" s="235" t="str">
        <f>IF(TRIM(F487)="","",$B$1&amp;"-"&amp;SUBSTITUTE(Tabla1[[#This Row],[Mes Inscrito]]," ","")&amp;"-"&amp;SUBSTITUTE(Tabla1[[#This Row],[Dia de clases Inscrito]]," ","")&amp;"-"&amp;SUBSTITUTE(Tabla1[[#This Row],[Horario Inscrito]]," ","")&amp;"-"&amp;Tabla1[[#This Row],[Fecha Inicio grupo]])</f>
        <v/>
      </c>
      <c r="BF487" s="252" t="str">
        <f>IF(F487="","",Tabla1[[#This Row],[Curso]])</f>
        <v/>
      </c>
      <c r="BG487" s="253" t="str">
        <f>+IF(TRIM(F487)="","",$B$1&amp;"-"&amp;TRIM(Tabla1[[#This Row],[Mes Inscrito]])&amp;"-"&amp;TRIM(Tabla1[[#This Row],[Dia de clases Inscrito]])&amp;"-"&amp;TRIM(Tabla1[[#This Row],[Horario Inscrito]])&amp;"-"&amp;TRIM(Tabla1[[#This Row],[Fecha Inicio grupo]])&amp;"-"&amp;TRIM(Tabla1[[#This Row],[Tipo Incrito]]))</f>
        <v/>
      </c>
      <c r="BH487" s="307"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8"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8"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8" t="str">
        <f>IF(Tabla1[[#This Row],[Fecha Inicio grupo]]="","",IFERROR(VLOOKUP(Tabla1[[#This Row],[Mes de Alta como miembro]],Parámetros!$AM$2:$AN$16,2,0),"01/01/1900"))</f>
        <v/>
      </c>
    </row>
    <row r="488" spans="1:63" ht="14.45">
      <c r="A488" s="68">
        <v>485</v>
      </c>
      <c r="B488" s="29"/>
      <c r="C488" s="34"/>
      <c r="D488" s="42"/>
      <c r="E488" s="64"/>
      <c r="F488" s="45"/>
      <c r="G488" s="45"/>
      <c r="H488" s="164"/>
      <c r="I488" s="42"/>
      <c r="J488" s="28"/>
      <c r="K488" s="69"/>
      <c r="L488" s="68"/>
      <c r="M488" s="46"/>
      <c r="N488" s="239" t="str">
        <f ca="1">IF(Tabla1[[#This Row],[Fecha de nac]]="","",IF(Tabla1[[#This Row],[Fecha Finalización]] &gt;=TODAY(), DATEDIF(Tabla1[[#This Row],[Fecha de nac]],TODAY(),"y"), ROUNDDOWN((Tabla1[[#This Row],[Fecha Finalización]] -Tabla1[[#This Row],[Fecha de nac]])/365,0)))</f>
        <v/>
      </c>
      <c r="O488" s="170"/>
      <c r="P488" s="34"/>
      <c r="Q488" s="67"/>
      <c r="R488" s="67"/>
      <c r="S488" s="67"/>
      <c r="T488" s="67"/>
      <c r="U488" s="244" t="str">
        <f>IF(F488="","",Tabla1[[#This Row],[Fecha Inicio grupo]]+3*7-7)</f>
        <v/>
      </c>
      <c r="V488" s="245" t="str">
        <f>IF(F488="","",EDATE(Tabla1[[#This Row],[Fecha Inicio grupo]],3))</f>
        <v/>
      </c>
      <c r="W488" s="29"/>
      <c r="X488" s="29"/>
      <c r="Y488" s="76"/>
      <c r="Z488" s="76"/>
      <c r="AA488" s="76"/>
      <c r="AB488" s="76"/>
      <c r="AC488" s="76"/>
      <c r="AD488" s="76"/>
      <c r="AE488" s="76"/>
      <c r="AF488" s="76"/>
      <c r="AG488" s="76"/>
      <c r="AH488" s="76"/>
      <c r="AI488" s="76"/>
      <c r="AJ488" s="76"/>
      <c r="AK488" s="76"/>
      <c r="AL488" s="76"/>
      <c r="AM488" s="76"/>
      <c r="AN488" s="76"/>
      <c r="AO488" s="145"/>
      <c r="AP488" s="247" t="str">
        <f>IF(F488="","",IFERROR(VLOOKUP(SUBSTITUTE(SUBSTITUTE(Tabla1[[#This Row],[Uso Sistemas]],"T","P"),"N","F"),Parámetros!$M$2:$N$17,2,0),"Completar hasta 3ra sem. para evaluar a Probacionista"))</f>
        <v/>
      </c>
      <c r="AQ488" s="39"/>
      <c r="AR488" s="39"/>
      <c r="AS488" s="39"/>
      <c r="AT488" s="28"/>
      <c r="AU488" s="55"/>
      <c r="AV488" s="55"/>
      <c r="AW488" s="55"/>
      <c r="AX488" s="249" t="str">
        <f>IF(V488="","",EOMONTH(EDATE(Tabla1[[#This Row],[Fecha Finalización]],2),0))</f>
        <v/>
      </c>
      <c r="AY488" s="39"/>
      <c r="AZ488" s="250" t="str">
        <f>IF(V488="","",EOMONTH(EDATE(Tabla1[[#This Row],[Fecha Finalización]],3),0))</f>
        <v/>
      </c>
      <c r="BA488" s="39"/>
      <c r="BB488" s="39"/>
      <c r="BC488" s="236"/>
      <c r="BD488" s="234" t="str">
        <f>IF(F488="","",Tabla1[[#This Row],[sem 01]]&amp;Tabla1[[#This Row],[sem 02]]&amp;Tabla1[[#This Row],[sem 03]])</f>
        <v/>
      </c>
      <c r="BE488" s="235" t="str">
        <f>IF(TRIM(F488)="","",$B$1&amp;"-"&amp;SUBSTITUTE(Tabla1[[#This Row],[Mes Inscrito]]," ","")&amp;"-"&amp;SUBSTITUTE(Tabla1[[#This Row],[Dia de clases Inscrito]]," ","")&amp;"-"&amp;SUBSTITUTE(Tabla1[[#This Row],[Horario Inscrito]]," ","")&amp;"-"&amp;Tabla1[[#This Row],[Fecha Inicio grupo]])</f>
        <v/>
      </c>
      <c r="BF488" s="252" t="str">
        <f>IF(F488="","",Tabla1[[#This Row],[Curso]])</f>
        <v/>
      </c>
      <c r="BG488" s="253" t="str">
        <f>+IF(TRIM(F488)="","",$B$1&amp;"-"&amp;TRIM(Tabla1[[#This Row],[Mes Inscrito]])&amp;"-"&amp;TRIM(Tabla1[[#This Row],[Dia de clases Inscrito]])&amp;"-"&amp;TRIM(Tabla1[[#This Row],[Horario Inscrito]])&amp;"-"&amp;TRIM(Tabla1[[#This Row],[Fecha Inicio grupo]])&amp;"-"&amp;TRIM(Tabla1[[#This Row],[Tipo Incrito]]))</f>
        <v/>
      </c>
      <c r="BH488" s="307"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8"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8"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8" t="str">
        <f>IF(Tabla1[[#This Row],[Fecha Inicio grupo]]="","",IFERROR(VLOOKUP(Tabla1[[#This Row],[Mes de Alta como miembro]],Parámetros!$AM$2:$AN$16,2,0),"01/01/1900"))</f>
        <v/>
      </c>
    </row>
    <row r="489" spans="1:63" ht="14.45">
      <c r="A489" s="68">
        <v>486</v>
      </c>
      <c r="B489" s="29"/>
      <c r="C489" s="34"/>
      <c r="D489" s="42"/>
      <c r="E489" s="64"/>
      <c r="F489" s="45"/>
      <c r="G489" s="45"/>
      <c r="H489" s="164"/>
      <c r="I489" s="42"/>
      <c r="J489" s="28"/>
      <c r="K489" s="69"/>
      <c r="L489" s="68"/>
      <c r="M489" s="46"/>
      <c r="N489" s="239" t="str">
        <f ca="1">IF(Tabla1[[#This Row],[Fecha de nac]]="","",IF(Tabla1[[#This Row],[Fecha Finalización]] &gt;=TODAY(), DATEDIF(Tabla1[[#This Row],[Fecha de nac]],TODAY(),"y"), ROUNDDOWN((Tabla1[[#This Row],[Fecha Finalización]] -Tabla1[[#This Row],[Fecha de nac]])/365,0)))</f>
        <v/>
      </c>
      <c r="O489" s="170"/>
      <c r="P489" s="34"/>
      <c r="Q489" s="67"/>
      <c r="R489" s="67"/>
      <c r="S489" s="67"/>
      <c r="T489" s="67"/>
      <c r="U489" s="244" t="str">
        <f>IF(F489="","",Tabla1[[#This Row],[Fecha Inicio grupo]]+3*7-7)</f>
        <v/>
      </c>
      <c r="V489" s="245" t="str">
        <f>IF(F489="","",EDATE(Tabla1[[#This Row],[Fecha Inicio grupo]],3))</f>
        <v/>
      </c>
      <c r="W489" s="29"/>
      <c r="X489" s="29"/>
      <c r="Y489" s="76"/>
      <c r="Z489" s="76"/>
      <c r="AA489" s="76"/>
      <c r="AB489" s="76"/>
      <c r="AC489" s="76"/>
      <c r="AD489" s="76"/>
      <c r="AE489" s="76"/>
      <c r="AF489" s="76"/>
      <c r="AG489" s="76"/>
      <c r="AH489" s="76"/>
      <c r="AI489" s="76"/>
      <c r="AJ489" s="76"/>
      <c r="AK489" s="76"/>
      <c r="AL489" s="76"/>
      <c r="AM489" s="76"/>
      <c r="AN489" s="76"/>
      <c r="AO489" s="145"/>
      <c r="AP489" s="247" t="str">
        <f>IF(F489="","",IFERROR(VLOOKUP(SUBSTITUTE(SUBSTITUTE(Tabla1[[#This Row],[Uso Sistemas]],"T","P"),"N","F"),Parámetros!$M$2:$N$17,2,0),"Completar hasta 3ra sem. para evaluar a Probacionista"))</f>
        <v/>
      </c>
      <c r="AQ489" s="39"/>
      <c r="AR489" s="39"/>
      <c r="AS489" s="39"/>
      <c r="AT489" s="28"/>
      <c r="AU489" s="55"/>
      <c r="AV489" s="55"/>
      <c r="AW489" s="55"/>
      <c r="AX489" s="249" t="str">
        <f>IF(V489="","",EOMONTH(EDATE(Tabla1[[#This Row],[Fecha Finalización]],2),0))</f>
        <v/>
      </c>
      <c r="AY489" s="39"/>
      <c r="AZ489" s="250" t="str">
        <f>IF(V489="","",EOMONTH(EDATE(Tabla1[[#This Row],[Fecha Finalización]],3),0))</f>
        <v/>
      </c>
      <c r="BA489" s="39"/>
      <c r="BB489" s="39"/>
      <c r="BC489" s="236"/>
      <c r="BD489" s="234" t="str">
        <f>IF(F489="","",Tabla1[[#This Row],[sem 01]]&amp;Tabla1[[#This Row],[sem 02]]&amp;Tabla1[[#This Row],[sem 03]])</f>
        <v/>
      </c>
      <c r="BE489" s="235" t="str">
        <f>IF(TRIM(F489)="","",$B$1&amp;"-"&amp;SUBSTITUTE(Tabla1[[#This Row],[Mes Inscrito]]," ","")&amp;"-"&amp;SUBSTITUTE(Tabla1[[#This Row],[Dia de clases Inscrito]]," ","")&amp;"-"&amp;SUBSTITUTE(Tabla1[[#This Row],[Horario Inscrito]]," ","")&amp;"-"&amp;Tabla1[[#This Row],[Fecha Inicio grupo]])</f>
        <v/>
      </c>
      <c r="BF489" s="252" t="str">
        <f>IF(F489="","",Tabla1[[#This Row],[Curso]])</f>
        <v/>
      </c>
      <c r="BG489" s="253" t="str">
        <f>+IF(TRIM(F489)="","",$B$1&amp;"-"&amp;TRIM(Tabla1[[#This Row],[Mes Inscrito]])&amp;"-"&amp;TRIM(Tabla1[[#This Row],[Dia de clases Inscrito]])&amp;"-"&amp;TRIM(Tabla1[[#This Row],[Horario Inscrito]])&amp;"-"&amp;TRIM(Tabla1[[#This Row],[Fecha Inicio grupo]])&amp;"-"&amp;TRIM(Tabla1[[#This Row],[Tipo Incrito]]))</f>
        <v/>
      </c>
      <c r="BH489" s="307"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8"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8"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8" t="str">
        <f>IF(Tabla1[[#This Row],[Fecha Inicio grupo]]="","",IFERROR(VLOOKUP(Tabla1[[#This Row],[Mes de Alta como miembro]],Parámetros!$AM$2:$AN$16,2,0),"01/01/1900"))</f>
        <v/>
      </c>
    </row>
    <row r="490" spans="1:63" ht="14.45">
      <c r="A490" s="68">
        <v>487</v>
      </c>
      <c r="B490" s="29"/>
      <c r="C490" s="34"/>
      <c r="D490" s="42"/>
      <c r="E490" s="64"/>
      <c r="F490" s="45"/>
      <c r="G490" s="45"/>
      <c r="H490" s="164"/>
      <c r="I490" s="42"/>
      <c r="J490" s="28"/>
      <c r="K490" s="69"/>
      <c r="L490" s="68"/>
      <c r="M490" s="46"/>
      <c r="N490" s="239" t="str">
        <f ca="1">IF(Tabla1[[#This Row],[Fecha de nac]]="","",IF(Tabla1[[#This Row],[Fecha Finalización]] &gt;=TODAY(), DATEDIF(Tabla1[[#This Row],[Fecha de nac]],TODAY(),"y"), ROUNDDOWN((Tabla1[[#This Row],[Fecha Finalización]] -Tabla1[[#This Row],[Fecha de nac]])/365,0)))</f>
        <v/>
      </c>
      <c r="O490" s="170"/>
      <c r="P490" s="34"/>
      <c r="Q490" s="67"/>
      <c r="R490" s="67"/>
      <c r="S490" s="67"/>
      <c r="T490" s="67"/>
      <c r="U490" s="244" t="str">
        <f>IF(F490="","",Tabla1[[#This Row],[Fecha Inicio grupo]]+3*7-7)</f>
        <v/>
      </c>
      <c r="V490" s="245" t="str">
        <f>IF(F490="","",EDATE(Tabla1[[#This Row],[Fecha Inicio grupo]],3))</f>
        <v/>
      </c>
      <c r="W490" s="29"/>
      <c r="X490" s="29"/>
      <c r="Y490" s="76"/>
      <c r="Z490" s="76"/>
      <c r="AA490" s="76"/>
      <c r="AB490" s="76"/>
      <c r="AC490" s="76"/>
      <c r="AD490" s="76"/>
      <c r="AE490" s="76"/>
      <c r="AF490" s="76"/>
      <c r="AG490" s="76"/>
      <c r="AH490" s="76"/>
      <c r="AI490" s="76"/>
      <c r="AJ490" s="76"/>
      <c r="AK490" s="76"/>
      <c r="AL490" s="76"/>
      <c r="AM490" s="76"/>
      <c r="AN490" s="76"/>
      <c r="AO490" s="145"/>
      <c r="AP490" s="247" t="str">
        <f>IF(F490="","",IFERROR(VLOOKUP(SUBSTITUTE(SUBSTITUTE(Tabla1[[#This Row],[Uso Sistemas]],"T","P"),"N","F"),Parámetros!$M$2:$N$17,2,0),"Completar hasta 3ra sem. para evaluar a Probacionista"))</f>
        <v/>
      </c>
      <c r="AQ490" s="39"/>
      <c r="AR490" s="39"/>
      <c r="AS490" s="39"/>
      <c r="AT490" s="28"/>
      <c r="AU490" s="55"/>
      <c r="AV490" s="55"/>
      <c r="AW490" s="55"/>
      <c r="AX490" s="249" t="str">
        <f>IF(V490="","",EOMONTH(EDATE(Tabla1[[#This Row],[Fecha Finalización]],2),0))</f>
        <v/>
      </c>
      <c r="AY490" s="39"/>
      <c r="AZ490" s="250" t="str">
        <f>IF(V490="","",EOMONTH(EDATE(Tabla1[[#This Row],[Fecha Finalización]],3),0))</f>
        <v/>
      </c>
      <c r="BA490" s="39"/>
      <c r="BB490" s="39"/>
      <c r="BC490" s="236"/>
      <c r="BD490" s="234" t="str">
        <f>IF(F490="","",Tabla1[[#This Row],[sem 01]]&amp;Tabla1[[#This Row],[sem 02]]&amp;Tabla1[[#This Row],[sem 03]])</f>
        <v/>
      </c>
      <c r="BE490" s="235" t="str">
        <f>IF(TRIM(F490)="","",$B$1&amp;"-"&amp;SUBSTITUTE(Tabla1[[#This Row],[Mes Inscrito]]," ","")&amp;"-"&amp;SUBSTITUTE(Tabla1[[#This Row],[Dia de clases Inscrito]]," ","")&amp;"-"&amp;SUBSTITUTE(Tabla1[[#This Row],[Horario Inscrito]]," ","")&amp;"-"&amp;Tabla1[[#This Row],[Fecha Inicio grupo]])</f>
        <v/>
      </c>
      <c r="BF490" s="252" t="str">
        <f>IF(F490="","",Tabla1[[#This Row],[Curso]])</f>
        <v/>
      </c>
      <c r="BG490" s="253" t="str">
        <f>+IF(TRIM(F490)="","",$B$1&amp;"-"&amp;TRIM(Tabla1[[#This Row],[Mes Inscrito]])&amp;"-"&amp;TRIM(Tabla1[[#This Row],[Dia de clases Inscrito]])&amp;"-"&amp;TRIM(Tabla1[[#This Row],[Horario Inscrito]])&amp;"-"&amp;TRIM(Tabla1[[#This Row],[Fecha Inicio grupo]])&amp;"-"&amp;TRIM(Tabla1[[#This Row],[Tipo Incrito]]))</f>
        <v/>
      </c>
      <c r="BH490" s="307"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8"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8"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8" t="str">
        <f>IF(Tabla1[[#This Row],[Fecha Inicio grupo]]="","",IFERROR(VLOOKUP(Tabla1[[#This Row],[Mes de Alta como miembro]],Parámetros!$AM$2:$AN$16,2,0),"01/01/1900"))</f>
        <v/>
      </c>
    </row>
    <row r="491" spans="1:63" ht="14.45">
      <c r="A491" s="68">
        <v>488</v>
      </c>
      <c r="B491" s="29"/>
      <c r="C491" s="34"/>
      <c r="D491" s="42"/>
      <c r="E491" s="64"/>
      <c r="F491" s="45"/>
      <c r="G491" s="45"/>
      <c r="H491" s="164"/>
      <c r="I491" s="42"/>
      <c r="J491" s="28"/>
      <c r="K491" s="69"/>
      <c r="L491" s="68"/>
      <c r="M491" s="46"/>
      <c r="N491" s="239" t="str">
        <f ca="1">IF(Tabla1[[#This Row],[Fecha de nac]]="","",IF(Tabla1[[#This Row],[Fecha Finalización]] &gt;=TODAY(), DATEDIF(Tabla1[[#This Row],[Fecha de nac]],TODAY(),"y"), ROUNDDOWN((Tabla1[[#This Row],[Fecha Finalización]] -Tabla1[[#This Row],[Fecha de nac]])/365,0)))</f>
        <v/>
      </c>
      <c r="O491" s="170"/>
      <c r="P491" s="34"/>
      <c r="Q491" s="67"/>
      <c r="R491" s="67"/>
      <c r="S491" s="67"/>
      <c r="T491" s="67"/>
      <c r="U491" s="244" t="str">
        <f>IF(F491="","",Tabla1[[#This Row],[Fecha Inicio grupo]]+3*7-7)</f>
        <v/>
      </c>
      <c r="V491" s="245" t="str">
        <f>IF(F491="","",EDATE(Tabla1[[#This Row],[Fecha Inicio grupo]],3))</f>
        <v/>
      </c>
      <c r="W491" s="29"/>
      <c r="X491" s="29"/>
      <c r="Y491" s="76"/>
      <c r="Z491" s="76"/>
      <c r="AA491" s="76"/>
      <c r="AB491" s="76"/>
      <c r="AC491" s="76"/>
      <c r="AD491" s="76"/>
      <c r="AE491" s="76"/>
      <c r="AF491" s="76"/>
      <c r="AG491" s="76"/>
      <c r="AH491" s="76"/>
      <c r="AI491" s="76"/>
      <c r="AJ491" s="76"/>
      <c r="AK491" s="76"/>
      <c r="AL491" s="76"/>
      <c r="AM491" s="76"/>
      <c r="AN491" s="76"/>
      <c r="AO491" s="145"/>
      <c r="AP491" s="247" t="str">
        <f>IF(F491="","",IFERROR(VLOOKUP(SUBSTITUTE(SUBSTITUTE(Tabla1[[#This Row],[Uso Sistemas]],"T","P"),"N","F"),Parámetros!$M$2:$N$17,2,0),"Completar hasta 3ra sem. para evaluar a Probacionista"))</f>
        <v/>
      </c>
      <c r="AQ491" s="39"/>
      <c r="AR491" s="39"/>
      <c r="AS491" s="39"/>
      <c r="AT491" s="28"/>
      <c r="AU491" s="55"/>
      <c r="AV491" s="55"/>
      <c r="AW491" s="55"/>
      <c r="AX491" s="249" t="str">
        <f>IF(V491="","",EOMONTH(EDATE(Tabla1[[#This Row],[Fecha Finalización]],2),0))</f>
        <v/>
      </c>
      <c r="AY491" s="39"/>
      <c r="AZ491" s="250" t="str">
        <f>IF(V491="","",EOMONTH(EDATE(Tabla1[[#This Row],[Fecha Finalización]],3),0))</f>
        <v/>
      </c>
      <c r="BA491" s="39"/>
      <c r="BB491" s="39"/>
      <c r="BC491" s="236"/>
      <c r="BD491" s="234" t="str">
        <f>IF(F491="","",Tabla1[[#This Row],[sem 01]]&amp;Tabla1[[#This Row],[sem 02]]&amp;Tabla1[[#This Row],[sem 03]])</f>
        <v/>
      </c>
      <c r="BE491" s="235" t="str">
        <f>IF(TRIM(F491)="","",$B$1&amp;"-"&amp;SUBSTITUTE(Tabla1[[#This Row],[Mes Inscrito]]," ","")&amp;"-"&amp;SUBSTITUTE(Tabla1[[#This Row],[Dia de clases Inscrito]]," ","")&amp;"-"&amp;SUBSTITUTE(Tabla1[[#This Row],[Horario Inscrito]]," ","")&amp;"-"&amp;Tabla1[[#This Row],[Fecha Inicio grupo]])</f>
        <v/>
      </c>
      <c r="BF491" s="252" t="str">
        <f>IF(F491="","",Tabla1[[#This Row],[Curso]])</f>
        <v/>
      </c>
      <c r="BG491" s="253" t="str">
        <f>+IF(TRIM(F491)="","",$B$1&amp;"-"&amp;TRIM(Tabla1[[#This Row],[Mes Inscrito]])&amp;"-"&amp;TRIM(Tabla1[[#This Row],[Dia de clases Inscrito]])&amp;"-"&amp;TRIM(Tabla1[[#This Row],[Horario Inscrito]])&amp;"-"&amp;TRIM(Tabla1[[#This Row],[Fecha Inicio grupo]])&amp;"-"&amp;TRIM(Tabla1[[#This Row],[Tipo Incrito]]))</f>
        <v/>
      </c>
      <c r="BH491" s="307"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8"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8"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8" t="str">
        <f>IF(Tabla1[[#This Row],[Fecha Inicio grupo]]="","",IFERROR(VLOOKUP(Tabla1[[#This Row],[Mes de Alta como miembro]],Parámetros!$AM$2:$AN$16,2,0),"01/01/1900"))</f>
        <v/>
      </c>
    </row>
    <row r="492" spans="1:63" ht="14.45">
      <c r="A492" s="68">
        <v>489</v>
      </c>
      <c r="B492" s="29"/>
      <c r="C492" s="34"/>
      <c r="D492" s="42"/>
      <c r="E492" s="64"/>
      <c r="F492" s="45"/>
      <c r="G492" s="45"/>
      <c r="H492" s="164"/>
      <c r="I492" s="42"/>
      <c r="J492" s="28"/>
      <c r="K492" s="69"/>
      <c r="L492" s="68"/>
      <c r="M492" s="46"/>
      <c r="N492" s="239" t="str">
        <f ca="1">IF(Tabla1[[#This Row],[Fecha de nac]]="","",IF(Tabla1[[#This Row],[Fecha Finalización]] &gt;=TODAY(), DATEDIF(Tabla1[[#This Row],[Fecha de nac]],TODAY(),"y"), ROUNDDOWN((Tabla1[[#This Row],[Fecha Finalización]] -Tabla1[[#This Row],[Fecha de nac]])/365,0)))</f>
        <v/>
      </c>
      <c r="O492" s="170"/>
      <c r="P492" s="34"/>
      <c r="Q492" s="67"/>
      <c r="R492" s="67"/>
      <c r="S492" s="67"/>
      <c r="T492" s="67"/>
      <c r="U492" s="244" t="str">
        <f>IF(F492="","",Tabla1[[#This Row],[Fecha Inicio grupo]]+3*7-7)</f>
        <v/>
      </c>
      <c r="V492" s="245" t="str">
        <f>IF(F492="","",EDATE(Tabla1[[#This Row],[Fecha Inicio grupo]],3))</f>
        <v/>
      </c>
      <c r="W492" s="29"/>
      <c r="X492" s="29"/>
      <c r="Y492" s="76"/>
      <c r="Z492" s="76"/>
      <c r="AA492" s="76"/>
      <c r="AB492" s="76"/>
      <c r="AC492" s="76"/>
      <c r="AD492" s="76"/>
      <c r="AE492" s="76"/>
      <c r="AF492" s="76"/>
      <c r="AG492" s="76"/>
      <c r="AH492" s="76"/>
      <c r="AI492" s="76"/>
      <c r="AJ492" s="76"/>
      <c r="AK492" s="76"/>
      <c r="AL492" s="76"/>
      <c r="AM492" s="76"/>
      <c r="AN492" s="76"/>
      <c r="AO492" s="145"/>
      <c r="AP492" s="247" t="str">
        <f>IF(F492="","",IFERROR(VLOOKUP(SUBSTITUTE(SUBSTITUTE(Tabla1[[#This Row],[Uso Sistemas]],"T","P"),"N","F"),Parámetros!$M$2:$N$17,2,0),"Completar hasta 3ra sem. para evaluar a Probacionista"))</f>
        <v/>
      </c>
      <c r="AQ492" s="39"/>
      <c r="AR492" s="39"/>
      <c r="AS492" s="39"/>
      <c r="AT492" s="28"/>
      <c r="AU492" s="55"/>
      <c r="AV492" s="55"/>
      <c r="AW492" s="55"/>
      <c r="AX492" s="249" t="str">
        <f>IF(V492="","",EOMONTH(EDATE(Tabla1[[#This Row],[Fecha Finalización]],2),0))</f>
        <v/>
      </c>
      <c r="AY492" s="39"/>
      <c r="AZ492" s="250" t="str">
        <f>IF(V492="","",EOMONTH(EDATE(Tabla1[[#This Row],[Fecha Finalización]],3),0))</f>
        <v/>
      </c>
      <c r="BA492" s="39"/>
      <c r="BB492" s="39"/>
      <c r="BC492" s="236"/>
      <c r="BD492" s="234" t="str">
        <f>IF(F492="","",Tabla1[[#This Row],[sem 01]]&amp;Tabla1[[#This Row],[sem 02]]&amp;Tabla1[[#This Row],[sem 03]])</f>
        <v/>
      </c>
      <c r="BE492" s="235" t="str">
        <f>IF(TRIM(F492)="","",$B$1&amp;"-"&amp;SUBSTITUTE(Tabla1[[#This Row],[Mes Inscrito]]," ","")&amp;"-"&amp;SUBSTITUTE(Tabla1[[#This Row],[Dia de clases Inscrito]]," ","")&amp;"-"&amp;SUBSTITUTE(Tabla1[[#This Row],[Horario Inscrito]]," ","")&amp;"-"&amp;Tabla1[[#This Row],[Fecha Inicio grupo]])</f>
        <v/>
      </c>
      <c r="BF492" s="252" t="str">
        <f>IF(F492="","",Tabla1[[#This Row],[Curso]])</f>
        <v/>
      </c>
      <c r="BG492" s="253" t="str">
        <f>+IF(TRIM(F492)="","",$B$1&amp;"-"&amp;TRIM(Tabla1[[#This Row],[Mes Inscrito]])&amp;"-"&amp;TRIM(Tabla1[[#This Row],[Dia de clases Inscrito]])&amp;"-"&amp;TRIM(Tabla1[[#This Row],[Horario Inscrito]])&amp;"-"&amp;TRIM(Tabla1[[#This Row],[Fecha Inicio grupo]])&amp;"-"&amp;TRIM(Tabla1[[#This Row],[Tipo Incrito]]))</f>
        <v/>
      </c>
      <c r="BH492" s="307"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8"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8"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8" t="str">
        <f>IF(Tabla1[[#This Row],[Fecha Inicio grupo]]="","",IFERROR(VLOOKUP(Tabla1[[#This Row],[Mes de Alta como miembro]],Parámetros!$AM$2:$AN$16,2,0),"01/01/1900"))</f>
        <v/>
      </c>
    </row>
    <row r="493" spans="1:63" ht="14.45">
      <c r="A493" s="68">
        <v>490</v>
      </c>
      <c r="B493" s="29"/>
      <c r="C493" s="34"/>
      <c r="D493" s="42"/>
      <c r="E493" s="64"/>
      <c r="F493" s="45"/>
      <c r="G493" s="45"/>
      <c r="H493" s="164"/>
      <c r="I493" s="42"/>
      <c r="J493" s="28"/>
      <c r="K493" s="69"/>
      <c r="L493" s="68"/>
      <c r="M493" s="46"/>
      <c r="N493" s="239" t="str">
        <f ca="1">IF(Tabla1[[#This Row],[Fecha de nac]]="","",IF(Tabla1[[#This Row],[Fecha Finalización]] &gt;=TODAY(), DATEDIF(Tabla1[[#This Row],[Fecha de nac]],TODAY(),"y"), ROUNDDOWN((Tabla1[[#This Row],[Fecha Finalización]] -Tabla1[[#This Row],[Fecha de nac]])/365,0)))</f>
        <v/>
      </c>
      <c r="O493" s="170"/>
      <c r="P493" s="34"/>
      <c r="Q493" s="67"/>
      <c r="R493" s="67"/>
      <c r="S493" s="67"/>
      <c r="T493" s="67"/>
      <c r="U493" s="244" t="str">
        <f>IF(F493="","",Tabla1[[#This Row],[Fecha Inicio grupo]]+3*7-7)</f>
        <v/>
      </c>
      <c r="V493" s="245" t="str">
        <f>IF(F493="","",EDATE(Tabla1[[#This Row],[Fecha Inicio grupo]],3))</f>
        <v/>
      </c>
      <c r="W493" s="29"/>
      <c r="X493" s="29"/>
      <c r="Y493" s="76"/>
      <c r="Z493" s="76"/>
      <c r="AA493" s="76"/>
      <c r="AB493" s="76"/>
      <c r="AC493" s="76"/>
      <c r="AD493" s="76"/>
      <c r="AE493" s="76"/>
      <c r="AF493" s="76"/>
      <c r="AG493" s="76"/>
      <c r="AH493" s="76"/>
      <c r="AI493" s="76"/>
      <c r="AJ493" s="76"/>
      <c r="AK493" s="76"/>
      <c r="AL493" s="76"/>
      <c r="AM493" s="76"/>
      <c r="AN493" s="76"/>
      <c r="AO493" s="145"/>
      <c r="AP493" s="247" t="str">
        <f>IF(F493="","",IFERROR(VLOOKUP(SUBSTITUTE(SUBSTITUTE(Tabla1[[#This Row],[Uso Sistemas]],"T","P"),"N","F"),Parámetros!$M$2:$N$17,2,0),"Completar hasta 3ra sem. para evaluar a Probacionista"))</f>
        <v/>
      </c>
      <c r="AQ493" s="39"/>
      <c r="AR493" s="39"/>
      <c r="AS493" s="39"/>
      <c r="AT493" s="28"/>
      <c r="AU493" s="55"/>
      <c r="AV493" s="55"/>
      <c r="AW493" s="55"/>
      <c r="AX493" s="249" t="str">
        <f>IF(V493="","",EOMONTH(EDATE(Tabla1[[#This Row],[Fecha Finalización]],2),0))</f>
        <v/>
      </c>
      <c r="AY493" s="39"/>
      <c r="AZ493" s="250" t="str">
        <f>IF(V493="","",EOMONTH(EDATE(Tabla1[[#This Row],[Fecha Finalización]],3),0))</f>
        <v/>
      </c>
      <c r="BA493" s="39"/>
      <c r="BB493" s="39"/>
      <c r="BC493" s="236"/>
      <c r="BD493" s="234" t="str">
        <f>IF(F493="","",Tabla1[[#This Row],[sem 01]]&amp;Tabla1[[#This Row],[sem 02]]&amp;Tabla1[[#This Row],[sem 03]])</f>
        <v/>
      </c>
      <c r="BE493" s="235" t="str">
        <f>IF(TRIM(F493)="","",$B$1&amp;"-"&amp;SUBSTITUTE(Tabla1[[#This Row],[Mes Inscrito]]," ","")&amp;"-"&amp;SUBSTITUTE(Tabla1[[#This Row],[Dia de clases Inscrito]]," ","")&amp;"-"&amp;SUBSTITUTE(Tabla1[[#This Row],[Horario Inscrito]]," ","")&amp;"-"&amp;Tabla1[[#This Row],[Fecha Inicio grupo]])</f>
        <v/>
      </c>
      <c r="BF493" s="252" t="str">
        <f>IF(F493="","",Tabla1[[#This Row],[Curso]])</f>
        <v/>
      </c>
      <c r="BG493" s="253" t="str">
        <f>+IF(TRIM(F493)="","",$B$1&amp;"-"&amp;TRIM(Tabla1[[#This Row],[Mes Inscrito]])&amp;"-"&amp;TRIM(Tabla1[[#This Row],[Dia de clases Inscrito]])&amp;"-"&amp;TRIM(Tabla1[[#This Row],[Horario Inscrito]])&amp;"-"&amp;TRIM(Tabla1[[#This Row],[Fecha Inicio grupo]])&amp;"-"&amp;TRIM(Tabla1[[#This Row],[Tipo Incrito]]))</f>
        <v/>
      </c>
      <c r="BH493" s="307"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8"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8"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8" t="str">
        <f>IF(Tabla1[[#This Row],[Fecha Inicio grupo]]="","",IFERROR(VLOOKUP(Tabla1[[#This Row],[Mes de Alta como miembro]],Parámetros!$AM$2:$AN$16,2,0),"01/01/1900"))</f>
        <v/>
      </c>
    </row>
    <row r="494" spans="1:63" ht="14.45">
      <c r="A494" s="68">
        <v>491</v>
      </c>
      <c r="B494" s="29"/>
      <c r="C494" s="34"/>
      <c r="D494" s="42"/>
      <c r="E494" s="64"/>
      <c r="F494" s="45"/>
      <c r="G494" s="45"/>
      <c r="H494" s="164"/>
      <c r="I494" s="42"/>
      <c r="J494" s="28"/>
      <c r="K494" s="69"/>
      <c r="L494" s="68"/>
      <c r="M494" s="46"/>
      <c r="N494" s="239" t="str">
        <f ca="1">IF(Tabla1[[#This Row],[Fecha de nac]]="","",IF(Tabla1[[#This Row],[Fecha Finalización]] &gt;=TODAY(), DATEDIF(Tabla1[[#This Row],[Fecha de nac]],TODAY(),"y"), ROUNDDOWN((Tabla1[[#This Row],[Fecha Finalización]] -Tabla1[[#This Row],[Fecha de nac]])/365,0)))</f>
        <v/>
      </c>
      <c r="O494" s="170"/>
      <c r="P494" s="34"/>
      <c r="Q494" s="67"/>
      <c r="R494" s="67"/>
      <c r="S494" s="67"/>
      <c r="T494" s="67"/>
      <c r="U494" s="244" t="str">
        <f>IF(F494="","",Tabla1[[#This Row],[Fecha Inicio grupo]]+3*7-7)</f>
        <v/>
      </c>
      <c r="V494" s="245" t="str">
        <f>IF(F494="","",EDATE(Tabla1[[#This Row],[Fecha Inicio grupo]],3))</f>
        <v/>
      </c>
      <c r="W494" s="29"/>
      <c r="X494" s="29"/>
      <c r="Y494" s="76"/>
      <c r="Z494" s="76"/>
      <c r="AA494" s="76"/>
      <c r="AB494" s="76"/>
      <c r="AC494" s="76"/>
      <c r="AD494" s="76"/>
      <c r="AE494" s="76"/>
      <c r="AF494" s="76"/>
      <c r="AG494" s="76"/>
      <c r="AH494" s="76"/>
      <c r="AI494" s="76"/>
      <c r="AJ494" s="76"/>
      <c r="AK494" s="76"/>
      <c r="AL494" s="76"/>
      <c r="AM494" s="76"/>
      <c r="AN494" s="76"/>
      <c r="AO494" s="145"/>
      <c r="AP494" s="247" t="str">
        <f>IF(F494="","",IFERROR(VLOOKUP(SUBSTITUTE(SUBSTITUTE(Tabla1[[#This Row],[Uso Sistemas]],"T","P"),"N","F"),Parámetros!$M$2:$N$17,2,0),"Completar hasta 3ra sem. para evaluar a Probacionista"))</f>
        <v/>
      </c>
      <c r="AQ494" s="39"/>
      <c r="AR494" s="39"/>
      <c r="AS494" s="39"/>
      <c r="AT494" s="28"/>
      <c r="AU494" s="55"/>
      <c r="AV494" s="55"/>
      <c r="AW494" s="55"/>
      <c r="AX494" s="249" t="str">
        <f>IF(V494="","",EOMONTH(EDATE(Tabla1[[#This Row],[Fecha Finalización]],2),0))</f>
        <v/>
      </c>
      <c r="AY494" s="39"/>
      <c r="AZ494" s="250" t="str">
        <f>IF(V494="","",EOMONTH(EDATE(Tabla1[[#This Row],[Fecha Finalización]],3),0))</f>
        <v/>
      </c>
      <c r="BA494" s="39"/>
      <c r="BB494" s="39"/>
      <c r="BC494" s="236"/>
      <c r="BD494" s="234" t="str">
        <f>IF(F494="","",Tabla1[[#This Row],[sem 01]]&amp;Tabla1[[#This Row],[sem 02]]&amp;Tabla1[[#This Row],[sem 03]])</f>
        <v/>
      </c>
      <c r="BE494" s="235" t="str">
        <f>IF(TRIM(F494)="","",$B$1&amp;"-"&amp;SUBSTITUTE(Tabla1[[#This Row],[Mes Inscrito]]," ","")&amp;"-"&amp;SUBSTITUTE(Tabla1[[#This Row],[Dia de clases Inscrito]]," ","")&amp;"-"&amp;SUBSTITUTE(Tabla1[[#This Row],[Horario Inscrito]]," ","")&amp;"-"&amp;Tabla1[[#This Row],[Fecha Inicio grupo]])</f>
        <v/>
      </c>
      <c r="BF494" s="252" t="str">
        <f>IF(F494="","",Tabla1[[#This Row],[Curso]])</f>
        <v/>
      </c>
      <c r="BG494" s="253" t="str">
        <f>+IF(TRIM(F494)="","",$B$1&amp;"-"&amp;TRIM(Tabla1[[#This Row],[Mes Inscrito]])&amp;"-"&amp;TRIM(Tabla1[[#This Row],[Dia de clases Inscrito]])&amp;"-"&amp;TRIM(Tabla1[[#This Row],[Horario Inscrito]])&amp;"-"&amp;TRIM(Tabla1[[#This Row],[Fecha Inicio grupo]])&amp;"-"&amp;TRIM(Tabla1[[#This Row],[Tipo Incrito]]))</f>
        <v/>
      </c>
      <c r="BH494" s="307"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8"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8"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8" t="str">
        <f>IF(Tabla1[[#This Row],[Fecha Inicio grupo]]="","",IFERROR(VLOOKUP(Tabla1[[#This Row],[Mes de Alta como miembro]],Parámetros!$AM$2:$AN$16,2,0),"01/01/1900"))</f>
        <v/>
      </c>
    </row>
    <row r="495" spans="1:63" ht="14.45">
      <c r="A495" s="68">
        <v>492</v>
      </c>
      <c r="B495" s="29"/>
      <c r="C495" s="34"/>
      <c r="D495" s="42"/>
      <c r="E495" s="64"/>
      <c r="F495" s="45"/>
      <c r="G495" s="45"/>
      <c r="H495" s="164"/>
      <c r="I495" s="42"/>
      <c r="J495" s="28"/>
      <c r="K495" s="69"/>
      <c r="L495" s="68"/>
      <c r="M495" s="46"/>
      <c r="N495" s="239" t="str">
        <f ca="1">IF(Tabla1[[#This Row],[Fecha de nac]]="","",IF(Tabla1[[#This Row],[Fecha Finalización]] &gt;=TODAY(), DATEDIF(Tabla1[[#This Row],[Fecha de nac]],TODAY(),"y"), ROUNDDOWN((Tabla1[[#This Row],[Fecha Finalización]] -Tabla1[[#This Row],[Fecha de nac]])/365,0)))</f>
        <v/>
      </c>
      <c r="O495" s="170"/>
      <c r="P495" s="34"/>
      <c r="Q495" s="67"/>
      <c r="R495" s="67"/>
      <c r="S495" s="67"/>
      <c r="T495" s="67"/>
      <c r="U495" s="244" t="str">
        <f>IF(F495="","",Tabla1[[#This Row],[Fecha Inicio grupo]]+3*7-7)</f>
        <v/>
      </c>
      <c r="V495" s="245" t="str">
        <f>IF(F495="","",EDATE(Tabla1[[#This Row],[Fecha Inicio grupo]],3))</f>
        <v/>
      </c>
      <c r="W495" s="29"/>
      <c r="X495" s="29"/>
      <c r="Y495" s="76"/>
      <c r="Z495" s="76"/>
      <c r="AA495" s="76"/>
      <c r="AB495" s="76"/>
      <c r="AC495" s="76"/>
      <c r="AD495" s="76"/>
      <c r="AE495" s="76"/>
      <c r="AF495" s="76"/>
      <c r="AG495" s="76"/>
      <c r="AH495" s="76"/>
      <c r="AI495" s="76"/>
      <c r="AJ495" s="76"/>
      <c r="AK495" s="76"/>
      <c r="AL495" s="76"/>
      <c r="AM495" s="76"/>
      <c r="AN495" s="76"/>
      <c r="AO495" s="145"/>
      <c r="AP495" s="247" t="str">
        <f>IF(F495="","",IFERROR(VLOOKUP(SUBSTITUTE(SUBSTITUTE(Tabla1[[#This Row],[Uso Sistemas]],"T","P"),"N","F"),Parámetros!$M$2:$N$17,2,0),"Completar hasta 3ra sem. para evaluar a Probacionista"))</f>
        <v/>
      </c>
      <c r="AQ495" s="39"/>
      <c r="AR495" s="39"/>
      <c r="AS495" s="39"/>
      <c r="AT495" s="28"/>
      <c r="AU495" s="55"/>
      <c r="AV495" s="55"/>
      <c r="AW495" s="55"/>
      <c r="AX495" s="249" t="str">
        <f>IF(V495="","",EOMONTH(EDATE(Tabla1[[#This Row],[Fecha Finalización]],2),0))</f>
        <v/>
      </c>
      <c r="AY495" s="39"/>
      <c r="AZ495" s="250" t="str">
        <f>IF(V495="","",EOMONTH(EDATE(Tabla1[[#This Row],[Fecha Finalización]],3),0))</f>
        <v/>
      </c>
      <c r="BA495" s="39"/>
      <c r="BB495" s="39"/>
      <c r="BC495" s="236"/>
      <c r="BD495" s="234" t="str">
        <f>IF(F495="","",Tabla1[[#This Row],[sem 01]]&amp;Tabla1[[#This Row],[sem 02]]&amp;Tabla1[[#This Row],[sem 03]])</f>
        <v/>
      </c>
      <c r="BE495" s="235" t="str">
        <f>IF(TRIM(F495)="","",$B$1&amp;"-"&amp;SUBSTITUTE(Tabla1[[#This Row],[Mes Inscrito]]," ","")&amp;"-"&amp;SUBSTITUTE(Tabla1[[#This Row],[Dia de clases Inscrito]]," ","")&amp;"-"&amp;SUBSTITUTE(Tabla1[[#This Row],[Horario Inscrito]]," ","")&amp;"-"&amp;Tabla1[[#This Row],[Fecha Inicio grupo]])</f>
        <v/>
      </c>
      <c r="BF495" s="252" t="str">
        <f>IF(F495="","",Tabla1[[#This Row],[Curso]])</f>
        <v/>
      </c>
      <c r="BG495" s="253" t="str">
        <f>+IF(TRIM(F495)="","",$B$1&amp;"-"&amp;TRIM(Tabla1[[#This Row],[Mes Inscrito]])&amp;"-"&amp;TRIM(Tabla1[[#This Row],[Dia de clases Inscrito]])&amp;"-"&amp;TRIM(Tabla1[[#This Row],[Horario Inscrito]])&amp;"-"&amp;TRIM(Tabla1[[#This Row],[Fecha Inicio grupo]])&amp;"-"&amp;TRIM(Tabla1[[#This Row],[Tipo Incrito]]))</f>
        <v/>
      </c>
      <c r="BH495" s="307"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8"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8"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8" t="str">
        <f>IF(Tabla1[[#This Row],[Fecha Inicio grupo]]="","",IFERROR(VLOOKUP(Tabla1[[#This Row],[Mes de Alta como miembro]],Parámetros!$AM$2:$AN$16,2,0),"01/01/1900"))</f>
        <v/>
      </c>
    </row>
    <row r="496" spans="1:63" ht="14.45">
      <c r="A496" s="68">
        <v>493</v>
      </c>
      <c r="B496" s="29"/>
      <c r="C496" s="34"/>
      <c r="D496" s="42"/>
      <c r="E496" s="64"/>
      <c r="F496" s="45"/>
      <c r="G496" s="45"/>
      <c r="H496" s="164"/>
      <c r="I496" s="42"/>
      <c r="J496" s="28"/>
      <c r="K496" s="69"/>
      <c r="L496" s="68"/>
      <c r="M496" s="46"/>
      <c r="N496" s="239" t="str">
        <f ca="1">IF(Tabla1[[#This Row],[Fecha de nac]]="","",IF(Tabla1[[#This Row],[Fecha Finalización]] &gt;=TODAY(), DATEDIF(Tabla1[[#This Row],[Fecha de nac]],TODAY(),"y"), ROUNDDOWN((Tabla1[[#This Row],[Fecha Finalización]] -Tabla1[[#This Row],[Fecha de nac]])/365,0)))</f>
        <v/>
      </c>
      <c r="O496" s="170"/>
      <c r="P496" s="34"/>
      <c r="Q496" s="67"/>
      <c r="R496" s="67"/>
      <c r="S496" s="67"/>
      <c r="T496" s="67"/>
      <c r="U496" s="244" t="str">
        <f>IF(F496="","",Tabla1[[#This Row],[Fecha Inicio grupo]]+3*7-7)</f>
        <v/>
      </c>
      <c r="V496" s="245" t="str">
        <f>IF(F496="","",EDATE(Tabla1[[#This Row],[Fecha Inicio grupo]],3))</f>
        <v/>
      </c>
      <c r="W496" s="29"/>
      <c r="X496" s="29"/>
      <c r="Y496" s="76"/>
      <c r="Z496" s="76"/>
      <c r="AA496" s="76"/>
      <c r="AB496" s="76"/>
      <c r="AC496" s="76"/>
      <c r="AD496" s="76"/>
      <c r="AE496" s="76"/>
      <c r="AF496" s="76"/>
      <c r="AG496" s="76"/>
      <c r="AH496" s="76"/>
      <c r="AI496" s="76"/>
      <c r="AJ496" s="76"/>
      <c r="AK496" s="76"/>
      <c r="AL496" s="76"/>
      <c r="AM496" s="76"/>
      <c r="AN496" s="76"/>
      <c r="AO496" s="145"/>
      <c r="AP496" s="247" t="str">
        <f>IF(F496="","",IFERROR(VLOOKUP(SUBSTITUTE(SUBSTITUTE(Tabla1[[#This Row],[Uso Sistemas]],"T","P"),"N","F"),Parámetros!$M$2:$N$17,2,0),"Completar hasta 3ra sem. para evaluar a Probacionista"))</f>
        <v/>
      </c>
      <c r="AQ496" s="39"/>
      <c r="AR496" s="39"/>
      <c r="AS496" s="39"/>
      <c r="AT496" s="28"/>
      <c r="AU496" s="55"/>
      <c r="AV496" s="55"/>
      <c r="AW496" s="55"/>
      <c r="AX496" s="249" t="str">
        <f>IF(V496="","",EOMONTH(EDATE(Tabla1[[#This Row],[Fecha Finalización]],2),0))</f>
        <v/>
      </c>
      <c r="AY496" s="39"/>
      <c r="AZ496" s="250" t="str">
        <f>IF(V496="","",EOMONTH(EDATE(Tabla1[[#This Row],[Fecha Finalización]],3),0))</f>
        <v/>
      </c>
      <c r="BA496" s="39"/>
      <c r="BB496" s="39"/>
      <c r="BC496" s="236"/>
      <c r="BD496" s="234" t="str">
        <f>IF(F496="","",Tabla1[[#This Row],[sem 01]]&amp;Tabla1[[#This Row],[sem 02]]&amp;Tabla1[[#This Row],[sem 03]])</f>
        <v/>
      </c>
      <c r="BE496" s="235" t="str">
        <f>IF(TRIM(F496)="","",$B$1&amp;"-"&amp;SUBSTITUTE(Tabla1[[#This Row],[Mes Inscrito]]," ","")&amp;"-"&amp;SUBSTITUTE(Tabla1[[#This Row],[Dia de clases Inscrito]]," ","")&amp;"-"&amp;SUBSTITUTE(Tabla1[[#This Row],[Horario Inscrito]]," ","")&amp;"-"&amp;Tabla1[[#This Row],[Fecha Inicio grupo]])</f>
        <v/>
      </c>
      <c r="BF496" s="252" t="str">
        <f>IF(F496="","",Tabla1[[#This Row],[Curso]])</f>
        <v/>
      </c>
      <c r="BG496" s="253" t="str">
        <f>+IF(TRIM(F496)="","",$B$1&amp;"-"&amp;TRIM(Tabla1[[#This Row],[Mes Inscrito]])&amp;"-"&amp;TRIM(Tabla1[[#This Row],[Dia de clases Inscrito]])&amp;"-"&amp;TRIM(Tabla1[[#This Row],[Horario Inscrito]])&amp;"-"&amp;TRIM(Tabla1[[#This Row],[Fecha Inicio grupo]])&amp;"-"&amp;TRIM(Tabla1[[#This Row],[Tipo Incrito]]))</f>
        <v/>
      </c>
      <c r="BH496" s="307"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8"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8"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8" t="str">
        <f>IF(Tabla1[[#This Row],[Fecha Inicio grupo]]="","",IFERROR(VLOOKUP(Tabla1[[#This Row],[Mes de Alta como miembro]],Parámetros!$AM$2:$AN$16,2,0),"01/01/1900"))</f>
        <v/>
      </c>
    </row>
    <row r="497" spans="1:63" ht="14.45">
      <c r="A497" s="68">
        <v>494</v>
      </c>
      <c r="B497" s="29"/>
      <c r="C497" s="34"/>
      <c r="D497" s="42"/>
      <c r="E497" s="64"/>
      <c r="F497" s="45"/>
      <c r="G497" s="45"/>
      <c r="H497" s="164"/>
      <c r="I497" s="42"/>
      <c r="J497" s="28"/>
      <c r="K497" s="69"/>
      <c r="L497" s="68"/>
      <c r="M497" s="46"/>
      <c r="N497" s="239" t="str">
        <f ca="1">IF(Tabla1[[#This Row],[Fecha de nac]]="","",IF(Tabla1[[#This Row],[Fecha Finalización]] &gt;=TODAY(), DATEDIF(Tabla1[[#This Row],[Fecha de nac]],TODAY(),"y"), ROUNDDOWN((Tabla1[[#This Row],[Fecha Finalización]] -Tabla1[[#This Row],[Fecha de nac]])/365,0)))</f>
        <v/>
      </c>
      <c r="O497" s="170"/>
      <c r="P497" s="34"/>
      <c r="Q497" s="67"/>
      <c r="R497" s="67"/>
      <c r="S497" s="67"/>
      <c r="T497" s="67"/>
      <c r="U497" s="244" t="str">
        <f>IF(F497="","",Tabla1[[#This Row],[Fecha Inicio grupo]]+3*7-7)</f>
        <v/>
      </c>
      <c r="V497" s="245" t="str">
        <f>IF(F497="","",EDATE(Tabla1[[#This Row],[Fecha Inicio grupo]],3))</f>
        <v/>
      </c>
      <c r="W497" s="29"/>
      <c r="X497" s="29"/>
      <c r="Y497" s="76"/>
      <c r="Z497" s="76"/>
      <c r="AA497" s="76"/>
      <c r="AB497" s="76"/>
      <c r="AC497" s="76"/>
      <c r="AD497" s="76"/>
      <c r="AE497" s="76"/>
      <c r="AF497" s="76"/>
      <c r="AG497" s="76"/>
      <c r="AH497" s="76"/>
      <c r="AI497" s="76"/>
      <c r="AJ497" s="76"/>
      <c r="AK497" s="76"/>
      <c r="AL497" s="76"/>
      <c r="AM497" s="76"/>
      <c r="AN497" s="76"/>
      <c r="AO497" s="145"/>
      <c r="AP497" s="247" t="str">
        <f>IF(F497="","",IFERROR(VLOOKUP(SUBSTITUTE(SUBSTITUTE(Tabla1[[#This Row],[Uso Sistemas]],"T","P"),"N","F"),Parámetros!$M$2:$N$17,2,0),"Completar hasta 3ra sem. para evaluar a Probacionista"))</f>
        <v/>
      </c>
      <c r="AQ497" s="39"/>
      <c r="AR497" s="39"/>
      <c r="AS497" s="39"/>
      <c r="AT497" s="28"/>
      <c r="AU497" s="55"/>
      <c r="AV497" s="55"/>
      <c r="AW497" s="55"/>
      <c r="AX497" s="249" t="str">
        <f>IF(V497="","",EOMONTH(EDATE(Tabla1[[#This Row],[Fecha Finalización]],2),0))</f>
        <v/>
      </c>
      <c r="AY497" s="39"/>
      <c r="AZ497" s="250" t="str">
        <f>IF(V497="","",EOMONTH(EDATE(Tabla1[[#This Row],[Fecha Finalización]],3),0))</f>
        <v/>
      </c>
      <c r="BA497" s="39"/>
      <c r="BB497" s="39"/>
      <c r="BC497" s="236"/>
      <c r="BD497" s="234" t="str">
        <f>IF(F497="","",Tabla1[[#This Row],[sem 01]]&amp;Tabla1[[#This Row],[sem 02]]&amp;Tabla1[[#This Row],[sem 03]])</f>
        <v/>
      </c>
      <c r="BE497" s="235" t="str">
        <f>IF(TRIM(F497)="","",$B$1&amp;"-"&amp;SUBSTITUTE(Tabla1[[#This Row],[Mes Inscrito]]," ","")&amp;"-"&amp;SUBSTITUTE(Tabla1[[#This Row],[Dia de clases Inscrito]]," ","")&amp;"-"&amp;SUBSTITUTE(Tabla1[[#This Row],[Horario Inscrito]]," ","")&amp;"-"&amp;Tabla1[[#This Row],[Fecha Inicio grupo]])</f>
        <v/>
      </c>
      <c r="BF497" s="252" t="str">
        <f>IF(F497="","",Tabla1[[#This Row],[Curso]])</f>
        <v/>
      </c>
      <c r="BG497" s="253" t="str">
        <f>+IF(TRIM(F497)="","",$B$1&amp;"-"&amp;TRIM(Tabla1[[#This Row],[Mes Inscrito]])&amp;"-"&amp;TRIM(Tabla1[[#This Row],[Dia de clases Inscrito]])&amp;"-"&amp;TRIM(Tabla1[[#This Row],[Horario Inscrito]])&amp;"-"&amp;TRIM(Tabla1[[#This Row],[Fecha Inicio grupo]])&amp;"-"&amp;TRIM(Tabla1[[#This Row],[Tipo Incrito]]))</f>
        <v/>
      </c>
      <c r="BH497" s="307"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8"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8"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8" t="str">
        <f>IF(Tabla1[[#This Row],[Fecha Inicio grupo]]="","",IFERROR(VLOOKUP(Tabla1[[#This Row],[Mes de Alta como miembro]],Parámetros!$AM$2:$AN$16,2,0),"01/01/1900"))</f>
        <v/>
      </c>
    </row>
    <row r="498" spans="1:63" ht="14.45">
      <c r="A498" s="68">
        <v>495</v>
      </c>
      <c r="B498" s="29"/>
      <c r="C498" s="34"/>
      <c r="D498" s="42"/>
      <c r="E498" s="64"/>
      <c r="F498" s="45"/>
      <c r="G498" s="45"/>
      <c r="H498" s="164"/>
      <c r="I498" s="42"/>
      <c r="J498" s="28"/>
      <c r="K498" s="69"/>
      <c r="L498" s="68"/>
      <c r="M498" s="46"/>
      <c r="N498" s="239" t="str">
        <f ca="1">IF(Tabla1[[#This Row],[Fecha de nac]]="","",IF(Tabla1[[#This Row],[Fecha Finalización]] &gt;=TODAY(), DATEDIF(Tabla1[[#This Row],[Fecha de nac]],TODAY(),"y"), ROUNDDOWN((Tabla1[[#This Row],[Fecha Finalización]] -Tabla1[[#This Row],[Fecha de nac]])/365,0)))</f>
        <v/>
      </c>
      <c r="O498" s="170"/>
      <c r="P498" s="34"/>
      <c r="Q498" s="67"/>
      <c r="R498" s="67"/>
      <c r="S498" s="67"/>
      <c r="T498" s="67"/>
      <c r="U498" s="244" t="str">
        <f>IF(F498="","",Tabla1[[#This Row],[Fecha Inicio grupo]]+3*7-7)</f>
        <v/>
      </c>
      <c r="V498" s="245" t="str">
        <f>IF(F498="","",EDATE(Tabla1[[#This Row],[Fecha Inicio grupo]],3))</f>
        <v/>
      </c>
      <c r="W498" s="29"/>
      <c r="X498" s="29"/>
      <c r="Y498" s="76"/>
      <c r="Z498" s="76"/>
      <c r="AA498" s="76"/>
      <c r="AB498" s="76"/>
      <c r="AC498" s="76"/>
      <c r="AD498" s="76"/>
      <c r="AE498" s="76"/>
      <c r="AF498" s="76"/>
      <c r="AG498" s="76"/>
      <c r="AH498" s="76"/>
      <c r="AI498" s="76"/>
      <c r="AJ498" s="76"/>
      <c r="AK498" s="76"/>
      <c r="AL498" s="76"/>
      <c r="AM498" s="76"/>
      <c r="AN498" s="76"/>
      <c r="AO498" s="145"/>
      <c r="AP498" s="247" t="str">
        <f>IF(F498="","",IFERROR(VLOOKUP(SUBSTITUTE(SUBSTITUTE(Tabla1[[#This Row],[Uso Sistemas]],"T","P"),"N","F"),Parámetros!$M$2:$N$17,2,0),"Completar hasta 3ra sem. para evaluar a Probacionista"))</f>
        <v/>
      </c>
      <c r="AQ498" s="39"/>
      <c r="AR498" s="39"/>
      <c r="AS498" s="39"/>
      <c r="AT498" s="28"/>
      <c r="AU498" s="55"/>
      <c r="AV498" s="55"/>
      <c r="AW498" s="55"/>
      <c r="AX498" s="249" t="str">
        <f>IF(V498="","",EOMONTH(EDATE(Tabla1[[#This Row],[Fecha Finalización]],2),0))</f>
        <v/>
      </c>
      <c r="AY498" s="39"/>
      <c r="AZ498" s="250" t="str">
        <f>IF(V498="","",EOMONTH(EDATE(Tabla1[[#This Row],[Fecha Finalización]],3),0))</f>
        <v/>
      </c>
      <c r="BA498" s="39"/>
      <c r="BB498" s="39"/>
      <c r="BC498" s="236"/>
      <c r="BD498" s="234" t="str">
        <f>IF(F498="","",Tabla1[[#This Row],[sem 01]]&amp;Tabla1[[#This Row],[sem 02]]&amp;Tabla1[[#This Row],[sem 03]])</f>
        <v/>
      </c>
      <c r="BE498" s="235" t="str">
        <f>IF(TRIM(F498)="","",$B$1&amp;"-"&amp;SUBSTITUTE(Tabla1[[#This Row],[Mes Inscrito]]," ","")&amp;"-"&amp;SUBSTITUTE(Tabla1[[#This Row],[Dia de clases Inscrito]]," ","")&amp;"-"&amp;SUBSTITUTE(Tabla1[[#This Row],[Horario Inscrito]]," ","")&amp;"-"&amp;Tabla1[[#This Row],[Fecha Inicio grupo]])</f>
        <v/>
      </c>
      <c r="BF498" s="252" t="str">
        <f>IF(F498="","",Tabla1[[#This Row],[Curso]])</f>
        <v/>
      </c>
      <c r="BG498" s="253" t="str">
        <f>+IF(TRIM(F498)="","",$B$1&amp;"-"&amp;TRIM(Tabla1[[#This Row],[Mes Inscrito]])&amp;"-"&amp;TRIM(Tabla1[[#This Row],[Dia de clases Inscrito]])&amp;"-"&amp;TRIM(Tabla1[[#This Row],[Horario Inscrito]])&amp;"-"&amp;TRIM(Tabla1[[#This Row],[Fecha Inicio grupo]])&amp;"-"&amp;TRIM(Tabla1[[#This Row],[Tipo Incrito]]))</f>
        <v/>
      </c>
      <c r="BH498" s="307"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8"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8"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8" t="str">
        <f>IF(Tabla1[[#This Row],[Fecha Inicio grupo]]="","",IFERROR(VLOOKUP(Tabla1[[#This Row],[Mes de Alta como miembro]],Parámetros!$AM$2:$AN$16,2,0),"01/01/1900"))</f>
        <v/>
      </c>
    </row>
    <row r="499" spans="1:63" ht="14.45">
      <c r="A499" s="68">
        <v>496</v>
      </c>
      <c r="B499" s="29"/>
      <c r="C499" s="34"/>
      <c r="D499" s="42"/>
      <c r="E499" s="64"/>
      <c r="F499" s="45"/>
      <c r="G499" s="45"/>
      <c r="H499" s="164"/>
      <c r="I499" s="42"/>
      <c r="J499" s="28"/>
      <c r="K499" s="69"/>
      <c r="L499" s="68"/>
      <c r="M499" s="46"/>
      <c r="N499" s="239" t="str">
        <f ca="1">IF(Tabla1[[#This Row],[Fecha de nac]]="","",IF(Tabla1[[#This Row],[Fecha Finalización]] &gt;=TODAY(), DATEDIF(Tabla1[[#This Row],[Fecha de nac]],TODAY(),"y"), ROUNDDOWN((Tabla1[[#This Row],[Fecha Finalización]] -Tabla1[[#This Row],[Fecha de nac]])/365,0)))</f>
        <v/>
      </c>
      <c r="O499" s="170"/>
      <c r="P499" s="34"/>
      <c r="Q499" s="67"/>
      <c r="R499" s="67"/>
      <c r="S499" s="67"/>
      <c r="T499" s="67"/>
      <c r="U499" s="244" t="str">
        <f>IF(F499="","",Tabla1[[#This Row],[Fecha Inicio grupo]]+3*7-7)</f>
        <v/>
      </c>
      <c r="V499" s="245" t="str">
        <f>IF(F499="","",EDATE(Tabla1[[#This Row],[Fecha Inicio grupo]],3))</f>
        <v/>
      </c>
      <c r="W499" s="29"/>
      <c r="X499" s="29"/>
      <c r="Y499" s="76"/>
      <c r="Z499" s="76"/>
      <c r="AA499" s="76"/>
      <c r="AB499" s="76"/>
      <c r="AC499" s="76"/>
      <c r="AD499" s="76"/>
      <c r="AE499" s="76"/>
      <c r="AF499" s="76"/>
      <c r="AG499" s="76"/>
      <c r="AH499" s="76"/>
      <c r="AI499" s="76"/>
      <c r="AJ499" s="76"/>
      <c r="AK499" s="76"/>
      <c r="AL499" s="76"/>
      <c r="AM499" s="76"/>
      <c r="AN499" s="76"/>
      <c r="AO499" s="145"/>
      <c r="AP499" s="247" t="str">
        <f>IF(F499="","",IFERROR(VLOOKUP(SUBSTITUTE(SUBSTITUTE(Tabla1[[#This Row],[Uso Sistemas]],"T","P"),"N","F"),Parámetros!$M$2:$N$17,2,0),"Completar hasta 3ra sem. para evaluar a Probacionista"))</f>
        <v/>
      </c>
      <c r="AQ499" s="39"/>
      <c r="AR499" s="39"/>
      <c r="AS499" s="39"/>
      <c r="AT499" s="28"/>
      <c r="AU499" s="55"/>
      <c r="AV499" s="55"/>
      <c r="AW499" s="55"/>
      <c r="AX499" s="249" t="str">
        <f>IF(V499="","",EOMONTH(EDATE(Tabla1[[#This Row],[Fecha Finalización]],2),0))</f>
        <v/>
      </c>
      <c r="AY499" s="39"/>
      <c r="AZ499" s="250" t="str">
        <f>IF(V499="","",EOMONTH(EDATE(Tabla1[[#This Row],[Fecha Finalización]],3),0))</f>
        <v/>
      </c>
      <c r="BA499" s="39"/>
      <c r="BB499" s="39"/>
      <c r="BC499" s="236"/>
      <c r="BD499" s="234" t="str">
        <f>IF(F499="","",Tabla1[[#This Row],[sem 01]]&amp;Tabla1[[#This Row],[sem 02]]&amp;Tabla1[[#This Row],[sem 03]])</f>
        <v/>
      </c>
      <c r="BE499" s="235" t="str">
        <f>IF(TRIM(F499)="","",$B$1&amp;"-"&amp;SUBSTITUTE(Tabla1[[#This Row],[Mes Inscrito]]," ","")&amp;"-"&amp;SUBSTITUTE(Tabla1[[#This Row],[Dia de clases Inscrito]]," ","")&amp;"-"&amp;SUBSTITUTE(Tabla1[[#This Row],[Horario Inscrito]]," ","")&amp;"-"&amp;Tabla1[[#This Row],[Fecha Inicio grupo]])</f>
        <v/>
      </c>
      <c r="BF499" s="252" t="str">
        <f>IF(F499="","",Tabla1[[#This Row],[Curso]])</f>
        <v/>
      </c>
      <c r="BG499" s="253" t="str">
        <f>+IF(TRIM(F499)="","",$B$1&amp;"-"&amp;TRIM(Tabla1[[#This Row],[Mes Inscrito]])&amp;"-"&amp;TRIM(Tabla1[[#This Row],[Dia de clases Inscrito]])&amp;"-"&amp;TRIM(Tabla1[[#This Row],[Horario Inscrito]])&amp;"-"&amp;TRIM(Tabla1[[#This Row],[Fecha Inicio grupo]])&amp;"-"&amp;TRIM(Tabla1[[#This Row],[Tipo Incrito]]))</f>
        <v/>
      </c>
      <c r="BH499" s="307"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8"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8"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8" t="str">
        <f>IF(Tabla1[[#This Row],[Fecha Inicio grupo]]="","",IFERROR(VLOOKUP(Tabla1[[#This Row],[Mes de Alta como miembro]],Parámetros!$AM$2:$AN$16,2,0),"01/01/1900"))</f>
        <v/>
      </c>
    </row>
    <row r="500" spans="1:63" ht="14.45">
      <c r="A500" s="68">
        <v>497</v>
      </c>
      <c r="B500" s="29"/>
      <c r="C500" s="34"/>
      <c r="D500" s="42"/>
      <c r="E500" s="64"/>
      <c r="F500" s="45"/>
      <c r="G500" s="45"/>
      <c r="H500" s="164"/>
      <c r="I500" s="42"/>
      <c r="J500" s="28"/>
      <c r="K500" s="69"/>
      <c r="L500" s="68"/>
      <c r="M500" s="46"/>
      <c r="N500" s="239" t="str">
        <f ca="1">IF(Tabla1[[#This Row],[Fecha de nac]]="","",IF(Tabla1[[#This Row],[Fecha Finalización]] &gt;=TODAY(), DATEDIF(Tabla1[[#This Row],[Fecha de nac]],TODAY(),"y"), ROUNDDOWN((Tabla1[[#This Row],[Fecha Finalización]] -Tabla1[[#This Row],[Fecha de nac]])/365,0)))</f>
        <v/>
      </c>
      <c r="O500" s="170"/>
      <c r="P500" s="34"/>
      <c r="Q500" s="67"/>
      <c r="R500" s="67"/>
      <c r="S500" s="67"/>
      <c r="T500" s="67"/>
      <c r="U500" s="244" t="str">
        <f>IF(F500="","",Tabla1[[#This Row],[Fecha Inicio grupo]]+3*7-7)</f>
        <v/>
      </c>
      <c r="V500" s="245" t="str">
        <f>IF(F500="","",EDATE(Tabla1[[#This Row],[Fecha Inicio grupo]],3))</f>
        <v/>
      </c>
      <c r="W500" s="29"/>
      <c r="X500" s="29"/>
      <c r="Y500" s="76"/>
      <c r="Z500" s="76"/>
      <c r="AA500" s="76"/>
      <c r="AB500" s="76"/>
      <c r="AC500" s="76"/>
      <c r="AD500" s="76"/>
      <c r="AE500" s="76"/>
      <c r="AF500" s="76"/>
      <c r="AG500" s="76"/>
      <c r="AH500" s="76"/>
      <c r="AI500" s="76"/>
      <c r="AJ500" s="76"/>
      <c r="AK500" s="76"/>
      <c r="AL500" s="76"/>
      <c r="AM500" s="76"/>
      <c r="AN500" s="76"/>
      <c r="AO500" s="145"/>
      <c r="AP500" s="247" t="str">
        <f>IF(F500="","",IFERROR(VLOOKUP(SUBSTITUTE(SUBSTITUTE(Tabla1[[#This Row],[Uso Sistemas]],"T","P"),"N","F"),Parámetros!$M$2:$N$17,2,0),"Completar hasta 3ra sem. para evaluar a Probacionista"))</f>
        <v/>
      </c>
      <c r="AQ500" s="39"/>
      <c r="AR500" s="39"/>
      <c r="AS500" s="39"/>
      <c r="AT500" s="28"/>
      <c r="AU500" s="55"/>
      <c r="AV500" s="55"/>
      <c r="AW500" s="55"/>
      <c r="AX500" s="249" t="str">
        <f>IF(V500="","",EOMONTH(EDATE(Tabla1[[#This Row],[Fecha Finalización]],2),0))</f>
        <v/>
      </c>
      <c r="AY500" s="39"/>
      <c r="AZ500" s="250" t="str">
        <f>IF(V500="","",EOMONTH(EDATE(Tabla1[[#This Row],[Fecha Finalización]],3),0))</f>
        <v/>
      </c>
      <c r="BA500" s="39"/>
      <c r="BB500" s="39"/>
      <c r="BC500" s="236"/>
      <c r="BD500" s="234" t="str">
        <f>IF(F500="","",Tabla1[[#This Row],[sem 01]]&amp;Tabla1[[#This Row],[sem 02]]&amp;Tabla1[[#This Row],[sem 03]])</f>
        <v/>
      </c>
      <c r="BE500" s="235" t="str">
        <f>IF(TRIM(F500)="","",$B$1&amp;"-"&amp;SUBSTITUTE(Tabla1[[#This Row],[Mes Inscrito]]," ","")&amp;"-"&amp;SUBSTITUTE(Tabla1[[#This Row],[Dia de clases Inscrito]]," ","")&amp;"-"&amp;SUBSTITUTE(Tabla1[[#This Row],[Horario Inscrito]]," ","")&amp;"-"&amp;Tabla1[[#This Row],[Fecha Inicio grupo]])</f>
        <v/>
      </c>
      <c r="BF500" s="252" t="str">
        <f>IF(F500="","",Tabla1[[#This Row],[Curso]])</f>
        <v/>
      </c>
      <c r="BG500" s="253" t="str">
        <f>+IF(TRIM(F500)="","",$B$1&amp;"-"&amp;TRIM(Tabla1[[#This Row],[Mes Inscrito]])&amp;"-"&amp;TRIM(Tabla1[[#This Row],[Dia de clases Inscrito]])&amp;"-"&amp;TRIM(Tabla1[[#This Row],[Horario Inscrito]])&amp;"-"&amp;TRIM(Tabla1[[#This Row],[Fecha Inicio grupo]])&amp;"-"&amp;TRIM(Tabla1[[#This Row],[Tipo Incrito]]))</f>
        <v/>
      </c>
      <c r="BH500" s="307"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8"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8"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8" t="str">
        <f>IF(Tabla1[[#This Row],[Fecha Inicio grupo]]="","",IFERROR(VLOOKUP(Tabla1[[#This Row],[Mes de Alta como miembro]],Parámetros!$AM$2:$AN$16,2,0),"01/01/1900"))</f>
        <v/>
      </c>
    </row>
    <row r="501" spans="1:63" ht="14.45">
      <c r="A501" s="68">
        <v>498</v>
      </c>
      <c r="B501" s="29"/>
      <c r="C501" s="34"/>
      <c r="D501" s="42"/>
      <c r="E501" s="64"/>
      <c r="F501" s="45"/>
      <c r="G501" s="45"/>
      <c r="H501" s="164"/>
      <c r="I501" s="42"/>
      <c r="J501" s="28"/>
      <c r="K501" s="69"/>
      <c r="L501" s="68"/>
      <c r="M501" s="46"/>
      <c r="N501" s="239" t="str">
        <f ca="1">IF(Tabla1[[#This Row],[Fecha de nac]]="","",IF(Tabla1[[#This Row],[Fecha Finalización]] &gt;=TODAY(), DATEDIF(Tabla1[[#This Row],[Fecha de nac]],TODAY(),"y"), ROUNDDOWN((Tabla1[[#This Row],[Fecha Finalización]] -Tabla1[[#This Row],[Fecha de nac]])/365,0)))</f>
        <v/>
      </c>
      <c r="O501" s="170"/>
      <c r="P501" s="34"/>
      <c r="Q501" s="67"/>
      <c r="R501" s="67"/>
      <c r="S501" s="67"/>
      <c r="T501" s="67"/>
      <c r="U501" s="244" t="str">
        <f>IF(F501="","",Tabla1[[#This Row],[Fecha Inicio grupo]]+3*7-7)</f>
        <v/>
      </c>
      <c r="V501" s="245" t="str">
        <f>IF(F501="","",EDATE(Tabla1[[#This Row],[Fecha Inicio grupo]],3))</f>
        <v/>
      </c>
      <c r="W501" s="29"/>
      <c r="X501" s="29"/>
      <c r="Y501" s="76"/>
      <c r="Z501" s="76"/>
      <c r="AA501" s="76"/>
      <c r="AB501" s="76"/>
      <c r="AC501" s="76"/>
      <c r="AD501" s="76"/>
      <c r="AE501" s="76"/>
      <c r="AF501" s="76"/>
      <c r="AG501" s="76"/>
      <c r="AH501" s="76"/>
      <c r="AI501" s="76"/>
      <c r="AJ501" s="76"/>
      <c r="AK501" s="76"/>
      <c r="AL501" s="76"/>
      <c r="AM501" s="76"/>
      <c r="AN501" s="76"/>
      <c r="AO501" s="145"/>
      <c r="AP501" s="247" t="str">
        <f>IF(F501="","",IFERROR(VLOOKUP(SUBSTITUTE(SUBSTITUTE(Tabla1[[#This Row],[Uso Sistemas]],"T","P"),"N","F"),Parámetros!$M$2:$N$17,2,0),"Completar hasta 3ra sem. para evaluar a Probacionista"))</f>
        <v/>
      </c>
      <c r="AQ501" s="39"/>
      <c r="AR501" s="39"/>
      <c r="AS501" s="39"/>
      <c r="AT501" s="28"/>
      <c r="AU501" s="55"/>
      <c r="AV501" s="55"/>
      <c r="AW501" s="55"/>
      <c r="AX501" s="249" t="str">
        <f>IF(V501="","",EOMONTH(EDATE(Tabla1[[#This Row],[Fecha Finalización]],2),0))</f>
        <v/>
      </c>
      <c r="AY501" s="39"/>
      <c r="AZ501" s="250" t="str">
        <f>IF(V501="","",EOMONTH(EDATE(Tabla1[[#This Row],[Fecha Finalización]],3),0))</f>
        <v/>
      </c>
      <c r="BA501" s="39"/>
      <c r="BB501" s="39"/>
      <c r="BC501" s="236"/>
      <c r="BD501" s="234" t="str">
        <f>IF(F501="","",Tabla1[[#This Row],[sem 01]]&amp;Tabla1[[#This Row],[sem 02]]&amp;Tabla1[[#This Row],[sem 03]])</f>
        <v/>
      </c>
      <c r="BE501" s="235" t="str">
        <f>IF(TRIM(F501)="","",$B$1&amp;"-"&amp;SUBSTITUTE(Tabla1[[#This Row],[Mes Inscrito]]," ","")&amp;"-"&amp;SUBSTITUTE(Tabla1[[#This Row],[Dia de clases Inscrito]]," ","")&amp;"-"&amp;SUBSTITUTE(Tabla1[[#This Row],[Horario Inscrito]]," ","")&amp;"-"&amp;Tabla1[[#This Row],[Fecha Inicio grupo]])</f>
        <v/>
      </c>
      <c r="BF501" s="252" t="str">
        <f>IF(F501="","",Tabla1[[#This Row],[Curso]])</f>
        <v/>
      </c>
      <c r="BG501" s="253" t="str">
        <f>+IF(TRIM(F501)="","",$B$1&amp;"-"&amp;TRIM(Tabla1[[#This Row],[Mes Inscrito]])&amp;"-"&amp;TRIM(Tabla1[[#This Row],[Dia de clases Inscrito]])&amp;"-"&amp;TRIM(Tabla1[[#This Row],[Horario Inscrito]])&amp;"-"&amp;TRIM(Tabla1[[#This Row],[Fecha Inicio grupo]])&amp;"-"&amp;TRIM(Tabla1[[#This Row],[Tipo Incrito]]))</f>
        <v/>
      </c>
      <c r="BH501" s="307"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8"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8"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8" t="str">
        <f>IF(Tabla1[[#This Row],[Fecha Inicio grupo]]="","",IFERROR(VLOOKUP(Tabla1[[#This Row],[Mes de Alta como miembro]],Parámetros!$AM$2:$AN$16,2,0),"01/01/1900"))</f>
        <v/>
      </c>
    </row>
    <row r="502" spans="1:63" ht="14.45">
      <c r="A502" s="68">
        <v>499</v>
      </c>
      <c r="B502" s="29"/>
      <c r="C502" s="34"/>
      <c r="D502" s="42"/>
      <c r="E502" s="64"/>
      <c r="F502" s="45"/>
      <c r="G502" s="45"/>
      <c r="H502" s="164"/>
      <c r="I502" s="42"/>
      <c r="J502" s="28"/>
      <c r="K502" s="69"/>
      <c r="L502" s="68"/>
      <c r="M502" s="46"/>
      <c r="N502" s="239" t="str">
        <f ca="1">IF(Tabla1[[#This Row],[Fecha de nac]]="","",IF(Tabla1[[#This Row],[Fecha Finalización]] &gt;=TODAY(), DATEDIF(Tabla1[[#This Row],[Fecha de nac]],TODAY(),"y"), ROUNDDOWN((Tabla1[[#This Row],[Fecha Finalización]] -Tabla1[[#This Row],[Fecha de nac]])/365,0)))</f>
        <v/>
      </c>
      <c r="O502" s="170"/>
      <c r="P502" s="34"/>
      <c r="Q502" s="67"/>
      <c r="R502" s="67"/>
      <c r="S502" s="67"/>
      <c r="T502" s="67"/>
      <c r="U502" s="244" t="str">
        <f>IF(F502="","",Tabla1[[#This Row],[Fecha Inicio grupo]]+3*7-7)</f>
        <v/>
      </c>
      <c r="V502" s="245" t="str">
        <f>IF(F502="","",EDATE(Tabla1[[#This Row],[Fecha Inicio grupo]],3))</f>
        <v/>
      </c>
      <c r="W502" s="29"/>
      <c r="X502" s="29"/>
      <c r="Y502" s="76"/>
      <c r="Z502" s="76"/>
      <c r="AA502" s="76"/>
      <c r="AB502" s="76"/>
      <c r="AC502" s="76"/>
      <c r="AD502" s="76"/>
      <c r="AE502" s="76"/>
      <c r="AF502" s="76"/>
      <c r="AG502" s="76"/>
      <c r="AH502" s="76"/>
      <c r="AI502" s="76"/>
      <c r="AJ502" s="76"/>
      <c r="AK502" s="76"/>
      <c r="AL502" s="76"/>
      <c r="AM502" s="76"/>
      <c r="AN502" s="76"/>
      <c r="AO502" s="145"/>
      <c r="AP502" s="247" t="str">
        <f>IF(F502="","",IFERROR(VLOOKUP(SUBSTITUTE(SUBSTITUTE(Tabla1[[#This Row],[Uso Sistemas]],"T","P"),"N","F"),Parámetros!$M$2:$N$17,2,0),"Completar hasta 3ra sem. para evaluar a Probacionista"))</f>
        <v/>
      </c>
      <c r="AQ502" s="39"/>
      <c r="AR502" s="39"/>
      <c r="AS502" s="39"/>
      <c r="AT502" s="28"/>
      <c r="AU502" s="55"/>
      <c r="AV502" s="55"/>
      <c r="AW502" s="55"/>
      <c r="AX502" s="249" t="str">
        <f>IF(V502="","",EOMONTH(EDATE(Tabla1[[#This Row],[Fecha Finalización]],2),0))</f>
        <v/>
      </c>
      <c r="AY502" s="39"/>
      <c r="AZ502" s="250" t="str">
        <f>IF(V502="","",EOMONTH(EDATE(Tabla1[[#This Row],[Fecha Finalización]],3),0))</f>
        <v/>
      </c>
      <c r="BA502" s="39"/>
      <c r="BB502" s="39"/>
      <c r="BC502" s="236"/>
      <c r="BD502" s="234" t="str">
        <f>IF(F502="","",Tabla1[[#This Row],[sem 01]]&amp;Tabla1[[#This Row],[sem 02]]&amp;Tabla1[[#This Row],[sem 03]])</f>
        <v/>
      </c>
      <c r="BE502" s="235" t="str">
        <f>IF(TRIM(F502)="","",$B$1&amp;"-"&amp;SUBSTITUTE(Tabla1[[#This Row],[Mes Inscrito]]," ","")&amp;"-"&amp;SUBSTITUTE(Tabla1[[#This Row],[Dia de clases Inscrito]]," ","")&amp;"-"&amp;SUBSTITUTE(Tabla1[[#This Row],[Horario Inscrito]]," ","")&amp;"-"&amp;Tabla1[[#This Row],[Fecha Inicio grupo]])</f>
        <v/>
      </c>
      <c r="BF502" s="252" t="str">
        <f>IF(F502="","",Tabla1[[#This Row],[Curso]])</f>
        <v/>
      </c>
      <c r="BG502" s="253" t="str">
        <f>+IF(TRIM(F502)="","",$B$1&amp;"-"&amp;TRIM(Tabla1[[#This Row],[Mes Inscrito]])&amp;"-"&amp;TRIM(Tabla1[[#This Row],[Dia de clases Inscrito]])&amp;"-"&amp;TRIM(Tabla1[[#This Row],[Horario Inscrito]])&amp;"-"&amp;TRIM(Tabla1[[#This Row],[Fecha Inicio grupo]])&amp;"-"&amp;TRIM(Tabla1[[#This Row],[Tipo Incrito]]))</f>
        <v/>
      </c>
      <c r="BH502" s="307"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8"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8"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8" t="str">
        <f>IF(Tabla1[[#This Row],[Fecha Inicio grupo]]="","",IFERROR(VLOOKUP(Tabla1[[#This Row],[Mes de Alta como miembro]],Parámetros!$AM$2:$AN$16,2,0),"01/01/1900"))</f>
        <v/>
      </c>
    </row>
    <row r="503" spans="1:63" ht="14.45">
      <c r="A503" s="68">
        <v>500</v>
      </c>
      <c r="B503" s="29"/>
      <c r="C503" s="34"/>
      <c r="D503" s="42"/>
      <c r="E503" s="64"/>
      <c r="F503" s="45"/>
      <c r="G503" s="45"/>
      <c r="H503" s="164"/>
      <c r="I503" s="42"/>
      <c r="J503" s="28"/>
      <c r="K503" s="69"/>
      <c r="L503" s="68"/>
      <c r="M503" s="46"/>
      <c r="N503" s="239" t="str">
        <f ca="1">IF(Tabla1[[#This Row],[Fecha de nac]]="","",IF(Tabla1[[#This Row],[Fecha Finalización]] &gt;=TODAY(), DATEDIF(Tabla1[[#This Row],[Fecha de nac]],TODAY(),"y"), ROUNDDOWN((Tabla1[[#This Row],[Fecha Finalización]] -Tabla1[[#This Row],[Fecha de nac]])/365,0)))</f>
        <v/>
      </c>
      <c r="O503" s="170"/>
      <c r="P503" s="34"/>
      <c r="Q503" s="67"/>
      <c r="R503" s="67"/>
      <c r="S503" s="67"/>
      <c r="T503" s="67"/>
      <c r="U503" s="244" t="str">
        <f>IF(F503="","",Tabla1[[#This Row],[Fecha Inicio grupo]]+3*7-7)</f>
        <v/>
      </c>
      <c r="V503" s="245" t="str">
        <f>IF(F503="","",EDATE(Tabla1[[#This Row],[Fecha Inicio grupo]],3))</f>
        <v/>
      </c>
      <c r="W503" s="29"/>
      <c r="X503" s="29"/>
      <c r="Y503" s="76"/>
      <c r="Z503" s="76"/>
      <c r="AA503" s="76"/>
      <c r="AB503" s="76"/>
      <c r="AC503" s="76"/>
      <c r="AD503" s="76"/>
      <c r="AE503" s="76"/>
      <c r="AF503" s="76"/>
      <c r="AG503" s="76"/>
      <c r="AH503" s="76"/>
      <c r="AI503" s="76"/>
      <c r="AJ503" s="76"/>
      <c r="AK503" s="76"/>
      <c r="AL503" s="76"/>
      <c r="AM503" s="76"/>
      <c r="AN503" s="76"/>
      <c r="AO503" s="145"/>
      <c r="AP503" s="247" t="str">
        <f>IF(F503="","",IFERROR(VLOOKUP(SUBSTITUTE(SUBSTITUTE(Tabla1[[#This Row],[Uso Sistemas]],"T","P"),"N","F"),Parámetros!$M$2:$N$17,2,0),"Completar hasta 3ra sem. para evaluar a Probacionista"))</f>
        <v/>
      </c>
      <c r="AQ503" s="39"/>
      <c r="AR503" s="39"/>
      <c r="AS503" s="39"/>
      <c r="AT503" s="28"/>
      <c r="AU503" s="55"/>
      <c r="AV503" s="55"/>
      <c r="AW503" s="55"/>
      <c r="AX503" s="249" t="str">
        <f>IF(V503="","",EOMONTH(EDATE(Tabla1[[#This Row],[Fecha Finalización]],2),0))</f>
        <v/>
      </c>
      <c r="AY503" s="39"/>
      <c r="AZ503" s="250" t="str">
        <f>IF(V503="","",EOMONTH(EDATE(Tabla1[[#This Row],[Fecha Finalización]],3),0))</f>
        <v/>
      </c>
      <c r="BA503" s="39"/>
      <c r="BB503" s="39"/>
      <c r="BC503" s="236"/>
      <c r="BD503" s="234" t="str">
        <f>IF(F503="","",Tabla1[[#This Row],[sem 01]]&amp;Tabla1[[#This Row],[sem 02]]&amp;Tabla1[[#This Row],[sem 03]])</f>
        <v/>
      </c>
      <c r="BE503" s="235" t="str">
        <f>IF(TRIM(F503)="","",$B$1&amp;"-"&amp;SUBSTITUTE(Tabla1[[#This Row],[Mes Inscrito]]," ","")&amp;"-"&amp;SUBSTITUTE(Tabla1[[#This Row],[Dia de clases Inscrito]]," ","")&amp;"-"&amp;SUBSTITUTE(Tabla1[[#This Row],[Horario Inscrito]]," ","")&amp;"-"&amp;Tabla1[[#This Row],[Fecha Inicio grupo]])</f>
        <v/>
      </c>
      <c r="BF503" s="252" t="str">
        <f>IF(F503="","",Tabla1[[#This Row],[Curso]])</f>
        <v/>
      </c>
      <c r="BG503" s="253" t="str">
        <f>+IF(TRIM(F503)="","",$B$1&amp;"-"&amp;TRIM(Tabla1[[#This Row],[Mes Inscrito]])&amp;"-"&amp;TRIM(Tabla1[[#This Row],[Dia de clases Inscrito]])&amp;"-"&amp;TRIM(Tabla1[[#This Row],[Horario Inscrito]])&amp;"-"&amp;TRIM(Tabla1[[#This Row],[Fecha Inicio grupo]])&amp;"-"&amp;TRIM(Tabla1[[#This Row],[Tipo Incrito]]))</f>
        <v/>
      </c>
      <c r="BH503" s="307"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8"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8"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8" t="str">
        <f>IF(Tabla1[[#This Row],[Fecha Inicio grupo]]="","",IFERROR(VLOOKUP(Tabla1[[#This Row],[Mes de Alta como miembro]],Parámetros!$AM$2:$AN$16,2,0),"01/01/1900"))</f>
        <v/>
      </c>
    </row>
    <row r="504" spans="1:63" ht="14.45">
      <c r="A504" s="68">
        <v>501</v>
      </c>
      <c r="B504" s="29"/>
      <c r="C504" s="34"/>
      <c r="D504" s="42"/>
      <c r="E504" s="64"/>
      <c r="F504" s="45"/>
      <c r="G504" s="45"/>
      <c r="H504" s="164"/>
      <c r="I504" s="42"/>
      <c r="J504" s="28"/>
      <c r="K504" s="69"/>
      <c r="L504" s="68"/>
      <c r="M504" s="46"/>
      <c r="N504" s="239" t="str">
        <f ca="1">IF(Tabla1[[#This Row],[Fecha de nac]]="","",IF(Tabla1[[#This Row],[Fecha Finalización]] &gt;=TODAY(), DATEDIF(Tabla1[[#This Row],[Fecha de nac]],TODAY(),"y"), ROUNDDOWN((Tabla1[[#This Row],[Fecha Finalización]] -Tabla1[[#This Row],[Fecha de nac]])/365,0)))</f>
        <v/>
      </c>
      <c r="O504" s="170"/>
      <c r="P504" s="34"/>
      <c r="Q504" s="67"/>
      <c r="R504" s="67"/>
      <c r="S504" s="67"/>
      <c r="T504" s="67"/>
      <c r="U504" s="244" t="str">
        <f>IF(F504="","",Tabla1[[#This Row],[Fecha Inicio grupo]]+3*7-7)</f>
        <v/>
      </c>
      <c r="V504" s="245" t="str">
        <f>IF(F504="","",EDATE(Tabla1[[#This Row],[Fecha Inicio grupo]],3))</f>
        <v/>
      </c>
      <c r="W504" s="29"/>
      <c r="X504" s="29"/>
      <c r="Y504" s="76"/>
      <c r="Z504" s="76"/>
      <c r="AA504" s="76"/>
      <c r="AB504" s="76"/>
      <c r="AC504" s="76"/>
      <c r="AD504" s="76"/>
      <c r="AE504" s="76"/>
      <c r="AF504" s="76"/>
      <c r="AG504" s="76"/>
      <c r="AH504" s="76"/>
      <c r="AI504" s="76"/>
      <c r="AJ504" s="76"/>
      <c r="AK504" s="76"/>
      <c r="AL504" s="76"/>
      <c r="AM504" s="76"/>
      <c r="AN504" s="76"/>
      <c r="AO504" s="145"/>
      <c r="AP504" s="247" t="str">
        <f>IF(F504="","",IFERROR(VLOOKUP(SUBSTITUTE(SUBSTITUTE(Tabla1[[#This Row],[Uso Sistemas]],"T","P"),"N","F"),Parámetros!$M$2:$N$17,2,0),"Completar hasta 3ra sem. para evaluar a Probacionista"))</f>
        <v/>
      </c>
      <c r="AQ504" s="39"/>
      <c r="AR504" s="39"/>
      <c r="AS504" s="39"/>
      <c r="AT504" s="28"/>
      <c r="AU504" s="55"/>
      <c r="AV504" s="55"/>
      <c r="AW504" s="55"/>
      <c r="AX504" s="249" t="str">
        <f>IF(V504="","",EOMONTH(EDATE(Tabla1[[#This Row],[Fecha Finalización]],2),0))</f>
        <v/>
      </c>
      <c r="AY504" s="39"/>
      <c r="AZ504" s="250" t="str">
        <f>IF(V504="","",EOMONTH(EDATE(Tabla1[[#This Row],[Fecha Finalización]],3),0))</f>
        <v/>
      </c>
      <c r="BA504" s="39"/>
      <c r="BB504" s="39"/>
      <c r="BC504" s="236"/>
      <c r="BD504" s="234" t="str">
        <f>IF(F504="","",Tabla1[[#This Row],[sem 01]]&amp;Tabla1[[#This Row],[sem 02]]&amp;Tabla1[[#This Row],[sem 03]])</f>
        <v/>
      </c>
      <c r="BE504" s="235" t="str">
        <f>IF(TRIM(F504)="","",$B$1&amp;"-"&amp;SUBSTITUTE(Tabla1[[#This Row],[Mes Inscrito]]," ","")&amp;"-"&amp;SUBSTITUTE(Tabla1[[#This Row],[Dia de clases Inscrito]]," ","")&amp;"-"&amp;SUBSTITUTE(Tabla1[[#This Row],[Horario Inscrito]]," ","")&amp;"-"&amp;Tabla1[[#This Row],[Fecha Inicio grupo]])</f>
        <v/>
      </c>
      <c r="BF504" s="252" t="str">
        <f>IF(F504="","",Tabla1[[#This Row],[Curso]])</f>
        <v/>
      </c>
      <c r="BG504" s="253" t="str">
        <f>+IF(TRIM(F504)="","",$B$1&amp;"-"&amp;TRIM(Tabla1[[#This Row],[Mes Inscrito]])&amp;"-"&amp;TRIM(Tabla1[[#This Row],[Dia de clases Inscrito]])&amp;"-"&amp;TRIM(Tabla1[[#This Row],[Horario Inscrito]])&amp;"-"&amp;TRIM(Tabla1[[#This Row],[Fecha Inicio grupo]])&amp;"-"&amp;TRIM(Tabla1[[#This Row],[Tipo Incrito]]))</f>
        <v/>
      </c>
      <c r="BH504" s="307"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8"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8"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8" t="str">
        <f>IF(Tabla1[[#This Row],[Fecha Inicio grupo]]="","",IFERROR(VLOOKUP(Tabla1[[#This Row],[Mes de Alta como miembro]],Parámetros!$AM$2:$AN$16,2,0),"01/01/1900"))</f>
        <v/>
      </c>
    </row>
    <row r="505" spans="1:63" ht="14.45">
      <c r="A505" s="68">
        <v>502</v>
      </c>
      <c r="B505" s="29"/>
      <c r="C505" s="34"/>
      <c r="D505" s="42"/>
      <c r="E505" s="64"/>
      <c r="F505" s="45"/>
      <c r="G505" s="45"/>
      <c r="H505" s="164"/>
      <c r="I505" s="42"/>
      <c r="J505" s="28"/>
      <c r="K505" s="69"/>
      <c r="L505" s="68"/>
      <c r="M505" s="46"/>
      <c r="N505" s="239" t="str">
        <f ca="1">IF(Tabla1[[#This Row],[Fecha de nac]]="","",IF(Tabla1[[#This Row],[Fecha Finalización]] &gt;=TODAY(), DATEDIF(Tabla1[[#This Row],[Fecha de nac]],TODAY(),"y"), ROUNDDOWN((Tabla1[[#This Row],[Fecha Finalización]] -Tabla1[[#This Row],[Fecha de nac]])/365,0)))</f>
        <v/>
      </c>
      <c r="O505" s="170"/>
      <c r="P505" s="34"/>
      <c r="Q505" s="67"/>
      <c r="R505" s="67"/>
      <c r="S505" s="67"/>
      <c r="T505" s="67"/>
      <c r="U505" s="244" t="str">
        <f>IF(F505="","",Tabla1[[#This Row],[Fecha Inicio grupo]]+3*7-7)</f>
        <v/>
      </c>
      <c r="V505" s="245" t="str">
        <f>IF(F505="","",EDATE(Tabla1[[#This Row],[Fecha Inicio grupo]],3))</f>
        <v/>
      </c>
      <c r="W505" s="29"/>
      <c r="X505" s="29"/>
      <c r="Y505" s="76"/>
      <c r="Z505" s="76"/>
      <c r="AA505" s="76"/>
      <c r="AB505" s="76"/>
      <c r="AC505" s="76"/>
      <c r="AD505" s="76"/>
      <c r="AE505" s="76"/>
      <c r="AF505" s="76"/>
      <c r="AG505" s="76"/>
      <c r="AH505" s="76"/>
      <c r="AI505" s="76"/>
      <c r="AJ505" s="76"/>
      <c r="AK505" s="76"/>
      <c r="AL505" s="76"/>
      <c r="AM505" s="76"/>
      <c r="AN505" s="76"/>
      <c r="AO505" s="145"/>
      <c r="AP505" s="247" t="str">
        <f>IF(F505="","",IFERROR(VLOOKUP(SUBSTITUTE(SUBSTITUTE(Tabla1[[#This Row],[Uso Sistemas]],"T","P"),"N","F"),Parámetros!$M$2:$N$17,2,0),"Completar hasta 3ra sem. para evaluar a Probacionista"))</f>
        <v/>
      </c>
      <c r="AQ505" s="39"/>
      <c r="AR505" s="39"/>
      <c r="AS505" s="39"/>
      <c r="AT505" s="28"/>
      <c r="AU505" s="55"/>
      <c r="AV505" s="55"/>
      <c r="AW505" s="55"/>
      <c r="AX505" s="249" t="str">
        <f>IF(V505="","",EOMONTH(EDATE(Tabla1[[#This Row],[Fecha Finalización]],2),0))</f>
        <v/>
      </c>
      <c r="AY505" s="39"/>
      <c r="AZ505" s="250" t="str">
        <f>IF(V505="","",EOMONTH(EDATE(Tabla1[[#This Row],[Fecha Finalización]],3),0))</f>
        <v/>
      </c>
      <c r="BA505" s="39"/>
      <c r="BB505" s="39"/>
      <c r="BC505" s="236"/>
      <c r="BD505" s="234" t="str">
        <f>IF(F505="","",Tabla1[[#This Row],[sem 01]]&amp;Tabla1[[#This Row],[sem 02]]&amp;Tabla1[[#This Row],[sem 03]])</f>
        <v/>
      </c>
      <c r="BE505" s="235" t="str">
        <f>IF(TRIM(F505)="","",$B$1&amp;"-"&amp;SUBSTITUTE(Tabla1[[#This Row],[Mes Inscrito]]," ","")&amp;"-"&amp;SUBSTITUTE(Tabla1[[#This Row],[Dia de clases Inscrito]]," ","")&amp;"-"&amp;SUBSTITUTE(Tabla1[[#This Row],[Horario Inscrito]]," ","")&amp;"-"&amp;Tabla1[[#This Row],[Fecha Inicio grupo]])</f>
        <v/>
      </c>
      <c r="BF505" s="252" t="str">
        <f>IF(F505="","",Tabla1[[#This Row],[Curso]])</f>
        <v/>
      </c>
      <c r="BG505" s="253" t="str">
        <f>+IF(TRIM(F505)="","",$B$1&amp;"-"&amp;TRIM(Tabla1[[#This Row],[Mes Inscrito]])&amp;"-"&amp;TRIM(Tabla1[[#This Row],[Dia de clases Inscrito]])&amp;"-"&amp;TRIM(Tabla1[[#This Row],[Horario Inscrito]])&amp;"-"&amp;TRIM(Tabla1[[#This Row],[Fecha Inicio grupo]])&amp;"-"&amp;TRIM(Tabla1[[#This Row],[Tipo Incrito]]))</f>
        <v/>
      </c>
      <c r="BH505" s="307"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8"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8"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8" t="str">
        <f>IF(Tabla1[[#This Row],[Fecha Inicio grupo]]="","",IFERROR(VLOOKUP(Tabla1[[#This Row],[Mes de Alta como miembro]],Parámetros!$AM$2:$AN$16,2,0),"01/01/1900"))</f>
        <v/>
      </c>
    </row>
    <row r="506" spans="1:63" ht="14.45">
      <c r="A506" s="68">
        <v>503</v>
      </c>
      <c r="B506" s="29"/>
      <c r="C506" s="34"/>
      <c r="D506" s="42"/>
      <c r="E506" s="64"/>
      <c r="F506" s="45"/>
      <c r="G506" s="45"/>
      <c r="H506" s="164"/>
      <c r="I506" s="42"/>
      <c r="J506" s="28"/>
      <c r="K506" s="69"/>
      <c r="L506" s="68"/>
      <c r="M506" s="46"/>
      <c r="N506" s="239" t="str">
        <f ca="1">IF(Tabla1[[#This Row],[Fecha de nac]]="","",IF(Tabla1[[#This Row],[Fecha Finalización]] &gt;=TODAY(), DATEDIF(Tabla1[[#This Row],[Fecha de nac]],TODAY(),"y"), ROUNDDOWN((Tabla1[[#This Row],[Fecha Finalización]] -Tabla1[[#This Row],[Fecha de nac]])/365,0)))</f>
        <v/>
      </c>
      <c r="O506" s="170"/>
      <c r="P506" s="34"/>
      <c r="Q506" s="67"/>
      <c r="R506" s="67"/>
      <c r="S506" s="67"/>
      <c r="T506" s="67"/>
      <c r="U506" s="244" t="str">
        <f>IF(F506="","",Tabla1[[#This Row],[Fecha Inicio grupo]]+3*7-7)</f>
        <v/>
      </c>
      <c r="V506" s="245" t="str">
        <f>IF(F506="","",EDATE(Tabla1[[#This Row],[Fecha Inicio grupo]],3))</f>
        <v/>
      </c>
      <c r="W506" s="29"/>
      <c r="X506" s="29"/>
      <c r="Y506" s="76"/>
      <c r="Z506" s="76"/>
      <c r="AA506" s="76"/>
      <c r="AB506" s="76"/>
      <c r="AC506" s="76"/>
      <c r="AD506" s="76"/>
      <c r="AE506" s="76"/>
      <c r="AF506" s="76"/>
      <c r="AG506" s="76"/>
      <c r="AH506" s="76"/>
      <c r="AI506" s="76"/>
      <c r="AJ506" s="76"/>
      <c r="AK506" s="76"/>
      <c r="AL506" s="76"/>
      <c r="AM506" s="76"/>
      <c r="AN506" s="76"/>
      <c r="AO506" s="145"/>
      <c r="AP506" s="247" t="str">
        <f>IF(F506="","",IFERROR(VLOOKUP(SUBSTITUTE(SUBSTITUTE(Tabla1[[#This Row],[Uso Sistemas]],"T","P"),"N","F"),Parámetros!$M$2:$N$17,2,0),"Completar hasta 3ra sem. para evaluar a Probacionista"))</f>
        <v/>
      </c>
      <c r="AQ506" s="39"/>
      <c r="AR506" s="39"/>
      <c r="AS506" s="39"/>
      <c r="AT506" s="28"/>
      <c r="AU506" s="55"/>
      <c r="AV506" s="55"/>
      <c r="AW506" s="55"/>
      <c r="AX506" s="249" t="str">
        <f>IF(V506="","",EOMONTH(EDATE(Tabla1[[#This Row],[Fecha Finalización]],2),0))</f>
        <v/>
      </c>
      <c r="AY506" s="39"/>
      <c r="AZ506" s="250" t="str">
        <f>IF(V506="","",EOMONTH(EDATE(Tabla1[[#This Row],[Fecha Finalización]],3),0))</f>
        <v/>
      </c>
      <c r="BA506" s="39"/>
      <c r="BB506" s="39"/>
      <c r="BC506" s="236"/>
      <c r="BD506" s="234" t="str">
        <f>IF(F506="","",Tabla1[[#This Row],[sem 01]]&amp;Tabla1[[#This Row],[sem 02]]&amp;Tabla1[[#This Row],[sem 03]])</f>
        <v/>
      </c>
      <c r="BE506" s="235" t="str">
        <f>IF(TRIM(F506)="","",$B$1&amp;"-"&amp;SUBSTITUTE(Tabla1[[#This Row],[Mes Inscrito]]," ","")&amp;"-"&amp;SUBSTITUTE(Tabla1[[#This Row],[Dia de clases Inscrito]]," ","")&amp;"-"&amp;SUBSTITUTE(Tabla1[[#This Row],[Horario Inscrito]]," ","")&amp;"-"&amp;Tabla1[[#This Row],[Fecha Inicio grupo]])</f>
        <v/>
      </c>
      <c r="BF506" s="252" t="str">
        <f>IF(F506="","",Tabla1[[#This Row],[Curso]])</f>
        <v/>
      </c>
      <c r="BG506" s="253" t="str">
        <f>+IF(TRIM(F506)="","",$B$1&amp;"-"&amp;TRIM(Tabla1[[#This Row],[Mes Inscrito]])&amp;"-"&amp;TRIM(Tabla1[[#This Row],[Dia de clases Inscrito]])&amp;"-"&amp;TRIM(Tabla1[[#This Row],[Horario Inscrito]])&amp;"-"&amp;TRIM(Tabla1[[#This Row],[Fecha Inicio grupo]])&amp;"-"&amp;TRIM(Tabla1[[#This Row],[Tipo Incrito]]))</f>
        <v/>
      </c>
      <c r="BH506" s="307"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8"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8"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8" t="str">
        <f>IF(Tabla1[[#This Row],[Fecha Inicio grupo]]="","",IFERROR(VLOOKUP(Tabla1[[#This Row],[Mes de Alta como miembro]],Parámetros!$AM$2:$AN$16,2,0),"01/01/1900"))</f>
        <v/>
      </c>
    </row>
    <row r="507" spans="1:63" ht="14.45">
      <c r="A507" s="68">
        <v>504</v>
      </c>
      <c r="B507" s="29"/>
      <c r="C507" s="34"/>
      <c r="D507" s="42"/>
      <c r="E507" s="64"/>
      <c r="F507" s="45"/>
      <c r="G507" s="45"/>
      <c r="H507" s="164"/>
      <c r="I507" s="42"/>
      <c r="J507" s="28"/>
      <c r="K507" s="69"/>
      <c r="L507" s="68"/>
      <c r="M507" s="46"/>
      <c r="N507" s="239" t="str">
        <f ca="1">IF(Tabla1[[#This Row],[Fecha de nac]]="","",IF(Tabla1[[#This Row],[Fecha Finalización]] &gt;=TODAY(), DATEDIF(Tabla1[[#This Row],[Fecha de nac]],TODAY(),"y"), ROUNDDOWN((Tabla1[[#This Row],[Fecha Finalización]] -Tabla1[[#This Row],[Fecha de nac]])/365,0)))</f>
        <v/>
      </c>
      <c r="O507" s="170"/>
      <c r="P507" s="34"/>
      <c r="Q507" s="67"/>
      <c r="R507" s="67"/>
      <c r="S507" s="67"/>
      <c r="T507" s="67"/>
      <c r="U507" s="244" t="str">
        <f>IF(F507="","",Tabla1[[#This Row],[Fecha Inicio grupo]]+3*7-7)</f>
        <v/>
      </c>
      <c r="V507" s="245" t="str">
        <f>IF(F507="","",EDATE(Tabla1[[#This Row],[Fecha Inicio grupo]],3))</f>
        <v/>
      </c>
      <c r="W507" s="29"/>
      <c r="X507" s="29"/>
      <c r="Y507" s="76"/>
      <c r="Z507" s="76"/>
      <c r="AA507" s="76"/>
      <c r="AB507" s="76"/>
      <c r="AC507" s="76"/>
      <c r="AD507" s="76"/>
      <c r="AE507" s="76"/>
      <c r="AF507" s="76"/>
      <c r="AG507" s="76"/>
      <c r="AH507" s="76"/>
      <c r="AI507" s="76"/>
      <c r="AJ507" s="76"/>
      <c r="AK507" s="76"/>
      <c r="AL507" s="76"/>
      <c r="AM507" s="76"/>
      <c r="AN507" s="76"/>
      <c r="AO507" s="145"/>
      <c r="AP507" s="247" t="str">
        <f>IF(F507="","",IFERROR(VLOOKUP(SUBSTITUTE(SUBSTITUTE(Tabla1[[#This Row],[Uso Sistemas]],"T","P"),"N","F"),Parámetros!$M$2:$N$17,2,0),"Completar hasta 3ra sem. para evaluar a Probacionista"))</f>
        <v/>
      </c>
      <c r="AQ507" s="39"/>
      <c r="AR507" s="39"/>
      <c r="AS507" s="39"/>
      <c r="AT507" s="28"/>
      <c r="AU507" s="55"/>
      <c r="AV507" s="55"/>
      <c r="AW507" s="55"/>
      <c r="AX507" s="249" t="str">
        <f>IF(V507="","",EOMONTH(EDATE(Tabla1[[#This Row],[Fecha Finalización]],2),0))</f>
        <v/>
      </c>
      <c r="AY507" s="39"/>
      <c r="AZ507" s="250" t="str">
        <f>IF(V507="","",EOMONTH(EDATE(Tabla1[[#This Row],[Fecha Finalización]],3),0))</f>
        <v/>
      </c>
      <c r="BA507" s="39"/>
      <c r="BB507" s="39"/>
      <c r="BC507" s="236"/>
      <c r="BD507" s="234" t="str">
        <f>IF(F507="","",Tabla1[[#This Row],[sem 01]]&amp;Tabla1[[#This Row],[sem 02]]&amp;Tabla1[[#This Row],[sem 03]])</f>
        <v/>
      </c>
      <c r="BE507" s="235" t="str">
        <f>IF(TRIM(F507)="","",$B$1&amp;"-"&amp;SUBSTITUTE(Tabla1[[#This Row],[Mes Inscrito]]," ","")&amp;"-"&amp;SUBSTITUTE(Tabla1[[#This Row],[Dia de clases Inscrito]]," ","")&amp;"-"&amp;SUBSTITUTE(Tabla1[[#This Row],[Horario Inscrito]]," ","")&amp;"-"&amp;Tabla1[[#This Row],[Fecha Inicio grupo]])</f>
        <v/>
      </c>
      <c r="BF507" s="252" t="str">
        <f>IF(F507="","",Tabla1[[#This Row],[Curso]])</f>
        <v/>
      </c>
      <c r="BG507" s="253" t="str">
        <f>+IF(TRIM(F507)="","",$B$1&amp;"-"&amp;TRIM(Tabla1[[#This Row],[Mes Inscrito]])&amp;"-"&amp;TRIM(Tabla1[[#This Row],[Dia de clases Inscrito]])&amp;"-"&amp;TRIM(Tabla1[[#This Row],[Horario Inscrito]])&amp;"-"&amp;TRIM(Tabla1[[#This Row],[Fecha Inicio grupo]])&amp;"-"&amp;TRIM(Tabla1[[#This Row],[Tipo Incrito]]))</f>
        <v/>
      </c>
      <c r="BH507" s="307"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8"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8"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8" t="str">
        <f>IF(Tabla1[[#This Row],[Fecha Inicio grupo]]="","",IFERROR(VLOOKUP(Tabla1[[#This Row],[Mes de Alta como miembro]],Parámetros!$AM$2:$AN$16,2,0),"01/01/1900"))</f>
        <v/>
      </c>
    </row>
    <row r="508" spans="1:63" ht="14.45">
      <c r="A508" s="68">
        <v>505</v>
      </c>
      <c r="B508" s="29"/>
      <c r="C508" s="34"/>
      <c r="D508" s="42"/>
      <c r="E508" s="64"/>
      <c r="F508" s="45"/>
      <c r="G508" s="45"/>
      <c r="H508" s="164"/>
      <c r="I508" s="42"/>
      <c r="J508" s="28"/>
      <c r="K508" s="69"/>
      <c r="L508" s="68"/>
      <c r="M508" s="46"/>
      <c r="N508" s="239" t="str">
        <f ca="1">IF(Tabla1[[#This Row],[Fecha de nac]]="","",IF(Tabla1[[#This Row],[Fecha Finalización]] &gt;=TODAY(), DATEDIF(Tabla1[[#This Row],[Fecha de nac]],TODAY(),"y"), ROUNDDOWN((Tabla1[[#This Row],[Fecha Finalización]] -Tabla1[[#This Row],[Fecha de nac]])/365,0)))</f>
        <v/>
      </c>
      <c r="O508" s="170"/>
      <c r="P508" s="34"/>
      <c r="Q508" s="67"/>
      <c r="R508" s="67"/>
      <c r="S508" s="67"/>
      <c r="T508" s="67"/>
      <c r="U508" s="244" t="str">
        <f>IF(F508="","",Tabla1[[#This Row],[Fecha Inicio grupo]]+3*7-7)</f>
        <v/>
      </c>
      <c r="V508" s="245" t="str">
        <f>IF(F508="","",EDATE(Tabla1[[#This Row],[Fecha Inicio grupo]],3))</f>
        <v/>
      </c>
      <c r="W508" s="29"/>
      <c r="X508" s="29"/>
      <c r="Y508" s="76"/>
      <c r="Z508" s="76"/>
      <c r="AA508" s="76"/>
      <c r="AB508" s="76"/>
      <c r="AC508" s="76"/>
      <c r="AD508" s="76"/>
      <c r="AE508" s="76"/>
      <c r="AF508" s="76"/>
      <c r="AG508" s="76"/>
      <c r="AH508" s="76"/>
      <c r="AI508" s="76"/>
      <c r="AJ508" s="76"/>
      <c r="AK508" s="76"/>
      <c r="AL508" s="76"/>
      <c r="AM508" s="76"/>
      <c r="AN508" s="76"/>
      <c r="AO508" s="145"/>
      <c r="AP508" s="247" t="str">
        <f>IF(F508="","",IFERROR(VLOOKUP(SUBSTITUTE(SUBSTITUTE(Tabla1[[#This Row],[Uso Sistemas]],"T","P"),"N","F"),Parámetros!$M$2:$N$17,2,0),"Completar hasta 3ra sem. para evaluar a Probacionista"))</f>
        <v/>
      </c>
      <c r="AQ508" s="39"/>
      <c r="AR508" s="39"/>
      <c r="AS508" s="39"/>
      <c r="AT508" s="28"/>
      <c r="AU508" s="55"/>
      <c r="AV508" s="55"/>
      <c r="AW508" s="55"/>
      <c r="AX508" s="249" t="str">
        <f>IF(V508="","",EOMONTH(EDATE(Tabla1[[#This Row],[Fecha Finalización]],2),0))</f>
        <v/>
      </c>
      <c r="AY508" s="39"/>
      <c r="AZ508" s="250" t="str">
        <f>IF(V508="","",EOMONTH(EDATE(Tabla1[[#This Row],[Fecha Finalización]],3),0))</f>
        <v/>
      </c>
      <c r="BA508" s="39"/>
      <c r="BB508" s="39"/>
      <c r="BC508" s="236"/>
      <c r="BD508" s="234" t="str">
        <f>IF(F508="","",Tabla1[[#This Row],[sem 01]]&amp;Tabla1[[#This Row],[sem 02]]&amp;Tabla1[[#This Row],[sem 03]])</f>
        <v/>
      </c>
      <c r="BE508" s="235" t="str">
        <f>IF(TRIM(F508)="","",$B$1&amp;"-"&amp;SUBSTITUTE(Tabla1[[#This Row],[Mes Inscrito]]," ","")&amp;"-"&amp;SUBSTITUTE(Tabla1[[#This Row],[Dia de clases Inscrito]]," ","")&amp;"-"&amp;SUBSTITUTE(Tabla1[[#This Row],[Horario Inscrito]]," ","")&amp;"-"&amp;Tabla1[[#This Row],[Fecha Inicio grupo]])</f>
        <v/>
      </c>
      <c r="BF508" s="252" t="str">
        <f>IF(F508="","",Tabla1[[#This Row],[Curso]])</f>
        <v/>
      </c>
      <c r="BG508" s="253" t="str">
        <f>+IF(TRIM(F508)="","",$B$1&amp;"-"&amp;TRIM(Tabla1[[#This Row],[Mes Inscrito]])&amp;"-"&amp;TRIM(Tabla1[[#This Row],[Dia de clases Inscrito]])&amp;"-"&amp;TRIM(Tabla1[[#This Row],[Horario Inscrito]])&amp;"-"&amp;TRIM(Tabla1[[#This Row],[Fecha Inicio grupo]])&amp;"-"&amp;TRIM(Tabla1[[#This Row],[Tipo Incrito]]))</f>
        <v/>
      </c>
      <c r="BH508" s="307"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8"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8"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8" t="str">
        <f>IF(Tabla1[[#This Row],[Fecha Inicio grupo]]="","",IFERROR(VLOOKUP(Tabla1[[#This Row],[Mes de Alta como miembro]],Parámetros!$AM$2:$AN$16,2,0),"01/01/1900"))</f>
        <v/>
      </c>
    </row>
    <row r="509" spans="1:63" ht="14.45">
      <c r="A509" s="68">
        <v>506</v>
      </c>
      <c r="B509" s="29"/>
      <c r="C509" s="34"/>
      <c r="D509" s="42"/>
      <c r="E509" s="64"/>
      <c r="F509" s="45"/>
      <c r="G509" s="45"/>
      <c r="H509" s="164"/>
      <c r="I509" s="42"/>
      <c r="J509" s="28"/>
      <c r="K509" s="69"/>
      <c r="L509" s="68"/>
      <c r="M509" s="46"/>
      <c r="N509" s="239" t="str">
        <f ca="1">IF(Tabla1[[#This Row],[Fecha de nac]]="","",IF(Tabla1[[#This Row],[Fecha Finalización]] &gt;=TODAY(), DATEDIF(Tabla1[[#This Row],[Fecha de nac]],TODAY(),"y"), ROUNDDOWN((Tabla1[[#This Row],[Fecha Finalización]] -Tabla1[[#This Row],[Fecha de nac]])/365,0)))</f>
        <v/>
      </c>
      <c r="O509" s="170"/>
      <c r="P509" s="34"/>
      <c r="Q509" s="67"/>
      <c r="R509" s="67"/>
      <c r="S509" s="67"/>
      <c r="T509" s="67"/>
      <c r="U509" s="244" t="str">
        <f>IF(F509="","",Tabla1[[#This Row],[Fecha Inicio grupo]]+3*7-7)</f>
        <v/>
      </c>
      <c r="V509" s="245" t="str">
        <f>IF(F509="","",EDATE(Tabla1[[#This Row],[Fecha Inicio grupo]],3))</f>
        <v/>
      </c>
      <c r="W509" s="29"/>
      <c r="X509" s="29"/>
      <c r="Y509" s="76"/>
      <c r="Z509" s="76"/>
      <c r="AA509" s="76"/>
      <c r="AB509" s="76"/>
      <c r="AC509" s="76"/>
      <c r="AD509" s="76"/>
      <c r="AE509" s="76"/>
      <c r="AF509" s="76"/>
      <c r="AG509" s="76"/>
      <c r="AH509" s="76"/>
      <c r="AI509" s="76"/>
      <c r="AJ509" s="76"/>
      <c r="AK509" s="76"/>
      <c r="AL509" s="76"/>
      <c r="AM509" s="76"/>
      <c r="AN509" s="76"/>
      <c r="AO509" s="145"/>
      <c r="AP509" s="247" t="str">
        <f>IF(F509="","",IFERROR(VLOOKUP(SUBSTITUTE(SUBSTITUTE(Tabla1[[#This Row],[Uso Sistemas]],"T","P"),"N","F"),Parámetros!$M$2:$N$17,2,0),"Completar hasta 3ra sem. para evaluar a Probacionista"))</f>
        <v/>
      </c>
      <c r="AQ509" s="39"/>
      <c r="AR509" s="39"/>
      <c r="AS509" s="39"/>
      <c r="AT509" s="28"/>
      <c r="AU509" s="55"/>
      <c r="AV509" s="55"/>
      <c r="AW509" s="55"/>
      <c r="AX509" s="249" t="str">
        <f>IF(V509="","",EOMONTH(EDATE(Tabla1[[#This Row],[Fecha Finalización]],2),0))</f>
        <v/>
      </c>
      <c r="AY509" s="39"/>
      <c r="AZ509" s="250" t="str">
        <f>IF(V509="","",EOMONTH(EDATE(Tabla1[[#This Row],[Fecha Finalización]],3),0))</f>
        <v/>
      </c>
      <c r="BA509" s="39"/>
      <c r="BB509" s="39"/>
      <c r="BC509" s="236"/>
      <c r="BD509" s="234" t="str">
        <f>IF(F509="","",Tabla1[[#This Row],[sem 01]]&amp;Tabla1[[#This Row],[sem 02]]&amp;Tabla1[[#This Row],[sem 03]])</f>
        <v/>
      </c>
      <c r="BE509" s="235" t="str">
        <f>IF(TRIM(F509)="","",$B$1&amp;"-"&amp;SUBSTITUTE(Tabla1[[#This Row],[Mes Inscrito]]," ","")&amp;"-"&amp;SUBSTITUTE(Tabla1[[#This Row],[Dia de clases Inscrito]]," ","")&amp;"-"&amp;SUBSTITUTE(Tabla1[[#This Row],[Horario Inscrito]]," ","")&amp;"-"&amp;Tabla1[[#This Row],[Fecha Inicio grupo]])</f>
        <v/>
      </c>
      <c r="BF509" s="252" t="str">
        <f>IF(F509="","",Tabla1[[#This Row],[Curso]])</f>
        <v/>
      </c>
      <c r="BG509" s="253" t="str">
        <f>+IF(TRIM(F509)="","",$B$1&amp;"-"&amp;TRIM(Tabla1[[#This Row],[Mes Inscrito]])&amp;"-"&amp;TRIM(Tabla1[[#This Row],[Dia de clases Inscrito]])&amp;"-"&amp;TRIM(Tabla1[[#This Row],[Horario Inscrito]])&amp;"-"&amp;TRIM(Tabla1[[#This Row],[Fecha Inicio grupo]])&amp;"-"&amp;TRIM(Tabla1[[#This Row],[Tipo Incrito]]))</f>
        <v/>
      </c>
      <c r="BH509" s="307"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8"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8"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8" t="str">
        <f>IF(Tabla1[[#This Row],[Fecha Inicio grupo]]="","",IFERROR(VLOOKUP(Tabla1[[#This Row],[Mes de Alta como miembro]],Parámetros!$AM$2:$AN$16,2,0),"01/01/1900"))</f>
        <v/>
      </c>
    </row>
    <row r="510" spans="1:63" ht="14.45">
      <c r="A510" s="68">
        <v>507</v>
      </c>
      <c r="B510" s="29"/>
      <c r="C510" s="34"/>
      <c r="D510" s="42"/>
      <c r="E510" s="64"/>
      <c r="F510" s="45"/>
      <c r="G510" s="45"/>
      <c r="H510" s="164"/>
      <c r="I510" s="42"/>
      <c r="J510" s="28"/>
      <c r="K510" s="69"/>
      <c r="L510" s="68"/>
      <c r="M510" s="46"/>
      <c r="N510" s="239" t="str">
        <f ca="1">IF(Tabla1[[#This Row],[Fecha de nac]]="","",IF(Tabla1[[#This Row],[Fecha Finalización]] &gt;=TODAY(), DATEDIF(Tabla1[[#This Row],[Fecha de nac]],TODAY(),"y"), ROUNDDOWN((Tabla1[[#This Row],[Fecha Finalización]] -Tabla1[[#This Row],[Fecha de nac]])/365,0)))</f>
        <v/>
      </c>
      <c r="O510" s="170"/>
      <c r="P510" s="34"/>
      <c r="Q510" s="67"/>
      <c r="R510" s="67"/>
      <c r="S510" s="67"/>
      <c r="T510" s="67"/>
      <c r="U510" s="244" t="str">
        <f>IF(F510="","",Tabla1[[#This Row],[Fecha Inicio grupo]]+3*7-7)</f>
        <v/>
      </c>
      <c r="V510" s="245" t="str">
        <f>IF(F510="","",EDATE(Tabla1[[#This Row],[Fecha Inicio grupo]],3))</f>
        <v/>
      </c>
      <c r="W510" s="29"/>
      <c r="X510" s="29"/>
      <c r="Y510" s="76"/>
      <c r="Z510" s="76"/>
      <c r="AA510" s="76"/>
      <c r="AB510" s="76"/>
      <c r="AC510" s="76"/>
      <c r="AD510" s="76"/>
      <c r="AE510" s="76"/>
      <c r="AF510" s="76"/>
      <c r="AG510" s="76"/>
      <c r="AH510" s="76"/>
      <c r="AI510" s="76"/>
      <c r="AJ510" s="76"/>
      <c r="AK510" s="76"/>
      <c r="AL510" s="76"/>
      <c r="AM510" s="76"/>
      <c r="AN510" s="76"/>
      <c r="AO510" s="145"/>
      <c r="AP510" s="247" t="str">
        <f>IF(F510="","",IFERROR(VLOOKUP(SUBSTITUTE(SUBSTITUTE(Tabla1[[#This Row],[Uso Sistemas]],"T","P"),"N","F"),Parámetros!$M$2:$N$17,2,0),"Completar hasta 3ra sem. para evaluar a Probacionista"))</f>
        <v/>
      </c>
      <c r="AQ510" s="39"/>
      <c r="AR510" s="39"/>
      <c r="AS510" s="39"/>
      <c r="AT510" s="28"/>
      <c r="AU510" s="55"/>
      <c r="AV510" s="55"/>
      <c r="AW510" s="55"/>
      <c r="AX510" s="249" t="str">
        <f>IF(V510="","",EOMONTH(EDATE(Tabla1[[#This Row],[Fecha Finalización]],2),0))</f>
        <v/>
      </c>
      <c r="AY510" s="39"/>
      <c r="AZ510" s="250" t="str">
        <f>IF(V510="","",EOMONTH(EDATE(Tabla1[[#This Row],[Fecha Finalización]],3),0))</f>
        <v/>
      </c>
      <c r="BA510" s="39"/>
      <c r="BB510" s="39"/>
      <c r="BC510" s="236"/>
      <c r="BD510" s="234" t="str">
        <f>IF(F510="","",Tabla1[[#This Row],[sem 01]]&amp;Tabla1[[#This Row],[sem 02]]&amp;Tabla1[[#This Row],[sem 03]])</f>
        <v/>
      </c>
      <c r="BE510" s="235" t="str">
        <f>IF(TRIM(F510)="","",$B$1&amp;"-"&amp;SUBSTITUTE(Tabla1[[#This Row],[Mes Inscrito]]," ","")&amp;"-"&amp;SUBSTITUTE(Tabla1[[#This Row],[Dia de clases Inscrito]]," ","")&amp;"-"&amp;SUBSTITUTE(Tabla1[[#This Row],[Horario Inscrito]]," ","")&amp;"-"&amp;Tabla1[[#This Row],[Fecha Inicio grupo]])</f>
        <v/>
      </c>
      <c r="BF510" s="252" t="str">
        <f>IF(F510="","",Tabla1[[#This Row],[Curso]])</f>
        <v/>
      </c>
      <c r="BG510" s="253" t="str">
        <f>+IF(TRIM(F510)="","",$B$1&amp;"-"&amp;TRIM(Tabla1[[#This Row],[Mes Inscrito]])&amp;"-"&amp;TRIM(Tabla1[[#This Row],[Dia de clases Inscrito]])&amp;"-"&amp;TRIM(Tabla1[[#This Row],[Horario Inscrito]])&amp;"-"&amp;TRIM(Tabla1[[#This Row],[Fecha Inicio grupo]])&amp;"-"&amp;TRIM(Tabla1[[#This Row],[Tipo Incrito]]))</f>
        <v/>
      </c>
      <c r="BH510" s="307"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8"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8"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8" t="str">
        <f>IF(Tabla1[[#This Row],[Fecha Inicio grupo]]="","",IFERROR(VLOOKUP(Tabla1[[#This Row],[Mes de Alta como miembro]],Parámetros!$AM$2:$AN$16,2,0),"01/01/1900"))</f>
        <v/>
      </c>
    </row>
    <row r="511" spans="1:63" ht="14.45">
      <c r="A511" s="68">
        <v>508</v>
      </c>
      <c r="B511" s="29"/>
      <c r="C511" s="34"/>
      <c r="D511" s="42"/>
      <c r="E511" s="64"/>
      <c r="F511" s="45"/>
      <c r="G511" s="45"/>
      <c r="H511" s="164"/>
      <c r="I511" s="42"/>
      <c r="J511" s="28"/>
      <c r="K511" s="69"/>
      <c r="L511" s="68"/>
      <c r="M511" s="46"/>
      <c r="N511" s="239" t="str">
        <f ca="1">IF(Tabla1[[#This Row],[Fecha de nac]]="","",IF(Tabla1[[#This Row],[Fecha Finalización]] &gt;=TODAY(), DATEDIF(Tabla1[[#This Row],[Fecha de nac]],TODAY(),"y"), ROUNDDOWN((Tabla1[[#This Row],[Fecha Finalización]] -Tabla1[[#This Row],[Fecha de nac]])/365,0)))</f>
        <v/>
      </c>
      <c r="O511" s="170"/>
      <c r="P511" s="34"/>
      <c r="Q511" s="67"/>
      <c r="R511" s="67"/>
      <c r="S511" s="67"/>
      <c r="T511" s="67"/>
      <c r="U511" s="244" t="str">
        <f>IF(F511="","",Tabla1[[#This Row],[Fecha Inicio grupo]]+3*7-7)</f>
        <v/>
      </c>
      <c r="V511" s="245" t="str">
        <f>IF(F511="","",EDATE(Tabla1[[#This Row],[Fecha Inicio grupo]],3))</f>
        <v/>
      </c>
      <c r="W511" s="29"/>
      <c r="X511" s="29"/>
      <c r="Y511" s="76"/>
      <c r="Z511" s="76"/>
      <c r="AA511" s="76"/>
      <c r="AB511" s="76"/>
      <c r="AC511" s="76"/>
      <c r="AD511" s="76"/>
      <c r="AE511" s="76"/>
      <c r="AF511" s="76"/>
      <c r="AG511" s="76"/>
      <c r="AH511" s="76"/>
      <c r="AI511" s="76"/>
      <c r="AJ511" s="76"/>
      <c r="AK511" s="76"/>
      <c r="AL511" s="76"/>
      <c r="AM511" s="76"/>
      <c r="AN511" s="76"/>
      <c r="AO511" s="145"/>
      <c r="AP511" s="247" t="str">
        <f>IF(F511="","",IFERROR(VLOOKUP(SUBSTITUTE(SUBSTITUTE(Tabla1[[#This Row],[Uso Sistemas]],"T","P"),"N","F"),Parámetros!$M$2:$N$17,2,0),"Completar hasta 3ra sem. para evaluar a Probacionista"))</f>
        <v/>
      </c>
      <c r="AQ511" s="39"/>
      <c r="AR511" s="39"/>
      <c r="AS511" s="39"/>
      <c r="AT511" s="28"/>
      <c r="AU511" s="55"/>
      <c r="AV511" s="55"/>
      <c r="AW511" s="55"/>
      <c r="AX511" s="249" t="str">
        <f>IF(V511="","",EOMONTH(EDATE(Tabla1[[#This Row],[Fecha Finalización]],2),0))</f>
        <v/>
      </c>
      <c r="AY511" s="39"/>
      <c r="AZ511" s="250" t="str">
        <f>IF(V511="","",EOMONTH(EDATE(Tabla1[[#This Row],[Fecha Finalización]],3),0))</f>
        <v/>
      </c>
      <c r="BA511" s="39"/>
      <c r="BB511" s="39"/>
      <c r="BC511" s="236"/>
      <c r="BD511" s="234" t="str">
        <f>IF(F511="","",Tabla1[[#This Row],[sem 01]]&amp;Tabla1[[#This Row],[sem 02]]&amp;Tabla1[[#This Row],[sem 03]])</f>
        <v/>
      </c>
      <c r="BE511" s="235" t="str">
        <f>IF(TRIM(F511)="","",$B$1&amp;"-"&amp;SUBSTITUTE(Tabla1[[#This Row],[Mes Inscrito]]," ","")&amp;"-"&amp;SUBSTITUTE(Tabla1[[#This Row],[Dia de clases Inscrito]]," ","")&amp;"-"&amp;SUBSTITUTE(Tabla1[[#This Row],[Horario Inscrito]]," ","")&amp;"-"&amp;Tabla1[[#This Row],[Fecha Inicio grupo]])</f>
        <v/>
      </c>
      <c r="BF511" s="252" t="str">
        <f>IF(F511="","",Tabla1[[#This Row],[Curso]])</f>
        <v/>
      </c>
      <c r="BG511" s="253" t="str">
        <f>+IF(TRIM(F511)="","",$B$1&amp;"-"&amp;TRIM(Tabla1[[#This Row],[Mes Inscrito]])&amp;"-"&amp;TRIM(Tabla1[[#This Row],[Dia de clases Inscrito]])&amp;"-"&amp;TRIM(Tabla1[[#This Row],[Horario Inscrito]])&amp;"-"&amp;TRIM(Tabla1[[#This Row],[Fecha Inicio grupo]])&amp;"-"&amp;TRIM(Tabla1[[#This Row],[Tipo Incrito]]))</f>
        <v/>
      </c>
      <c r="BH511" s="307"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8"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8"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8" t="str">
        <f>IF(Tabla1[[#This Row],[Fecha Inicio grupo]]="","",IFERROR(VLOOKUP(Tabla1[[#This Row],[Mes de Alta como miembro]],Parámetros!$AM$2:$AN$16,2,0),"01/01/1900"))</f>
        <v/>
      </c>
    </row>
    <row r="512" spans="1:63" ht="14.45">
      <c r="A512" s="68">
        <v>509</v>
      </c>
      <c r="B512" s="29"/>
      <c r="C512" s="34"/>
      <c r="D512" s="42"/>
      <c r="E512" s="64"/>
      <c r="F512" s="45"/>
      <c r="G512" s="45"/>
      <c r="H512" s="164"/>
      <c r="I512" s="42"/>
      <c r="J512" s="28"/>
      <c r="K512" s="69"/>
      <c r="L512" s="68"/>
      <c r="M512" s="46"/>
      <c r="N512" s="239" t="str">
        <f ca="1">IF(Tabla1[[#This Row],[Fecha de nac]]="","",IF(Tabla1[[#This Row],[Fecha Finalización]] &gt;=TODAY(), DATEDIF(Tabla1[[#This Row],[Fecha de nac]],TODAY(),"y"), ROUNDDOWN((Tabla1[[#This Row],[Fecha Finalización]] -Tabla1[[#This Row],[Fecha de nac]])/365,0)))</f>
        <v/>
      </c>
      <c r="O512" s="170"/>
      <c r="P512" s="34"/>
      <c r="Q512" s="67"/>
      <c r="R512" s="67"/>
      <c r="S512" s="67"/>
      <c r="T512" s="67"/>
      <c r="U512" s="244" t="str">
        <f>IF(F512="","",Tabla1[[#This Row],[Fecha Inicio grupo]]+3*7-7)</f>
        <v/>
      </c>
      <c r="V512" s="245" t="str">
        <f>IF(F512="","",EDATE(Tabla1[[#This Row],[Fecha Inicio grupo]],3))</f>
        <v/>
      </c>
      <c r="W512" s="29"/>
      <c r="X512" s="29"/>
      <c r="Y512" s="76"/>
      <c r="Z512" s="76"/>
      <c r="AA512" s="76"/>
      <c r="AB512" s="76"/>
      <c r="AC512" s="76"/>
      <c r="AD512" s="76"/>
      <c r="AE512" s="76"/>
      <c r="AF512" s="76"/>
      <c r="AG512" s="76"/>
      <c r="AH512" s="76"/>
      <c r="AI512" s="76"/>
      <c r="AJ512" s="76"/>
      <c r="AK512" s="76"/>
      <c r="AL512" s="76"/>
      <c r="AM512" s="76"/>
      <c r="AN512" s="76"/>
      <c r="AO512" s="145"/>
      <c r="AP512" s="247" t="str">
        <f>IF(F512="","",IFERROR(VLOOKUP(SUBSTITUTE(SUBSTITUTE(Tabla1[[#This Row],[Uso Sistemas]],"T","P"),"N","F"),Parámetros!$M$2:$N$17,2,0),"Completar hasta 3ra sem. para evaluar a Probacionista"))</f>
        <v/>
      </c>
      <c r="AQ512" s="39"/>
      <c r="AR512" s="39"/>
      <c r="AS512" s="39"/>
      <c r="AT512" s="28"/>
      <c r="AU512" s="55"/>
      <c r="AV512" s="55"/>
      <c r="AW512" s="55"/>
      <c r="AX512" s="249" t="str">
        <f>IF(V512="","",EOMONTH(EDATE(Tabla1[[#This Row],[Fecha Finalización]],2),0))</f>
        <v/>
      </c>
      <c r="AY512" s="39"/>
      <c r="AZ512" s="250" t="str">
        <f>IF(V512="","",EOMONTH(EDATE(Tabla1[[#This Row],[Fecha Finalización]],3),0))</f>
        <v/>
      </c>
      <c r="BA512" s="39"/>
      <c r="BB512" s="39"/>
      <c r="BC512" s="236"/>
      <c r="BD512" s="234" t="str">
        <f>IF(F512="","",Tabla1[[#This Row],[sem 01]]&amp;Tabla1[[#This Row],[sem 02]]&amp;Tabla1[[#This Row],[sem 03]])</f>
        <v/>
      </c>
      <c r="BE512" s="235" t="str">
        <f>IF(TRIM(F512)="","",$B$1&amp;"-"&amp;SUBSTITUTE(Tabla1[[#This Row],[Mes Inscrito]]," ","")&amp;"-"&amp;SUBSTITUTE(Tabla1[[#This Row],[Dia de clases Inscrito]]," ","")&amp;"-"&amp;SUBSTITUTE(Tabla1[[#This Row],[Horario Inscrito]]," ","")&amp;"-"&amp;Tabla1[[#This Row],[Fecha Inicio grupo]])</f>
        <v/>
      </c>
      <c r="BF512" s="252" t="str">
        <f>IF(F512="","",Tabla1[[#This Row],[Curso]])</f>
        <v/>
      </c>
      <c r="BG512" s="253" t="str">
        <f>+IF(TRIM(F512)="","",$B$1&amp;"-"&amp;TRIM(Tabla1[[#This Row],[Mes Inscrito]])&amp;"-"&amp;TRIM(Tabla1[[#This Row],[Dia de clases Inscrito]])&amp;"-"&amp;TRIM(Tabla1[[#This Row],[Horario Inscrito]])&amp;"-"&amp;TRIM(Tabla1[[#This Row],[Fecha Inicio grupo]])&amp;"-"&amp;TRIM(Tabla1[[#This Row],[Tipo Incrito]]))</f>
        <v/>
      </c>
      <c r="BH512" s="307"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8"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8"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8" t="str">
        <f>IF(Tabla1[[#This Row],[Fecha Inicio grupo]]="","",IFERROR(VLOOKUP(Tabla1[[#This Row],[Mes de Alta como miembro]],Parámetros!$AM$2:$AN$16,2,0),"01/01/1900"))</f>
        <v/>
      </c>
    </row>
    <row r="513" spans="1:63" ht="14.45">
      <c r="A513" s="68">
        <v>510</v>
      </c>
      <c r="B513" s="29"/>
      <c r="C513" s="34"/>
      <c r="D513" s="42"/>
      <c r="E513" s="64"/>
      <c r="F513" s="45"/>
      <c r="G513" s="45"/>
      <c r="H513" s="164"/>
      <c r="I513" s="42"/>
      <c r="J513" s="28"/>
      <c r="K513" s="69"/>
      <c r="L513" s="68"/>
      <c r="M513" s="46"/>
      <c r="N513" s="239" t="str">
        <f ca="1">IF(Tabla1[[#This Row],[Fecha de nac]]="","",IF(Tabla1[[#This Row],[Fecha Finalización]] &gt;=TODAY(), DATEDIF(Tabla1[[#This Row],[Fecha de nac]],TODAY(),"y"), ROUNDDOWN((Tabla1[[#This Row],[Fecha Finalización]] -Tabla1[[#This Row],[Fecha de nac]])/365,0)))</f>
        <v/>
      </c>
      <c r="O513" s="170"/>
      <c r="P513" s="34"/>
      <c r="Q513" s="67"/>
      <c r="R513" s="67"/>
      <c r="S513" s="67"/>
      <c r="T513" s="67"/>
      <c r="U513" s="244" t="str">
        <f>IF(F513="","",Tabla1[[#This Row],[Fecha Inicio grupo]]+3*7-7)</f>
        <v/>
      </c>
      <c r="V513" s="245" t="str">
        <f>IF(F513="","",EDATE(Tabla1[[#This Row],[Fecha Inicio grupo]],3))</f>
        <v/>
      </c>
      <c r="W513" s="29"/>
      <c r="X513" s="29"/>
      <c r="Y513" s="76"/>
      <c r="Z513" s="76"/>
      <c r="AA513" s="76"/>
      <c r="AB513" s="76"/>
      <c r="AC513" s="76"/>
      <c r="AD513" s="76"/>
      <c r="AE513" s="76"/>
      <c r="AF513" s="76"/>
      <c r="AG513" s="76"/>
      <c r="AH513" s="76"/>
      <c r="AI513" s="76"/>
      <c r="AJ513" s="76"/>
      <c r="AK513" s="76"/>
      <c r="AL513" s="76"/>
      <c r="AM513" s="76"/>
      <c r="AN513" s="76"/>
      <c r="AO513" s="145"/>
      <c r="AP513" s="247" t="str">
        <f>IF(F513="","",IFERROR(VLOOKUP(SUBSTITUTE(SUBSTITUTE(Tabla1[[#This Row],[Uso Sistemas]],"T","P"),"N","F"),Parámetros!$M$2:$N$17,2,0),"Completar hasta 3ra sem. para evaluar a Probacionista"))</f>
        <v/>
      </c>
      <c r="AQ513" s="39"/>
      <c r="AR513" s="39"/>
      <c r="AS513" s="39"/>
      <c r="AT513" s="28"/>
      <c r="AU513" s="55"/>
      <c r="AV513" s="55"/>
      <c r="AW513" s="55"/>
      <c r="AX513" s="249" t="str">
        <f>IF(V513="","",EOMONTH(EDATE(Tabla1[[#This Row],[Fecha Finalización]],2),0))</f>
        <v/>
      </c>
      <c r="AY513" s="39"/>
      <c r="AZ513" s="250" t="str">
        <f>IF(V513="","",EOMONTH(EDATE(Tabla1[[#This Row],[Fecha Finalización]],3),0))</f>
        <v/>
      </c>
      <c r="BA513" s="39"/>
      <c r="BB513" s="39"/>
      <c r="BC513" s="236"/>
      <c r="BD513" s="234" t="str">
        <f>IF(F513="","",Tabla1[[#This Row],[sem 01]]&amp;Tabla1[[#This Row],[sem 02]]&amp;Tabla1[[#This Row],[sem 03]])</f>
        <v/>
      </c>
      <c r="BE513" s="235" t="str">
        <f>IF(TRIM(F513)="","",$B$1&amp;"-"&amp;SUBSTITUTE(Tabla1[[#This Row],[Mes Inscrito]]," ","")&amp;"-"&amp;SUBSTITUTE(Tabla1[[#This Row],[Dia de clases Inscrito]]," ","")&amp;"-"&amp;SUBSTITUTE(Tabla1[[#This Row],[Horario Inscrito]]," ","")&amp;"-"&amp;Tabla1[[#This Row],[Fecha Inicio grupo]])</f>
        <v/>
      </c>
      <c r="BF513" s="252" t="str">
        <f>IF(F513="","",Tabla1[[#This Row],[Curso]])</f>
        <v/>
      </c>
      <c r="BG513" s="253" t="str">
        <f>+IF(TRIM(F513)="","",$B$1&amp;"-"&amp;TRIM(Tabla1[[#This Row],[Mes Inscrito]])&amp;"-"&amp;TRIM(Tabla1[[#This Row],[Dia de clases Inscrito]])&amp;"-"&amp;TRIM(Tabla1[[#This Row],[Horario Inscrito]])&amp;"-"&amp;TRIM(Tabla1[[#This Row],[Fecha Inicio grupo]])&amp;"-"&amp;TRIM(Tabla1[[#This Row],[Tipo Incrito]]))</f>
        <v/>
      </c>
      <c r="BH513" s="307"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8"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8"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8" t="str">
        <f>IF(Tabla1[[#This Row],[Fecha Inicio grupo]]="","",IFERROR(VLOOKUP(Tabla1[[#This Row],[Mes de Alta como miembro]],Parámetros!$AM$2:$AN$16,2,0),"01/01/1900"))</f>
        <v/>
      </c>
    </row>
    <row r="514" spans="1:63" ht="14.45">
      <c r="A514" s="68">
        <v>511</v>
      </c>
      <c r="B514" s="29"/>
      <c r="C514" s="34"/>
      <c r="D514" s="42"/>
      <c r="E514" s="64"/>
      <c r="F514" s="45"/>
      <c r="G514" s="45"/>
      <c r="H514" s="164"/>
      <c r="I514" s="42"/>
      <c r="J514" s="28"/>
      <c r="K514" s="69"/>
      <c r="L514" s="68"/>
      <c r="M514" s="46"/>
      <c r="N514" s="239" t="str">
        <f ca="1">IF(Tabla1[[#This Row],[Fecha de nac]]="","",IF(Tabla1[[#This Row],[Fecha Finalización]] &gt;=TODAY(), DATEDIF(Tabla1[[#This Row],[Fecha de nac]],TODAY(),"y"), ROUNDDOWN((Tabla1[[#This Row],[Fecha Finalización]] -Tabla1[[#This Row],[Fecha de nac]])/365,0)))</f>
        <v/>
      </c>
      <c r="O514" s="170"/>
      <c r="P514" s="34"/>
      <c r="Q514" s="67"/>
      <c r="R514" s="67"/>
      <c r="S514" s="67"/>
      <c r="T514" s="67"/>
      <c r="U514" s="244" t="str">
        <f>IF(F514="","",Tabla1[[#This Row],[Fecha Inicio grupo]]+3*7-7)</f>
        <v/>
      </c>
      <c r="V514" s="245" t="str">
        <f>IF(F514="","",EDATE(Tabla1[[#This Row],[Fecha Inicio grupo]],3))</f>
        <v/>
      </c>
      <c r="W514" s="29"/>
      <c r="X514" s="29"/>
      <c r="Y514" s="76"/>
      <c r="Z514" s="76"/>
      <c r="AA514" s="76"/>
      <c r="AB514" s="76"/>
      <c r="AC514" s="76"/>
      <c r="AD514" s="76"/>
      <c r="AE514" s="76"/>
      <c r="AF514" s="76"/>
      <c r="AG514" s="76"/>
      <c r="AH514" s="76"/>
      <c r="AI514" s="76"/>
      <c r="AJ514" s="76"/>
      <c r="AK514" s="76"/>
      <c r="AL514" s="76"/>
      <c r="AM514" s="76"/>
      <c r="AN514" s="76"/>
      <c r="AO514" s="145"/>
      <c r="AP514" s="247" t="str">
        <f>IF(F514="","",IFERROR(VLOOKUP(SUBSTITUTE(SUBSTITUTE(Tabla1[[#This Row],[Uso Sistemas]],"T","P"),"N","F"),Parámetros!$M$2:$N$17,2,0),"Completar hasta 3ra sem. para evaluar a Probacionista"))</f>
        <v/>
      </c>
      <c r="AQ514" s="39"/>
      <c r="AR514" s="39"/>
      <c r="AS514" s="39"/>
      <c r="AT514" s="28"/>
      <c r="AU514" s="55"/>
      <c r="AV514" s="55"/>
      <c r="AW514" s="55"/>
      <c r="AX514" s="249" t="str">
        <f>IF(V514="","",EOMONTH(EDATE(Tabla1[[#This Row],[Fecha Finalización]],2),0))</f>
        <v/>
      </c>
      <c r="AY514" s="39"/>
      <c r="AZ514" s="250" t="str">
        <f>IF(V514="","",EOMONTH(EDATE(Tabla1[[#This Row],[Fecha Finalización]],3),0))</f>
        <v/>
      </c>
      <c r="BA514" s="39"/>
      <c r="BB514" s="39"/>
      <c r="BC514" s="236"/>
      <c r="BD514" s="234" t="str">
        <f>IF(F514="","",Tabla1[[#This Row],[sem 01]]&amp;Tabla1[[#This Row],[sem 02]]&amp;Tabla1[[#This Row],[sem 03]])</f>
        <v/>
      </c>
      <c r="BE514" s="235" t="str">
        <f>IF(TRIM(F514)="","",$B$1&amp;"-"&amp;SUBSTITUTE(Tabla1[[#This Row],[Mes Inscrito]]," ","")&amp;"-"&amp;SUBSTITUTE(Tabla1[[#This Row],[Dia de clases Inscrito]]," ","")&amp;"-"&amp;SUBSTITUTE(Tabla1[[#This Row],[Horario Inscrito]]," ","")&amp;"-"&amp;Tabla1[[#This Row],[Fecha Inicio grupo]])</f>
        <v/>
      </c>
      <c r="BF514" s="252" t="str">
        <f>IF(F514="","",Tabla1[[#This Row],[Curso]])</f>
        <v/>
      </c>
      <c r="BG514" s="253" t="str">
        <f>+IF(TRIM(F514)="","",$B$1&amp;"-"&amp;TRIM(Tabla1[[#This Row],[Mes Inscrito]])&amp;"-"&amp;TRIM(Tabla1[[#This Row],[Dia de clases Inscrito]])&amp;"-"&amp;TRIM(Tabla1[[#This Row],[Horario Inscrito]])&amp;"-"&amp;TRIM(Tabla1[[#This Row],[Fecha Inicio grupo]])&amp;"-"&amp;TRIM(Tabla1[[#This Row],[Tipo Incrito]]))</f>
        <v/>
      </c>
      <c r="BH514" s="307"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8"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8"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8" t="str">
        <f>IF(Tabla1[[#This Row],[Fecha Inicio grupo]]="","",IFERROR(VLOOKUP(Tabla1[[#This Row],[Mes de Alta como miembro]],Parámetros!$AM$2:$AN$16,2,0),"01/01/1900"))</f>
        <v/>
      </c>
    </row>
    <row r="515" spans="1:63" ht="14.45">
      <c r="A515" s="68">
        <v>512</v>
      </c>
      <c r="B515" s="29"/>
      <c r="C515" s="34"/>
      <c r="D515" s="42"/>
      <c r="E515" s="64"/>
      <c r="F515" s="45"/>
      <c r="G515" s="45"/>
      <c r="H515" s="164"/>
      <c r="I515" s="42"/>
      <c r="J515" s="28"/>
      <c r="K515" s="69"/>
      <c r="L515" s="68"/>
      <c r="M515" s="46"/>
      <c r="N515" s="239" t="str">
        <f ca="1">IF(Tabla1[[#This Row],[Fecha de nac]]="","",IF(Tabla1[[#This Row],[Fecha Finalización]] &gt;=TODAY(), DATEDIF(Tabla1[[#This Row],[Fecha de nac]],TODAY(),"y"), ROUNDDOWN((Tabla1[[#This Row],[Fecha Finalización]] -Tabla1[[#This Row],[Fecha de nac]])/365,0)))</f>
        <v/>
      </c>
      <c r="O515" s="170"/>
      <c r="P515" s="34"/>
      <c r="Q515" s="67"/>
      <c r="R515" s="67"/>
      <c r="S515" s="67"/>
      <c r="T515" s="67"/>
      <c r="U515" s="244" t="str">
        <f>IF(F515="","",Tabla1[[#This Row],[Fecha Inicio grupo]]+3*7-7)</f>
        <v/>
      </c>
      <c r="V515" s="245" t="str">
        <f>IF(F515="","",EDATE(Tabla1[[#This Row],[Fecha Inicio grupo]],3))</f>
        <v/>
      </c>
      <c r="W515" s="29"/>
      <c r="X515" s="29"/>
      <c r="Y515" s="76"/>
      <c r="Z515" s="76"/>
      <c r="AA515" s="76"/>
      <c r="AB515" s="76"/>
      <c r="AC515" s="76"/>
      <c r="AD515" s="76"/>
      <c r="AE515" s="76"/>
      <c r="AF515" s="76"/>
      <c r="AG515" s="76"/>
      <c r="AH515" s="76"/>
      <c r="AI515" s="76"/>
      <c r="AJ515" s="76"/>
      <c r="AK515" s="76"/>
      <c r="AL515" s="76"/>
      <c r="AM515" s="76"/>
      <c r="AN515" s="76"/>
      <c r="AO515" s="145"/>
      <c r="AP515" s="247" t="str">
        <f>IF(F515="","",IFERROR(VLOOKUP(SUBSTITUTE(SUBSTITUTE(Tabla1[[#This Row],[Uso Sistemas]],"T","P"),"N","F"),Parámetros!$M$2:$N$17,2,0),"Completar hasta 3ra sem. para evaluar a Probacionista"))</f>
        <v/>
      </c>
      <c r="AQ515" s="39"/>
      <c r="AR515" s="39"/>
      <c r="AS515" s="39"/>
      <c r="AT515" s="28"/>
      <c r="AU515" s="55"/>
      <c r="AV515" s="55"/>
      <c r="AW515" s="55"/>
      <c r="AX515" s="249" t="str">
        <f>IF(V515="","",EOMONTH(EDATE(Tabla1[[#This Row],[Fecha Finalización]],2),0))</f>
        <v/>
      </c>
      <c r="AY515" s="39"/>
      <c r="AZ515" s="250" t="str">
        <f>IF(V515="","",EOMONTH(EDATE(Tabla1[[#This Row],[Fecha Finalización]],3),0))</f>
        <v/>
      </c>
      <c r="BA515" s="39"/>
      <c r="BB515" s="39"/>
      <c r="BC515" s="236"/>
      <c r="BD515" s="234" t="str">
        <f>IF(F515="","",Tabla1[[#This Row],[sem 01]]&amp;Tabla1[[#This Row],[sem 02]]&amp;Tabla1[[#This Row],[sem 03]])</f>
        <v/>
      </c>
      <c r="BE515" s="235" t="str">
        <f>IF(TRIM(F515)="","",$B$1&amp;"-"&amp;SUBSTITUTE(Tabla1[[#This Row],[Mes Inscrito]]," ","")&amp;"-"&amp;SUBSTITUTE(Tabla1[[#This Row],[Dia de clases Inscrito]]," ","")&amp;"-"&amp;SUBSTITUTE(Tabla1[[#This Row],[Horario Inscrito]]," ","")&amp;"-"&amp;Tabla1[[#This Row],[Fecha Inicio grupo]])</f>
        <v/>
      </c>
      <c r="BF515" s="252" t="str">
        <f>IF(F515="","",Tabla1[[#This Row],[Curso]])</f>
        <v/>
      </c>
      <c r="BG515" s="253" t="str">
        <f>+IF(TRIM(F515)="","",$B$1&amp;"-"&amp;TRIM(Tabla1[[#This Row],[Mes Inscrito]])&amp;"-"&amp;TRIM(Tabla1[[#This Row],[Dia de clases Inscrito]])&amp;"-"&amp;TRIM(Tabla1[[#This Row],[Horario Inscrito]])&amp;"-"&amp;TRIM(Tabla1[[#This Row],[Fecha Inicio grupo]])&amp;"-"&amp;TRIM(Tabla1[[#This Row],[Tipo Incrito]]))</f>
        <v/>
      </c>
      <c r="BH515" s="307"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8"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8"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8" t="str">
        <f>IF(Tabla1[[#This Row],[Fecha Inicio grupo]]="","",IFERROR(VLOOKUP(Tabla1[[#This Row],[Mes de Alta como miembro]],Parámetros!$AM$2:$AN$16,2,0),"01/01/1900"))</f>
        <v/>
      </c>
    </row>
    <row r="516" spans="1:63" ht="14.45">
      <c r="A516" s="68">
        <v>513</v>
      </c>
      <c r="B516" s="29"/>
      <c r="C516" s="34"/>
      <c r="D516" s="42"/>
      <c r="E516" s="64"/>
      <c r="F516" s="45"/>
      <c r="G516" s="45"/>
      <c r="H516" s="164"/>
      <c r="I516" s="42"/>
      <c r="J516" s="28"/>
      <c r="K516" s="69"/>
      <c r="L516" s="68"/>
      <c r="M516" s="46"/>
      <c r="N516" s="239" t="str">
        <f ca="1">IF(Tabla1[[#This Row],[Fecha de nac]]="","",IF(Tabla1[[#This Row],[Fecha Finalización]] &gt;=TODAY(), DATEDIF(Tabla1[[#This Row],[Fecha de nac]],TODAY(),"y"), ROUNDDOWN((Tabla1[[#This Row],[Fecha Finalización]] -Tabla1[[#This Row],[Fecha de nac]])/365,0)))</f>
        <v/>
      </c>
      <c r="O516" s="170"/>
      <c r="P516" s="34"/>
      <c r="Q516" s="67"/>
      <c r="R516" s="67"/>
      <c r="S516" s="67"/>
      <c r="T516" s="67"/>
      <c r="U516" s="244" t="str">
        <f>IF(F516="","",Tabla1[[#This Row],[Fecha Inicio grupo]]+3*7-7)</f>
        <v/>
      </c>
      <c r="V516" s="245" t="str">
        <f>IF(F516="","",EDATE(Tabla1[[#This Row],[Fecha Inicio grupo]],3))</f>
        <v/>
      </c>
      <c r="W516" s="29"/>
      <c r="X516" s="29"/>
      <c r="Y516" s="76"/>
      <c r="Z516" s="76"/>
      <c r="AA516" s="76"/>
      <c r="AB516" s="76"/>
      <c r="AC516" s="76"/>
      <c r="AD516" s="76"/>
      <c r="AE516" s="76"/>
      <c r="AF516" s="76"/>
      <c r="AG516" s="76"/>
      <c r="AH516" s="76"/>
      <c r="AI516" s="76"/>
      <c r="AJ516" s="76"/>
      <c r="AK516" s="76"/>
      <c r="AL516" s="76"/>
      <c r="AM516" s="76"/>
      <c r="AN516" s="76"/>
      <c r="AO516" s="145"/>
      <c r="AP516" s="247" t="str">
        <f>IF(F516="","",IFERROR(VLOOKUP(SUBSTITUTE(SUBSTITUTE(Tabla1[[#This Row],[Uso Sistemas]],"T","P"),"N","F"),Parámetros!$M$2:$N$17,2,0),"Completar hasta 3ra sem. para evaluar a Probacionista"))</f>
        <v/>
      </c>
      <c r="AQ516" s="39"/>
      <c r="AR516" s="39"/>
      <c r="AS516" s="39"/>
      <c r="AT516" s="28"/>
      <c r="AU516" s="55"/>
      <c r="AV516" s="55"/>
      <c r="AW516" s="55"/>
      <c r="AX516" s="249" t="str">
        <f>IF(V516="","",EOMONTH(EDATE(Tabla1[[#This Row],[Fecha Finalización]],2),0))</f>
        <v/>
      </c>
      <c r="AY516" s="39"/>
      <c r="AZ516" s="250" t="str">
        <f>IF(V516="","",EOMONTH(EDATE(Tabla1[[#This Row],[Fecha Finalización]],3),0))</f>
        <v/>
      </c>
      <c r="BA516" s="39"/>
      <c r="BB516" s="39"/>
      <c r="BC516" s="236"/>
      <c r="BD516" s="234" t="str">
        <f>IF(F516="","",Tabla1[[#This Row],[sem 01]]&amp;Tabla1[[#This Row],[sem 02]]&amp;Tabla1[[#This Row],[sem 03]])</f>
        <v/>
      </c>
      <c r="BE516" s="235" t="str">
        <f>IF(TRIM(F516)="","",$B$1&amp;"-"&amp;SUBSTITUTE(Tabla1[[#This Row],[Mes Inscrito]]," ","")&amp;"-"&amp;SUBSTITUTE(Tabla1[[#This Row],[Dia de clases Inscrito]]," ","")&amp;"-"&amp;SUBSTITUTE(Tabla1[[#This Row],[Horario Inscrito]]," ","")&amp;"-"&amp;Tabla1[[#This Row],[Fecha Inicio grupo]])</f>
        <v/>
      </c>
      <c r="BF516" s="252" t="str">
        <f>IF(F516="","",Tabla1[[#This Row],[Curso]])</f>
        <v/>
      </c>
      <c r="BG516" s="253" t="str">
        <f>+IF(TRIM(F516)="","",$B$1&amp;"-"&amp;TRIM(Tabla1[[#This Row],[Mes Inscrito]])&amp;"-"&amp;TRIM(Tabla1[[#This Row],[Dia de clases Inscrito]])&amp;"-"&amp;TRIM(Tabla1[[#This Row],[Horario Inscrito]])&amp;"-"&amp;TRIM(Tabla1[[#This Row],[Fecha Inicio grupo]])&amp;"-"&amp;TRIM(Tabla1[[#This Row],[Tipo Incrito]]))</f>
        <v/>
      </c>
      <c r="BH516" s="307"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8"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8"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8" t="str">
        <f>IF(Tabla1[[#This Row],[Fecha Inicio grupo]]="","",IFERROR(VLOOKUP(Tabla1[[#This Row],[Mes de Alta como miembro]],Parámetros!$AM$2:$AN$16,2,0),"01/01/1900"))</f>
        <v/>
      </c>
    </row>
    <row r="517" spans="1:63" ht="14.45">
      <c r="A517" s="68">
        <v>514</v>
      </c>
      <c r="B517" s="29"/>
      <c r="C517" s="34"/>
      <c r="D517" s="42"/>
      <c r="E517" s="64"/>
      <c r="F517" s="45"/>
      <c r="G517" s="45"/>
      <c r="H517" s="164"/>
      <c r="I517" s="42"/>
      <c r="J517" s="28"/>
      <c r="K517" s="69"/>
      <c r="L517" s="68"/>
      <c r="M517" s="46"/>
      <c r="N517" s="239" t="str">
        <f ca="1">IF(Tabla1[[#This Row],[Fecha de nac]]="","",IF(Tabla1[[#This Row],[Fecha Finalización]] &gt;=TODAY(), DATEDIF(Tabla1[[#This Row],[Fecha de nac]],TODAY(),"y"), ROUNDDOWN((Tabla1[[#This Row],[Fecha Finalización]] -Tabla1[[#This Row],[Fecha de nac]])/365,0)))</f>
        <v/>
      </c>
      <c r="O517" s="170"/>
      <c r="P517" s="34"/>
      <c r="Q517" s="67"/>
      <c r="R517" s="67"/>
      <c r="S517" s="67"/>
      <c r="T517" s="67"/>
      <c r="U517" s="244" t="str">
        <f>IF(F517="","",Tabla1[[#This Row],[Fecha Inicio grupo]]+3*7-7)</f>
        <v/>
      </c>
      <c r="V517" s="245" t="str">
        <f>IF(F517="","",EDATE(Tabla1[[#This Row],[Fecha Inicio grupo]],3))</f>
        <v/>
      </c>
      <c r="W517" s="29"/>
      <c r="X517" s="29"/>
      <c r="Y517" s="76"/>
      <c r="Z517" s="76"/>
      <c r="AA517" s="76"/>
      <c r="AB517" s="76"/>
      <c r="AC517" s="76"/>
      <c r="AD517" s="76"/>
      <c r="AE517" s="76"/>
      <c r="AF517" s="76"/>
      <c r="AG517" s="76"/>
      <c r="AH517" s="76"/>
      <c r="AI517" s="76"/>
      <c r="AJ517" s="76"/>
      <c r="AK517" s="76"/>
      <c r="AL517" s="76"/>
      <c r="AM517" s="76"/>
      <c r="AN517" s="76"/>
      <c r="AO517" s="145"/>
      <c r="AP517" s="247" t="str">
        <f>IF(F517="","",IFERROR(VLOOKUP(SUBSTITUTE(SUBSTITUTE(Tabla1[[#This Row],[Uso Sistemas]],"T","P"),"N","F"),Parámetros!$M$2:$N$17,2,0),"Completar hasta 3ra sem. para evaluar a Probacionista"))</f>
        <v/>
      </c>
      <c r="AQ517" s="39"/>
      <c r="AR517" s="39"/>
      <c r="AS517" s="39"/>
      <c r="AT517" s="28"/>
      <c r="AU517" s="55"/>
      <c r="AV517" s="55"/>
      <c r="AW517" s="55"/>
      <c r="AX517" s="249" t="str">
        <f>IF(V517="","",EOMONTH(EDATE(Tabla1[[#This Row],[Fecha Finalización]],2),0))</f>
        <v/>
      </c>
      <c r="AY517" s="39"/>
      <c r="AZ517" s="250" t="str">
        <f>IF(V517="","",EOMONTH(EDATE(Tabla1[[#This Row],[Fecha Finalización]],3),0))</f>
        <v/>
      </c>
      <c r="BA517" s="39"/>
      <c r="BB517" s="39"/>
      <c r="BC517" s="236"/>
      <c r="BD517" s="234" t="str">
        <f>IF(F517="","",Tabla1[[#This Row],[sem 01]]&amp;Tabla1[[#This Row],[sem 02]]&amp;Tabla1[[#This Row],[sem 03]])</f>
        <v/>
      </c>
      <c r="BE517" s="235" t="str">
        <f>IF(TRIM(F517)="","",$B$1&amp;"-"&amp;SUBSTITUTE(Tabla1[[#This Row],[Mes Inscrito]]," ","")&amp;"-"&amp;SUBSTITUTE(Tabla1[[#This Row],[Dia de clases Inscrito]]," ","")&amp;"-"&amp;SUBSTITUTE(Tabla1[[#This Row],[Horario Inscrito]]," ","")&amp;"-"&amp;Tabla1[[#This Row],[Fecha Inicio grupo]])</f>
        <v/>
      </c>
      <c r="BF517" s="252" t="str">
        <f>IF(F517="","",Tabla1[[#This Row],[Curso]])</f>
        <v/>
      </c>
      <c r="BG517" s="253" t="str">
        <f>+IF(TRIM(F517)="","",$B$1&amp;"-"&amp;TRIM(Tabla1[[#This Row],[Mes Inscrito]])&amp;"-"&amp;TRIM(Tabla1[[#This Row],[Dia de clases Inscrito]])&amp;"-"&amp;TRIM(Tabla1[[#This Row],[Horario Inscrito]])&amp;"-"&amp;TRIM(Tabla1[[#This Row],[Fecha Inicio grupo]])&amp;"-"&amp;TRIM(Tabla1[[#This Row],[Tipo Incrito]]))</f>
        <v/>
      </c>
      <c r="BH517" s="307"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8"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8"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8" t="str">
        <f>IF(Tabla1[[#This Row],[Fecha Inicio grupo]]="","",IFERROR(VLOOKUP(Tabla1[[#This Row],[Mes de Alta como miembro]],Parámetros!$AM$2:$AN$16,2,0),"01/01/1900"))</f>
        <v/>
      </c>
    </row>
    <row r="518" spans="1:63" ht="14.45">
      <c r="A518" s="68">
        <v>515</v>
      </c>
      <c r="B518" s="29"/>
      <c r="C518" s="34"/>
      <c r="D518" s="42"/>
      <c r="E518" s="64"/>
      <c r="F518" s="45"/>
      <c r="G518" s="45"/>
      <c r="H518" s="164"/>
      <c r="I518" s="42"/>
      <c r="J518" s="28"/>
      <c r="K518" s="69"/>
      <c r="L518" s="68"/>
      <c r="M518" s="46"/>
      <c r="N518" s="239" t="str">
        <f ca="1">IF(Tabla1[[#This Row],[Fecha de nac]]="","",IF(Tabla1[[#This Row],[Fecha Finalización]] &gt;=TODAY(), DATEDIF(Tabla1[[#This Row],[Fecha de nac]],TODAY(),"y"), ROUNDDOWN((Tabla1[[#This Row],[Fecha Finalización]] -Tabla1[[#This Row],[Fecha de nac]])/365,0)))</f>
        <v/>
      </c>
      <c r="O518" s="170"/>
      <c r="P518" s="34"/>
      <c r="Q518" s="67"/>
      <c r="R518" s="67"/>
      <c r="S518" s="67"/>
      <c r="T518" s="67"/>
      <c r="U518" s="244" t="str">
        <f>IF(F518="","",Tabla1[[#This Row],[Fecha Inicio grupo]]+3*7-7)</f>
        <v/>
      </c>
      <c r="V518" s="245" t="str">
        <f>IF(F518="","",EDATE(Tabla1[[#This Row],[Fecha Inicio grupo]],3))</f>
        <v/>
      </c>
      <c r="W518" s="29"/>
      <c r="X518" s="29"/>
      <c r="Y518" s="76"/>
      <c r="Z518" s="76"/>
      <c r="AA518" s="76"/>
      <c r="AB518" s="76"/>
      <c r="AC518" s="76"/>
      <c r="AD518" s="76"/>
      <c r="AE518" s="76"/>
      <c r="AF518" s="76"/>
      <c r="AG518" s="76"/>
      <c r="AH518" s="76"/>
      <c r="AI518" s="76"/>
      <c r="AJ518" s="76"/>
      <c r="AK518" s="76"/>
      <c r="AL518" s="76"/>
      <c r="AM518" s="76"/>
      <c r="AN518" s="76"/>
      <c r="AO518" s="145"/>
      <c r="AP518" s="247" t="str">
        <f>IF(F518="","",IFERROR(VLOOKUP(SUBSTITUTE(SUBSTITUTE(Tabla1[[#This Row],[Uso Sistemas]],"T","P"),"N","F"),Parámetros!$M$2:$N$17,2,0),"Completar hasta 3ra sem. para evaluar a Probacionista"))</f>
        <v/>
      </c>
      <c r="AQ518" s="39"/>
      <c r="AR518" s="39"/>
      <c r="AS518" s="39"/>
      <c r="AT518" s="28"/>
      <c r="AU518" s="55"/>
      <c r="AV518" s="55"/>
      <c r="AW518" s="55"/>
      <c r="AX518" s="249" t="str">
        <f>IF(V518="","",EOMONTH(EDATE(Tabla1[[#This Row],[Fecha Finalización]],2),0))</f>
        <v/>
      </c>
      <c r="AY518" s="39"/>
      <c r="AZ518" s="250" t="str">
        <f>IF(V518="","",EOMONTH(EDATE(Tabla1[[#This Row],[Fecha Finalización]],3),0))</f>
        <v/>
      </c>
      <c r="BA518" s="39"/>
      <c r="BB518" s="39"/>
      <c r="BC518" s="236"/>
      <c r="BD518" s="234" t="str">
        <f>IF(F518="","",Tabla1[[#This Row],[sem 01]]&amp;Tabla1[[#This Row],[sem 02]]&amp;Tabla1[[#This Row],[sem 03]])</f>
        <v/>
      </c>
      <c r="BE518" s="235" t="str">
        <f>IF(TRIM(F518)="","",$B$1&amp;"-"&amp;SUBSTITUTE(Tabla1[[#This Row],[Mes Inscrito]]," ","")&amp;"-"&amp;SUBSTITUTE(Tabla1[[#This Row],[Dia de clases Inscrito]]," ","")&amp;"-"&amp;SUBSTITUTE(Tabla1[[#This Row],[Horario Inscrito]]," ","")&amp;"-"&amp;Tabla1[[#This Row],[Fecha Inicio grupo]])</f>
        <v/>
      </c>
      <c r="BF518" s="252" t="str">
        <f>IF(F518="","",Tabla1[[#This Row],[Curso]])</f>
        <v/>
      </c>
      <c r="BG518" s="253" t="str">
        <f>+IF(TRIM(F518)="","",$B$1&amp;"-"&amp;TRIM(Tabla1[[#This Row],[Mes Inscrito]])&amp;"-"&amp;TRIM(Tabla1[[#This Row],[Dia de clases Inscrito]])&amp;"-"&amp;TRIM(Tabla1[[#This Row],[Horario Inscrito]])&amp;"-"&amp;TRIM(Tabla1[[#This Row],[Fecha Inicio grupo]])&amp;"-"&amp;TRIM(Tabla1[[#This Row],[Tipo Incrito]]))</f>
        <v/>
      </c>
      <c r="BH518" s="307"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8"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8"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8" t="str">
        <f>IF(Tabla1[[#This Row],[Fecha Inicio grupo]]="","",IFERROR(VLOOKUP(Tabla1[[#This Row],[Mes de Alta como miembro]],Parámetros!$AM$2:$AN$16,2,0),"01/01/1900"))</f>
        <v/>
      </c>
    </row>
    <row r="519" spans="1:63" ht="14.45">
      <c r="A519" s="68">
        <v>516</v>
      </c>
      <c r="B519" s="29"/>
      <c r="C519" s="34"/>
      <c r="D519" s="42"/>
      <c r="E519" s="64"/>
      <c r="F519" s="45"/>
      <c r="G519" s="45"/>
      <c r="H519" s="164"/>
      <c r="I519" s="42"/>
      <c r="J519" s="28"/>
      <c r="K519" s="69"/>
      <c r="L519" s="68"/>
      <c r="M519" s="46"/>
      <c r="N519" s="239" t="str">
        <f ca="1">IF(Tabla1[[#This Row],[Fecha de nac]]="","",IF(Tabla1[[#This Row],[Fecha Finalización]] &gt;=TODAY(), DATEDIF(Tabla1[[#This Row],[Fecha de nac]],TODAY(),"y"), ROUNDDOWN((Tabla1[[#This Row],[Fecha Finalización]] -Tabla1[[#This Row],[Fecha de nac]])/365,0)))</f>
        <v/>
      </c>
      <c r="O519" s="170"/>
      <c r="P519" s="34"/>
      <c r="Q519" s="67"/>
      <c r="R519" s="67"/>
      <c r="S519" s="67"/>
      <c r="T519" s="67"/>
      <c r="U519" s="244" t="str">
        <f>IF(F519="","",Tabla1[[#This Row],[Fecha Inicio grupo]]+3*7-7)</f>
        <v/>
      </c>
      <c r="V519" s="245" t="str">
        <f>IF(F519="","",EDATE(Tabla1[[#This Row],[Fecha Inicio grupo]],3))</f>
        <v/>
      </c>
      <c r="W519" s="29"/>
      <c r="X519" s="29"/>
      <c r="Y519" s="76"/>
      <c r="Z519" s="76"/>
      <c r="AA519" s="76"/>
      <c r="AB519" s="76"/>
      <c r="AC519" s="76"/>
      <c r="AD519" s="76"/>
      <c r="AE519" s="76"/>
      <c r="AF519" s="76"/>
      <c r="AG519" s="76"/>
      <c r="AH519" s="76"/>
      <c r="AI519" s="76"/>
      <c r="AJ519" s="76"/>
      <c r="AK519" s="76"/>
      <c r="AL519" s="76"/>
      <c r="AM519" s="76"/>
      <c r="AN519" s="76"/>
      <c r="AO519" s="145"/>
      <c r="AP519" s="247" t="str">
        <f>IF(F519="","",IFERROR(VLOOKUP(SUBSTITUTE(SUBSTITUTE(Tabla1[[#This Row],[Uso Sistemas]],"T","P"),"N","F"),Parámetros!$M$2:$N$17,2,0),"Completar hasta 3ra sem. para evaluar a Probacionista"))</f>
        <v/>
      </c>
      <c r="AQ519" s="39"/>
      <c r="AR519" s="39"/>
      <c r="AS519" s="39"/>
      <c r="AT519" s="28"/>
      <c r="AU519" s="55"/>
      <c r="AV519" s="55"/>
      <c r="AW519" s="55"/>
      <c r="AX519" s="249" t="str">
        <f>IF(V519="","",EOMONTH(EDATE(Tabla1[[#This Row],[Fecha Finalización]],2),0))</f>
        <v/>
      </c>
      <c r="AY519" s="39"/>
      <c r="AZ519" s="250" t="str">
        <f>IF(V519="","",EOMONTH(EDATE(Tabla1[[#This Row],[Fecha Finalización]],3),0))</f>
        <v/>
      </c>
      <c r="BA519" s="39"/>
      <c r="BB519" s="39"/>
      <c r="BC519" s="236"/>
      <c r="BD519" s="234" t="str">
        <f>IF(F519="","",Tabla1[[#This Row],[sem 01]]&amp;Tabla1[[#This Row],[sem 02]]&amp;Tabla1[[#This Row],[sem 03]])</f>
        <v/>
      </c>
      <c r="BE519" s="235" t="str">
        <f>IF(TRIM(F519)="","",$B$1&amp;"-"&amp;SUBSTITUTE(Tabla1[[#This Row],[Mes Inscrito]]," ","")&amp;"-"&amp;SUBSTITUTE(Tabla1[[#This Row],[Dia de clases Inscrito]]," ","")&amp;"-"&amp;SUBSTITUTE(Tabla1[[#This Row],[Horario Inscrito]]," ","")&amp;"-"&amp;Tabla1[[#This Row],[Fecha Inicio grupo]])</f>
        <v/>
      </c>
      <c r="BF519" s="252" t="str">
        <f>IF(F519="","",Tabla1[[#This Row],[Curso]])</f>
        <v/>
      </c>
      <c r="BG519" s="253" t="str">
        <f>+IF(TRIM(F519)="","",$B$1&amp;"-"&amp;TRIM(Tabla1[[#This Row],[Mes Inscrito]])&amp;"-"&amp;TRIM(Tabla1[[#This Row],[Dia de clases Inscrito]])&amp;"-"&amp;TRIM(Tabla1[[#This Row],[Horario Inscrito]])&amp;"-"&amp;TRIM(Tabla1[[#This Row],[Fecha Inicio grupo]])&amp;"-"&amp;TRIM(Tabla1[[#This Row],[Tipo Incrito]]))</f>
        <v/>
      </c>
      <c r="BH519" s="307"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8"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8"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8" t="str">
        <f>IF(Tabla1[[#This Row],[Fecha Inicio grupo]]="","",IFERROR(VLOOKUP(Tabla1[[#This Row],[Mes de Alta como miembro]],Parámetros!$AM$2:$AN$16,2,0),"01/01/1900"))</f>
        <v/>
      </c>
    </row>
    <row r="520" spans="1:63" ht="14.45">
      <c r="A520" s="68">
        <v>517</v>
      </c>
      <c r="B520" s="29"/>
      <c r="C520" s="34"/>
      <c r="D520" s="42"/>
      <c r="E520" s="64"/>
      <c r="F520" s="45"/>
      <c r="G520" s="45"/>
      <c r="H520" s="164"/>
      <c r="I520" s="42"/>
      <c r="J520" s="28"/>
      <c r="K520" s="69"/>
      <c r="L520" s="68"/>
      <c r="M520" s="46"/>
      <c r="N520" s="239" t="str">
        <f ca="1">IF(Tabla1[[#This Row],[Fecha de nac]]="","",IF(Tabla1[[#This Row],[Fecha Finalización]] &gt;=TODAY(), DATEDIF(Tabla1[[#This Row],[Fecha de nac]],TODAY(),"y"), ROUNDDOWN((Tabla1[[#This Row],[Fecha Finalización]] -Tabla1[[#This Row],[Fecha de nac]])/365,0)))</f>
        <v/>
      </c>
      <c r="O520" s="170"/>
      <c r="P520" s="34"/>
      <c r="Q520" s="67"/>
      <c r="R520" s="67"/>
      <c r="S520" s="67"/>
      <c r="T520" s="67"/>
      <c r="U520" s="244" t="str">
        <f>IF(F520="","",Tabla1[[#This Row],[Fecha Inicio grupo]]+3*7-7)</f>
        <v/>
      </c>
      <c r="V520" s="245" t="str">
        <f>IF(F520="","",EDATE(Tabla1[[#This Row],[Fecha Inicio grupo]],3))</f>
        <v/>
      </c>
      <c r="W520" s="29"/>
      <c r="X520" s="29"/>
      <c r="Y520" s="76"/>
      <c r="Z520" s="76"/>
      <c r="AA520" s="76"/>
      <c r="AB520" s="76"/>
      <c r="AC520" s="76"/>
      <c r="AD520" s="76"/>
      <c r="AE520" s="76"/>
      <c r="AF520" s="76"/>
      <c r="AG520" s="76"/>
      <c r="AH520" s="76"/>
      <c r="AI520" s="76"/>
      <c r="AJ520" s="76"/>
      <c r="AK520" s="76"/>
      <c r="AL520" s="76"/>
      <c r="AM520" s="76"/>
      <c r="AN520" s="76"/>
      <c r="AO520" s="145"/>
      <c r="AP520" s="247" t="str">
        <f>IF(F520="","",IFERROR(VLOOKUP(SUBSTITUTE(SUBSTITUTE(Tabla1[[#This Row],[Uso Sistemas]],"T","P"),"N","F"),Parámetros!$M$2:$N$17,2,0),"Completar hasta 3ra sem. para evaluar a Probacionista"))</f>
        <v/>
      </c>
      <c r="AQ520" s="39"/>
      <c r="AR520" s="39"/>
      <c r="AS520" s="39"/>
      <c r="AT520" s="28"/>
      <c r="AU520" s="55"/>
      <c r="AV520" s="55"/>
      <c r="AW520" s="55"/>
      <c r="AX520" s="249" t="str">
        <f>IF(V520="","",EOMONTH(EDATE(Tabla1[[#This Row],[Fecha Finalización]],2),0))</f>
        <v/>
      </c>
      <c r="AY520" s="39"/>
      <c r="AZ520" s="250" t="str">
        <f>IF(V520="","",EOMONTH(EDATE(Tabla1[[#This Row],[Fecha Finalización]],3),0))</f>
        <v/>
      </c>
      <c r="BA520" s="39"/>
      <c r="BB520" s="39"/>
      <c r="BC520" s="236"/>
      <c r="BD520" s="234" t="str">
        <f>IF(F520="","",Tabla1[[#This Row],[sem 01]]&amp;Tabla1[[#This Row],[sem 02]]&amp;Tabla1[[#This Row],[sem 03]])</f>
        <v/>
      </c>
      <c r="BE520" s="235" t="str">
        <f>IF(TRIM(F520)="","",$B$1&amp;"-"&amp;SUBSTITUTE(Tabla1[[#This Row],[Mes Inscrito]]," ","")&amp;"-"&amp;SUBSTITUTE(Tabla1[[#This Row],[Dia de clases Inscrito]]," ","")&amp;"-"&amp;SUBSTITUTE(Tabla1[[#This Row],[Horario Inscrito]]," ","")&amp;"-"&amp;Tabla1[[#This Row],[Fecha Inicio grupo]])</f>
        <v/>
      </c>
      <c r="BF520" s="252" t="str">
        <f>IF(F520="","",Tabla1[[#This Row],[Curso]])</f>
        <v/>
      </c>
      <c r="BG520" s="253" t="str">
        <f>+IF(TRIM(F520)="","",$B$1&amp;"-"&amp;TRIM(Tabla1[[#This Row],[Mes Inscrito]])&amp;"-"&amp;TRIM(Tabla1[[#This Row],[Dia de clases Inscrito]])&amp;"-"&amp;TRIM(Tabla1[[#This Row],[Horario Inscrito]])&amp;"-"&amp;TRIM(Tabla1[[#This Row],[Fecha Inicio grupo]])&amp;"-"&amp;TRIM(Tabla1[[#This Row],[Tipo Incrito]]))</f>
        <v/>
      </c>
      <c r="BH520" s="307"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8"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8"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8" t="str">
        <f>IF(Tabla1[[#This Row],[Fecha Inicio grupo]]="","",IFERROR(VLOOKUP(Tabla1[[#This Row],[Mes de Alta como miembro]],Parámetros!$AM$2:$AN$16,2,0),"01/01/1900"))</f>
        <v/>
      </c>
    </row>
    <row r="521" spans="1:63" ht="14.45">
      <c r="A521" s="68">
        <v>518</v>
      </c>
      <c r="B521" s="29"/>
      <c r="C521" s="34"/>
      <c r="D521" s="42"/>
      <c r="E521" s="64"/>
      <c r="F521" s="45"/>
      <c r="G521" s="45"/>
      <c r="H521" s="164"/>
      <c r="I521" s="42"/>
      <c r="J521" s="28"/>
      <c r="K521" s="69"/>
      <c r="L521" s="68"/>
      <c r="M521" s="46"/>
      <c r="N521" s="239" t="str">
        <f ca="1">IF(Tabla1[[#This Row],[Fecha de nac]]="","",IF(Tabla1[[#This Row],[Fecha Finalización]] &gt;=TODAY(), DATEDIF(Tabla1[[#This Row],[Fecha de nac]],TODAY(),"y"), ROUNDDOWN((Tabla1[[#This Row],[Fecha Finalización]] -Tabla1[[#This Row],[Fecha de nac]])/365,0)))</f>
        <v/>
      </c>
      <c r="O521" s="170"/>
      <c r="P521" s="34"/>
      <c r="Q521" s="67"/>
      <c r="R521" s="67"/>
      <c r="S521" s="67"/>
      <c r="T521" s="67"/>
      <c r="U521" s="244" t="str">
        <f>IF(F521="","",Tabla1[[#This Row],[Fecha Inicio grupo]]+3*7-7)</f>
        <v/>
      </c>
      <c r="V521" s="245" t="str">
        <f>IF(F521="","",EDATE(Tabla1[[#This Row],[Fecha Inicio grupo]],3))</f>
        <v/>
      </c>
      <c r="W521" s="29"/>
      <c r="X521" s="29"/>
      <c r="Y521" s="76"/>
      <c r="Z521" s="76"/>
      <c r="AA521" s="76"/>
      <c r="AB521" s="76"/>
      <c r="AC521" s="76"/>
      <c r="AD521" s="76"/>
      <c r="AE521" s="76"/>
      <c r="AF521" s="76"/>
      <c r="AG521" s="76"/>
      <c r="AH521" s="76"/>
      <c r="AI521" s="76"/>
      <c r="AJ521" s="76"/>
      <c r="AK521" s="76"/>
      <c r="AL521" s="76"/>
      <c r="AM521" s="76"/>
      <c r="AN521" s="76"/>
      <c r="AO521" s="145"/>
      <c r="AP521" s="247" t="str">
        <f>IF(F521="","",IFERROR(VLOOKUP(SUBSTITUTE(SUBSTITUTE(Tabla1[[#This Row],[Uso Sistemas]],"T","P"),"N","F"),Parámetros!$M$2:$N$17,2,0),"Completar hasta 3ra sem. para evaluar a Probacionista"))</f>
        <v/>
      </c>
      <c r="AQ521" s="39"/>
      <c r="AR521" s="39"/>
      <c r="AS521" s="39"/>
      <c r="AT521" s="28"/>
      <c r="AU521" s="55"/>
      <c r="AV521" s="55"/>
      <c r="AW521" s="55"/>
      <c r="AX521" s="249" t="str">
        <f>IF(V521="","",EOMONTH(EDATE(Tabla1[[#This Row],[Fecha Finalización]],2),0))</f>
        <v/>
      </c>
      <c r="AY521" s="39"/>
      <c r="AZ521" s="250" t="str">
        <f>IF(V521="","",EOMONTH(EDATE(Tabla1[[#This Row],[Fecha Finalización]],3),0))</f>
        <v/>
      </c>
      <c r="BA521" s="39"/>
      <c r="BB521" s="39"/>
      <c r="BC521" s="236"/>
      <c r="BD521" s="234" t="str">
        <f>IF(F521="","",Tabla1[[#This Row],[sem 01]]&amp;Tabla1[[#This Row],[sem 02]]&amp;Tabla1[[#This Row],[sem 03]])</f>
        <v/>
      </c>
      <c r="BE521" s="235" t="str">
        <f>IF(TRIM(F521)="","",$B$1&amp;"-"&amp;SUBSTITUTE(Tabla1[[#This Row],[Mes Inscrito]]," ","")&amp;"-"&amp;SUBSTITUTE(Tabla1[[#This Row],[Dia de clases Inscrito]]," ","")&amp;"-"&amp;SUBSTITUTE(Tabla1[[#This Row],[Horario Inscrito]]," ","")&amp;"-"&amp;Tabla1[[#This Row],[Fecha Inicio grupo]])</f>
        <v/>
      </c>
      <c r="BF521" s="252" t="str">
        <f>IF(F521="","",Tabla1[[#This Row],[Curso]])</f>
        <v/>
      </c>
      <c r="BG521" s="253" t="str">
        <f>+IF(TRIM(F521)="","",$B$1&amp;"-"&amp;TRIM(Tabla1[[#This Row],[Mes Inscrito]])&amp;"-"&amp;TRIM(Tabla1[[#This Row],[Dia de clases Inscrito]])&amp;"-"&amp;TRIM(Tabla1[[#This Row],[Horario Inscrito]])&amp;"-"&amp;TRIM(Tabla1[[#This Row],[Fecha Inicio grupo]])&amp;"-"&amp;TRIM(Tabla1[[#This Row],[Tipo Incrito]]))</f>
        <v/>
      </c>
      <c r="BH521" s="307"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8"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8"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8" t="str">
        <f>IF(Tabla1[[#This Row],[Fecha Inicio grupo]]="","",IFERROR(VLOOKUP(Tabla1[[#This Row],[Mes de Alta como miembro]],Parámetros!$AM$2:$AN$16,2,0),"01/01/1900"))</f>
        <v/>
      </c>
    </row>
    <row r="522" spans="1:63" ht="14.45">
      <c r="A522" s="68">
        <v>519</v>
      </c>
      <c r="B522" s="29"/>
      <c r="C522" s="34"/>
      <c r="D522" s="42"/>
      <c r="E522" s="64"/>
      <c r="F522" s="45"/>
      <c r="G522" s="45"/>
      <c r="H522" s="164"/>
      <c r="I522" s="42"/>
      <c r="J522" s="28"/>
      <c r="K522" s="69"/>
      <c r="L522" s="68"/>
      <c r="M522" s="46"/>
      <c r="N522" s="239" t="str">
        <f ca="1">IF(Tabla1[[#This Row],[Fecha de nac]]="","",IF(Tabla1[[#This Row],[Fecha Finalización]] &gt;=TODAY(), DATEDIF(Tabla1[[#This Row],[Fecha de nac]],TODAY(),"y"), ROUNDDOWN((Tabla1[[#This Row],[Fecha Finalización]] -Tabla1[[#This Row],[Fecha de nac]])/365,0)))</f>
        <v/>
      </c>
      <c r="O522" s="170"/>
      <c r="P522" s="34"/>
      <c r="Q522" s="67"/>
      <c r="R522" s="67"/>
      <c r="S522" s="67"/>
      <c r="T522" s="67"/>
      <c r="U522" s="244" t="str">
        <f>IF(F522="","",Tabla1[[#This Row],[Fecha Inicio grupo]]+3*7-7)</f>
        <v/>
      </c>
      <c r="V522" s="245" t="str">
        <f>IF(F522="","",EDATE(Tabla1[[#This Row],[Fecha Inicio grupo]],3))</f>
        <v/>
      </c>
      <c r="W522" s="29"/>
      <c r="X522" s="29"/>
      <c r="Y522" s="76"/>
      <c r="Z522" s="76"/>
      <c r="AA522" s="76"/>
      <c r="AB522" s="76"/>
      <c r="AC522" s="76"/>
      <c r="AD522" s="76"/>
      <c r="AE522" s="76"/>
      <c r="AF522" s="76"/>
      <c r="AG522" s="76"/>
      <c r="AH522" s="76"/>
      <c r="AI522" s="76"/>
      <c r="AJ522" s="76"/>
      <c r="AK522" s="76"/>
      <c r="AL522" s="76"/>
      <c r="AM522" s="76"/>
      <c r="AN522" s="76"/>
      <c r="AO522" s="145"/>
      <c r="AP522" s="247" t="str">
        <f>IF(F522="","",IFERROR(VLOOKUP(SUBSTITUTE(SUBSTITUTE(Tabla1[[#This Row],[Uso Sistemas]],"T","P"),"N","F"),Parámetros!$M$2:$N$17,2,0),"Completar hasta 3ra sem. para evaluar a Probacionista"))</f>
        <v/>
      </c>
      <c r="AQ522" s="39"/>
      <c r="AR522" s="39"/>
      <c r="AS522" s="39"/>
      <c r="AT522" s="28"/>
      <c r="AU522" s="55"/>
      <c r="AV522" s="55"/>
      <c r="AW522" s="55"/>
      <c r="AX522" s="249" t="str">
        <f>IF(V522="","",EOMONTH(EDATE(Tabla1[[#This Row],[Fecha Finalización]],2),0))</f>
        <v/>
      </c>
      <c r="AY522" s="39"/>
      <c r="AZ522" s="250" t="str">
        <f>IF(V522="","",EOMONTH(EDATE(Tabla1[[#This Row],[Fecha Finalización]],3),0))</f>
        <v/>
      </c>
      <c r="BA522" s="39"/>
      <c r="BB522" s="39"/>
      <c r="BC522" s="236"/>
      <c r="BD522" s="234" t="str">
        <f>IF(F522="","",Tabla1[[#This Row],[sem 01]]&amp;Tabla1[[#This Row],[sem 02]]&amp;Tabla1[[#This Row],[sem 03]])</f>
        <v/>
      </c>
      <c r="BE522" s="235" t="str">
        <f>IF(TRIM(F522)="","",$B$1&amp;"-"&amp;SUBSTITUTE(Tabla1[[#This Row],[Mes Inscrito]]," ","")&amp;"-"&amp;SUBSTITUTE(Tabla1[[#This Row],[Dia de clases Inscrito]]," ","")&amp;"-"&amp;SUBSTITUTE(Tabla1[[#This Row],[Horario Inscrito]]," ","")&amp;"-"&amp;Tabla1[[#This Row],[Fecha Inicio grupo]])</f>
        <v/>
      </c>
      <c r="BF522" s="252" t="str">
        <f>IF(F522="","",Tabla1[[#This Row],[Curso]])</f>
        <v/>
      </c>
      <c r="BG522" s="253" t="str">
        <f>+IF(TRIM(F522)="","",$B$1&amp;"-"&amp;TRIM(Tabla1[[#This Row],[Mes Inscrito]])&amp;"-"&amp;TRIM(Tabla1[[#This Row],[Dia de clases Inscrito]])&amp;"-"&amp;TRIM(Tabla1[[#This Row],[Horario Inscrito]])&amp;"-"&amp;TRIM(Tabla1[[#This Row],[Fecha Inicio grupo]])&amp;"-"&amp;TRIM(Tabla1[[#This Row],[Tipo Incrito]]))</f>
        <v/>
      </c>
      <c r="BH522" s="307"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8"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8"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8" t="str">
        <f>IF(Tabla1[[#This Row],[Fecha Inicio grupo]]="","",IFERROR(VLOOKUP(Tabla1[[#This Row],[Mes de Alta como miembro]],Parámetros!$AM$2:$AN$16,2,0),"01/01/1900"))</f>
        <v/>
      </c>
    </row>
    <row r="523" spans="1:63" ht="14.45">
      <c r="A523" s="68">
        <v>520</v>
      </c>
      <c r="B523" s="29"/>
      <c r="C523" s="34"/>
      <c r="D523" s="42"/>
      <c r="E523" s="64"/>
      <c r="F523" s="45"/>
      <c r="G523" s="45"/>
      <c r="H523" s="164"/>
      <c r="I523" s="42"/>
      <c r="J523" s="28"/>
      <c r="K523" s="69"/>
      <c r="L523" s="68"/>
      <c r="M523" s="46"/>
      <c r="N523" s="239" t="str">
        <f ca="1">IF(Tabla1[[#This Row],[Fecha de nac]]="","",IF(Tabla1[[#This Row],[Fecha Finalización]] &gt;=TODAY(), DATEDIF(Tabla1[[#This Row],[Fecha de nac]],TODAY(),"y"), ROUNDDOWN((Tabla1[[#This Row],[Fecha Finalización]] -Tabla1[[#This Row],[Fecha de nac]])/365,0)))</f>
        <v/>
      </c>
      <c r="O523" s="170"/>
      <c r="P523" s="34"/>
      <c r="Q523" s="67"/>
      <c r="R523" s="67"/>
      <c r="S523" s="67"/>
      <c r="T523" s="67"/>
      <c r="U523" s="244" t="str">
        <f>IF(F523="","",Tabla1[[#This Row],[Fecha Inicio grupo]]+3*7-7)</f>
        <v/>
      </c>
      <c r="V523" s="245" t="str">
        <f>IF(F523="","",EDATE(Tabla1[[#This Row],[Fecha Inicio grupo]],3))</f>
        <v/>
      </c>
      <c r="W523" s="29"/>
      <c r="X523" s="29"/>
      <c r="Y523" s="76"/>
      <c r="Z523" s="76"/>
      <c r="AA523" s="76"/>
      <c r="AB523" s="76"/>
      <c r="AC523" s="76"/>
      <c r="AD523" s="76"/>
      <c r="AE523" s="76"/>
      <c r="AF523" s="76"/>
      <c r="AG523" s="76"/>
      <c r="AH523" s="76"/>
      <c r="AI523" s="76"/>
      <c r="AJ523" s="76"/>
      <c r="AK523" s="76"/>
      <c r="AL523" s="76"/>
      <c r="AM523" s="76"/>
      <c r="AN523" s="76"/>
      <c r="AO523" s="145"/>
      <c r="AP523" s="247" t="str">
        <f>IF(F523="","",IFERROR(VLOOKUP(SUBSTITUTE(SUBSTITUTE(Tabla1[[#This Row],[Uso Sistemas]],"T","P"),"N","F"),Parámetros!$M$2:$N$17,2,0),"Completar hasta 3ra sem. para evaluar a Probacionista"))</f>
        <v/>
      </c>
      <c r="AQ523" s="39"/>
      <c r="AR523" s="39"/>
      <c r="AS523" s="39"/>
      <c r="AT523" s="28"/>
      <c r="AU523" s="55"/>
      <c r="AV523" s="55"/>
      <c r="AW523" s="55"/>
      <c r="AX523" s="249" t="str">
        <f>IF(V523="","",EOMONTH(EDATE(Tabla1[[#This Row],[Fecha Finalización]],2),0))</f>
        <v/>
      </c>
      <c r="AY523" s="39"/>
      <c r="AZ523" s="250" t="str">
        <f>IF(V523="","",EOMONTH(EDATE(Tabla1[[#This Row],[Fecha Finalización]],3),0))</f>
        <v/>
      </c>
      <c r="BA523" s="39"/>
      <c r="BB523" s="39"/>
      <c r="BC523" s="236"/>
      <c r="BD523" s="234" t="str">
        <f>IF(F523="","",Tabla1[[#This Row],[sem 01]]&amp;Tabla1[[#This Row],[sem 02]]&amp;Tabla1[[#This Row],[sem 03]])</f>
        <v/>
      </c>
      <c r="BE523" s="235" t="str">
        <f>IF(TRIM(F523)="","",$B$1&amp;"-"&amp;SUBSTITUTE(Tabla1[[#This Row],[Mes Inscrito]]," ","")&amp;"-"&amp;SUBSTITUTE(Tabla1[[#This Row],[Dia de clases Inscrito]]," ","")&amp;"-"&amp;SUBSTITUTE(Tabla1[[#This Row],[Horario Inscrito]]," ","")&amp;"-"&amp;Tabla1[[#This Row],[Fecha Inicio grupo]])</f>
        <v/>
      </c>
      <c r="BF523" s="252" t="str">
        <f>IF(F523="","",Tabla1[[#This Row],[Curso]])</f>
        <v/>
      </c>
      <c r="BG523" s="253" t="str">
        <f>+IF(TRIM(F523)="","",$B$1&amp;"-"&amp;TRIM(Tabla1[[#This Row],[Mes Inscrito]])&amp;"-"&amp;TRIM(Tabla1[[#This Row],[Dia de clases Inscrito]])&amp;"-"&amp;TRIM(Tabla1[[#This Row],[Horario Inscrito]])&amp;"-"&amp;TRIM(Tabla1[[#This Row],[Fecha Inicio grupo]])&amp;"-"&amp;TRIM(Tabla1[[#This Row],[Tipo Incrito]]))</f>
        <v/>
      </c>
      <c r="BH523" s="307"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8"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8"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8" t="str">
        <f>IF(Tabla1[[#This Row],[Fecha Inicio grupo]]="","",IFERROR(VLOOKUP(Tabla1[[#This Row],[Mes de Alta como miembro]],Parámetros!$AM$2:$AN$16,2,0),"01/01/1900"))</f>
        <v/>
      </c>
    </row>
    <row r="524" spans="1:63" ht="14.45">
      <c r="A524" s="68">
        <v>521</v>
      </c>
      <c r="B524" s="29"/>
      <c r="C524" s="34"/>
      <c r="D524" s="42"/>
      <c r="E524" s="64"/>
      <c r="F524" s="45"/>
      <c r="G524" s="45"/>
      <c r="H524" s="164"/>
      <c r="I524" s="42"/>
      <c r="J524" s="28"/>
      <c r="K524" s="69"/>
      <c r="L524" s="68"/>
      <c r="M524" s="46"/>
      <c r="N524" s="239" t="str">
        <f ca="1">IF(Tabla1[[#This Row],[Fecha de nac]]="","",IF(Tabla1[[#This Row],[Fecha Finalización]] &gt;=TODAY(), DATEDIF(Tabla1[[#This Row],[Fecha de nac]],TODAY(),"y"), ROUNDDOWN((Tabla1[[#This Row],[Fecha Finalización]] -Tabla1[[#This Row],[Fecha de nac]])/365,0)))</f>
        <v/>
      </c>
      <c r="O524" s="170"/>
      <c r="P524" s="34"/>
      <c r="Q524" s="67"/>
      <c r="R524" s="67"/>
      <c r="S524" s="67"/>
      <c r="T524" s="67"/>
      <c r="U524" s="244" t="str">
        <f>IF(F524="","",Tabla1[[#This Row],[Fecha Inicio grupo]]+3*7-7)</f>
        <v/>
      </c>
      <c r="V524" s="245" t="str">
        <f>IF(F524="","",EDATE(Tabla1[[#This Row],[Fecha Inicio grupo]],3))</f>
        <v/>
      </c>
      <c r="W524" s="29"/>
      <c r="X524" s="29"/>
      <c r="Y524" s="76"/>
      <c r="Z524" s="76"/>
      <c r="AA524" s="76"/>
      <c r="AB524" s="76"/>
      <c r="AC524" s="76"/>
      <c r="AD524" s="76"/>
      <c r="AE524" s="76"/>
      <c r="AF524" s="76"/>
      <c r="AG524" s="76"/>
      <c r="AH524" s="76"/>
      <c r="AI524" s="76"/>
      <c r="AJ524" s="76"/>
      <c r="AK524" s="76"/>
      <c r="AL524" s="76"/>
      <c r="AM524" s="76"/>
      <c r="AN524" s="76"/>
      <c r="AO524" s="145"/>
      <c r="AP524" s="247" t="str">
        <f>IF(F524="","",IFERROR(VLOOKUP(SUBSTITUTE(SUBSTITUTE(Tabla1[[#This Row],[Uso Sistemas]],"T","P"),"N","F"),Parámetros!$M$2:$N$17,2,0),"Completar hasta 3ra sem. para evaluar a Probacionista"))</f>
        <v/>
      </c>
      <c r="AQ524" s="39"/>
      <c r="AR524" s="39"/>
      <c r="AS524" s="39"/>
      <c r="AT524" s="28"/>
      <c r="AU524" s="55"/>
      <c r="AV524" s="55"/>
      <c r="AW524" s="55"/>
      <c r="AX524" s="249" t="str">
        <f>IF(V524="","",EOMONTH(EDATE(Tabla1[[#This Row],[Fecha Finalización]],2),0))</f>
        <v/>
      </c>
      <c r="AY524" s="39"/>
      <c r="AZ524" s="250" t="str">
        <f>IF(V524="","",EOMONTH(EDATE(Tabla1[[#This Row],[Fecha Finalización]],3),0))</f>
        <v/>
      </c>
      <c r="BA524" s="39"/>
      <c r="BB524" s="39"/>
      <c r="BC524" s="236"/>
      <c r="BD524" s="234" t="str">
        <f>IF(F524="","",Tabla1[[#This Row],[sem 01]]&amp;Tabla1[[#This Row],[sem 02]]&amp;Tabla1[[#This Row],[sem 03]])</f>
        <v/>
      </c>
      <c r="BE524" s="235" t="str">
        <f>IF(TRIM(F524)="","",$B$1&amp;"-"&amp;SUBSTITUTE(Tabla1[[#This Row],[Mes Inscrito]]," ","")&amp;"-"&amp;SUBSTITUTE(Tabla1[[#This Row],[Dia de clases Inscrito]]," ","")&amp;"-"&amp;SUBSTITUTE(Tabla1[[#This Row],[Horario Inscrito]]," ","")&amp;"-"&amp;Tabla1[[#This Row],[Fecha Inicio grupo]])</f>
        <v/>
      </c>
      <c r="BF524" s="252" t="str">
        <f>IF(F524="","",Tabla1[[#This Row],[Curso]])</f>
        <v/>
      </c>
      <c r="BG524" s="253" t="str">
        <f>+IF(TRIM(F524)="","",$B$1&amp;"-"&amp;TRIM(Tabla1[[#This Row],[Mes Inscrito]])&amp;"-"&amp;TRIM(Tabla1[[#This Row],[Dia de clases Inscrito]])&amp;"-"&amp;TRIM(Tabla1[[#This Row],[Horario Inscrito]])&amp;"-"&amp;TRIM(Tabla1[[#This Row],[Fecha Inicio grupo]])&amp;"-"&amp;TRIM(Tabla1[[#This Row],[Tipo Incrito]]))</f>
        <v/>
      </c>
      <c r="BH524" s="307"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8"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8"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8" t="str">
        <f>IF(Tabla1[[#This Row],[Fecha Inicio grupo]]="","",IFERROR(VLOOKUP(Tabla1[[#This Row],[Mes de Alta como miembro]],Parámetros!$AM$2:$AN$16,2,0),"01/01/1900"))</f>
        <v/>
      </c>
    </row>
    <row r="525" spans="1:63" ht="14.45">
      <c r="A525" s="68">
        <v>522</v>
      </c>
      <c r="B525" s="29"/>
      <c r="C525" s="34"/>
      <c r="D525" s="42"/>
      <c r="E525" s="64"/>
      <c r="F525" s="45"/>
      <c r="G525" s="45"/>
      <c r="H525" s="164"/>
      <c r="I525" s="42"/>
      <c r="J525" s="28"/>
      <c r="K525" s="69"/>
      <c r="L525" s="68"/>
      <c r="M525" s="46"/>
      <c r="N525" s="239" t="str">
        <f ca="1">IF(Tabla1[[#This Row],[Fecha de nac]]="","",IF(Tabla1[[#This Row],[Fecha Finalización]] &gt;=TODAY(), DATEDIF(Tabla1[[#This Row],[Fecha de nac]],TODAY(),"y"), ROUNDDOWN((Tabla1[[#This Row],[Fecha Finalización]] -Tabla1[[#This Row],[Fecha de nac]])/365,0)))</f>
        <v/>
      </c>
      <c r="O525" s="170"/>
      <c r="P525" s="34"/>
      <c r="Q525" s="67"/>
      <c r="R525" s="67"/>
      <c r="S525" s="67"/>
      <c r="T525" s="67"/>
      <c r="U525" s="244" t="str">
        <f>IF(F525="","",Tabla1[[#This Row],[Fecha Inicio grupo]]+3*7-7)</f>
        <v/>
      </c>
      <c r="V525" s="245" t="str">
        <f>IF(F525="","",EDATE(Tabla1[[#This Row],[Fecha Inicio grupo]],3))</f>
        <v/>
      </c>
      <c r="W525" s="29"/>
      <c r="X525" s="29"/>
      <c r="Y525" s="76"/>
      <c r="Z525" s="76"/>
      <c r="AA525" s="76"/>
      <c r="AB525" s="76"/>
      <c r="AC525" s="76"/>
      <c r="AD525" s="76"/>
      <c r="AE525" s="76"/>
      <c r="AF525" s="76"/>
      <c r="AG525" s="76"/>
      <c r="AH525" s="76"/>
      <c r="AI525" s="76"/>
      <c r="AJ525" s="76"/>
      <c r="AK525" s="76"/>
      <c r="AL525" s="76"/>
      <c r="AM525" s="76"/>
      <c r="AN525" s="76"/>
      <c r="AO525" s="145"/>
      <c r="AP525" s="247" t="str">
        <f>IF(F525="","",IFERROR(VLOOKUP(SUBSTITUTE(SUBSTITUTE(Tabla1[[#This Row],[Uso Sistemas]],"T","P"),"N","F"),Parámetros!$M$2:$N$17,2,0),"Completar hasta 3ra sem. para evaluar a Probacionista"))</f>
        <v/>
      </c>
      <c r="AQ525" s="39"/>
      <c r="AR525" s="39"/>
      <c r="AS525" s="39"/>
      <c r="AT525" s="28"/>
      <c r="AU525" s="55"/>
      <c r="AV525" s="55"/>
      <c r="AW525" s="55"/>
      <c r="AX525" s="249" t="str">
        <f>IF(V525="","",EOMONTH(EDATE(Tabla1[[#This Row],[Fecha Finalización]],2),0))</f>
        <v/>
      </c>
      <c r="AY525" s="39"/>
      <c r="AZ525" s="250" t="str">
        <f>IF(V525="","",EOMONTH(EDATE(Tabla1[[#This Row],[Fecha Finalización]],3),0))</f>
        <v/>
      </c>
      <c r="BA525" s="39"/>
      <c r="BB525" s="39"/>
      <c r="BC525" s="236"/>
      <c r="BD525" s="234" t="str">
        <f>IF(F525="","",Tabla1[[#This Row],[sem 01]]&amp;Tabla1[[#This Row],[sem 02]]&amp;Tabla1[[#This Row],[sem 03]])</f>
        <v/>
      </c>
      <c r="BE525" s="235" t="str">
        <f>IF(TRIM(F525)="","",$B$1&amp;"-"&amp;SUBSTITUTE(Tabla1[[#This Row],[Mes Inscrito]]," ","")&amp;"-"&amp;SUBSTITUTE(Tabla1[[#This Row],[Dia de clases Inscrito]]," ","")&amp;"-"&amp;SUBSTITUTE(Tabla1[[#This Row],[Horario Inscrito]]," ","")&amp;"-"&amp;Tabla1[[#This Row],[Fecha Inicio grupo]])</f>
        <v/>
      </c>
      <c r="BF525" s="252" t="str">
        <f>IF(F525="","",Tabla1[[#This Row],[Curso]])</f>
        <v/>
      </c>
      <c r="BG525" s="253" t="str">
        <f>+IF(TRIM(F525)="","",$B$1&amp;"-"&amp;TRIM(Tabla1[[#This Row],[Mes Inscrito]])&amp;"-"&amp;TRIM(Tabla1[[#This Row],[Dia de clases Inscrito]])&amp;"-"&amp;TRIM(Tabla1[[#This Row],[Horario Inscrito]])&amp;"-"&amp;TRIM(Tabla1[[#This Row],[Fecha Inicio grupo]])&amp;"-"&amp;TRIM(Tabla1[[#This Row],[Tipo Incrito]]))</f>
        <v/>
      </c>
      <c r="BH525" s="307"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8"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8"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8" t="str">
        <f>IF(Tabla1[[#This Row],[Fecha Inicio grupo]]="","",IFERROR(VLOOKUP(Tabla1[[#This Row],[Mes de Alta como miembro]],Parámetros!$AM$2:$AN$16,2,0),"01/01/1900"))</f>
        <v/>
      </c>
    </row>
    <row r="526" spans="1:63" ht="14.45">
      <c r="A526" s="68">
        <v>523</v>
      </c>
      <c r="B526" s="29"/>
      <c r="C526" s="34"/>
      <c r="D526" s="42"/>
      <c r="E526" s="64"/>
      <c r="F526" s="45"/>
      <c r="G526" s="45"/>
      <c r="H526" s="164"/>
      <c r="I526" s="42"/>
      <c r="J526" s="28"/>
      <c r="K526" s="69"/>
      <c r="L526" s="68"/>
      <c r="M526" s="46"/>
      <c r="N526" s="239" t="str">
        <f ca="1">IF(Tabla1[[#This Row],[Fecha de nac]]="","",IF(Tabla1[[#This Row],[Fecha Finalización]] &gt;=TODAY(), DATEDIF(Tabla1[[#This Row],[Fecha de nac]],TODAY(),"y"), ROUNDDOWN((Tabla1[[#This Row],[Fecha Finalización]] -Tabla1[[#This Row],[Fecha de nac]])/365,0)))</f>
        <v/>
      </c>
      <c r="O526" s="170"/>
      <c r="P526" s="34"/>
      <c r="Q526" s="67"/>
      <c r="R526" s="67"/>
      <c r="S526" s="67"/>
      <c r="T526" s="67"/>
      <c r="U526" s="244" t="str">
        <f>IF(F526="","",Tabla1[[#This Row],[Fecha Inicio grupo]]+3*7-7)</f>
        <v/>
      </c>
      <c r="V526" s="245" t="str">
        <f>IF(F526="","",EDATE(Tabla1[[#This Row],[Fecha Inicio grupo]],3))</f>
        <v/>
      </c>
      <c r="W526" s="29"/>
      <c r="X526" s="29"/>
      <c r="Y526" s="76"/>
      <c r="Z526" s="76"/>
      <c r="AA526" s="76"/>
      <c r="AB526" s="76"/>
      <c r="AC526" s="76"/>
      <c r="AD526" s="76"/>
      <c r="AE526" s="76"/>
      <c r="AF526" s="76"/>
      <c r="AG526" s="76"/>
      <c r="AH526" s="76"/>
      <c r="AI526" s="76"/>
      <c r="AJ526" s="76"/>
      <c r="AK526" s="76"/>
      <c r="AL526" s="76"/>
      <c r="AM526" s="76"/>
      <c r="AN526" s="76"/>
      <c r="AO526" s="145"/>
      <c r="AP526" s="247" t="str">
        <f>IF(F526="","",IFERROR(VLOOKUP(SUBSTITUTE(SUBSTITUTE(Tabla1[[#This Row],[Uso Sistemas]],"T","P"),"N","F"),Parámetros!$M$2:$N$17,2,0),"Completar hasta 3ra sem. para evaluar a Probacionista"))</f>
        <v/>
      </c>
      <c r="AQ526" s="39"/>
      <c r="AR526" s="39"/>
      <c r="AS526" s="39"/>
      <c r="AT526" s="28"/>
      <c r="AU526" s="55"/>
      <c r="AV526" s="55"/>
      <c r="AW526" s="55"/>
      <c r="AX526" s="249" t="str">
        <f>IF(V526="","",EOMONTH(EDATE(Tabla1[[#This Row],[Fecha Finalización]],2),0))</f>
        <v/>
      </c>
      <c r="AY526" s="39"/>
      <c r="AZ526" s="250" t="str">
        <f>IF(V526="","",EOMONTH(EDATE(Tabla1[[#This Row],[Fecha Finalización]],3),0))</f>
        <v/>
      </c>
      <c r="BA526" s="39"/>
      <c r="BB526" s="39"/>
      <c r="BC526" s="236"/>
      <c r="BD526" s="234" t="str">
        <f>IF(F526="","",Tabla1[[#This Row],[sem 01]]&amp;Tabla1[[#This Row],[sem 02]]&amp;Tabla1[[#This Row],[sem 03]])</f>
        <v/>
      </c>
      <c r="BE526" s="235" t="str">
        <f>IF(TRIM(F526)="","",$B$1&amp;"-"&amp;SUBSTITUTE(Tabla1[[#This Row],[Mes Inscrito]]," ","")&amp;"-"&amp;SUBSTITUTE(Tabla1[[#This Row],[Dia de clases Inscrito]]," ","")&amp;"-"&amp;SUBSTITUTE(Tabla1[[#This Row],[Horario Inscrito]]," ","")&amp;"-"&amp;Tabla1[[#This Row],[Fecha Inicio grupo]])</f>
        <v/>
      </c>
      <c r="BF526" s="252" t="str">
        <f>IF(F526="","",Tabla1[[#This Row],[Curso]])</f>
        <v/>
      </c>
      <c r="BG526" s="253" t="str">
        <f>+IF(TRIM(F526)="","",$B$1&amp;"-"&amp;TRIM(Tabla1[[#This Row],[Mes Inscrito]])&amp;"-"&amp;TRIM(Tabla1[[#This Row],[Dia de clases Inscrito]])&amp;"-"&amp;TRIM(Tabla1[[#This Row],[Horario Inscrito]])&amp;"-"&amp;TRIM(Tabla1[[#This Row],[Fecha Inicio grupo]])&amp;"-"&amp;TRIM(Tabla1[[#This Row],[Tipo Incrito]]))</f>
        <v/>
      </c>
      <c r="BH526" s="307"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8"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8"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8" t="str">
        <f>IF(Tabla1[[#This Row],[Fecha Inicio grupo]]="","",IFERROR(VLOOKUP(Tabla1[[#This Row],[Mes de Alta como miembro]],Parámetros!$AM$2:$AN$16,2,0),"01/01/1900"))</f>
        <v/>
      </c>
    </row>
    <row r="527" spans="1:63" ht="14.45">
      <c r="A527" s="68">
        <v>524</v>
      </c>
      <c r="B527" s="29"/>
      <c r="C527" s="34"/>
      <c r="D527" s="42"/>
      <c r="E527" s="64"/>
      <c r="F527" s="45"/>
      <c r="G527" s="45"/>
      <c r="H527" s="164"/>
      <c r="I527" s="42"/>
      <c r="J527" s="28"/>
      <c r="K527" s="69"/>
      <c r="L527" s="68"/>
      <c r="M527" s="46"/>
      <c r="N527" s="239" t="str">
        <f ca="1">IF(Tabla1[[#This Row],[Fecha de nac]]="","",IF(Tabla1[[#This Row],[Fecha Finalización]] &gt;=TODAY(), DATEDIF(Tabla1[[#This Row],[Fecha de nac]],TODAY(),"y"), ROUNDDOWN((Tabla1[[#This Row],[Fecha Finalización]] -Tabla1[[#This Row],[Fecha de nac]])/365,0)))</f>
        <v/>
      </c>
      <c r="O527" s="170"/>
      <c r="P527" s="34"/>
      <c r="Q527" s="67"/>
      <c r="R527" s="67"/>
      <c r="S527" s="67"/>
      <c r="T527" s="67"/>
      <c r="U527" s="244" t="str">
        <f>IF(F527="","",Tabla1[[#This Row],[Fecha Inicio grupo]]+3*7-7)</f>
        <v/>
      </c>
      <c r="V527" s="245" t="str">
        <f>IF(F527="","",EDATE(Tabla1[[#This Row],[Fecha Inicio grupo]],3))</f>
        <v/>
      </c>
      <c r="W527" s="29"/>
      <c r="X527" s="29"/>
      <c r="Y527" s="76"/>
      <c r="Z527" s="76"/>
      <c r="AA527" s="76"/>
      <c r="AB527" s="76"/>
      <c r="AC527" s="76"/>
      <c r="AD527" s="76"/>
      <c r="AE527" s="76"/>
      <c r="AF527" s="76"/>
      <c r="AG527" s="76"/>
      <c r="AH527" s="76"/>
      <c r="AI527" s="76"/>
      <c r="AJ527" s="76"/>
      <c r="AK527" s="76"/>
      <c r="AL527" s="76"/>
      <c r="AM527" s="76"/>
      <c r="AN527" s="76"/>
      <c r="AO527" s="145"/>
      <c r="AP527" s="247" t="str">
        <f>IF(F527="","",IFERROR(VLOOKUP(SUBSTITUTE(SUBSTITUTE(Tabla1[[#This Row],[Uso Sistemas]],"T","P"),"N","F"),Parámetros!$M$2:$N$17,2,0),"Completar hasta 3ra sem. para evaluar a Probacionista"))</f>
        <v/>
      </c>
      <c r="AQ527" s="39"/>
      <c r="AR527" s="39"/>
      <c r="AS527" s="39"/>
      <c r="AT527" s="28"/>
      <c r="AU527" s="55"/>
      <c r="AV527" s="55"/>
      <c r="AW527" s="55"/>
      <c r="AX527" s="249" t="str">
        <f>IF(V527="","",EOMONTH(EDATE(Tabla1[[#This Row],[Fecha Finalización]],2),0))</f>
        <v/>
      </c>
      <c r="AY527" s="39"/>
      <c r="AZ527" s="250" t="str">
        <f>IF(V527="","",EOMONTH(EDATE(Tabla1[[#This Row],[Fecha Finalización]],3),0))</f>
        <v/>
      </c>
      <c r="BA527" s="39"/>
      <c r="BB527" s="39"/>
      <c r="BC527" s="236"/>
      <c r="BD527" s="234" t="str">
        <f>IF(F527="","",Tabla1[[#This Row],[sem 01]]&amp;Tabla1[[#This Row],[sem 02]]&amp;Tabla1[[#This Row],[sem 03]])</f>
        <v/>
      </c>
      <c r="BE527" s="235" t="str">
        <f>IF(TRIM(F527)="","",$B$1&amp;"-"&amp;SUBSTITUTE(Tabla1[[#This Row],[Mes Inscrito]]," ","")&amp;"-"&amp;SUBSTITUTE(Tabla1[[#This Row],[Dia de clases Inscrito]]," ","")&amp;"-"&amp;SUBSTITUTE(Tabla1[[#This Row],[Horario Inscrito]]," ","")&amp;"-"&amp;Tabla1[[#This Row],[Fecha Inicio grupo]])</f>
        <v/>
      </c>
      <c r="BF527" s="252" t="str">
        <f>IF(F527="","",Tabla1[[#This Row],[Curso]])</f>
        <v/>
      </c>
      <c r="BG527" s="253" t="str">
        <f>+IF(TRIM(F527)="","",$B$1&amp;"-"&amp;TRIM(Tabla1[[#This Row],[Mes Inscrito]])&amp;"-"&amp;TRIM(Tabla1[[#This Row],[Dia de clases Inscrito]])&amp;"-"&amp;TRIM(Tabla1[[#This Row],[Horario Inscrito]])&amp;"-"&amp;TRIM(Tabla1[[#This Row],[Fecha Inicio grupo]])&amp;"-"&amp;TRIM(Tabla1[[#This Row],[Tipo Incrito]]))</f>
        <v/>
      </c>
      <c r="BH527" s="307"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8"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8"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8" t="str">
        <f>IF(Tabla1[[#This Row],[Fecha Inicio grupo]]="","",IFERROR(VLOOKUP(Tabla1[[#This Row],[Mes de Alta como miembro]],Parámetros!$AM$2:$AN$16,2,0),"01/01/1900"))</f>
        <v/>
      </c>
    </row>
    <row r="528" spans="1:63" ht="14.45">
      <c r="A528" s="68">
        <v>525</v>
      </c>
      <c r="B528" s="29"/>
      <c r="C528" s="34"/>
      <c r="D528" s="42"/>
      <c r="E528" s="64"/>
      <c r="F528" s="45"/>
      <c r="G528" s="45"/>
      <c r="H528" s="164"/>
      <c r="I528" s="42"/>
      <c r="J528" s="28"/>
      <c r="K528" s="69"/>
      <c r="L528" s="68"/>
      <c r="M528" s="46"/>
      <c r="N528" s="239" t="str">
        <f ca="1">IF(Tabla1[[#This Row],[Fecha de nac]]="","",IF(Tabla1[[#This Row],[Fecha Finalización]] &gt;=TODAY(), DATEDIF(Tabla1[[#This Row],[Fecha de nac]],TODAY(),"y"), ROUNDDOWN((Tabla1[[#This Row],[Fecha Finalización]] -Tabla1[[#This Row],[Fecha de nac]])/365,0)))</f>
        <v/>
      </c>
      <c r="O528" s="170"/>
      <c r="P528" s="34"/>
      <c r="Q528" s="67"/>
      <c r="R528" s="67"/>
      <c r="S528" s="67"/>
      <c r="T528" s="67"/>
      <c r="U528" s="244" t="str">
        <f>IF(F528="","",Tabla1[[#This Row],[Fecha Inicio grupo]]+3*7-7)</f>
        <v/>
      </c>
      <c r="V528" s="245" t="str">
        <f>IF(F528="","",EDATE(Tabla1[[#This Row],[Fecha Inicio grupo]],3))</f>
        <v/>
      </c>
      <c r="W528" s="29"/>
      <c r="X528" s="29"/>
      <c r="Y528" s="76"/>
      <c r="Z528" s="76"/>
      <c r="AA528" s="76"/>
      <c r="AB528" s="76"/>
      <c r="AC528" s="76"/>
      <c r="AD528" s="76"/>
      <c r="AE528" s="76"/>
      <c r="AF528" s="76"/>
      <c r="AG528" s="76"/>
      <c r="AH528" s="76"/>
      <c r="AI528" s="76"/>
      <c r="AJ528" s="76"/>
      <c r="AK528" s="76"/>
      <c r="AL528" s="76"/>
      <c r="AM528" s="76"/>
      <c r="AN528" s="76"/>
      <c r="AO528" s="145"/>
      <c r="AP528" s="247" t="str">
        <f>IF(F528="","",IFERROR(VLOOKUP(SUBSTITUTE(SUBSTITUTE(Tabla1[[#This Row],[Uso Sistemas]],"T","P"),"N","F"),Parámetros!$M$2:$N$17,2,0),"Completar hasta 3ra sem. para evaluar a Probacionista"))</f>
        <v/>
      </c>
      <c r="AQ528" s="39"/>
      <c r="AR528" s="39"/>
      <c r="AS528" s="39"/>
      <c r="AT528" s="28"/>
      <c r="AU528" s="55"/>
      <c r="AV528" s="55"/>
      <c r="AW528" s="55"/>
      <c r="AX528" s="249" t="str">
        <f>IF(V528="","",EOMONTH(EDATE(Tabla1[[#This Row],[Fecha Finalización]],2),0))</f>
        <v/>
      </c>
      <c r="AY528" s="39"/>
      <c r="AZ528" s="250" t="str">
        <f>IF(V528="","",EOMONTH(EDATE(Tabla1[[#This Row],[Fecha Finalización]],3),0))</f>
        <v/>
      </c>
      <c r="BA528" s="39"/>
      <c r="BB528" s="39"/>
      <c r="BC528" s="236"/>
      <c r="BD528" s="234" t="str">
        <f>IF(F528="","",Tabla1[[#This Row],[sem 01]]&amp;Tabla1[[#This Row],[sem 02]]&amp;Tabla1[[#This Row],[sem 03]])</f>
        <v/>
      </c>
      <c r="BE528" s="235" t="str">
        <f>IF(TRIM(F528)="","",$B$1&amp;"-"&amp;SUBSTITUTE(Tabla1[[#This Row],[Mes Inscrito]]," ","")&amp;"-"&amp;SUBSTITUTE(Tabla1[[#This Row],[Dia de clases Inscrito]]," ","")&amp;"-"&amp;SUBSTITUTE(Tabla1[[#This Row],[Horario Inscrito]]," ","")&amp;"-"&amp;Tabla1[[#This Row],[Fecha Inicio grupo]])</f>
        <v/>
      </c>
      <c r="BF528" s="252" t="str">
        <f>IF(F528="","",Tabla1[[#This Row],[Curso]])</f>
        <v/>
      </c>
      <c r="BG528" s="253" t="str">
        <f>+IF(TRIM(F528)="","",$B$1&amp;"-"&amp;TRIM(Tabla1[[#This Row],[Mes Inscrito]])&amp;"-"&amp;TRIM(Tabla1[[#This Row],[Dia de clases Inscrito]])&amp;"-"&amp;TRIM(Tabla1[[#This Row],[Horario Inscrito]])&amp;"-"&amp;TRIM(Tabla1[[#This Row],[Fecha Inicio grupo]])&amp;"-"&amp;TRIM(Tabla1[[#This Row],[Tipo Incrito]]))</f>
        <v/>
      </c>
      <c r="BH528" s="307"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8"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8"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8" t="str">
        <f>IF(Tabla1[[#This Row],[Fecha Inicio grupo]]="","",IFERROR(VLOOKUP(Tabla1[[#This Row],[Mes de Alta como miembro]],Parámetros!$AM$2:$AN$16,2,0),"01/01/1900"))</f>
        <v/>
      </c>
    </row>
    <row r="529" spans="1:63" ht="14.45">
      <c r="A529" s="68">
        <v>526</v>
      </c>
      <c r="B529" s="29"/>
      <c r="C529" s="34"/>
      <c r="D529" s="42"/>
      <c r="E529" s="64"/>
      <c r="F529" s="45"/>
      <c r="G529" s="45"/>
      <c r="H529" s="164"/>
      <c r="I529" s="42"/>
      <c r="J529" s="28"/>
      <c r="K529" s="69"/>
      <c r="L529" s="68"/>
      <c r="M529" s="46"/>
      <c r="N529" s="239" t="str">
        <f ca="1">IF(Tabla1[[#This Row],[Fecha de nac]]="","",IF(Tabla1[[#This Row],[Fecha Finalización]] &gt;=TODAY(), DATEDIF(Tabla1[[#This Row],[Fecha de nac]],TODAY(),"y"), ROUNDDOWN((Tabla1[[#This Row],[Fecha Finalización]] -Tabla1[[#This Row],[Fecha de nac]])/365,0)))</f>
        <v/>
      </c>
      <c r="O529" s="170"/>
      <c r="P529" s="34"/>
      <c r="Q529" s="67"/>
      <c r="R529" s="67"/>
      <c r="S529" s="67"/>
      <c r="T529" s="67"/>
      <c r="U529" s="244" t="str">
        <f>IF(F529="","",Tabla1[[#This Row],[Fecha Inicio grupo]]+3*7-7)</f>
        <v/>
      </c>
      <c r="V529" s="245" t="str">
        <f>IF(F529="","",EDATE(Tabla1[[#This Row],[Fecha Inicio grupo]],3))</f>
        <v/>
      </c>
      <c r="W529" s="29"/>
      <c r="X529" s="29"/>
      <c r="Y529" s="76"/>
      <c r="Z529" s="76"/>
      <c r="AA529" s="76"/>
      <c r="AB529" s="76"/>
      <c r="AC529" s="76"/>
      <c r="AD529" s="76"/>
      <c r="AE529" s="76"/>
      <c r="AF529" s="76"/>
      <c r="AG529" s="76"/>
      <c r="AH529" s="76"/>
      <c r="AI529" s="76"/>
      <c r="AJ529" s="76"/>
      <c r="AK529" s="76"/>
      <c r="AL529" s="76"/>
      <c r="AM529" s="76"/>
      <c r="AN529" s="76"/>
      <c r="AO529" s="145"/>
      <c r="AP529" s="247" t="str">
        <f>IF(F529="","",IFERROR(VLOOKUP(SUBSTITUTE(SUBSTITUTE(Tabla1[[#This Row],[Uso Sistemas]],"T","P"),"N","F"),Parámetros!$M$2:$N$17,2,0),"Completar hasta 3ra sem. para evaluar a Probacionista"))</f>
        <v/>
      </c>
      <c r="AQ529" s="39"/>
      <c r="AR529" s="39"/>
      <c r="AS529" s="39"/>
      <c r="AT529" s="28"/>
      <c r="AU529" s="55"/>
      <c r="AV529" s="55"/>
      <c r="AW529" s="55"/>
      <c r="AX529" s="249" t="str">
        <f>IF(V529="","",EOMONTH(EDATE(Tabla1[[#This Row],[Fecha Finalización]],2),0))</f>
        <v/>
      </c>
      <c r="AY529" s="39"/>
      <c r="AZ529" s="250" t="str">
        <f>IF(V529="","",EOMONTH(EDATE(Tabla1[[#This Row],[Fecha Finalización]],3),0))</f>
        <v/>
      </c>
      <c r="BA529" s="39"/>
      <c r="BB529" s="39"/>
      <c r="BC529" s="236"/>
      <c r="BD529" s="234" t="str">
        <f>IF(F529="","",Tabla1[[#This Row],[sem 01]]&amp;Tabla1[[#This Row],[sem 02]]&amp;Tabla1[[#This Row],[sem 03]])</f>
        <v/>
      </c>
      <c r="BE529" s="235" t="str">
        <f>IF(TRIM(F529)="","",$B$1&amp;"-"&amp;SUBSTITUTE(Tabla1[[#This Row],[Mes Inscrito]]," ","")&amp;"-"&amp;SUBSTITUTE(Tabla1[[#This Row],[Dia de clases Inscrito]]," ","")&amp;"-"&amp;SUBSTITUTE(Tabla1[[#This Row],[Horario Inscrito]]," ","")&amp;"-"&amp;Tabla1[[#This Row],[Fecha Inicio grupo]])</f>
        <v/>
      </c>
      <c r="BF529" s="252" t="str">
        <f>IF(F529="","",Tabla1[[#This Row],[Curso]])</f>
        <v/>
      </c>
      <c r="BG529" s="253" t="str">
        <f>+IF(TRIM(F529)="","",$B$1&amp;"-"&amp;TRIM(Tabla1[[#This Row],[Mes Inscrito]])&amp;"-"&amp;TRIM(Tabla1[[#This Row],[Dia de clases Inscrito]])&amp;"-"&amp;TRIM(Tabla1[[#This Row],[Horario Inscrito]])&amp;"-"&amp;TRIM(Tabla1[[#This Row],[Fecha Inicio grupo]])&amp;"-"&amp;TRIM(Tabla1[[#This Row],[Tipo Incrito]]))</f>
        <v/>
      </c>
      <c r="BH529" s="307"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8"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8"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8" t="str">
        <f>IF(Tabla1[[#This Row],[Fecha Inicio grupo]]="","",IFERROR(VLOOKUP(Tabla1[[#This Row],[Mes de Alta como miembro]],Parámetros!$AM$2:$AN$16,2,0),"01/01/1900"))</f>
        <v/>
      </c>
    </row>
    <row r="530" spans="1:63" ht="14.45">
      <c r="A530" s="68">
        <v>527</v>
      </c>
      <c r="B530" s="29"/>
      <c r="C530" s="34"/>
      <c r="D530" s="42"/>
      <c r="E530" s="64"/>
      <c r="F530" s="45"/>
      <c r="G530" s="45"/>
      <c r="H530" s="164"/>
      <c r="I530" s="42"/>
      <c r="J530" s="28"/>
      <c r="K530" s="69"/>
      <c r="L530" s="68"/>
      <c r="M530" s="46"/>
      <c r="N530" s="239" t="str">
        <f ca="1">IF(Tabla1[[#This Row],[Fecha de nac]]="","",IF(Tabla1[[#This Row],[Fecha Finalización]] &gt;=TODAY(), DATEDIF(Tabla1[[#This Row],[Fecha de nac]],TODAY(),"y"), ROUNDDOWN((Tabla1[[#This Row],[Fecha Finalización]] -Tabla1[[#This Row],[Fecha de nac]])/365,0)))</f>
        <v/>
      </c>
      <c r="O530" s="170"/>
      <c r="P530" s="34"/>
      <c r="Q530" s="67"/>
      <c r="R530" s="67"/>
      <c r="S530" s="67"/>
      <c r="T530" s="67"/>
      <c r="U530" s="244" t="str">
        <f>IF(F530="","",Tabla1[[#This Row],[Fecha Inicio grupo]]+3*7-7)</f>
        <v/>
      </c>
      <c r="V530" s="245" t="str">
        <f>IF(F530="","",EDATE(Tabla1[[#This Row],[Fecha Inicio grupo]],3))</f>
        <v/>
      </c>
      <c r="W530" s="29"/>
      <c r="X530" s="29"/>
      <c r="Y530" s="76"/>
      <c r="Z530" s="76"/>
      <c r="AA530" s="76"/>
      <c r="AB530" s="76"/>
      <c r="AC530" s="76"/>
      <c r="AD530" s="76"/>
      <c r="AE530" s="76"/>
      <c r="AF530" s="76"/>
      <c r="AG530" s="76"/>
      <c r="AH530" s="76"/>
      <c r="AI530" s="76"/>
      <c r="AJ530" s="76"/>
      <c r="AK530" s="76"/>
      <c r="AL530" s="76"/>
      <c r="AM530" s="76"/>
      <c r="AN530" s="76"/>
      <c r="AO530" s="145"/>
      <c r="AP530" s="247" t="str">
        <f>IF(F530="","",IFERROR(VLOOKUP(SUBSTITUTE(SUBSTITUTE(Tabla1[[#This Row],[Uso Sistemas]],"T","P"),"N","F"),Parámetros!$M$2:$N$17,2,0),"Completar hasta 3ra sem. para evaluar a Probacionista"))</f>
        <v/>
      </c>
      <c r="AQ530" s="39"/>
      <c r="AR530" s="39"/>
      <c r="AS530" s="39"/>
      <c r="AT530" s="28"/>
      <c r="AU530" s="55"/>
      <c r="AV530" s="55"/>
      <c r="AW530" s="55"/>
      <c r="AX530" s="249" t="str">
        <f>IF(V530="","",EOMONTH(EDATE(Tabla1[[#This Row],[Fecha Finalización]],2),0))</f>
        <v/>
      </c>
      <c r="AY530" s="39"/>
      <c r="AZ530" s="250" t="str">
        <f>IF(V530="","",EOMONTH(EDATE(Tabla1[[#This Row],[Fecha Finalización]],3),0))</f>
        <v/>
      </c>
      <c r="BA530" s="39"/>
      <c r="BB530" s="39"/>
      <c r="BC530" s="236"/>
      <c r="BD530" s="234" t="str">
        <f>IF(F530="","",Tabla1[[#This Row],[sem 01]]&amp;Tabla1[[#This Row],[sem 02]]&amp;Tabla1[[#This Row],[sem 03]])</f>
        <v/>
      </c>
      <c r="BE530" s="235" t="str">
        <f>IF(TRIM(F530)="","",$B$1&amp;"-"&amp;SUBSTITUTE(Tabla1[[#This Row],[Mes Inscrito]]," ","")&amp;"-"&amp;SUBSTITUTE(Tabla1[[#This Row],[Dia de clases Inscrito]]," ","")&amp;"-"&amp;SUBSTITUTE(Tabla1[[#This Row],[Horario Inscrito]]," ","")&amp;"-"&amp;Tabla1[[#This Row],[Fecha Inicio grupo]])</f>
        <v/>
      </c>
      <c r="BF530" s="252" t="str">
        <f>IF(F530="","",Tabla1[[#This Row],[Curso]])</f>
        <v/>
      </c>
      <c r="BG530" s="253" t="str">
        <f>+IF(TRIM(F530)="","",$B$1&amp;"-"&amp;TRIM(Tabla1[[#This Row],[Mes Inscrito]])&amp;"-"&amp;TRIM(Tabla1[[#This Row],[Dia de clases Inscrito]])&amp;"-"&amp;TRIM(Tabla1[[#This Row],[Horario Inscrito]])&amp;"-"&amp;TRIM(Tabla1[[#This Row],[Fecha Inicio grupo]])&amp;"-"&amp;TRIM(Tabla1[[#This Row],[Tipo Incrito]]))</f>
        <v/>
      </c>
      <c r="BH530" s="307"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8"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8"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8" t="str">
        <f>IF(Tabla1[[#This Row],[Fecha Inicio grupo]]="","",IFERROR(VLOOKUP(Tabla1[[#This Row],[Mes de Alta como miembro]],Parámetros!$AM$2:$AN$16,2,0),"01/01/1900"))</f>
        <v/>
      </c>
    </row>
    <row r="531" spans="1:63" ht="14.45">
      <c r="A531" s="68">
        <v>528</v>
      </c>
      <c r="B531" s="29"/>
      <c r="C531" s="34"/>
      <c r="D531" s="42"/>
      <c r="E531" s="64"/>
      <c r="F531" s="45"/>
      <c r="G531" s="45"/>
      <c r="H531" s="164"/>
      <c r="I531" s="42"/>
      <c r="J531" s="28"/>
      <c r="K531" s="69"/>
      <c r="L531" s="68"/>
      <c r="M531" s="46"/>
      <c r="N531" s="239" t="str">
        <f ca="1">IF(Tabla1[[#This Row],[Fecha de nac]]="","",IF(Tabla1[[#This Row],[Fecha Finalización]] &gt;=TODAY(), DATEDIF(Tabla1[[#This Row],[Fecha de nac]],TODAY(),"y"), ROUNDDOWN((Tabla1[[#This Row],[Fecha Finalización]] -Tabla1[[#This Row],[Fecha de nac]])/365,0)))</f>
        <v/>
      </c>
      <c r="O531" s="170"/>
      <c r="P531" s="34"/>
      <c r="Q531" s="67"/>
      <c r="R531" s="67"/>
      <c r="S531" s="67"/>
      <c r="T531" s="67"/>
      <c r="U531" s="244" t="str">
        <f>IF(F531="","",Tabla1[[#This Row],[Fecha Inicio grupo]]+3*7-7)</f>
        <v/>
      </c>
      <c r="V531" s="245" t="str">
        <f>IF(F531="","",EDATE(Tabla1[[#This Row],[Fecha Inicio grupo]],3))</f>
        <v/>
      </c>
      <c r="W531" s="29"/>
      <c r="X531" s="29"/>
      <c r="Y531" s="76"/>
      <c r="Z531" s="76"/>
      <c r="AA531" s="76"/>
      <c r="AB531" s="76"/>
      <c r="AC531" s="76"/>
      <c r="AD531" s="76"/>
      <c r="AE531" s="76"/>
      <c r="AF531" s="76"/>
      <c r="AG531" s="76"/>
      <c r="AH531" s="76"/>
      <c r="AI531" s="76"/>
      <c r="AJ531" s="76"/>
      <c r="AK531" s="76"/>
      <c r="AL531" s="76"/>
      <c r="AM531" s="76"/>
      <c r="AN531" s="76"/>
      <c r="AO531" s="145"/>
      <c r="AP531" s="247" t="str">
        <f>IF(F531="","",IFERROR(VLOOKUP(SUBSTITUTE(SUBSTITUTE(Tabla1[[#This Row],[Uso Sistemas]],"T","P"),"N","F"),Parámetros!$M$2:$N$17,2,0),"Completar hasta 3ra sem. para evaluar a Probacionista"))</f>
        <v/>
      </c>
      <c r="AQ531" s="39"/>
      <c r="AR531" s="39"/>
      <c r="AS531" s="39"/>
      <c r="AT531" s="28"/>
      <c r="AU531" s="55"/>
      <c r="AV531" s="55"/>
      <c r="AW531" s="55"/>
      <c r="AX531" s="249" t="str">
        <f>IF(V531="","",EOMONTH(EDATE(Tabla1[[#This Row],[Fecha Finalización]],2),0))</f>
        <v/>
      </c>
      <c r="AY531" s="39"/>
      <c r="AZ531" s="250" t="str">
        <f>IF(V531="","",EOMONTH(EDATE(Tabla1[[#This Row],[Fecha Finalización]],3),0))</f>
        <v/>
      </c>
      <c r="BA531" s="39"/>
      <c r="BB531" s="39"/>
      <c r="BC531" s="236"/>
      <c r="BD531" s="234" t="str">
        <f>IF(F531="","",Tabla1[[#This Row],[sem 01]]&amp;Tabla1[[#This Row],[sem 02]]&amp;Tabla1[[#This Row],[sem 03]])</f>
        <v/>
      </c>
      <c r="BE531" s="235" t="str">
        <f>IF(TRIM(F531)="","",$B$1&amp;"-"&amp;SUBSTITUTE(Tabla1[[#This Row],[Mes Inscrito]]," ","")&amp;"-"&amp;SUBSTITUTE(Tabla1[[#This Row],[Dia de clases Inscrito]]," ","")&amp;"-"&amp;SUBSTITUTE(Tabla1[[#This Row],[Horario Inscrito]]," ","")&amp;"-"&amp;Tabla1[[#This Row],[Fecha Inicio grupo]])</f>
        <v/>
      </c>
      <c r="BF531" s="252" t="str">
        <f>IF(F531="","",Tabla1[[#This Row],[Curso]])</f>
        <v/>
      </c>
      <c r="BG531" s="253" t="str">
        <f>+IF(TRIM(F531)="","",$B$1&amp;"-"&amp;TRIM(Tabla1[[#This Row],[Mes Inscrito]])&amp;"-"&amp;TRIM(Tabla1[[#This Row],[Dia de clases Inscrito]])&amp;"-"&amp;TRIM(Tabla1[[#This Row],[Horario Inscrito]])&amp;"-"&amp;TRIM(Tabla1[[#This Row],[Fecha Inicio grupo]])&amp;"-"&amp;TRIM(Tabla1[[#This Row],[Tipo Incrito]]))</f>
        <v/>
      </c>
      <c r="BH531" s="307"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8"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8"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8" t="str">
        <f>IF(Tabla1[[#This Row],[Fecha Inicio grupo]]="","",IFERROR(VLOOKUP(Tabla1[[#This Row],[Mes de Alta como miembro]],Parámetros!$AM$2:$AN$16,2,0),"01/01/1900"))</f>
        <v/>
      </c>
    </row>
    <row r="532" spans="1:63" ht="14.45">
      <c r="A532" s="68">
        <v>529</v>
      </c>
      <c r="B532" s="29"/>
      <c r="C532" s="34"/>
      <c r="D532" s="42"/>
      <c r="E532" s="64"/>
      <c r="F532" s="45"/>
      <c r="G532" s="45"/>
      <c r="H532" s="164"/>
      <c r="I532" s="42"/>
      <c r="J532" s="28"/>
      <c r="K532" s="69"/>
      <c r="L532" s="68"/>
      <c r="M532" s="46"/>
      <c r="N532" s="239" t="str">
        <f ca="1">IF(Tabla1[[#This Row],[Fecha de nac]]="","",IF(Tabla1[[#This Row],[Fecha Finalización]] &gt;=TODAY(), DATEDIF(Tabla1[[#This Row],[Fecha de nac]],TODAY(),"y"), ROUNDDOWN((Tabla1[[#This Row],[Fecha Finalización]] -Tabla1[[#This Row],[Fecha de nac]])/365,0)))</f>
        <v/>
      </c>
      <c r="O532" s="170"/>
      <c r="P532" s="34"/>
      <c r="Q532" s="67"/>
      <c r="R532" s="67"/>
      <c r="S532" s="67"/>
      <c r="T532" s="67"/>
      <c r="U532" s="244" t="str">
        <f>IF(F532="","",Tabla1[[#This Row],[Fecha Inicio grupo]]+3*7-7)</f>
        <v/>
      </c>
      <c r="V532" s="245" t="str">
        <f>IF(F532="","",EDATE(Tabla1[[#This Row],[Fecha Inicio grupo]],3))</f>
        <v/>
      </c>
      <c r="W532" s="29"/>
      <c r="X532" s="29"/>
      <c r="Y532" s="76"/>
      <c r="Z532" s="76"/>
      <c r="AA532" s="76"/>
      <c r="AB532" s="76"/>
      <c r="AC532" s="76"/>
      <c r="AD532" s="76"/>
      <c r="AE532" s="76"/>
      <c r="AF532" s="76"/>
      <c r="AG532" s="76"/>
      <c r="AH532" s="76"/>
      <c r="AI532" s="76"/>
      <c r="AJ532" s="76"/>
      <c r="AK532" s="76"/>
      <c r="AL532" s="76"/>
      <c r="AM532" s="76"/>
      <c r="AN532" s="76"/>
      <c r="AO532" s="145"/>
      <c r="AP532" s="247" t="str">
        <f>IF(F532="","",IFERROR(VLOOKUP(SUBSTITUTE(SUBSTITUTE(Tabla1[[#This Row],[Uso Sistemas]],"T","P"),"N","F"),Parámetros!$M$2:$N$17,2,0),"Completar hasta 3ra sem. para evaluar a Probacionista"))</f>
        <v/>
      </c>
      <c r="AQ532" s="39"/>
      <c r="AR532" s="39"/>
      <c r="AS532" s="39"/>
      <c r="AT532" s="28"/>
      <c r="AU532" s="55"/>
      <c r="AV532" s="55"/>
      <c r="AW532" s="55"/>
      <c r="AX532" s="249" t="str">
        <f>IF(V532="","",EOMONTH(EDATE(Tabla1[[#This Row],[Fecha Finalización]],2),0))</f>
        <v/>
      </c>
      <c r="AY532" s="39"/>
      <c r="AZ532" s="250" t="str">
        <f>IF(V532="","",EOMONTH(EDATE(Tabla1[[#This Row],[Fecha Finalización]],3),0))</f>
        <v/>
      </c>
      <c r="BA532" s="39"/>
      <c r="BB532" s="39"/>
      <c r="BC532" s="236"/>
      <c r="BD532" s="234" t="str">
        <f>IF(F532="","",Tabla1[[#This Row],[sem 01]]&amp;Tabla1[[#This Row],[sem 02]]&amp;Tabla1[[#This Row],[sem 03]])</f>
        <v/>
      </c>
      <c r="BE532" s="235" t="str">
        <f>IF(TRIM(F532)="","",$B$1&amp;"-"&amp;SUBSTITUTE(Tabla1[[#This Row],[Mes Inscrito]]," ","")&amp;"-"&amp;SUBSTITUTE(Tabla1[[#This Row],[Dia de clases Inscrito]]," ","")&amp;"-"&amp;SUBSTITUTE(Tabla1[[#This Row],[Horario Inscrito]]," ","")&amp;"-"&amp;Tabla1[[#This Row],[Fecha Inicio grupo]])</f>
        <v/>
      </c>
      <c r="BF532" s="252" t="str">
        <f>IF(F532="","",Tabla1[[#This Row],[Curso]])</f>
        <v/>
      </c>
      <c r="BG532" s="253" t="str">
        <f>+IF(TRIM(F532)="","",$B$1&amp;"-"&amp;TRIM(Tabla1[[#This Row],[Mes Inscrito]])&amp;"-"&amp;TRIM(Tabla1[[#This Row],[Dia de clases Inscrito]])&amp;"-"&amp;TRIM(Tabla1[[#This Row],[Horario Inscrito]])&amp;"-"&amp;TRIM(Tabla1[[#This Row],[Fecha Inicio grupo]])&amp;"-"&amp;TRIM(Tabla1[[#This Row],[Tipo Incrito]]))</f>
        <v/>
      </c>
      <c r="BH532" s="307"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8"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8"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8" t="str">
        <f>IF(Tabla1[[#This Row],[Fecha Inicio grupo]]="","",IFERROR(VLOOKUP(Tabla1[[#This Row],[Mes de Alta como miembro]],Parámetros!$AM$2:$AN$16,2,0),"01/01/1900"))</f>
        <v/>
      </c>
    </row>
    <row r="533" spans="1:63" ht="14.45">
      <c r="A533" s="68">
        <v>530</v>
      </c>
      <c r="B533" s="29"/>
      <c r="C533" s="34"/>
      <c r="D533" s="42"/>
      <c r="E533" s="64"/>
      <c r="F533" s="45"/>
      <c r="G533" s="45"/>
      <c r="H533" s="164"/>
      <c r="I533" s="42"/>
      <c r="J533" s="28"/>
      <c r="K533" s="69"/>
      <c r="L533" s="68"/>
      <c r="M533" s="46"/>
      <c r="N533" s="239" t="str">
        <f ca="1">IF(Tabla1[[#This Row],[Fecha de nac]]="","",IF(Tabla1[[#This Row],[Fecha Finalización]] &gt;=TODAY(), DATEDIF(Tabla1[[#This Row],[Fecha de nac]],TODAY(),"y"), ROUNDDOWN((Tabla1[[#This Row],[Fecha Finalización]] -Tabla1[[#This Row],[Fecha de nac]])/365,0)))</f>
        <v/>
      </c>
      <c r="O533" s="170"/>
      <c r="P533" s="34"/>
      <c r="Q533" s="67"/>
      <c r="R533" s="67"/>
      <c r="S533" s="67"/>
      <c r="T533" s="67"/>
      <c r="U533" s="244" t="str">
        <f>IF(F533="","",Tabla1[[#This Row],[Fecha Inicio grupo]]+3*7-7)</f>
        <v/>
      </c>
      <c r="V533" s="245" t="str">
        <f>IF(F533="","",EDATE(Tabla1[[#This Row],[Fecha Inicio grupo]],3))</f>
        <v/>
      </c>
      <c r="W533" s="29"/>
      <c r="X533" s="29"/>
      <c r="Y533" s="76"/>
      <c r="Z533" s="76"/>
      <c r="AA533" s="76"/>
      <c r="AB533" s="76"/>
      <c r="AC533" s="76"/>
      <c r="AD533" s="76"/>
      <c r="AE533" s="76"/>
      <c r="AF533" s="76"/>
      <c r="AG533" s="76"/>
      <c r="AH533" s="76"/>
      <c r="AI533" s="76"/>
      <c r="AJ533" s="76"/>
      <c r="AK533" s="76"/>
      <c r="AL533" s="76"/>
      <c r="AM533" s="76"/>
      <c r="AN533" s="76"/>
      <c r="AO533" s="145"/>
      <c r="AP533" s="247" t="str">
        <f>IF(F533="","",IFERROR(VLOOKUP(SUBSTITUTE(SUBSTITUTE(Tabla1[[#This Row],[Uso Sistemas]],"T","P"),"N","F"),Parámetros!$M$2:$N$17,2,0),"Completar hasta 3ra sem. para evaluar a Probacionista"))</f>
        <v/>
      </c>
      <c r="AQ533" s="39"/>
      <c r="AR533" s="39"/>
      <c r="AS533" s="39"/>
      <c r="AT533" s="28"/>
      <c r="AU533" s="55"/>
      <c r="AV533" s="55"/>
      <c r="AW533" s="55"/>
      <c r="AX533" s="249" t="str">
        <f>IF(V533="","",EOMONTH(EDATE(Tabla1[[#This Row],[Fecha Finalización]],2),0))</f>
        <v/>
      </c>
      <c r="AY533" s="39"/>
      <c r="AZ533" s="250" t="str">
        <f>IF(V533="","",EOMONTH(EDATE(Tabla1[[#This Row],[Fecha Finalización]],3),0))</f>
        <v/>
      </c>
      <c r="BA533" s="39"/>
      <c r="BB533" s="39"/>
      <c r="BC533" s="236"/>
      <c r="BD533" s="234" t="str">
        <f>IF(F533="","",Tabla1[[#This Row],[sem 01]]&amp;Tabla1[[#This Row],[sem 02]]&amp;Tabla1[[#This Row],[sem 03]])</f>
        <v/>
      </c>
      <c r="BE533" s="235" t="str">
        <f>IF(TRIM(F533)="","",$B$1&amp;"-"&amp;SUBSTITUTE(Tabla1[[#This Row],[Mes Inscrito]]," ","")&amp;"-"&amp;SUBSTITUTE(Tabla1[[#This Row],[Dia de clases Inscrito]]," ","")&amp;"-"&amp;SUBSTITUTE(Tabla1[[#This Row],[Horario Inscrito]]," ","")&amp;"-"&amp;Tabla1[[#This Row],[Fecha Inicio grupo]])</f>
        <v/>
      </c>
      <c r="BF533" s="252" t="str">
        <f>IF(F533="","",Tabla1[[#This Row],[Curso]])</f>
        <v/>
      </c>
      <c r="BG533" s="253" t="str">
        <f>+IF(TRIM(F533)="","",$B$1&amp;"-"&amp;TRIM(Tabla1[[#This Row],[Mes Inscrito]])&amp;"-"&amp;TRIM(Tabla1[[#This Row],[Dia de clases Inscrito]])&amp;"-"&amp;TRIM(Tabla1[[#This Row],[Horario Inscrito]])&amp;"-"&amp;TRIM(Tabla1[[#This Row],[Fecha Inicio grupo]])&amp;"-"&amp;TRIM(Tabla1[[#This Row],[Tipo Incrito]]))</f>
        <v/>
      </c>
      <c r="BH533" s="307"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8"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8"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8" t="str">
        <f>IF(Tabla1[[#This Row],[Fecha Inicio grupo]]="","",IFERROR(VLOOKUP(Tabla1[[#This Row],[Mes de Alta como miembro]],Parámetros!$AM$2:$AN$16,2,0),"01/01/1900"))</f>
        <v/>
      </c>
    </row>
    <row r="534" spans="1:63" ht="14.45">
      <c r="A534" s="68">
        <v>531</v>
      </c>
      <c r="B534" s="29"/>
      <c r="C534" s="34"/>
      <c r="D534" s="42"/>
      <c r="E534" s="64"/>
      <c r="F534" s="45"/>
      <c r="G534" s="45"/>
      <c r="H534" s="164"/>
      <c r="I534" s="42"/>
      <c r="J534" s="28"/>
      <c r="K534" s="69"/>
      <c r="L534" s="68"/>
      <c r="M534" s="46"/>
      <c r="N534" s="239" t="str">
        <f ca="1">IF(Tabla1[[#This Row],[Fecha de nac]]="","",IF(Tabla1[[#This Row],[Fecha Finalización]] &gt;=TODAY(), DATEDIF(Tabla1[[#This Row],[Fecha de nac]],TODAY(),"y"), ROUNDDOWN((Tabla1[[#This Row],[Fecha Finalización]] -Tabla1[[#This Row],[Fecha de nac]])/365,0)))</f>
        <v/>
      </c>
      <c r="O534" s="170"/>
      <c r="P534" s="34"/>
      <c r="Q534" s="67"/>
      <c r="R534" s="67"/>
      <c r="S534" s="67"/>
      <c r="T534" s="67"/>
      <c r="U534" s="244" t="str">
        <f>IF(F534="","",Tabla1[[#This Row],[Fecha Inicio grupo]]+3*7-7)</f>
        <v/>
      </c>
      <c r="V534" s="245" t="str">
        <f>IF(F534="","",EDATE(Tabla1[[#This Row],[Fecha Inicio grupo]],3))</f>
        <v/>
      </c>
      <c r="W534" s="29"/>
      <c r="X534" s="29"/>
      <c r="Y534" s="76"/>
      <c r="Z534" s="76"/>
      <c r="AA534" s="76"/>
      <c r="AB534" s="76"/>
      <c r="AC534" s="76"/>
      <c r="AD534" s="76"/>
      <c r="AE534" s="76"/>
      <c r="AF534" s="76"/>
      <c r="AG534" s="76"/>
      <c r="AH534" s="76"/>
      <c r="AI534" s="76"/>
      <c r="AJ534" s="76"/>
      <c r="AK534" s="76"/>
      <c r="AL534" s="76"/>
      <c r="AM534" s="76"/>
      <c r="AN534" s="76"/>
      <c r="AO534" s="145"/>
      <c r="AP534" s="247" t="str">
        <f>IF(F534="","",IFERROR(VLOOKUP(SUBSTITUTE(SUBSTITUTE(Tabla1[[#This Row],[Uso Sistemas]],"T","P"),"N","F"),Parámetros!$M$2:$N$17,2,0),"Completar hasta 3ra sem. para evaluar a Probacionista"))</f>
        <v/>
      </c>
      <c r="AQ534" s="39"/>
      <c r="AR534" s="39"/>
      <c r="AS534" s="39"/>
      <c r="AT534" s="28"/>
      <c r="AU534" s="55"/>
      <c r="AV534" s="55"/>
      <c r="AW534" s="55"/>
      <c r="AX534" s="249" t="str">
        <f>IF(V534="","",EOMONTH(EDATE(Tabla1[[#This Row],[Fecha Finalización]],2),0))</f>
        <v/>
      </c>
      <c r="AY534" s="39"/>
      <c r="AZ534" s="250" t="str">
        <f>IF(V534="","",EOMONTH(EDATE(Tabla1[[#This Row],[Fecha Finalización]],3),0))</f>
        <v/>
      </c>
      <c r="BA534" s="39"/>
      <c r="BB534" s="39"/>
      <c r="BC534" s="236"/>
      <c r="BD534" s="234" t="str">
        <f>IF(F534="","",Tabla1[[#This Row],[sem 01]]&amp;Tabla1[[#This Row],[sem 02]]&amp;Tabla1[[#This Row],[sem 03]])</f>
        <v/>
      </c>
      <c r="BE534" s="235" t="str">
        <f>IF(TRIM(F534)="","",$B$1&amp;"-"&amp;SUBSTITUTE(Tabla1[[#This Row],[Mes Inscrito]]," ","")&amp;"-"&amp;SUBSTITUTE(Tabla1[[#This Row],[Dia de clases Inscrito]]," ","")&amp;"-"&amp;SUBSTITUTE(Tabla1[[#This Row],[Horario Inscrito]]," ","")&amp;"-"&amp;Tabla1[[#This Row],[Fecha Inicio grupo]])</f>
        <v/>
      </c>
      <c r="BF534" s="252" t="str">
        <f>IF(F534="","",Tabla1[[#This Row],[Curso]])</f>
        <v/>
      </c>
      <c r="BG534" s="253" t="str">
        <f>+IF(TRIM(F534)="","",$B$1&amp;"-"&amp;TRIM(Tabla1[[#This Row],[Mes Inscrito]])&amp;"-"&amp;TRIM(Tabla1[[#This Row],[Dia de clases Inscrito]])&amp;"-"&amp;TRIM(Tabla1[[#This Row],[Horario Inscrito]])&amp;"-"&amp;TRIM(Tabla1[[#This Row],[Fecha Inicio grupo]])&amp;"-"&amp;TRIM(Tabla1[[#This Row],[Tipo Incrito]]))</f>
        <v/>
      </c>
      <c r="BH534" s="307"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8"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8"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8" t="str">
        <f>IF(Tabla1[[#This Row],[Fecha Inicio grupo]]="","",IFERROR(VLOOKUP(Tabla1[[#This Row],[Mes de Alta como miembro]],Parámetros!$AM$2:$AN$16,2,0),"01/01/1900"))</f>
        <v/>
      </c>
    </row>
    <row r="535" spans="1:63" ht="14.45">
      <c r="A535" s="68">
        <v>532</v>
      </c>
      <c r="B535" s="29"/>
      <c r="C535" s="34"/>
      <c r="D535" s="42"/>
      <c r="E535" s="64"/>
      <c r="F535" s="45"/>
      <c r="G535" s="45"/>
      <c r="H535" s="164"/>
      <c r="I535" s="42"/>
      <c r="J535" s="28"/>
      <c r="K535" s="69"/>
      <c r="L535" s="68"/>
      <c r="M535" s="46"/>
      <c r="N535" s="239" t="str">
        <f ca="1">IF(Tabla1[[#This Row],[Fecha de nac]]="","",IF(Tabla1[[#This Row],[Fecha Finalización]] &gt;=TODAY(), DATEDIF(Tabla1[[#This Row],[Fecha de nac]],TODAY(),"y"), ROUNDDOWN((Tabla1[[#This Row],[Fecha Finalización]] -Tabla1[[#This Row],[Fecha de nac]])/365,0)))</f>
        <v/>
      </c>
      <c r="O535" s="170"/>
      <c r="P535" s="34"/>
      <c r="Q535" s="67"/>
      <c r="R535" s="67"/>
      <c r="S535" s="67"/>
      <c r="T535" s="67"/>
      <c r="U535" s="244" t="str">
        <f>IF(F535="","",Tabla1[[#This Row],[Fecha Inicio grupo]]+3*7-7)</f>
        <v/>
      </c>
      <c r="V535" s="245" t="str">
        <f>IF(F535="","",EDATE(Tabla1[[#This Row],[Fecha Inicio grupo]],3))</f>
        <v/>
      </c>
      <c r="W535" s="29"/>
      <c r="X535" s="29"/>
      <c r="Y535" s="76"/>
      <c r="Z535" s="76"/>
      <c r="AA535" s="76"/>
      <c r="AB535" s="76"/>
      <c r="AC535" s="76"/>
      <c r="AD535" s="76"/>
      <c r="AE535" s="76"/>
      <c r="AF535" s="76"/>
      <c r="AG535" s="76"/>
      <c r="AH535" s="76"/>
      <c r="AI535" s="76"/>
      <c r="AJ535" s="76"/>
      <c r="AK535" s="76"/>
      <c r="AL535" s="76"/>
      <c r="AM535" s="76"/>
      <c r="AN535" s="76"/>
      <c r="AO535" s="145"/>
      <c r="AP535" s="247" t="str">
        <f>IF(F535="","",IFERROR(VLOOKUP(SUBSTITUTE(SUBSTITUTE(Tabla1[[#This Row],[Uso Sistemas]],"T","P"),"N","F"),Parámetros!$M$2:$N$17,2,0),"Completar hasta 3ra sem. para evaluar a Probacionista"))</f>
        <v/>
      </c>
      <c r="AQ535" s="39"/>
      <c r="AR535" s="39"/>
      <c r="AS535" s="39"/>
      <c r="AT535" s="28"/>
      <c r="AU535" s="55"/>
      <c r="AV535" s="55"/>
      <c r="AW535" s="55"/>
      <c r="AX535" s="249" t="str">
        <f>IF(V535="","",EOMONTH(EDATE(Tabla1[[#This Row],[Fecha Finalización]],2),0))</f>
        <v/>
      </c>
      <c r="AY535" s="39"/>
      <c r="AZ535" s="250" t="str">
        <f>IF(V535="","",EOMONTH(EDATE(Tabla1[[#This Row],[Fecha Finalización]],3),0))</f>
        <v/>
      </c>
      <c r="BA535" s="39"/>
      <c r="BB535" s="39"/>
      <c r="BC535" s="236"/>
      <c r="BD535" s="234" t="str">
        <f>IF(F535="","",Tabla1[[#This Row],[sem 01]]&amp;Tabla1[[#This Row],[sem 02]]&amp;Tabla1[[#This Row],[sem 03]])</f>
        <v/>
      </c>
      <c r="BE535" s="235" t="str">
        <f>IF(TRIM(F535)="","",$B$1&amp;"-"&amp;SUBSTITUTE(Tabla1[[#This Row],[Mes Inscrito]]," ","")&amp;"-"&amp;SUBSTITUTE(Tabla1[[#This Row],[Dia de clases Inscrito]]," ","")&amp;"-"&amp;SUBSTITUTE(Tabla1[[#This Row],[Horario Inscrito]]," ","")&amp;"-"&amp;Tabla1[[#This Row],[Fecha Inicio grupo]])</f>
        <v/>
      </c>
      <c r="BF535" s="252" t="str">
        <f>IF(F535="","",Tabla1[[#This Row],[Curso]])</f>
        <v/>
      </c>
      <c r="BG535" s="253" t="str">
        <f>+IF(TRIM(F535)="","",$B$1&amp;"-"&amp;TRIM(Tabla1[[#This Row],[Mes Inscrito]])&amp;"-"&amp;TRIM(Tabla1[[#This Row],[Dia de clases Inscrito]])&amp;"-"&amp;TRIM(Tabla1[[#This Row],[Horario Inscrito]])&amp;"-"&amp;TRIM(Tabla1[[#This Row],[Fecha Inicio grupo]])&amp;"-"&amp;TRIM(Tabla1[[#This Row],[Tipo Incrito]]))</f>
        <v/>
      </c>
      <c r="BH535" s="307"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8"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8"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8" t="str">
        <f>IF(Tabla1[[#This Row],[Fecha Inicio grupo]]="","",IFERROR(VLOOKUP(Tabla1[[#This Row],[Mes de Alta como miembro]],Parámetros!$AM$2:$AN$16,2,0),"01/01/1900"))</f>
        <v/>
      </c>
    </row>
    <row r="536" spans="1:63" ht="14.45">
      <c r="A536" s="68">
        <v>533</v>
      </c>
      <c r="B536" s="29"/>
      <c r="C536" s="34"/>
      <c r="D536" s="42"/>
      <c r="E536" s="64"/>
      <c r="F536" s="45"/>
      <c r="G536" s="45"/>
      <c r="H536" s="164"/>
      <c r="I536" s="42"/>
      <c r="J536" s="28"/>
      <c r="K536" s="69"/>
      <c r="L536" s="68"/>
      <c r="M536" s="46"/>
      <c r="N536" s="239" t="str">
        <f ca="1">IF(Tabla1[[#This Row],[Fecha de nac]]="","",IF(Tabla1[[#This Row],[Fecha Finalización]] &gt;=TODAY(), DATEDIF(Tabla1[[#This Row],[Fecha de nac]],TODAY(),"y"), ROUNDDOWN((Tabla1[[#This Row],[Fecha Finalización]] -Tabla1[[#This Row],[Fecha de nac]])/365,0)))</f>
        <v/>
      </c>
      <c r="O536" s="170"/>
      <c r="P536" s="34"/>
      <c r="Q536" s="67"/>
      <c r="R536" s="67"/>
      <c r="S536" s="67"/>
      <c r="T536" s="67"/>
      <c r="U536" s="244" t="str">
        <f>IF(F536="","",Tabla1[[#This Row],[Fecha Inicio grupo]]+3*7-7)</f>
        <v/>
      </c>
      <c r="V536" s="245" t="str">
        <f>IF(F536="","",EDATE(Tabla1[[#This Row],[Fecha Inicio grupo]],3))</f>
        <v/>
      </c>
      <c r="W536" s="29"/>
      <c r="X536" s="29"/>
      <c r="Y536" s="76"/>
      <c r="Z536" s="76"/>
      <c r="AA536" s="76"/>
      <c r="AB536" s="76"/>
      <c r="AC536" s="76"/>
      <c r="AD536" s="76"/>
      <c r="AE536" s="76"/>
      <c r="AF536" s="76"/>
      <c r="AG536" s="76"/>
      <c r="AH536" s="76"/>
      <c r="AI536" s="76"/>
      <c r="AJ536" s="76"/>
      <c r="AK536" s="76"/>
      <c r="AL536" s="76"/>
      <c r="AM536" s="76"/>
      <c r="AN536" s="76"/>
      <c r="AO536" s="145"/>
      <c r="AP536" s="247" t="str">
        <f>IF(F536="","",IFERROR(VLOOKUP(SUBSTITUTE(SUBSTITUTE(Tabla1[[#This Row],[Uso Sistemas]],"T","P"),"N","F"),Parámetros!$M$2:$N$17,2,0),"Completar hasta 3ra sem. para evaluar a Probacionista"))</f>
        <v/>
      </c>
      <c r="AQ536" s="39"/>
      <c r="AR536" s="39"/>
      <c r="AS536" s="39"/>
      <c r="AT536" s="28"/>
      <c r="AU536" s="55"/>
      <c r="AV536" s="55"/>
      <c r="AW536" s="55"/>
      <c r="AX536" s="249" t="str">
        <f>IF(V536="","",EOMONTH(EDATE(Tabla1[[#This Row],[Fecha Finalización]],2),0))</f>
        <v/>
      </c>
      <c r="AY536" s="39"/>
      <c r="AZ536" s="250" t="str">
        <f>IF(V536="","",EOMONTH(EDATE(Tabla1[[#This Row],[Fecha Finalización]],3),0))</f>
        <v/>
      </c>
      <c r="BA536" s="39"/>
      <c r="BB536" s="39"/>
      <c r="BC536" s="236"/>
      <c r="BD536" s="234" t="str">
        <f>IF(F536="","",Tabla1[[#This Row],[sem 01]]&amp;Tabla1[[#This Row],[sem 02]]&amp;Tabla1[[#This Row],[sem 03]])</f>
        <v/>
      </c>
      <c r="BE536" s="235" t="str">
        <f>IF(TRIM(F536)="","",$B$1&amp;"-"&amp;SUBSTITUTE(Tabla1[[#This Row],[Mes Inscrito]]," ","")&amp;"-"&amp;SUBSTITUTE(Tabla1[[#This Row],[Dia de clases Inscrito]]," ","")&amp;"-"&amp;SUBSTITUTE(Tabla1[[#This Row],[Horario Inscrito]]," ","")&amp;"-"&amp;Tabla1[[#This Row],[Fecha Inicio grupo]])</f>
        <v/>
      </c>
      <c r="BF536" s="252" t="str">
        <f>IF(F536="","",Tabla1[[#This Row],[Curso]])</f>
        <v/>
      </c>
      <c r="BG536" s="253" t="str">
        <f>+IF(TRIM(F536)="","",$B$1&amp;"-"&amp;TRIM(Tabla1[[#This Row],[Mes Inscrito]])&amp;"-"&amp;TRIM(Tabla1[[#This Row],[Dia de clases Inscrito]])&amp;"-"&amp;TRIM(Tabla1[[#This Row],[Horario Inscrito]])&amp;"-"&amp;TRIM(Tabla1[[#This Row],[Fecha Inicio grupo]])&amp;"-"&amp;TRIM(Tabla1[[#This Row],[Tipo Incrito]]))</f>
        <v/>
      </c>
      <c r="BH536" s="307"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8"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8"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8" t="str">
        <f>IF(Tabla1[[#This Row],[Fecha Inicio grupo]]="","",IFERROR(VLOOKUP(Tabla1[[#This Row],[Mes de Alta como miembro]],Parámetros!$AM$2:$AN$16,2,0),"01/01/1900"))</f>
        <v/>
      </c>
    </row>
    <row r="537" spans="1:63" ht="14.45">
      <c r="A537" s="68">
        <v>534</v>
      </c>
      <c r="B537" s="29"/>
      <c r="C537" s="34"/>
      <c r="D537" s="42"/>
      <c r="E537" s="64"/>
      <c r="F537" s="45"/>
      <c r="G537" s="45"/>
      <c r="H537" s="164"/>
      <c r="I537" s="42"/>
      <c r="J537" s="28"/>
      <c r="K537" s="69"/>
      <c r="L537" s="68"/>
      <c r="M537" s="46"/>
      <c r="N537" s="239" t="str">
        <f ca="1">IF(Tabla1[[#This Row],[Fecha de nac]]="","",IF(Tabla1[[#This Row],[Fecha Finalización]] &gt;=TODAY(), DATEDIF(Tabla1[[#This Row],[Fecha de nac]],TODAY(),"y"), ROUNDDOWN((Tabla1[[#This Row],[Fecha Finalización]] -Tabla1[[#This Row],[Fecha de nac]])/365,0)))</f>
        <v/>
      </c>
      <c r="O537" s="170"/>
      <c r="P537" s="34"/>
      <c r="Q537" s="67"/>
      <c r="R537" s="67"/>
      <c r="S537" s="67"/>
      <c r="T537" s="67"/>
      <c r="U537" s="244" t="str">
        <f>IF(F537="","",Tabla1[[#This Row],[Fecha Inicio grupo]]+3*7-7)</f>
        <v/>
      </c>
      <c r="V537" s="245" t="str">
        <f>IF(F537="","",EDATE(Tabla1[[#This Row],[Fecha Inicio grupo]],3))</f>
        <v/>
      </c>
      <c r="W537" s="29"/>
      <c r="X537" s="29"/>
      <c r="Y537" s="76"/>
      <c r="Z537" s="76"/>
      <c r="AA537" s="76"/>
      <c r="AB537" s="76"/>
      <c r="AC537" s="76"/>
      <c r="AD537" s="76"/>
      <c r="AE537" s="76"/>
      <c r="AF537" s="76"/>
      <c r="AG537" s="76"/>
      <c r="AH537" s="76"/>
      <c r="AI537" s="76"/>
      <c r="AJ537" s="76"/>
      <c r="AK537" s="76"/>
      <c r="AL537" s="76"/>
      <c r="AM537" s="76"/>
      <c r="AN537" s="76"/>
      <c r="AO537" s="145"/>
      <c r="AP537" s="247" t="str">
        <f>IF(F537="","",IFERROR(VLOOKUP(SUBSTITUTE(SUBSTITUTE(Tabla1[[#This Row],[Uso Sistemas]],"T","P"),"N","F"),Parámetros!$M$2:$N$17,2,0),"Completar hasta 3ra sem. para evaluar a Probacionista"))</f>
        <v/>
      </c>
      <c r="AQ537" s="39"/>
      <c r="AR537" s="39"/>
      <c r="AS537" s="39"/>
      <c r="AT537" s="28"/>
      <c r="AU537" s="55"/>
      <c r="AV537" s="55"/>
      <c r="AW537" s="55"/>
      <c r="AX537" s="249" t="str">
        <f>IF(V537="","",EOMONTH(EDATE(Tabla1[[#This Row],[Fecha Finalización]],2),0))</f>
        <v/>
      </c>
      <c r="AY537" s="39"/>
      <c r="AZ537" s="250" t="str">
        <f>IF(V537="","",EOMONTH(EDATE(Tabla1[[#This Row],[Fecha Finalización]],3),0))</f>
        <v/>
      </c>
      <c r="BA537" s="39"/>
      <c r="BB537" s="39"/>
      <c r="BC537" s="236"/>
      <c r="BD537" s="234" t="str">
        <f>IF(F537="","",Tabla1[[#This Row],[sem 01]]&amp;Tabla1[[#This Row],[sem 02]]&amp;Tabla1[[#This Row],[sem 03]])</f>
        <v/>
      </c>
      <c r="BE537" s="235" t="str">
        <f>IF(TRIM(F537)="","",$B$1&amp;"-"&amp;SUBSTITUTE(Tabla1[[#This Row],[Mes Inscrito]]," ","")&amp;"-"&amp;SUBSTITUTE(Tabla1[[#This Row],[Dia de clases Inscrito]]," ","")&amp;"-"&amp;SUBSTITUTE(Tabla1[[#This Row],[Horario Inscrito]]," ","")&amp;"-"&amp;Tabla1[[#This Row],[Fecha Inicio grupo]])</f>
        <v/>
      </c>
      <c r="BF537" s="252" t="str">
        <f>IF(F537="","",Tabla1[[#This Row],[Curso]])</f>
        <v/>
      </c>
      <c r="BG537" s="253" t="str">
        <f>+IF(TRIM(F537)="","",$B$1&amp;"-"&amp;TRIM(Tabla1[[#This Row],[Mes Inscrito]])&amp;"-"&amp;TRIM(Tabla1[[#This Row],[Dia de clases Inscrito]])&amp;"-"&amp;TRIM(Tabla1[[#This Row],[Horario Inscrito]])&amp;"-"&amp;TRIM(Tabla1[[#This Row],[Fecha Inicio grupo]])&amp;"-"&amp;TRIM(Tabla1[[#This Row],[Tipo Incrito]]))</f>
        <v/>
      </c>
      <c r="BH537" s="307"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8"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8"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8" t="str">
        <f>IF(Tabla1[[#This Row],[Fecha Inicio grupo]]="","",IFERROR(VLOOKUP(Tabla1[[#This Row],[Mes de Alta como miembro]],Parámetros!$AM$2:$AN$16,2,0),"01/01/1900"))</f>
        <v/>
      </c>
    </row>
    <row r="538" spans="1:63" ht="14.45">
      <c r="A538" s="68">
        <v>535</v>
      </c>
      <c r="B538" s="29"/>
      <c r="C538" s="34"/>
      <c r="D538" s="42"/>
      <c r="E538" s="64"/>
      <c r="F538" s="45"/>
      <c r="G538" s="45"/>
      <c r="H538" s="164"/>
      <c r="I538" s="42"/>
      <c r="J538" s="28"/>
      <c r="K538" s="69"/>
      <c r="L538" s="68"/>
      <c r="M538" s="46"/>
      <c r="N538" s="239" t="str">
        <f ca="1">IF(Tabla1[[#This Row],[Fecha de nac]]="","",IF(Tabla1[[#This Row],[Fecha Finalización]] &gt;=TODAY(), DATEDIF(Tabla1[[#This Row],[Fecha de nac]],TODAY(),"y"), ROUNDDOWN((Tabla1[[#This Row],[Fecha Finalización]] -Tabla1[[#This Row],[Fecha de nac]])/365,0)))</f>
        <v/>
      </c>
      <c r="O538" s="170"/>
      <c r="P538" s="34"/>
      <c r="Q538" s="67"/>
      <c r="R538" s="67"/>
      <c r="S538" s="67"/>
      <c r="T538" s="67"/>
      <c r="U538" s="244" t="str">
        <f>IF(F538="","",Tabla1[[#This Row],[Fecha Inicio grupo]]+3*7-7)</f>
        <v/>
      </c>
      <c r="V538" s="245" t="str">
        <f>IF(F538="","",EDATE(Tabla1[[#This Row],[Fecha Inicio grupo]],3))</f>
        <v/>
      </c>
      <c r="W538" s="29"/>
      <c r="X538" s="29"/>
      <c r="Y538" s="76"/>
      <c r="Z538" s="76"/>
      <c r="AA538" s="76"/>
      <c r="AB538" s="76"/>
      <c r="AC538" s="76"/>
      <c r="AD538" s="76"/>
      <c r="AE538" s="76"/>
      <c r="AF538" s="76"/>
      <c r="AG538" s="76"/>
      <c r="AH538" s="76"/>
      <c r="AI538" s="76"/>
      <c r="AJ538" s="76"/>
      <c r="AK538" s="76"/>
      <c r="AL538" s="76"/>
      <c r="AM538" s="76"/>
      <c r="AN538" s="76"/>
      <c r="AO538" s="145"/>
      <c r="AP538" s="247" t="str">
        <f>IF(F538="","",IFERROR(VLOOKUP(SUBSTITUTE(SUBSTITUTE(Tabla1[[#This Row],[Uso Sistemas]],"T","P"),"N","F"),Parámetros!$M$2:$N$17,2,0),"Completar hasta 3ra sem. para evaluar a Probacionista"))</f>
        <v/>
      </c>
      <c r="AQ538" s="39"/>
      <c r="AR538" s="39"/>
      <c r="AS538" s="39"/>
      <c r="AT538" s="28"/>
      <c r="AU538" s="55"/>
      <c r="AV538" s="55"/>
      <c r="AW538" s="55"/>
      <c r="AX538" s="249" t="str">
        <f>IF(V538="","",EOMONTH(EDATE(Tabla1[[#This Row],[Fecha Finalización]],2),0))</f>
        <v/>
      </c>
      <c r="AY538" s="39"/>
      <c r="AZ538" s="250" t="str">
        <f>IF(V538="","",EOMONTH(EDATE(Tabla1[[#This Row],[Fecha Finalización]],3),0))</f>
        <v/>
      </c>
      <c r="BA538" s="39"/>
      <c r="BB538" s="39"/>
      <c r="BC538" s="236"/>
      <c r="BD538" s="234" t="str">
        <f>IF(F538="","",Tabla1[[#This Row],[sem 01]]&amp;Tabla1[[#This Row],[sem 02]]&amp;Tabla1[[#This Row],[sem 03]])</f>
        <v/>
      </c>
      <c r="BE538" s="235" t="str">
        <f>IF(TRIM(F538)="","",$B$1&amp;"-"&amp;SUBSTITUTE(Tabla1[[#This Row],[Mes Inscrito]]," ","")&amp;"-"&amp;SUBSTITUTE(Tabla1[[#This Row],[Dia de clases Inscrito]]," ","")&amp;"-"&amp;SUBSTITUTE(Tabla1[[#This Row],[Horario Inscrito]]," ","")&amp;"-"&amp;Tabla1[[#This Row],[Fecha Inicio grupo]])</f>
        <v/>
      </c>
      <c r="BF538" s="252" t="str">
        <f>IF(F538="","",Tabla1[[#This Row],[Curso]])</f>
        <v/>
      </c>
      <c r="BG538" s="253" t="str">
        <f>+IF(TRIM(F538)="","",$B$1&amp;"-"&amp;TRIM(Tabla1[[#This Row],[Mes Inscrito]])&amp;"-"&amp;TRIM(Tabla1[[#This Row],[Dia de clases Inscrito]])&amp;"-"&amp;TRIM(Tabla1[[#This Row],[Horario Inscrito]])&amp;"-"&amp;TRIM(Tabla1[[#This Row],[Fecha Inicio grupo]])&amp;"-"&amp;TRIM(Tabla1[[#This Row],[Tipo Incrito]]))</f>
        <v/>
      </c>
      <c r="BH538" s="307"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8"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8"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8" t="str">
        <f>IF(Tabla1[[#This Row],[Fecha Inicio grupo]]="","",IFERROR(VLOOKUP(Tabla1[[#This Row],[Mes de Alta como miembro]],Parámetros!$AM$2:$AN$16,2,0),"01/01/1900"))</f>
        <v/>
      </c>
    </row>
    <row r="539" spans="1:63" ht="14.45">
      <c r="A539" s="68">
        <v>536</v>
      </c>
      <c r="B539" s="29"/>
      <c r="C539" s="34"/>
      <c r="D539" s="42"/>
      <c r="E539" s="64"/>
      <c r="F539" s="45"/>
      <c r="G539" s="45"/>
      <c r="H539" s="164"/>
      <c r="I539" s="42"/>
      <c r="J539" s="28"/>
      <c r="K539" s="69"/>
      <c r="L539" s="68"/>
      <c r="M539" s="46"/>
      <c r="N539" s="239" t="str">
        <f ca="1">IF(Tabla1[[#This Row],[Fecha de nac]]="","",IF(Tabla1[[#This Row],[Fecha Finalización]] &gt;=TODAY(), DATEDIF(Tabla1[[#This Row],[Fecha de nac]],TODAY(),"y"), ROUNDDOWN((Tabla1[[#This Row],[Fecha Finalización]] -Tabla1[[#This Row],[Fecha de nac]])/365,0)))</f>
        <v/>
      </c>
      <c r="O539" s="170"/>
      <c r="P539" s="34"/>
      <c r="Q539" s="67"/>
      <c r="R539" s="67"/>
      <c r="S539" s="67"/>
      <c r="T539" s="67"/>
      <c r="U539" s="244" t="str">
        <f>IF(F539="","",Tabla1[[#This Row],[Fecha Inicio grupo]]+3*7-7)</f>
        <v/>
      </c>
      <c r="V539" s="245" t="str">
        <f>IF(F539="","",EDATE(Tabla1[[#This Row],[Fecha Inicio grupo]],3))</f>
        <v/>
      </c>
      <c r="W539" s="29"/>
      <c r="X539" s="29"/>
      <c r="Y539" s="76"/>
      <c r="Z539" s="76"/>
      <c r="AA539" s="76"/>
      <c r="AB539" s="76"/>
      <c r="AC539" s="76"/>
      <c r="AD539" s="76"/>
      <c r="AE539" s="76"/>
      <c r="AF539" s="76"/>
      <c r="AG539" s="76"/>
      <c r="AH539" s="76"/>
      <c r="AI539" s="76"/>
      <c r="AJ539" s="76"/>
      <c r="AK539" s="76"/>
      <c r="AL539" s="76"/>
      <c r="AM539" s="76"/>
      <c r="AN539" s="76"/>
      <c r="AO539" s="145"/>
      <c r="AP539" s="247" t="str">
        <f>IF(F539="","",IFERROR(VLOOKUP(SUBSTITUTE(SUBSTITUTE(Tabla1[[#This Row],[Uso Sistemas]],"T","P"),"N","F"),Parámetros!$M$2:$N$17,2,0),"Completar hasta 3ra sem. para evaluar a Probacionista"))</f>
        <v/>
      </c>
      <c r="AQ539" s="39"/>
      <c r="AR539" s="39"/>
      <c r="AS539" s="39"/>
      <c r="AT539" s="28"/>
      <c r="AU539" s="55"/>
      <c r="AV539" s="55"/>
      <c r="AW539" s="55"/>
      <c r="AX539" s="249" t="str">
        <f>IF(V539="","",EOMONTH(EDATE(Tabla1[[#This Row],[Fecha Finalización]],2),0))</f>
        <v/>
      </c>
      <c r="AY539" s="39"/>
      <c r="AZ539" s="250" t="str">
        <f>IF(V539="","",EOMONTH(EDATE(Tabla1[[#This Row],[Fecha Finalización]],3),0))</f>
        <v/>
      </c>
      <c r="BA539" s="39"/>
      <c r="BB539" s="39"/>
      <c r="BC539" s="236"/>
      <c r="BD539" s="234" t="str">
        <f>IF(F539="","",Tabla1[[#This Row],[sem 01]]&amp;Tabla1[[#This Row],[sem 02]]&amp;Tabla1[[#This Row],[sem 03]])</f>
        <v/>
      </c>
      <c r="BE539" s="235" t="str">
        <f>IF(TRIM(F539)="","",$B$1&amp;"-"&amp;SUBSTITUTE(Tabla1[[#This Row],[Mes Inscrito]]," ","")&amp;"-"&amp;SUBSTITUTE(Tabla1[[#This Row],[Dia de clases Inscrito]]," ","")&amp;"-"&amp;SUBSTITUTE(Tabla1[[#This Row],[Horario Inscrito]]," ","")&amp;"-"&amp;Tabla1[[#This Row],[Fecha Inicio grupo]])</f>
        <v/>
      </c>
      <c r="BF539" s="252" t="str">
        <f>IF(F539="","",Tabla1[[#This Row],[Curso]])</f>
        <v/>
      </c>
      <c r="BG539" s="253" t="str">
        <f>+IF(TRIM(F539)="","",$B$1&amp;"-"&amp;TRIM(Tabla1[[#This Row],[Mes Inscrito]])&amp;"-"&amp;TRIM(Tabla1[[#This Row],[Dia de clases Inscrito]])&amp;"-"&amp;TRIM(Tabla1[[#This Row],[Horario Inscrito]])&amp;"-"&amp;TRIM(Tabla1[[#This Row],[Fecha Inicio grupo]])&amp;"-"&amp;TRIM(Tabla1[[#This Row],[Tipo Incrito]]))</f>
        <v/>
      </c>
      <c r="BH539" s="307"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8"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8"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8" t="str">
        <f>IF(Tabla1[[#This Row],[Fecha Inicio grupo]]="","",IFERROR(VLOOKUP(Tabla1[[#This Row],[Mes de Alta como miembro]],Parámetros!$AM$2:$AN$16,2,0),"01/01/1900"))</f>
        <v/>
      </c>
    </row>
    <row r="540" spans="1:63" ht="14.45">
      <c r="A540" s="68">
        <v>537</v>
      </c>
      <c r="B540" s="29"/>
      <c r="C540" s="34"/>
      <c r="D540" s="42"/>
      <c r="E540" s="64"/>
      <c r="F540" s="45"/>
      <c r="G540" s="45"/>
      <c r="H540" s="164"/>
      <c r="I540" s="42"/>
      <c r="J540" s="28"/>
      <c r="K540" s="69"/>
      <c r="L540" s="68"/>
      <c r="M540" s="46"/>
      <c r="N540" s="239" t="str">
        <f ca="1">IF(Tabla1[[#This Row],[Fecha de nac]]="","",IF(Tabla1[[#This Row],[Fecha Finalización]] &gt;=TODAY(), DATEDIF(Tabla1[[#This Row],[Fecha de nac]],TODAY(),"y"), ROUNDDOWN((Tabla1[[#This Row],[Fecha Finalización]] -Tabla1[[#This Row],[Fecha de nac]])/365,0)))</f>
        <v/>
      </c>
      <c r="O540" s="170"/>
      <c r="P540" s="34"/>
      <c r="Q540" s="67"/>
      <c r="R540" s="67"/>
      <c r="S540" s="67"/>
      <c r="T540" s="67"/>
      <c r="U540" s="244" t="str">
        <f>IF(F540="","",Tabla1[[#This Row],[Fecha Inicio grupo]]+3*7-7)</f>
        <v/>
      </c>
      <c r="V540" s="245" t="str">
        <f>IF(F540="","",EDATE(Tabla1[[#This Row],[Fecha Inicio grupo]],3))</f>
        <v/>
      </c>
      <c r="W540" s="29"/>
      <c r="X540" s="29"/>
      <c r="Y540" s="76"/>
      <c r="Z540" s="76"/>
      <c r="AA540" s="76"/>
      <c r="AB540" s="76"/>
      <c r="AC540" s="76"/>
      <c r="AD540" s="76"/>
      <c r="AE540" s="76"/>
      <c r="AF540" s="76"/>
      <c r="AG540" s="76"/>
      <c r="AH540" s="76"/>
      <c r="AI540" s="76"/>
      <c r="AJ540" s="76"/>
      <c r="AK540" s="76"/>
      <c r="AL540" s="76"/>
      <c r="AM540" s="76"/>
      <c r="AN540" s="76"/>
      <c r="AO540" s="145"/>
      <c r="AP540" s="247" t="str">
        <f>IF(F540="","",IFERROR(VLOOKUP(SUBSTITUTE(SUBSTITUTE(Tabla1[[#This Row],[Uso Sistemas]],"T","P"),"N","F"),Parámetros!$M$2:$N$17,2,0),"Completar hasta 3ra sem. para evaluar a Probacionista"))</f>
        <v/>
      </c>
      <c r="AQ540" s="39"/>
      <c r="AR540" s="39"/>
      <c r="AS540" s="39"/>
      <c r="AT540" s="28"/>
      <c r="AU540" s="55"/>
      <c r="AV540" s="55"/>
      <c r="AW540" s="55"/>
      <c r="AX540" s="249" t="str">
        <f>IF(V540="","",EOMONTH(EDATE(Tabla1[[#This Row],[Fecha Finalización]],2),0))</f>
        <v/>
      </c>
      <c r="AY540" s="39"/>
      <c r="AZ540" s="250" t="str">
        <f>IF(V540="","",EOMONTH(EDATE(Tabla1[[#This Row],[Fecha Finalización]],3),0))</f>
        <v/>
      </c>
      <c r="BA540" s="39"/>
      <c r="BB540" s="39"/>
      <c r="BC540" s="236"/>
      <c r="BD540" s="234" t="str">
        <f>IF(F540="","",Tabla1[[#This Row],[sem 01]]&amp;Tabla1[[#This Row],[sem 02]]&amp;Tabla1[[#This Row],[sem 03]])</f>
        <v/>
      </c>
      <c r="BE540" s="235" t="str">
        <f>IF(TRIM(F540)="","",$B$1&amp;"-"&amp;SUBSTITUTE(Tabla1[[#This Row],[Mes Inscrito]]," ","")&amp;"-"&amp;SUBSTITUTE(Tabla1[[#This Row],[Dia de clases Inscrito]]," ","")&amp;"-"&amp;SUBSTITUTE(Tabla1[[#This Row],[Horario Inscrito]]," ","")&amp;"-"&amp;Tabla1[[#This Row],[Fecha Inicio grupo]])</f>
        <v/>
      </c>
      <c r="BF540" s="252" t="str">
        <f>IF(F540="","",Tabla1[[#This Row],[Curso]])</f>
        <v/>
      </c>
      <c r="BG540" s="253" t="str">
        <f>+IF(TRIM(F540)="","",$B$1&amp;"-"&amp;TRIM(Tabla1[[#This Row],[Mes Inscrito]])&amp;"-"&amp;TRIM(Tabla1[[#This Row],[Dia de clases Inscrito]])&amp;"-"&amp;TRIM(Tabla1[[#This Row],[Horario Inscrito]])&amp;"-"&amp;TRIM(Tabla1[[#This Row],[Fecha Inicio grupo]])&amp;"-"&amp;TRIM(Tabla1[[#This Row],[Tipo Incrito]]))</f>
        <v/>
      </c>
      <c r="BH540" s="307"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8"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8"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8" t="str">
        <f>IF(Tabla1[[#This Row],[Fecha Inicio grupo]]="","",IFERROR(VLOOKUP(Tabla1[[#This Row],[Mes de Alta como miembro]],Parámetros!$AM$2:$AN$16,2,0),"01/01/1900"))</f>
        <v/>
      </c>
    </row>
    <row r="541" spans="1:63" ht="14.45">
      <c r="A541" s="68">
        <v>538</v>
      </c>
      <c r="B541" s="29"/>
      <c r="C541" s="34"/>
      <c r="D541" s="42"/>
      <c r="E541" s="64"/>
      <c r="F541" s="45"/>
      <c r="G541" s="45"/>
      <c r="H541" s="164"/>
      <c r="I541" s="42"/>
      <c r="J541" s="28"/>
      <c r="K541" s="69"/>
      <c r="L541" s="68"/>
      <c r="M541" s="46"/>
      <c r="N541" s="239" t="str">
        <f ca="1">IF(Tabla1[[#This Row],[Fecha de nac]]="","",IF(Tabla1[[#This Row],[Fecha Finalización]] &gt;=TODAY(), DATEDIF(Tabla1[[#This Row],[Fecha de nac]],TODAY(),"y"), ROUNDDOWN((Tabla1[[#This Row],[Fecha Finalización]] -Tabla1[[#This Row],[Fecha de nac]])/365,0)))</f>
        <v/>
      </c>
      <c r="O541" s="170"/>
      <c r="P541" s="34"/>
      <c r="Q541" s="67"/>
      <c r="R541" s="67"/>
      <c r="S541" s="67"/>
      <c r="T541" s="67"/>
      <c r="U541" s="244" t="str">
        <f>IF(F541="","",Tabla1[[#This Row],[Fecha Inicio grupo]]+3*7-7)</f>
        <v/>
      </c>
      <c r="V541" s="245" t="str">
        <f>IF(F541="","",EDATE(Tabla1[[#This Row],[Fecha Inicio grupo]],3))</f>
        <v/>
      </c>
      <c r="W541" s="29"/>
      <c r="X541" s="29"/>
      <c r="Y541" s="76"/>
      <c r="Z541" s="76"/>
      <c r="AA541" s="76"/>
      <c r="AB541" s="76"/>
      <c r="AC541" s="76"/>
      <c r="AD541" s="76"/>
      <c r="AE541" s="76"/>
      <c r="AF541" s="76"/>
      <c r="AG541" s="76"/>
      <c r="AH541" s="76"/>
      <c r="AI541" s="76"/>
      <c r="AJ541" s="76"/>
      <c r="AK541" s="76"/>
      <c r="AL541" s="76"/>
      <c r="AM541" s="76"/>
      <c r="AN541" s="76"/>
      <c r="AO541" s="145"/>
      <c r="AP541" s="247" t="str">
        <f>IF(F541="","",IFERROR(VLOOKUP(SUBSTITUTE(SUBSTITUTE(Tabla1[[#This Row],[Uso Sistemas]],"T","P"),"N","F"),Parámetros!$M$2:$N$17,2,0),"Completar hasta 3ra sem. para evaluar a Probacionista"))</f>
        <v/>
      </c>
      <c r="AQ541" s="39"/>
      <c r="AR541" s="39"/>
      <c r="AS541" s="39"/>
      <c r="AT541" s="28"/>
      <c r="AU541" s="55"/>
      <c r="AV541" s="55"/>
      <c r="AW541" s="55"/>
      <c r="AX541" s="249" t="str">
        <f>IF(V541="","",EOMONTH(EDATE(Tabla1[[#This Row],[Fecha Finalización]],2),0))</f>
        <v/>
      </c>
      <c r="AY541" s="39"/>
      <c r="AZ541" s="250" t="str">
        <f>IF(V541="","",EOMONTH(EDATE(Tabla1[[#This Row],[Fecha Finalización]],3),0))</f>
        <v/>
      </c>
      <c r="BA541" s="39"/>
      <c r="BB541" s="39"/>
      <c r="BC541" s="236"/>
      <c r="BD541" s="234" t="str">
        <f>IF(F541="","",Tabla1[[#This Row],[sem 01]]&amp;Tabla1[[#This Row],[sem 02]]&amp;Tabla1[[#This Row],[sem 03]])</f>
        <v/>
      </c>
      <c r="BE541" s="235" t="str">
        <f>IF(TRIM(F541)="","",$B$1&amp;"-"&amp;SUBSTITUTE(Tabla1[[#This Row],[Mes Inscrito]]," ","")&amp;"-"&amp;SUBSTITUTE(Tabla1[[#This Row],[Dia de clases Inscrito]]," ","")&amp;"-"&amp;SUBSTITUTE(Tabla1[[#This Row],[Horario Inscrito]]," ","")&amp;"-"&amp;Tabla1[[#This Row],[Fecha Inicio grupo]])</f>
        <v/>
      </c>
      <c r="BF541" s="252" t="str">
        <f>IF(F541="","",Tabla1[[#This Row],[Curso]])</f>
        <v/>
      </c>
      <c r="BG541" s="253" t="str">
        <f>+IF(TRIM(F541)="","",$B$1&amp;"-"&amp;TRIM(Tabla1[[#This Row],[Mes Inscrito]])&amp;"-"&amp;TRIM(Tabla1[[#This Row],[Dia de clases Inscrito]])&amp;"-"&amp;TRIM(Tabla1[[#This Row],[Horario Inscrito]])&amp;"-"&amp;TRIM(Tabla1[[#This Row],[Fecha Inicio grupo]])&amp;"-"&amp;TRIM(Tabla1[[#This Row],[Tipo Incrito]]))</f>
        <v/>
      </c>
      <c r="BH541" s="307"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8"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8"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8" t="str">
        <f>IF(Tabla1[[#This Row],[Fecha Inicio grupo]]="","",IFERROR(VLOOKUP(Tabla1[[#This Row],[Mes de Alta como miembro]],Parámetros!$AM$2:$AN$16,2,0),"01/01/1900"))</f>
        <v/>
      </c>
    </row>
    <row r="542" spans="1:63" ht="14.45">
      <c r="A542" s="68">
        <v>539</v>
      </c>
      <c r="B542" s="29"/>
      <c r="C542" s="34"/>
      <c r="D542" s="42"/>
      <c r="E542" s="64"/>
      <c r="F542" s="45"/>
      <c r="G542" s="45"/>
      <c r="H542" s="164"/>
      <c r="I542" s="42"/>
      <c r="J542" s="28"/>
      <c r="K542" s="69"/>
      <c r="L542" s="68"/>
      <c r="M542" s="46"/>
      <c r="N542" s="239" t="str">
        <f ca="1">IF(Tabla1[[#This Row],[Fecha de nac]]="","",IF(Tabla1[[#This Row],[Fecha Finalización]] &gt;=TODAY(), DATEDIF(Tabla1[[#This Row],[Fecha de nac]],TODAY(),"y"), ROUNDDOWN((Tabla1[[#This Row],[Fecha Finalización]] -Tabla1[[#This Row],[Fecha de nac]])/365,0)))</f>
        <v/>
      </c>
      <c r="O542" s="170"/>
      <c r="P542" s="34"/>
      <c r="Q542" s="67"/>
      <c r="R542" s="67"/>
      <c r="S542" s="67"/>
      <c r="T542" s="67"/>
      <c r="U542" s="244" t="str">
        <f>IF(F542="","",Tabla1[[#This Row],[Fecha Inicio grupo]]+3*7-7)</f>
        <v/>
      </c>
      <c r="V542" s="245" t="str">
        <f>IF(F542="","",EDATE(Tabla1[[#This Row],[Fecha Inicio grupo]],3))</f>
        <v/>
      </c>
      <c r="W542" s="29"/>
      <c r="X542" s="29"/>
      <c r="Y542" s="76"/>
      <c r="Z542" s="76"/>
      <c r="AA542" s="76"/>
      <c r="AB542" s="76"/>
      <c r="AC542" s="76"/>
      <c r="AD542" s="76"/>
      <c r="AE542" s="76"/>
      <c r="AF542" s="76"/>
      <c r="AG542" s="76"/>
      <c r="AH542" s="76"/>
      <c r="AI542" s="76"/>
      <c r="AJ542" s="76"/>
      <c r="AK542" s="76"/>
      <c r="AL542" s="76"/>
      <c r="AM542" s="76"/>
      <c r="AN542" s="76"/>
      <c r="AO542" s="145"/>
      <c r="AP542" s="247" t="str">
        <f>IF(F542="","",IFERROR(VLOOKUP(SUBSTITUTE(SUBSTITUTE(Tabla1[[#This Row],[Uso Sistemas]],"T","P"),"N","F"),Parámetros!$M$2:$N$17,2,0),"Completar hasta 3ra sem. para evaluar a Probacionista"))</f>
        <v/>
      </c>
      <c r="AQ542" s="39"/>
      <c r="AR542" s="39"/>
      <c r="AS542" s="39"/>
      <c r="AT542" s="28"/>
      <c r="AU542" s="55"/>
      <c r="AV542" s="55"/>
      <c r="AW542" s="55"/>
      <c r="AX542" s="249" t="str">
        <f>IF(V542="","",EOMONTH(EDATE(Tabla1[[#This Row],[Fecha Finalización]],2),0))</f>
        <v/>
      </c>
      <c r="AY542" s="39"/>
      <c r="AZ542" s="250" t="str">
        <f>IF(V542="","",EOMONTH(EDATE(Tabla1[[#This Row],[Fecha Finalización]],3),0))</f>
        <v/>
      </c>
      <c r="BA542" s="39"/>
      <c r="BB542" s="39"/>
      <c r="BC542" s="236"/>
      <c r="BD542" s="234" t="str">
        <f>IF(F542="","",Tabla1[[#This Row],[sem 01]]&amp;Tabla1[[#This Row],[sem 02]]&amp;Tabla1[[#This Row],[sem 03]])</f>
        <v/>
      </c>
      <c r="BE542" s="235" t="str">
        <f>IF(TRIM(F542)="","",$B$1&amp;"-"&amp;SUBSTITUTE(Tabla1[[#This Row],[Mes Inscrito]]," ","")&amp;"-"&amp;SUBSTITUTE(Tabla1[[#This Row],[Dia de clases Inscrito]]," ","")&amp;"-"&amp;SUBSTITUTE(Tabla1[[#This Row],[Horario Inscrito]]," ","")&amp;"-"&amp;Tabla1[[#This Row],[Fecha Inicio grupo]])</f>
        <v/>
      </c>
      <c r="BF542" s="252" t="str">
        <f>IF(F542="","",Tabla1[[#This Row],[Curso]])</f>
        <v/>
      </c>
      <c r="BG542" s="253" t="str">
        <f>+IF(TRIM(F542)="","",$B$1&amp;"-"&amp;TRIM(Tabla1[[#This Row],[Mes Inscrito]])&amp;"-"&amp;TRIM(Tabla1[[#This Row],[Dia de clases Inscrito]])&amp;"-"&amp;TRIM(Tabla1[[#This Row],[Horario Inscrito]])&amp;"-"&amp;TRIM(Tabla1[[#This Row],[Fecha Inicio grupo]])&amp;"-"&amp;TRIM(Tabla1[[#This Row],[Tipo Incrito]]))</f>
        <v/>
      </c>
      <c r="BH542" s="307"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8"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8"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8" t="str">
        <f>IF(Tabla1[[#This Row],[Fecha Inicio grupo]]="","",IFERROR(VLOOKUP(Tabla1[[#This Row],[Mes de Alta como miembro]],Parámetros!$AM$2:$AN$16,2,0),"01/01/1900"))</f>
        <v/>
      </c>
    </row>
    <row r="543" spans="1:63" ht="14.45">
      <c r="A543" s="68">
        <v>540</v>
      </c>
      <c r="B543" s="29"/>
      <c r="C543" s="34"/>
      <c r="D543" s="42"/>
      <c r="E543" s="64"/>
      <c r="F543" s="45"/>
      <c r="G543" s="45"/>
      <c r="H543" s="164"/>
      <c r="I543" s="42"/>
      <c r="J543" s="28"/>
      <c r="K543" s="69"/>
      <c r="L543" s="68"/>
      <c r="M543" s="46"/>
      <c r="N543" s="239" t="str">
        <f ca="1">IF(Tabla1[[#This Row],[Fecha de nac]]="","",IF(Tabla1[[#This Row],[Fecha Finalización]] &gt;=TODAY(), DATEDIF(Tabla1[[#This Row],[Fecha de nac]],TODAY(),"y"), ROUNDDOWN((Tabla1[[#This Row],[Fecha Finalización]] -Tabla1[[#This Row],[Fecha de nac]])/365,0)))</f>
        <v/>
      </c>
      <c r="O543" s="170"/>
      <c r="P543" s="34"/>
      <c r="Q543" s="67"/>
      <c r="R543" s="67"/>
      <c r="S543" s="67"/>
      <c r="T543" s="67"/>
      <c r="U543" s="244" t="str">
        <f>IF(F543="","",Tabla1[[#This Row],[Fecha Inicio grupo]]+3*7-7)</f>
        <v/>
      </c>
      <c r="V543" s="245" t="str">
        <f>IF(F543="","",EDATE(Tabla1[[#This Row],[Fecha Inicio grupo]],3))</f>
        <v/>
      </c>
      <c r="W543" s="29"/>
      <c r="X543" s="29"/>
      <c r="Y543" s="76"/>
      <c r="Z543" s="76"/>
      <c r="AA543" s="76"/>
      <c r="AB543" s="76"/>
      <c r="AC543" s="76"/>
      <c r="AD543" s="76"/>
      <c r="AE543" s="76"/>
      <c r="AF543" s="76"/>
      <c r="AG543" s="76"/>
      <c r="AH543" s="76"/>
      <c r="AI543" s="76"/>
      <c r="AJ543" s="76"/>
      <c r="AK543" s="76"/>
      <c r="AL543" s="76"/>
      <c r="AM543" s="76"/>
      <c r="AN543" s="76"/>
      <c r="AO543" s="145"/>
      <c r="AP543" s="247" t="str">
        <f>IF(F543="","",IFERROR(VLOOKUP(SUBSTITUTE(SUBSTITUTE(Tabla1[[#This Row],[Uso Sistemas]],"T","P"),"N","F"),Parámetros!$M$2:$N$17,2,0),"Completar hasta 3ra sem. para evaluar a Probacionista"))</f>
        <v/>
      </c>
      <c r="AQ543" s="39"/>
      <c r="AR543" s="39"/>
      <c r="AS543" s="39"/>
      <c r="AT543" s="28"/>
      <c r="AU543" s="55"/>
      <c r="AV543" s="55"/>
      <c r="AW543" s="55"/>
      <c r="AX543" s="249" t="str">
        <f>IF(V543="","",EOMONTH(EDATE(Tabla1[[#This Row],[Fecha Finalización]],2),0))</f>
        <v/>
      </c>
      <c r="AY543" s="39"/>
      <c r="AZ543" s="250" t="str">
        <f>IF(V543="","",EOMONTH(EDATE(Tabla1[[#This Row],[Fecha Finalización]],3),0))</f>
        <v/>
      </c>
      <c r="BA543" s="39"/>
      <c r="BB543" s="39"/>
      <c r="BC543" s="236"/>
      <c r="BD543" s="234" t="str">
        <f>IF(F543="","",Tabla1[[#This Row],[sem 01]]&amp;Tabla1[[#This Row],[sem 02]]&amp;Tabla1[[#This Row],[sem 03]])</f>
        <v/>
      </c>
      <c r="BE543" s="235" t="str">
        <f>IF(TRIM(F543)="","",$B$1&amp;"-"&amp;SUBSTITUTE(Tabla1[[#This Row],[Mes Inscrito]]," ","")&amp;"-"&amp;SUBSTITUTE(Tabla1[[#This Row],[Dia de clases Inscrito]]," ","")&amp;"-"&amp;SUBSTITUTE(Tabla1[[#This Row],[Horario Inscrito]]," ","")&amp;"-"&amp;Tabla1[[#This Row],[Fecha Inicio grupo]])</f>
        <v/>
      </c>
      <c r="BF543" s="252" t="str">
        <f>IF(F543="","",Tabla1[[#This Row],[Curso]])</f>
        <v/>
      </c>
      <c r="BG543" s="253" t="str">
        <f>+IF(TRIM(F543)="","",$B$1&amp;"-"&amp;TRIM(Tabla1[[#This Row],[Mes Inscrito]])&amp;"-"&amp;TRIM(Tabla1[[#This Row],[Dia de clases Inscrito]])&amp;"-"&amp;TRIM(Tabla1[[#This Row],[Horario Inscrito]])&amp;"-"&amp;TRIM(Tabla1[[#This Row],[Fecha Inicio grupo]])&amp;"-"&amp;TRIM(Tabla1[[#This Row],[Tipo Incrito]]))</f>
        <v/>
      </c>
      <c r="BH543" s="307"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8"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8"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8" t="str">
        <f>IF(Tabla1[[#This Row],[Fecha Inicio grupo]]="","",IFERROR(VLOOKUP(Tabla1[[#This Row],[Mes de Alta como miembro]],Parámetros!$AM$2:$AN$16,2,0),"01/01/1900"))</f>
        <v/>
      </c>
    </row>
    <row r="544" spans="1:63" ht="14.45">
      <c r="A544" s="68">
        <v>541</v>
      </c>
      <c r="B544" s="29"/>
      <c r="C544" s="34"/>
      <c r="D544" s="42"/>
      <c r="E544" s="64"/>
      <c r="F544" s="45"/>
      <c r="G544" s="45"/>
      <c r="H544" s="164"/>
      <c r="I544" s="42"/>
      <c r="J544" s="28"/>
      <c r="K544" s="69"/>
      <c r="L544" s="68"/>
      <c r="M544" s="46"/>
      <c r="N544" s="239" t="str">
        <f ca="1">IF(Tabla1[[#This Row],[Fecha de nac]]="","",IF(Tabla1[[#This Row],[Fecha Finalización]] &gt;=TODAY(), DATEDIF(Tabla1[[#This Row],[Fecha de nac]],TODAY(),"y"), ROUNDDOWN((Tabla1[[#This Row],[Fecha Finalización]] -Tabla1[[#This Row],[Fecha de nac]])/365,0)))</f>
        <v/>
      </c>
      <c r="O544" s="170"/>
      <c r="P544" s="34"/>
      <c r="Q544" s="67"/>
      <c r="R544" s="67"/>
      <c r="S544" s="67"/>
      <c r="T544" s="67"/>
      <c r="U544" s="244" t="str">
        <f>IF(F544="","",Tabla1[[#This Row],[Fecha Inicio grupo]]+3*7-7)</f>
        <v/>
      </c>
      <c r="V544" s="245" t="str">
        <f>IF(F544="","",EDATE(Tabla1[[#This Row],[Fecha Inicio grupo]],3))</f>
        <v/>
      </c>
      <c r="W544" s="29"/>
      <c r="X544" s="29"/>
      <c r="Y544" s="76"/>
      <c r="Z544" s="76"/>
      <c r="AA544" s="76"/>
      <c r="AB544" s="76"/>
      <c r="AC544" s="76"/>
      <c r="AD544" s="76"/>
      <c r="AE544" s="76"/>
      <c r="AF544" s="76"/>
      <c r="AG544" s="76"/>
      <c r="AH544" s="76"/>
      <c r="AI544" s="76"/>
      <c r="AJ544" s="76"/>
      <c r="AK544" s="76"/>
      <c r="AL544" s="76"/>
      <c r="AM544" s="76"/>
      <c r="AN544" s="76"/>
      <c r="AO544" s="145"/>
      <c r="AP544" s="247" t="str">
        <f>IF(F544="","",IFERROR(VLOOKUP(SUBSTITUTE(SUBSTITUTE(Tabla1[[#This Row],[Uso Sistemas]],"T","P"),"N","F"),Parámetros!$M$2:$N$17,2,0),"Completar hasta 3ra sem. para evaluar a Probacionista"))</f>
        <v/>
      </c>
      <c r="AQ544" s="39"/>
      <c r="AR544" s="39"/>
      <c r="AS544" s="39"/>
      <c r="AT544" s="28"/>
      <c r="AU544" s="55"/>
      <c r="AV544" s="55"/>
      <c r="AW544" s="55"/>
      <c r="AX544" s="249" t="str">
        <f>IF(V544="","",EOMONTH(EDATE(Tabla1[[#This Row],[Fecha Finalización]],2),0))</f>
        <v/>
      </c>
      <c r="AY544" s="39"/>
      <c r="AZ544" s="250" t="str">
        <f>IF(V544="","",EOMONTH(EDATE(Tabla1[[#This Row],[Fecha Finalización]],3),0))</f>
        <v/>
      </c>
      <c r="BA544" s="39"/>
      <c r="BB544" s="39"/>
      <c r="BC544" s="236"/>
      <c r="BD544" s="234" t="str">
        <f>IF(F544="","",Tabla1[[#This Row],[sem 01]]&amp;Tabla1[[#This Row],[sem 02]]&amp;Tabla1[[#This Row],[sem 03]])</f>
        <v/>
      </c>
      <c r="BE544" s="235" t="str">
        <f>IF(TRIM(F544)="","",$B$1&amp;"-"&amp;SUBSTITUTE(Tabla1[[#This Row],[Mes Inscrito]]," ","")&amp;"-"&amp;SUBSTITUTE(Tabla1[[#This Row],[Dia de clases Inscrito]]," ","")&amp;"-"&amp;SUBSTITUTE(Tabla1[[#This Row],[Horario Inscrito]]," ","")&amp;"-"&amp;Tabla1[[#This Row],[Fecha Inicio grupo]])</f>
        <v/>
      </c>
      <c r="BF544" s="252" t="str">
        <f>IF(F544="","",Tabla1[[#This Row],[Curso]])</f>
        <v/>
      </c>
      <c r="BG544" s="253" t="str">
        <f>+IF(TRIM(F544)="","",$B$1&amp;"-"&amp;TRIM(Tabla1[[#This Row],[Mes Inscrito]])&amp;"-"&amp;TRIM(Tabla1[[#This Row],[Dia de clases Inscrito]])&amp;"-"&amp;TRIM(Tabla1[[#This Row],[Horario Inscrito]])&amp;"-"&amp;TRIM(Tabla1[[#This Row],[Fecha Inicio grupo]])&amp;"-"&amp;TRIM(Tabla1[[#This Row],[Tipo Incrito]]))</f>
        <v/>
      </c>
      <c r="BH544" s="307"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8"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8"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8" t="str">
        <f>IF(Tabla1[[#This Row],[Fecha Inicio grupo]]="","",IFERROR(VLOOKUP(Tabla1[[#This Row],[Mes de Alta como miembro]],Parámetros!$AM$2:$AN$16,2,0),"01/01/1900"))</f>
        <v/>
      </c>
    </row>
    <row r="545" spans="1:63" ht="14.45">
      <c r="A545" s="68">
        <v>542</v>
      </c>
      <c r="B545" s="29"/>
      <c r="C545" s="34"/>
      <c r="D545" s="42"/>
      <c r="E545" s="64"/>
      <c r="F545" s="45"/>
      <c r="G545" s="45"/>
      <c r="H545" s="164"/>
      <c r="I545" s="42"/>
      <c r="J545" s="28"/>
      <c r="K545" s="69"/>
      <c r="L545" s="68"/>
      <c r="M545" s="46"/>
      <c r="N545" s="239" t="str">
        <f ca="1">IF(Tabla1[[#This Row],[Fecha de nac]]="","",IF(Tabla1[[#This Row],[Fecha Finalización]] &gt;=TODAY(), DATEDIF(Tabla1[[#This Row],[Fecha de nac]],TODAY(),"y"), ROUNDDOWN((Tabla1[[#This Row],[Fecha Finalización]] -Tabla1[[#This Row],[Fecha de nac]])/365,0)))</f>
        <v/>
      </c>
      <c r="O545" s="170"/>
      <c r="P545" s="34"/>
      <c r="Q545" s="67"/>
      <c r="R545" s="67"/>
      <c r="S545" s="67"/>
      <c r="T545" s="67"/>
      <c r="U545" s="244" t="str">
        <f>IF(F545="","",Tabla1[[#This Row],[Fecha Inicio grupo]]+3*7-7)</f>
        <v/>
      </c>
      <c r="V545" s="245" t="str">
        <f>IF(F545="","",EDATE(Tabla1[[#This Row],[Fecha Inicio grupo]],3))</f>
        <v/>
      </c>
      <c r="W545" s="29"/>
      <c r="X545" s="29"/>
      <c r="Y545" s="76"/>
      <c r="Z545" s="76"/>
      <c r="AA545" s="76"/>
      <c r="AB545" s="76"/>
      <c r="AC545" s="76"/>
      <c r="AD545" s="76"/>
      <c r="AE545" s="76"/>
      <c r="AF545" s="76"/>
      <c r="AG545" s="76"/>
      <c r="AH545" s="76"/>
      <c r="AI545" s="76"/>
      <c r="AJ545" s="76"/>
      <c r="AK545" s="76"/>
      <c r="AL545" s="76"/>
      <c r="AM545" s="76"/>
      <c r="AN545" s="76"/>
      <c r="AO545" s="145"/>
      <c r="AP545" s="247" t="str">
        <f>IF(F545="","",IFERROR(VLOOKUP(SUBSTITUTE(SUBSTITUTE(Tabla1[[#This Row],[Uso Sistemas]],"T","P"),"N","F"),Parámetros!$M$2:$N$17,2,0),"Completar hasta 3ra sem. para evaluar a Probacionista"))</f>
        <v/>
      </c>
      <c r="AQ545" s="39"/>
      <c r="AR545" s="39"/>
      <c r="AS545" s="39"/>
      <c r="AT545" s="28"/>
      <c r="AU545" s="55"/>
      <c r="AV545" s="55"/>
      <c r="AW545" s="55"/>
      <c r="AX545" s="249" t="str">
        <f>IF(V545="","",EOMONTH(EDATE(Tabla1[[#This Row],[Fecha Finalización]],2),0))</f>
        <v/>
      </c>
      <c r="AY545" s="39"/>
      <c r="AZ545" s="250" t="str">
        <f>IF(V545="","",EOMONTH(EDATE(Tabla1[[#This Row],[Fecha Finalización]],3),0))</f>
        <v/>
      </c>
      <c r="BA545" s="39"/>
      <c r="BB545" s="39"/>
      <c r="BC545" s="236"/>
      <c r="BD545" s="234" t="str">
        <f>IF(F545="","",Tabla1[[#This Row],[sem 01]]&amp;Tabla1[[#This Row],[sem 02]]&amp;Tabla1[[#This Row],[sem 03]])</f>
        <v/>
      </c>
      <c r="BE545" s="235" t="str">
        <f>IF(TRIM(F545)="","",$B$1&amp;"-"&amp;SUBSTITUTE(Tabla1[[#This Row],[Mes Inscrito]]," ","")&amp;"-"&amp;SUBSTITUTE(Tabla1[[#This Row],[Dia de clases Inscrito]]," ","")&amp;"-"&amp;SUBSTITUTE(Tabla1[[#This Row],[Horario Inscrito]]," ","")&amp;"-"&amp;Tabla1[[#This Row],[Fecha Inicio grupo]])</f>
        <v/>
      </c>
      <c r="BF545" s="252" t="str">
        <f>IF(F545="","",Tabla1[[#This Row],[Curso]])</f>
        <v/>
      </c>
      <c r="BG545" s="253" t="str">
        <f>+IF(TRIM(F545)="","",$B$1&amp;"-"&amp;TRIM(Tabla1[[#This Row],[Mes Inscrito]])&amp;"-"&amp;TRIM(Tabla1[[#This Row],[Dia de clases Inscrito]])&amp;"-"&amp;TRIM(Tabla1[[#This Row],[Horario Inscrito]])&amp;"-"&amp;TRIM(Tabla1[[#This Row],[Fecha Inicio grupo]])&amp;"-"&amp;TRIM(Tabla1[[#This Row],[Tipo Incrito]]))</f>
        <v/>
      </c>
      <c r="BH545" s="307"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8"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8"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8" t="str">
        <f>IF(Tabla1[[#This Row],[Fecha Inicio grupo]]="","",IFERROR(VLOOKUP(Tabla1[[#This Row],[Mes de Alta como miembro]],Parámetros!$AM$2:$AN$16,2,0),"01/01/1900"))</f>
        <v/>
      </c>
    </row>
    <row r="546" spans="1:63" ht="14.45">
      <c r="A546" s="68">
        <v>543</v>
      </c>
      <c r="B546" s="29"/>
      <c r="C546" s="34"/>
      <c r="D546" s="42"/>
      <c r="E546" s="64"/>
      <c r="F546" s="45"/>
      <c r="G546" s="45"/>
      <c r="H546" s="164"/>
      <c r="I546" s="42"/>
      <c r="J546" s="28"/>
      <c r="K546" s="69"/>
      <c r="L546" s="68"/>
      <c r="M546" s="46"/>
      <c r="N546" s="239" t="str">
        <f ca="1">IF(Tabla1[[#This Row],[Fecha de nac]]="","",IF(Tabla1[[#This Row],[Fecha Finalización]] &gt;=TODAY(), DATEDIF(Tabla1[[#This Row],[Fecha de nac]],TODAY(),"y"), ROUNDDOWN((Tabla1[[#This Row],[Fecha Finalización]] -Tabla1[[#This Row],[Fecha de nac]])/365,0)))</f>
        <v/>
      </c>
      <c r="O546" s="170"/>
      <c r="P546" s="34"/>
      <c r="Q546" s="67"/>
      <c r="R546" s="67"/>
      <c r="S546" s="67"/>
      <c r="T546" s="67"/>
      <c r="U546" s="244" t="str">
        <f>IF(F546="","",Tabla1[[#This Row],[Fecha Inicio grupo]]+3*7-7)</f>
        <v/>
      </c>
      <c r="V546" s="245" t="str">
        <f>IF(F546="","",EDATE(Tabla1[[#This Row],[Fecha Inicio grupo]],3))</f>
        <v/>
      </c>
      <c r="W546" s="29"/>
      <c r="X546" s="29"/>
      <c r="Y546" s="76"/>
      <c r="Z546" s="76"/>
      <c r="AA546" s="76"/>
      <c r="AB546" s="76"/>
      <c r="AC546" s="76"/>
      <c r="AD546" s="76"/>
      <c r="AE546" s="76"/>
      <c r="AF546" s="76"/>
      <c r="AG546" s="76"/>
      <c r="AH546" s="76"/>
      <c r="AI546" s="76"/>
      <c r="AJ546" s="76"/>
      <c r="AK546" s="76"/>
      <c r="AL546" s="76"/>
      <c r="AM546" s="76"/>
      <c r="AN546" s="76"/>
      <c r="AO546" s="145"/>
      <c r="AP546" s="247" t="str">
        <f>IF(F546="","",IFERROR(VLOOKUP(SUBSTITUTE(SUBSTITUTE(Tabla1[[#This Row],[Uso Sistemas]],"T","P"),"N","F"),Parámetros!$M$2:$N$17,2,0),"Completar hasta 3ra sem. para evaluar a Probacionista"))</f>
        <v/>
      </c>
      <c r="AQ546" s="39"/>
      <c r="AR546" s="39"/>
      <c r="AS546" s="39"/>
      <c r="AT546" s="28"/>
      <c r="AU546" s="55"/>
      <c r="AV546" s="55"/>
      <c r="AW546" s="55"/>
      <c r="AX546" s="249" t="str">
        <f>IF(V546="","",EOMONTH(EDATE(Tabla1[[#This Row],[Fecha Finalización]],2),0))</f>
        <v/>
      </c>
      <c r="AY546" s="39"/>
      <c r="AZ546" s="250" t="str">
        <f>IF(V546="","",EOMONTH(EDATE(Tabla1[[#This Row],[Fecha Finalización]],3),0))</f>
        <v/>
      </c>
      <c r="BA546" s="39"/>
      <c r="BB546" s="39"/>
      <c r="BC546" s="236"/>
      <c r="BD546" s="234" t="str">
        <f>IF(F546="","",Tabla1[[#This Row],[sem 01]]&amp;Tabla1[[#This Row],[sem 02]]&amp;Tabla1[[#This Row],[sem 03]])</f>
        <v/>
      </c>
      <c r="BE546" s="235" t="str">
        <f>IF(TRIM(F546)="","",$B$1&amp;"-"&amp;SUBSTITUTE(Tabla1[[#This Row],[Mes Inscrito]]," ","")&amp;"-"&amp;SUBSTITUTE(Tabla1[[#This Row],[Dia de clases Inscrito]]," ","")&amp;"-"&amp;SUBSTITUTE(Tabla1[[#This Row],[Horario Inscrito]]," ","")&amp;"-"&amp;Tabla1[[#This Row],[Fecha Inicio grupo]])</f>
        <v/>
      </c>
      <c r="BF546" s="252" t="str">
        <f>IF(F546="","",Tabla1[[#This Row],[Curso]])</f>
        <v/>
      </c>
      <c r="BG546" s="253" t="str">
        <f>+IF(TRIM(F546)="","",$B$1&amp;"-"&amp;TRIM(Tabla1[[#This Row],[Mes Inscrito]])&amp;"-"&amp;TRIM(Tabla1[[#This Row],[Dia de clases Inscrito]])&amp;"-"&amp;TRIM(Tabla1[[#This Row],[Horario Inscrito]])&amp;"-"&amp;TRIM(Tabla1[[#This Row],[Fecha Inicio grupo]])&amp;"-"&amp;TRIM(Tabla1[[#This Row],[Tipo Incrito]]))</f>
        <v/>
      </c>
      <c r="BH546" s="307"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8"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8"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8" t="str">
        <f>IF(Tabla1[[#This Row],[Fecha Inicio grupo]]="","",IFERROR(VLOOKUP(Tabla1[[#This Row],[Mes de Alta como miembro]],Parámetros!$AM$2:$AN$16,2,0),"01/01/1900"))</f>
        <v/>
      </c>
    </row>
    <row r="547" spans="1:63" ht="14.45">
      <c r="A547" s="68">
        <v>544</v>
      </c>
      <c r="B547" s="29"/>
      <c r="C547" s="34"/>
      <c r="D547" s="42"/>
      <c r="E547" s="64"/>
      <c r="F547" s="45"/>
      <c r="G547" s="45"/>
      <c r="H547" s="164"/>
      <c r="I547" s="42"/>
      <c r="J547" s="28"/>
      <c r="K547" s="69"/>
      <c r="L547" s="68"/>
      <c r="M547" s="46"/>
      <c r="N547" s="239" t="str">
        <f ca="1">IF(Tabla1[[#This Row],[Fecha de nac]]="","",IF(Tabla1[[#This Row],[Fecha Finalización]] &gt;=TODAY(), DATEDIF(Tabla1[[#This Row],[Fecha de nac]],TODAY(),"y"), ROUNDDOWN((Tabla1[[#This Row],[Fecha Finalización]] -Tabla1[[#This Row],[Fecha de nac]])/365,0)))</f>
        <v/>
      </c>
      <c r="O547" s="170"/>
      <c r="P547" s="34"/>
      <c r="Q547" s="67"/>
      <c r="R547" s="67"/>
      <c r="S547" s="67"/>
      <c r="T547" s="67"/>
      <c r="U547" s="244" t="str">
        <f>IF(F547="","",Tabla1[[#This Row],[Fecha Inicio grupo]]+3*7-7)</f>
        <v/>
      </c>
      <c r="V547" s="245" t="str">
        <f>IF(F547="","",EDATE(Tabla1[[#This Row],[Fecha Inicio grupo]],3))</f>
        <v/>
      </c>
      <c r="W547" s="29"/>
      <c r="X547" s="29"/>
      <c r="Y547" s="76"/>
      <c r="Z547" s="76"/>
      <c r="AA547" s="76"/>
      <c r="AB547" s="76"/>
      <c r="AC547" s="76"/>
      <c r="AD547" s="76"/>
      <c r="AE547" s="76"/>
      <c r="AF547" s="76"/>
      <c r="AG547" s="76"/>
      <c r="AH547" s="76"/>
      <c r="AI547" s="76"/>
      <c r="AJ547" s="76"/>
      <c r="AK547" s="76"/>
      <c r="AL547" s="76"/>
      <c r="AM547" s="76"/>
      <c r="AN547" s="76"/>
      <c r="AO547" s="145"/>
      <c r="AP547" s="247" t="str">
        <f>IF(F547="","",IFERROR(VLOOKUP(SUBSTITUTE(SUBSTITUTE(Tabla1[[#This Row],[Uso Sistemas]],"T","P"),"N","F"),Parámetros!$M$2:$N$17,2,0),"Completar hasta 3ra sem. para evaluar a Probacionista"))</f>
        <v/>
      </c>
      <c r="AQ547" s="39"/>
      <c r="AR547" s="39"/>
      <c r="AS547" s="39"/>
      <c r="AT547" s="28"/>
      <c r="AU547" s="55"/>
      <c r="AV547" s="55"/>
      <c r="AW547" s="55"/>
      <c r="AX547" s="249" t="str">
        <f>IF(V547="","",EOMONTH(EDATE(Tabla1[[#This Row],[Fecha Finalización]],2),0))</f>
        <v/>
      </c>
      <c r="AY547" s="39"/>
      <c r="AZ547" s="250" t="str">
        <f>IF(V547="","",EOMONTH(EDATE(Tabla1[[#This Row],[Fecha Finalización]],3),0))</f>
        <v/>
      </c>
      <c r="BA547" s="39"/>
      <c r="BB547" s="39"/>
      <c r="BC547" s="236"/>
      <c r="BD547" s="234" t="str">
        <f>IF(F547="","",Tabla1[[#This Row],[sem 01]]&amp;Tabla1[[#This Row],[sem 02]]&amp;Tabla1[[#This Row],[sem 03]])</f>
        <v/>
      </c>
      <c r="BE547" s="235" t="str">
        <f>IF(TRIM(F547)="","",$B$1&amp;"-"&amp;SUBSTITUTE(Tabla1[[#This Row],[Mes Inscrito]]," ","")&amp;"-"&amp;SUBSTITUTE(Tabla1[[#This Row],[Dia de clases Inscrito]]," ","")&amp;"-"&amp;SUBSTITUTE(Tabla1[[#This Row],[Horario Inscrito]]," ","")&amp;"-"&amp;Tabla1[[#This Row],[Fecha Inicio grupo]])</f>
        <v/>
      </c>
      <c r="BF547" s="252" t="str">
        <f>IF(F547="","",Tabla1[[#This Row],[Curso]])</f>
        <v/>
      </c>
      <c r="BG547" s="253" t="str">
        <f>+IF(TRIM(F547)="","",$B$1&amp;"-"&amp;TRIM(Tabla1[[#This Row],[Mes Inscrito]])&amp;"-"&amp;TRIM(Tabla1[[#This Row],[Dia de clases Inscrito]])&amp;"-"&amp;TRIM(Tabla1[[#This Row],[Horario Inscrito]])&amp;"-"&amp;TRIM(Tabla1[[#This Row],[Fecha Inicio grupo]])&amp;"-"&amp;TRIM(Tabla1[[#This Row],[Tipo Incrito]]))</f>
        <v/>
      </c>
      <c r="BH547" s="307"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8"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8"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8" t="str">
        <f>IF(Tabla1[[#This Row],[Fecha Inicio grupo]]="","",IFERROR(VLOOKUP(Tabla1[[#This Row],[Mes de Alta como miembro]],Parámetros!$AM$2:$AN$16,2,0),"01/01/1900"))</f>
        <v/>
      </c>
    </row>
    <row r="548" spans="1:63" ht="14.45">
      <c r="A548" s="68">
        <v>545</v>
      </c>
      <c r="B548" s="29"/>
      <c r="C548" s="34"/>
      <c r="D548" s="42"/>
      <c r="E548" s="64"/>
      <c r="F548" s="45"/>
      <c r="G548" s="45"/>
      <c r="H548" s="164"/>
      <c r="I548" s="42"/>
      <c r="J548" s="28"/>
      <c r="K548" s="69"/>
      <c r="L548" s="68"/>
      <c r="M548" s="46"/>
      <c r="N548" s="239" t="str">
        <f ca="1">IF(Tabla1[[#This Row],[Fecha de nac]]="","",IF(Tabla1[[#This Row],[Fecha Finalización]] &gt;=TODAY(), DATEDIF(Tabla1[[#This Row],[Fecha de nac]],TODAY(),"y"), ROUNDDOWN((Tabla1[[#This Row],[Fecha Finalización]] -Tabla1[[#This Row],[Fecha de nac]])/365,0)))</f>
        <v/>
      </c>
      <c r="O548" s="170"/>
      <c r="P548" s="34"/>
      <c r="Q548" s="67"/>
      <c r="R548" s="67"/>
      <c r="S548" s="67"/>
      <c r="T548" s="67"/>
      <c r="U548" s="244" t="str">
        <f>IF(F548="","",Tabla1[[#This Row],[Fecha Inicio grupo]]+3*7-7)</f>
        <v/>
      </c>
      <c r="V548" s="245" t="str">
        <f>IF(F548="","",EDATE(Tabla1[[#This Row],[Fecha Inicio grupo]],3))</f>
        <v/>
      </c>
      <c r="W548" s="29"/>
      <c r="X548" s="29"/>
      <c r="Y548" s="76"/>
      <c r="Z548" s="76"/>
      <c r="AA548" s="76"/>
      <c r="AB548" s="76"/>
      <c r="AC548" s="76"/>
      <c r="AD548" s="76"/>
      <c r="AE548" s="76"/>
      <c r="AF548" s="76"/>
      <c r="AG548" s="76"/>
      <c r="AH548" s="76"/>
      <c r="AI548" s="76"/>
      <c r="AJ548" s="76"/>
      <c r="AK548" s="76"/>
      <c r="AL548" s="76"/>
      <c r="AM548" s="76"/>
      <c r="AN548" s="76"/>
      <c r="AO548" s="145"/>
      <c r="AP548" s="247" t="str">
        <f>IF(F548="","",IFERROR(VLOOKUP(SUBSTITUTE(SUBSTITUTE(Tabla1[[#This Row],[Uso Sistemas]],"T","P"),"N","F"),Parámetros!$M$2:$N$17,2,0),"Completar hasta 3ra sem. para evaluar a Probacionista"))</f>
        <v/>
      </c>
      <c r="AQ548" s="39"/>
      <c r="AR548" s="39"/>
      <c r="AS548" s="39"/>
      <c r="AT548" s="28"/>
      <c r="AU548" s="55"/>
      <c r="AV548" s="55"/>
      <c r="AW548" s="55"/>
      <c r="AX548" s="249" t="str">
        <f>IF(V548="","",EOMONTH(EDATE(Tabla1[[#This Row],[Fecha Finalización]],2),0))</f>
        <v/>
      </c>
      <c r="AY548" s="39"/>
      <c r="AZ548" s="250" t="str">
        <f>IF(V548="","",EOMONTH(EDATE(Tabla1[[#This Row],[Fecha Finalización]],3),0))</f>
        <v/>
      </c>
      <c r="BA548" s="39"/>
      <c r="BB548" s="39"/>
      <c r="BC548" s="236"/>
      <c r="BD548" s="234" t="str">
        <f>IF(F548="","",Tabla1[[#This Row],[sem 01]]&amp;Tabla1[[#This Row],[sem 02]]&amp;Tabla1[[#This Row],[sem 03]])</f>
        <v/>
      </c>
      <c r="BE548" s="235" t="str">
        <f>IF(TRIM(F548)="","",$B$1&amp;"-"&amp;SUBSTITUTE(Tabla1[[#This Row],[Mes Inscrito]]," ","")&amp;"-"&amp;SUBSTITUTE(Tabla1[[#This Row],[Dia de clases Inscrito]]," ","")&amp;"-"&amp;SUBSTITUTE(Tabla1[[#This Row],[Horario Inscrito]]," ","")&amp;"-"&amp;Tabla1[[#This Row],[Fecha Inicio grupo]])</f>
        <v/>
      </c>
      <c r="BF548" s="252" t="str">
        <f>IF(F548="","",Tabla1[[#This Row],[Curso]])</f>
        <v/>
      </c>
      <c r="BG548" s="253" t="str">
        <f>+IF(TRIM(F548)="","",$B$1&amp;"-"&amp;TRIM(Tabla1[[#This Row],[Mes Inscrito]])&amp;"-"&amp;TRIM(Tabla1[[#This Row],[Dia de clases Inscrito]])&amp;"-"&amp;TRIM(Tabla1[[#This Row],[Horario Inscrito]])&amp;"-"&amp;TRIM(Tabla1[[#This Row],[Fecha Inicio grupo]])&amp;"-"&amp;TRIM(Tabla1[[#This Row],[Tipo Incrito]]))</f>
        <v/>
      </c>
      <c r="BH548" s="307"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8"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8"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8" t="str">
        <f>IF(Tabla1[[#This Row],[Fecha Inicio grupo]]="","",IFERROR(VLOOKUP(Tabla1[[#This Row],[Mes de Alta como miembro]],Parámetros!$AM$2:$AN$16,2,0),"01/01/1900"))</f>
        <v/>
      </c>
    </row>
    <row r="549" spans="1:63" ht="14.45">
      <c r="A549" s="68">
        <v>546</v>
      </c>
      <c r="B549" s="29"/>
      <c r="C549" s="34"/>
      <c r="D549" s="42"/>
      <c r="E549" s="64"/>
      <c r="F549" s="45"/>
      <c r="G549" s="45"/>
      <c r="H549" s="164"/>
      <c r="I549" s="42"/>
      <c r="J549" s="28"/>
      <c r="K549" s="69"/>
      <c r="L549" s="68"/>
      <c r="M549" s="46"/>
      <c r="N549" s="239" t="str">
        <f ca="1">IF(Tabla1[[#This Row],[Fecha de nac]]="","",IF(Tabla1[[#This Row],[Fecha Finalización]] &gt;=TODAY(), DATEDIF(Tabla1[[#This Row],[Fecha de nac]],TODAY(),"y"), ROUNDDOWN((Tabla1[[#This Row],[Fecha Finalización]] -Tabla1[[#This Row],[Fecha de nac]])/365,0)))</f>
        <v/>
      </c>
      <c r="O549" s="170"/>
      <c r="P549" s="34"/>
      <c r="Q549" s="67"/>
      <c r="R549" s="67"/>
      <c r="S549" s="67"/>
      <c r="T549" s="67"/>
      <c r="U549" s="244" t="str">
        <f>IF(F549="","",Tabla1[[#This Row],[Fecha Inicio grupo]]+3*7-7)</f>
        <v/>
      </c>
      <c r="V549" s="245" t="str">
        <f>IF(F549="","",EDATE(Tabla1[[#This Row],[Fecha Inicio grupo]],3))</f>
        <v/>
      </c>
      <c r="W549" s="29"/>
      <c r="X549" s="29"/>
      <c r="Y549" s="76"/>
      <c r="Z549" s="76"/>
      <c r="AA549" s="76"/>
      <c r="AB549" s="76"/>
      <c r="AC549" s="76"/>
      <c r="AD549" s="76"/>
      <c r="AE549" s="76"/>
      <c r="AF549" s="76"/>
      <c r="AG549" s="76"/>
      <c r="AH549" s="76"/>
      <c r="AI549" s="76"/>
      <c r="AJ549" s="76"/>
      <c r="AK549" s="76"/>
      <c r="AL549" s="76"/>
      <c r="AM549" s="76"/>
      <c r="AN549" s="76"/>
      <c r="AO549" s="145"/>
      <c r="AP549" s="247" t="str">
        <f>IF(F549="","",IFERROR(VLOOKUP(SUBSTITUTE(SUBSTITUTE(Tabla1[[#This Row],[Uso Sistemas]],"T","P"),"N","F"),Parámetros!$M$2:$N$17,2,0),"Completar hasta 3ra sem. para evaluar a Probacionista"))</f>
        <v/>
      </c>
      <c r="AQ549" s="39"/>
      <c r="AR549" s="39"/>
      <c r="AS549" s="39"/>
      <c r="AT549" s="28"/>
      <c r="AU549" s="55"/>
      <c r="AV549" s="55"/>
      <c r="AW549" s="55"/>
      <c r="AX549" s="249" t="str">
        <f>IF(V549="","",EOMONTH(EDATE(Tabla1[[#This Row],[Fecha Finalización]],2),0))</f>
        <v/>
      </c>
      <c r="AY549" s="39"/>
      <c r="AZ549" s="250" t="str">
        <f>IF(V549="","",EOMONTH(EDATE(Tabla1[[#This Row],[Fecha Finalización]],3),0))</f>
        <v/>
      </c>
      <c r="BA549" s="39"/>
      <c r="BB549" s="39"/>
      <c r="BC549" s="236"/>
      <c r="BD549" s="234" t="str">
        <f>IF(F549="","",Tabla1[[#This Row],[sem 01]]&amp;Tabla1[[#This Row],[sem 02]]&amp;Tabla1[[#This Row],[sem 03]])</f>
        <v/>
      </c>
      <c r="BE549" s="235" t="str">
        <f>IF(TRIM(F549)="","",$B$1&amp;"-"&amp;SUBSTITUTE(Tabla1[[#This Row],[Mes Inscrito]]," ","")&amp;"-"&amp;SUBSTITUTE(Tabla1[[#This Row],[Dia de clases Inscrito]]," ","")&amp;"-"&amp;SUBSTITUTE(Tabla1[[#This Row],[Horario Inscrito]]," ","")&amp;"-"&amp;Tabla1[[#This Row],[Fecha Inicio grupo]])</f>
        <v/>
      </c>
      <c r="BF549" s="252" t="str">
        <f>IF(F549="","",Tabla1[[#This Row],[Curso]])</f>
        <v/>
      </c>
      <c r="BG549" s="253" t="str">
        <f>+IF(TRIM(F549)="","",$B$1&amp;"-"&amp;TRIM(Tabla1[[#This Row],[Mes Inscrito]])&amp;"-"&amp;TRIM(Tabla1[[#This Row],[Dia de clases Inscrito]])&amp;"-"&amp;TRIM(Tabla1[[#This Row],[Horario Inscrito]])&amp;"-"&amp;TRIM(Tabla1[[#This Row],[Fecha Inicio grupo]])&amp;"-"&amp;TRIM(Tabla1[[#This Row],[Tipo Incrito]]))</f>
        <v/>
      </c>
      <c r="BH549" s="307"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8"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8"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8" t="str">
        <f>IF(Tabla1[[#This Row],[Fecha Inicio grupo]]="","",IFERROR(VLOOKUP(Tabla1[[#This Row],[Mes de Alta como miembro]],Parámetros!$AM$2:$AN$16,2,0),"01/01/1900"))</f>
        <v/>
      </c>
    </row>
    <row r="550" spans="1:63" ht="14.45">
      <c r="A550" s="68">
        <v>547</v>
      </c>
      <c r="B550" s="29"/>
      <c r="C550" s="34"/>
      <c r="D550" s="42"/>
      <c r="E550" s="64"/>
      <c r="F550" s="45"/>
      <c r="G550" s="45"/>
      <c r="H550" s="164"/>
      <c r="I550" s="42"/>
      <c r="J550" s="28"/>
      <c r="K550" s="69"/>
      <c r="L550" s="68"/>
      <c r="M550" s="46"/>
      <c r="N550" s="239" t="str">
        <f ca="1">IF(Tabla1[[#This Row],[Fecha de nac]]="","",IF(Tabla1[[#This Row],[Fecha Finalización]] &gt;=TODAY(), DATEDIF(Tabla1[[#This Row],[Fecha de nac]],TODAY(),"y"), ROUNDDOWN((Tabla1[[#This Row],[Fecha Finalización]] -Tabla1[[#This Row],[Fecha de nac]])/365,0)))</f>
        <v/>
      </c>
      <c r="O550" s="170"/>
      <c r="P550" s="34"/>
      <c r="Q550" s="67"/>
      <c r="R550" s="67"/>
      <c r="S550" s="67"/>
      <c r="T550" s="67"/>
      <c r="U550" s="244" t="str">
        <f>IF(F550="","",Tabla1[[#This Row],[Fecha Inicio grupo]]+3*7-7)</f>
        <v/>
      </c>
      <c r="V550" s="245" t="str">
        <f>IF(F550="","",EDATE(Tabla1[[#This Row],[Fecha Inicio grupo]],3))</f>
        <v/>
      </c>
      <c r="W550" s="29"/>
      <c r="X550" s="29"/>
      <c r="Y550" s="76"/>
      <c r="Z550" s="76"/>
      <c r="AA550" s="76"/>
      <c r="AB550" s="76"/>
      <c r="AC550" s="76"/>
      <c r="AD550" s="76"/>
      <c r="AE550" s="76"/>
      <c r="AF550" s="76"/>
      <c r="AG550" s="76"/>
      <c r="AH550" s="76"/>
      <c r="AI550" s="76"/>
      <c r="AJ550" s="76"/>
      <c r="AK550" s="76"/>
      <c r="AL550" s="76"/>
      <c r="AM550" s="76"/>
      <c r="AN550" s="76"/>
      <c r="AO550" s="145"/>
      <c r="AP550" s="247" t="str">
        <f>IF(F550="","",IFERROR(VLOOKUP(SUBSTITUTE(SUBSTITUTE(Tabla1[[#This Row],[Uso Sistemas]],"T","P"),"N","F"),Parámetros!$M$2:$N$17,2,0),"Completar hasta 3ra sem. para evaluar a Probacionista"))</f>
        <v/>
      </c>
      <c r="AQ550" s="39"/>
      <c r="AR550" s="39"/>
      <c r="AS550" s="39"/>
      <c r="AT550" s="28"/>
      <c r="AU550" s="55"/>
      <c r="AV550" s="55"/>
      <c r="AW550" s="55"/>
      <c r="AX550" s="249" t="str">
        <f>IF(V550="","",EOMONTH(EDATE(Tabla1[[#This Row],[Fecha Finalización]],2),0))</f>
        <v/>
      </c>
      <c r="AY550" s="39"/>
      <c r="AZ550" s="250" t="str">
        <f>IF(V550="","",EOMONTH(EDATE(Tabla1[[#This Row],[Fecha Finalización]],3),0))</f>
        <v/>
      </c>
      <c r="BA550" s="39"/>
      <c r="BB550" s="39"/>
      <c r="BC550" s="236"/>
      <c r="BD550" s="234" t="str">
        <f>IF(F550="","",Tabla1[[#This Row],[sem 01]]&amp;Tabla1[[#This Row],[sem 02]]&amp;Tabla1[[#This Row],[sem 03]])</f>
        <v/>
      </c>
      <c r="BE550" s="235" t="str">
        <f>IF(TRIM(F550)="","",$B$1&amp;"-"&amp;SUBSTITUTE(Tabla1[[#This Row],[Mes Inscrito]]," ","")&amp;"-"&amp;SUBSTITUTE(Tabla1[[#This Row],[Dia de clases Inscrito]]," ","")&amp;"-"&amp;SUBSTITUTE(Tabla1[[#This Row],[Horario Inscrito]]," ","")&amp;"-"&amp;Tabla1[[#This Row],[Fecha Inicio grupo]])</f>
        <v/>
      </c>
      <c r="BF550" s="252" t="str">
        <f>IF(F550="","",Tabla1[[#This Row],[Curso]])</f>
        <v/>
      </c>
      <c r="BG550" s="253" t="str">
        <f>+IF(TRIM(F550)="","",$B$1&amp;"-"&amp;TRIM(Tabla1[[#This Row],[Mes Inscrito]])&amp;"-"&amp;TRIM(Tabla1[[#This Row],[Dia de clases Inscrito]])&amp;"-"&amp;TRIM(Tabla1[[#This Row],[Horario Inscrito]])&amp;"-"&amp;TRIM(Tabla1[[#This Row],[Fecha Inicio grupo]])&amp;"-"&amp;TRIM(Tabla1[[#This Row],[Tipo Incrito]]))</f>
        <v/>
      </c>
      <c r="BH550" s="307"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8"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8"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8" t="str">
        <f>IF(Tabla1[[#This Row],[Fecha Inicio grupo]]="","",IFERROR(VLOOKUP(Tabla1[[#This Row],[Mes de Alta como miembro]],Parámetros!$AM$2:$AN$16,2,0),"01/01/1900"))</f>
        <v/>
      </c>
    </row>
    <row r="551" spans="1:63" ht="14.45">
      <c r="A551" s="68">
        <v>548</v>
      </c>
      <c r="B551" s="29"/>
      <c r="C551" s="34"/>
      <c r="D551" s="42"/>
      <c r="E551" s="64"/>
      <c r="F551" s="45"/>
      <c r="G551" s="45"/>
      <c r="H551" s="164"/>
      <c r="I551" s="42"/>
      <c r="J551" s="28"/>
      <c r="K551" s="69"/>
      <c r="L551" s="68"/>
      <c r="M551" s="46"/>
      <c r="N551" s="239" t="str">
        <f ca="1">IF(Tabla1[[#This Row],[Fecha de nac]]="","",IF(Tabla1[[#This Row],[Fecha Finalización]] &gt;=TODAY(), DATEDIF(Tabla1[[#This Row],[Fecha de nac]],TODAY(),"y"), ROUNDDOWN((Tabla1[[#This Row],[Fecha Finalización]] -Tabla1[[#This Row],[Fecha de nac]])/365,0)))</f>
        <v/>
      </c>
      <c r="O551" s="170"/>
      <c r="P551" s="34"/>
      <c r="Q551" s="67"/>
      <c r="R551" s="67"/>
      <c r="S551" s="67"/>
      <c r="T551" s="67"/>
      <c r="U551" s="244" t="str">
        <f>IF(F551="","",Tabla1[[#This Row],[Fecha Inicio grupo]]+3*7-7)</f>
        <v/>
      </c>
      <c r="V551" s="245" t="str">
        <f>IF(F551="","",EDATE(Tabla1[[#This Row],[Fecha Inicio grupo]],3))</f>
        <v/>
      </c>
      <c r="W551" s="29"/>
      <c r="X551" s="29"/>
      <c r="Y551" s="76"/>
      <c r="Z551" s="76"/>
      <c r="AA551" s="76"/>
      <c r="AB551" s="76"/>
      <c r="AC551" s="76"/>
      <c r="AD551" s="76"/>
      <c r="AE551" s="76"/>
      <c r="AF551" s="76"/>
      <c r="AG551" s="76"/>
      <c r="AH551" s="76"/>
      <c r="AI551" s="76"/>
      <c r="AJ551" s="76"/>
      <c r="AK551" s="76"/>
      <c r="AL551" s="76"/>
      <c r="AM551" s="76"/>
      <c r="AN551" s="76"/>
      <c r="AO551" s="145"/>
      <c r="AP551" s="247" t="str">
        <f>IF(F551="","",IFERROR(VLOOKUP(SUBSTITUTE(SUBSTITUTE(Tabla1[[#This Row],[Uso Sistemas]],"T","P"),"N","F"),Parámetros!$M$2:$N$17,2,0),"Completar hasta 3ra sem. para evaluar a Probacionista"))</f>
        <v/>
      </c>
      <c r="AQ551" s="39"/>
      <c r="AR551" s="39"/>
      <c r="AS551" s="39"/>
      <c r="AT551" s="28"/>
      <c r="AU551" s="55"/>
      <c r="AV551" s="55"/>
      <c r="AW551" s="55"/>
      <c r="AX551" s="249" t="str">
        <f>IF(V551="","",EOMONTH(EDATE(Tabla1[[#This Row],[Fecha Finalización]],2),0))</f>
        <v/>
      </c>
      <c r="AY551" s="39"/>
      <c r="AZ551" s="250" t="str">
        <f>IF(V551="","",EOMONTH(EDATE(Tabla1[[#This Row],[Fecha Finalización]],3),0))</f>
        <v/>
      </c>
      <c r="BA551" s="39"/>
      <c r="BB551" s="39"/>
      <c r="BC551" s="236"/>
      <c r="BD551" s="234" t="str">
        <f>IF(F551="","",Tabla1[[#This Row],[sem 01]]&amp;Tabla1[[#This Row],[sem 02]]&amp;Tabla1[[#This Row],[sem 03]])</f>
        <v/>
      </c>
      <c r="BE551" s="235" t="str">
        <f>IF(TRIM(F551)="","",$B$1&amp;"-"&amp;SUBSTITUTE(Tabla1[[#This Row],[Mes Inscrito]]," ","")&amp;"-"&amp;SUBSTITUTE(Tabla1[[#This Row],[Dia de clases Inscrito]]," ","")&amp;"-"&amp;SUBSTITUTE(Tabla1[[#This Row],[Horario Inscrito]]," ","")&amp;"-"&amp;Tabla1[[#This Row],[Fecha Inicio grupo]])</f>
        <v/>
      </c>
      <c r="BF551" s="252" t="str">
        <f>IF(F551="","",Tabla1[[#This Row],[Curso]])</f>
        <v/>
      </c>
      <c r="BG551" s="253" t="str">
        <f>+IF(TRIM(F551)="","",$B$1&amp;"-"&amp;TRIM(Tabla1[[#This Row],[Mes Inscrito]])&amp;"-"&amp;TRIM(Tabla1[[#This Row],[Dia de clases Inscrito]])&amp;"-"&amp;TRIM(Tabla1[[#This Row],[Horario Inscrito]])&amp;"-"&amp;TRIM(Tabla1[[#This Row],[Fecha Inicio grupo]])&amp;"-"&amp;TRIM(Tabla1[[#This Row],[Tipo Incrito]]))</f>
        <v/>
      </c>
      <c r="BH551" s="307"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8"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8"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8" t="str">
        <f>IF(Tabla1[[#This Row],[Fecha Inicio grupo]]="","",IFERROR(VLOOKUP(Tabla1[[#This Row],[Mes de Alta como miembro]],Parámetros!$AM$2:$AN$16,2,0),"01/01/1900"))</f>
        <v/>
      </c>
    </row>
    <row r="552" spans="1:63" ht="14.45">
      <c r="A552" s="68">
        <v>549</v>
      </c>
      <c r="B552" s="29"/>
      <c r="C552" s="34"/>
      <c r="D552" s="42"/>
      <c r="E552" s="64"/>
      <c r="F552" s="45"/>
      <c r="G552" s="45"/>
      <c r="H552" s="164"/>
      <c r="I552" s="42"/>
      <c r="J552" s="28"/>
      <c r="K552" s="69"/>
      <c r="L552" s="68"/>
      <c r="M552" s="46"/>
      <c r="N552" s="239" t="str">
        <f ca="1">IF(Tabla1[[#This Row],[Fecha de nac]]="","",IF(Tabla1[[#This Row],[Fecha Finalización]] &gt;=TODAY(), DATEDIF(Tabla1[[#This Row],[Fecha de nac]],TODAY(),"y"), ROUNDDOWN((Tabla1[[#This Row],[Fecha Finalización]] -Tabla1[[#This Row],[Fecha de nac]])/365,0)))</f>
        <v/>
      </c>
      <c r="O552" s="170"/>
      <c r="P552" s="34"/>
      <c r="Q552" s="67"/>
      <c r="R552" s="67"/>
      <c r="S552" s="67"/>
      <c r="T552" s="67"/>
      <c r="U552" s="244" t="str">
        <f>IF(F552="","",Tabla1[[#This Row],[Fecha Inicio grupo]]+3*7-7)</f>
        <v/>
      </c>
      <c r="V552" s="245" t="str">
        <f>IF(F552="","",EDATE(Tabla1[[#This Row],[Fecha Inicio grupo]],3))</f>
        <v/>
      </c>
      <c r="W552" s="29"/>
      <c r="X552" s="29"/>
      <c r="Y552" s="76"/>
      <c r="Z552" s="76"/>
      <c r="AA552" s="76"/>
      <c r="AB552" s="76"/>
      <c r="AC552" s="76"/>
      <c r="AD552" s="76"/>
      <c r="AE552" s="76"/>
      <c r="AF552" s="76"/>
      <c r="AG552" s="76"/>
      <c r="AH552" s="76"/>
      <c r="AI552" s="76"/>
      <c r="AJ552" s="76"/>
      <c r="AK552" s="76"/>
      <c r="AL552" s="76"/>
      <c r="AM552" s="76"/>
      <c r="AN552" s="76"/>
      <c r="AO552" s="145"/>
      <c r="AP552" s="247" t="str">
        <f>IF(F552="","",IFERROR(VLOOKUP(SUBSTITUTE(SUBSTITUTE(Tabla1[[#This Row],[Uso Sistemas]],"T","P"),"N","F"),Parámetros!$M$2:$N$17,2,0),"Completar hasta 3ra sem. para evaluar a Probacionista"))</f>
        <v/>
      </c>
      <c r="AQ552" s="39"/>
      <c r="AR552" s="39"/>
      <c r="AS552" s="39"/>
      <c r="AT552" s="28"/>
      <c r="AU552" s="55"/>
      <c r="AV552" s="55"/>
      <c r="AW552" s="55"/>
      <c r="AX552" s="249" t="str">
        <f>IF(V552="","",EOMONTH(EDATE(Tabla1[[#This Row],[Fecha Finalización]],2),0))</f>
        <v/>
      </c>
      <c r="AY552" s="39"/>
      <c r="AZ552" s="250" t="str">
        <f>IF(V552="","",EOMONTH(EDATE(Tabla1[[#This Row],[Fecha Finalización]],3),0))</f>
        <v/>
      </c>
      <c r="BA552" s="39"/>
      <c r="BB552" s="39"/>
      <c r="BC552" s="236"/>
      <c r="BD552" s="234" t="str">
        <f>IF(F552="","",Tabla1[[#This Row],[sem 01]]&amp;Tabla1[[#This Row],[sem 02]]&amp;Tabla1[[#This Row],[sem 03]])</f>
        <v/>
      </c>
      <c r="BE552" s="235" t="str">
        <f>IF(TRIM(F552)="","",$B$1&amp;"-"&amp;SUBSTITUTE(Tabla1[[#This Row],[Mes Inscrito]]," ","")&amp;"-"&amp;SUBSTITUTE(Tabla1[[#This Row],[Dia de clases Inscrito]]," ","")&amp;"-"&amp;SUBSTITUTE(Tabla1[[#This Row],[Horario Inscrito]]," ","")&amp;"-"&amp;Tabla1[[#This Row],[Fecha Inicio grupo]])</f>
        <v/>
      </c>
      <c r="BF552" s="252" t="str">
        <f>IF(F552="","",Tabla1[[#This Row],[Curso]])</f>
        <v/>
      </c>
      <c r="BG552" s="253" t="str">
        <f>+IF(TRIM(F552)="","",$B$1&amp;"-"&amp;TRIM(Tabla1[[#This Row],[Mes Inscrito]])&amp;"-"&amp;TRIM(Tabla1[[#This Row],[Dia de clases Inscrito]])&amp;"-"&amp;TRIM(Tabla1[[#This Row],[Horario Inscrito]])&amp;"-"&amp;TRIM(Tabla1[[#This Row],[Fecha Inicio grupo]])&amp;"-"&amp;TRIM(Tabla1[[#This Row],[Tipo Incrito]]))</f>
        <v/>
      </c>
      <c r="BH552" s="307"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8"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8"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8" t="str">
        <f>IF(Tabla1[[#This Row],[Fecha Inicio grupo]]="","",IFERROR(VLOOKUP(Tabla1[[#This Row],[Mes de Alta como miembro]],Parámetros!$AM$2:$AN$16,2,0),"01/01/1900"))</f>
        <v/>
      </c>
    </row>
    <row r="553" spans="1:63" ht="14.45">
      <c r="A553" s="68">
        <v>550</v>
      </c>
      <c r="B553" s="29"/>
      <c r="C553" s="34"/>
      <c r="D553" s="42"/>
      <c r="E553" s="64"/>
      <c r="F553" s="45"/>
      <c r="G553" s="45"/>
      <c r="H553" s="164"/>
      <c r="I553" s="42"/>
      <c r="J553" s="28"/>
      <c r="K553" s="69"/>
      <c r="L553" s="68"/>
      <c r="M553" s="46"/>
      <c r="N553" s="239" t="str">
        <f ca="1">IF(Tabla1[[#This Row],[Fecha de nac]]="","",IF(Tabla1[[#This Row],[Fecha Finalización]] &gt;=TODAY(), DATEDIF(Tabla1[[#This Row],[Fecha de nac]],TODAY(),"y"), ROUNDDOWN((Tabla1[[#This Row],[Fecha Finalización]] -Tabla1[[#This Row],[Fecha de nac]])/365,0)))</f>
        <v/>
      </c>
      <c r="O553" s="170"/>
      <c r="P553" s="34"/>
      <c r="Q553" s="67"/>
      <c r="R553" s="67"/>
      <c r="S553" s="67"/>
      <c r="T553" s="67"/>
      <c r="U553" s="244" t="str">
        <f>IF(F553="","",Tabla1[[#This Row],[Fecha Inicio grupo]]+3*7-7)</f>
        <v/>
      </c>
      <c r="V553" s="245" t="str">
        <f>IF(F553="","",EDATE(Tabla1[[#This Row],[Fecha Inicio grupo]],3))</f>
        <v/>
      </c>
      <c r="W553" s="29"/>
      <c r="X553" s="29"/>
      <c r="Y553" s="76"/>
      <c r="Z553" s="76"/>
      <c r="AA553" s="76"/>
      <c r="AB553" s="76"/>
      <c r="AC553" s="76"/>
      <c r="AD553" s="76"/>
      <c r="AE553" s="76"/>
      <c r="AF553" s="76"/>
      <c r="AG553" s="76"/>
      <c r="AH553" s="76"/>
      <c r="AI553" s="76"/>
      <c r="AJ553" s="76"/>
      <c r="AK553" s="76"/>
      <c r="AL553" s="76"/>
      <c r="AM553" s="76"/>
      <c r="AN553" s="76"/>
      <c r="AO553" s="145"/>
      <c r="AP553" s="247" t="str">
        <f>IF(F553="","",IFERROR(VLOOKUP(SUBSTITUTE(SUBSTITUTE(Tabla1[[#This Row],[Uso Sistemas]],"T","P"),"N","F"),Parámetros!$M$2:$N$17,2,0),"Completar hasta 3ra sem. para evaluar a Probacionista"))</f>
        <v/>
      </c>
      <c r="AQ553" s="39"/>
      <c r="AR553" s="39"/>
      <c r="AS553" s="39"/>
      <c r="AT553" s="28"/>
      <c r="AU553" s="55"/>
      <c r="AV553" s="55"/>
      <c r="AW553" s="55"/>
      <c r="AX553" s="249" t="str">
        <f>IF(V553="","",EOMONTH(EDATE(Tabla1[[#This Row],[Fecha Finalización]],2),0))</f>
        <v/>
      </c>
      <c r="AY553" s="39"/>
      <c r="AZ553" s="250" t="str">
        <f>IF(V553="","",EOMONTH(EDATE(Tabla1[[#This Row],[Fecha Finalización]],3),0))</f>
        <v/>
      </c>
      <c r="BA553" s="39"/>
      <c r="BB553" s="39"/>
      <c r="BC553" s="236"/>
      <c r="BD553" s="234" t="str">
        <f>IF(F553="","",Tabla1[[#This Row],[sem 01]]&amp;Tabla1[[#This Row],[sem 02]]&amp;Tabla1[[#This Row],[sem 03]])</f>
        <v/>
      </c>
      <c r="BE553" s="235" t="str">
        <f>IF(TRIM(F553)="","",$B$1&amp;"-"&amp;SUBSTITUTE(Tabla1[[#This Row],[Mes Inscrito]]," ","")&amp;"-"&amp;SUBSTITUTE(Tabla1[[#This Row],[Dia de clases Inscrito]]," ","")&amp;"-"&amp;SUBSTITUTE(Tabla1[[#This Row],[Horario Inscrito]]," ","")&amp;"-"&amp;Tabla1[[#This Row],[Fecha Inicio grupo]])</f>
        <v/>
      </c>
      <c r="BF553" s="252" t="str">
        <f>IF(F553="","",Tabla1[[#This Row],[Curso]])</f>
        <v/>
      </c>
      <c r="BG553" s="253" t="str">
        <f>+IF(TRIM(F553)="","",$B$1&amp;"-"&amp;TRIM(Tabla1[[#This Row],[Mes Inscrito]])&amp;"-"&amp;TRIM(Tabla1[[#This Row],[Dia de clases Inscrito]])&amp;"-"&amp;TRIM(Tabla1[[#This Row],[Horario Inscrito]])&amp;"-"&amp;TRIM(Tabla1[[#This Row],[Fecha Inicio grupo]])&amp;"-"&amp;TRIM(Tabla1[[#This Row],[Tipo Incrito]]))</f>
        <v/>
      </c>
      <c r="BH553" s="307"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8"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8"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8" t="str">
        <f>IF(Tabla1[[#This Row],[Fecha Inicio grupo]]="","",IFERROR(VLOOKUP(Tabla1[[#This Row],[Mes de Alta como miembro]],Parámetros!$AM$2:$AN$16,2,0),"01/01/1900"))</f>
        <v/>
      </c>
    </row>
    <row r="554" spans="1:63" ht="14.45">
      <c r="A554" s="68">
        <v>551</v>
      </c>
      <c r="B554" s="29"/>
      <c r="C554" s="34"/>
      <c r="D554" s="42"/>
      <c r="E554" s="64"/>
      <c r="F554" s="45"/>
      <c r="G554" s="45"/>
      <c r="H554" s="164"/>
      <c r="I554" s="42"/>
      <c r="J554" s="28"/>
      <c r="K554" s="69"/>
      <c r="L554" s="68"/>
      <c r="M554" s="46"/>
      <c r="N554" s="239" t="str">
        <f ca="1">IF(Tabla1[[#This Row],[Fecha de nac]]="","",IF(Tabla1[[#This Row],[Fecha Finalización]] &gt;=TODAY(), DATEDIF(Tabla1[[#This Row],[Fecha de nac]],TODAY(),"y"), ROUNDDOWN((Tabla1[[#This Row],[Fecha Finalización]] -Tabla1[[#This Row],[Fecha de nac]])/365,0)))</f>
        <v/>
      </c>
      <c r="O554" s="170"/>
      <c r="P554" s="34"/>
      <c r="Q554" s="67"/>
      <c r="R554" s="67"/>
      <c r="S554" s="67"/>
      <c r="T554" s="67"/>
      <c r="U554" s="244" t="str">
        <f>IF(F554="","",Tabla1[[#This Row],[Fecha Inicio grupo]]+3*7-7)</f>
        <v/>
      </c>
      <c r="V554" s="245" t="str">
        <f>IF(F554="","",EDATE(Tabla1[[#This Row],[Fecha Inicio grupo]],3))</f>
        <v/>
      </c>
      <c r="W554" s="29"/>
      <c r="X554" s="29"/>
      <c r="Y554" s="76"/>
      <c r="Z554" s="76"/>
      <c r="AA554" s="76"/>
      <c r="AB554" s="76"/>
      <c r="AC554" s="76"/>
      <c r="AD554" s="76"/>
      <c r="AE554" s="76"/>
      <c r="AF554" s="76"/>
      <c r="AG554" s="76"/>
      <c r="AH554" s="76"/>
      <c r="AI554" s="76"/>
      <c r="AJ554" s="76"/>
      <c r="AK554" s="76"/>
      <c r="AL554" s="76"/>
      <c r="AM554" s="76"/>
      <c r="AN554" s="76"/>
      <c r="AO554" s="145"/>
      <c r="AP554" s="247" t="str">
        <f>IF(F554="","",IFERROR(VLOOKUP(SUBSTITUTE(SUBSTITUTE(Tabla1[[#This Row],[Uso Sistemas]],"T","P"),"N","F"),Parámetros!$M$2:$N$17,2,0),"Completar hasta 3ra sem. para evaluar a Probacionista"))</f>
        <v/>
      </c>
      <c r="AQ554" s="39"/>
      <c r="AR554" s="39"/>
      <c r="AS554" s="39"/>
      <c r="AT554" s="28"/>
      <c r="AU554" s="55"/>
      <c r="AV554" s="55"/>
      <c r="AW554" s="55"/>
      <c r="AX554" s="249" t="str">
        <f>IF(V554="","",EOMONTH(EDATE(Tabla1[[#This Row],[Fecha Finalización]],2),0))</f>
        <v/>
      </c>
      <c r="AY554" s="39"/>
      <c r="AZ554" s="250" t="str">
        <f>IF(V554="","",EOMONTH(EDATE(Tabla1[[#This Row],[Fecha Finalización]],3),0))</f>
        <v/>
      </c>
      <c r="BA554" s="39"/>
      <c r="BB554" s="39"/>
      <c r="BC554" s="236"/>
      <c r="BD554" s="234" t="str">
        <f>IF(F554="","",Tabla1[[#This Row],[sem 01]]&amp;Tabla1[[#This Row],[sem 02]]&amp;Tabla1[[#This Row],[sem 03]])</f>
        <v/>
      </c>
      <c r="BE554" s="235" t="str">
        <f>IF(TRIM(F554)="","",$B$1&amp;"-"&amp;SUBSTITUTE(Tabla1[[#This Row],[Mes Inscrito]]," ","")&amp;"-"&amp;SUBSTITUTE(Tabla1[[#This Row],[Dia de clases Inscrito]]," ","")&amp;"-"&amp;SUBSTITUTE(Tabla1[[#This Row],[Horario Inscrito]]," ","")&amp;"-"&amp;Tabla1[[#This Row],[Fecha Inicio grupo]])</f>
        <v/>
      </c>
      <c r="BF554" s="252" t="str">
        <f>IF(F554="","",Tabla1[[#This Row],[Curso]])</f>
        <v/>
      </c>
      <c r="BG554" s="253" t="str">
        <f>+IF(TRIM(F554)="","",$B$1&amp;"-"&amp;TRIM(Tabla1[[#This Row],[Mes Inscrito]])&amp;"-"&amp;TRIM(Tabla1[[#This Row],[Dia de clases Inscrito]])&amp;"-"&amp;TRIM(Tabla1[[#This Row],[Horario Inscrito]])&amp;"-"&amp;TRIM(Tabla1[[#This Row],[Fecha Inicio grupo]])&amp;"-"&amp;TRIM(Tabla1[[#This Row],[Tipo Incrito]]))</f>
        <v/>
      </c>
      <c r="BH554" s="307"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8"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8"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8" t="str">
        <f>IF(Tabla1[[#This Row],[Fecha Inicio grupo]]="","",IFERROR(VLOOKUP(Tabla1[[#This Row],[Mes de Alta como miembro]],Parámetros!$AM$2:$AN$16,2,0),"01/01/1900"))</f>
        <v/>
      </c>
    </row>
    <row r="555" spans="1:63" ht="14.45">
      <c r="A555" s="68">
        <v>552</v>
      </c>
      <c r="B555" s="29"/>
      <c r="C555" s="34"/>
      <c r="D555" s="42"/>
      <c r="E555" s="64"/>
      <c r="F555" s="45"/>
      <c r="G555" s="45"/>
      <c r="H555" s="164"/>
      <c r="I555" s="42"/>
      <c r="J555" s="28"/>
      <c r="K555" s="69"/>
      <c r="L555" s="68"/>
      <c r="M555" s="46"/>
      <c r="N555" s="239" t="str">
        <f ca="1">IF(Tabla1[[#This Row],[Fecha de nac]]="","",IF(Tabla1[[#This Row],[Fecha Finalización]] &gt;=TODAY(), DATEDIF(Tabla1[[#This Row],[Fecha de nac]],TODAY(),"y"), ROUNDDOWN((Tabla1[[#This Row],[Fecha Finalización]] -Tabla1[[#This Row],[Fecha de nac]])/365,0)))</f>
        <v/>
      </c>
      <c r="O555" s="170"/>
      <c r="P555" s="34"/>
      <c r="Q555" s="67"/>
      <c r="R555" s="67"/>
      <c r="S555" s="67"/>
      <c r="T555" s="67"/>
      <c r="U555" s="244" t="str">
        <f>IF(F555="","",Tabla1[[#This Row],[Fecha Inicio grupo]]+3*7-7)</f>
        <v/>
      </c>
      <c r="V555" s="245" t="str">
        <f>IF(F555="","",EDATE(Tabla1[[#This Row],[Fecha Inicio grupo]],3))</f>
        <v/>
      </c>
      <c r="W555" s="29"/>
      <c r="X555" s="29"/>
      <c r="Y555" s="76"/>
      <c r="Z555" s="76"/>
      <c r="AA555" s="76"/>
      <c r="AB555" s="76"/>
      <c r="AC555" s="76"/>
      <c r="AD555" s="76"/>
      <c r="AE555" s="76"/>
      <c r="AF555" s="76"/>
      <c r="AG555" s="76"/>
      <c r="AH555" s="76"/>
      <c r="AI555" s="76"/>
      <c r="AJ555" s="76"/>
      <c r="AK555" s="76"/>
      <c r="AL555" s="76"/>
      <c r="AM555" s="76"/>
      <c r="AN555" s="76"/>
      <c r="AO555" s="145"/>
      <c r="AP555" s="247" t="str">
        <f>IF(F555="","",IFERROR(VLOOKUP(SUBSTITUTE(SUBSTITUTE(Tabla1[[#This Row],[Uso Sistemas]],"T","P"),"N","F"),Parámetros!$M$2:$N$17,2,0),"Completar hasta 3ra sem. para evaluar a Probacionista"))</f>
        <v/>
      </c>
      <c r="AQ555" s="39"/>
      <c r="AR555" s="39"/>
      <c r="AS555" s="39"/>
      <c r="AT555" s="28"/>
      <c r="AU555" s="55"/>
      <c r="AV555" s="55"/>
      <c r="AW555" s="55"/>
      <c r="AX555" s="249" t="str">
        <f>IF(V555="","",EOMONTH(EDATE(Tabla1[[#This Row],[Fecha Finalización]],2),0))</f>
        <v/>
      </c>
      <c r="AY555" s="39"/>
      <c r="AZ555" s="250" t="str">
        <f>IF(V555="","",EOMONTH(EDATE(Tabla1[[#This Row],[Fecha Finalización]],3),0))</f>
        <v/>
      </c>
      <c r="BA555" s="39"/>
      <c r="BB555" s="39"/>
      <c r="BC555" s="236"/>
      <c r="BD555" s="234" t="str">
        <f>IF(F555="","",Tabla1[[#This Row],[sem 01]]&amp;Tabla1[[#This Row],[sem 02]]&amp;Tabla1[[#This Row],[sem 03]])</f>
        <v/>
      </c>
      <c r="BE555" s="235" t="str">
        <f>IF(TRIM(F555)="","",$B$1&amp;"-"&amp;SUBSTITUTE(Tabla1[[#This Row],[Mes Inscrito]]," ","")&amp;"-"&amp;SUBSTITUTE(Tabla1[[#This Row],[Dia de clases Inscrito]]," ","")&amp;"-"&amp;SUBSTITUTE(Tabla1[[#This Row],[Horario Inscrito]]," ","")&amp;"-"&amp;Tabla1[[#This Row],[Fecha Inicio grupo]])</f>
        <v/>
      </c>
      <c r="BF555" s="252" t="str">
        <f>IF(F555="","",Tabla1[[#This Row],[Curso]])</f>
        <v/>
      </c>
      <c r="BG555" s="253" t="str">
        <f>+IF(TRIM(F555)="","",$B$1&amp;"-"&amp;TRIM(Tabla1[[#This Row],[Mes Inscrito]])&amp;"-"&amp;TRIM(Tabla1[[#This Row],[Dia de clases Inscrito]])&amp;"-"&amp;TRIM(Tabla1[[#This Row],[Horario Inscrito]])&amp;"-"&amp;TRIM(Tabla1[[#This Row],[Fecha Inicio grupo]])&amp;"-"&amp;TRIM(Tabla1[[#This Row],[Tipo Incrito]]))</f>
        <v/>
      </c>
      <c r="BH555" s="307"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8"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8"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8" t="str">
        <f>IF(Tabla1[[#This Row],[Fecha Inicio grupo]]="","",IFERROR(VLOOKUP(Tabla1[[#This Row],[Mes de Alta como miembro]],Parámetros!$AM$2:$AN$16,2,0),"01/01/1900"))</f>
        <v/>
      </c>
    </row>
    <row r="556" spans="1:63" ht="14.45">
      <c r="A556" s="68">
        <v>553</v>
      </c>
      <c r="B556" s="29"/>
      <c r="C556" s="34"/>
      <c r="D556" s="42"/>
      <c r="E556" s="64"/>
      <c r="F556" s="45"/>
      <c r="G556" s="45"/>
      <c r="H556" s="164"/>
      <c r="I556" s="42"/>
      <c r="J556" s="28"/>
      <c r="K556" s="69"/>
      <c r="L556" s="68"/>
      <c r="M556" s="46"/>
      <c r="N556" s="239" t="str">
        <f ca="1">IF(Tabla1[[#This Row],[Fecha de nac]]="","",IF(Tabla1[[#This Row],[Fecha Finalización]] &gt;=TODAY(), DATEDIF(Tabla1[[#This Row],[Fecha de nac]],TODAY(),"y"), ROUNDDOWN((Tabla1[[#This Row],[Fecha Finalización]] -Tabla1[[#This Row],[Fecha de nac]])/365,0)))</f>
        <v/>
      </c>
      <c r="O556" s="170"/>
      <c r="P556" s="34"/>
      <c r="Q556" s="67"/>
      <c r="R556" s="67"/>
      <c r="S556" s="67"/>
      <c r="T556" s="67"/>
      <c r="U556" s="244" t="str">
        <f>IF(F556="","",Tabla1[[#This Row],[Fecha Inicio grupo]]+3*7-7)</f>
        <v/>
      </c>
      <c r="V556" s="245" t="str">
        <f>IF(F556="","",EDATE(Tabla1[[#This Row],[Fecha Inicio grupo]],3))</f>
        <v/>
      </c>
      <c r="W556" s="29"/>
      <c r="X556" s="29"/>
      <c r="Y556" s="76"/>
      <c r="Z556" s="76"/>
      <c r="AA556" s="76"/>
      <c r="AB556" s="76"/>
      <c r="AC556" s="76"/>
      <c r="AD556" s="76"/>
      <c r="AE556" s="76"/>
      <c r="AF556" s="76"/>
      <c r="AG556" s="76"/>
      <c r="AH556" s="76"/>
      <c r="AI556" s="76"/>
      <c r="AJ556" s="76"/>
      <c r="AK556" s="76"/>
      <c r="AL556" s="76"/>
      <c r="AM556" s="76"/>
      <c r="AN556" s="76"/>
      <c r="AO556" s="145"/>
      <c r="AP556" s="247" t="str">
        <f>IF(F556="","",IFERROR(VLOOKUP(SUBSTITUTE(SUBSTITUTE(Tabla1[[#This Row],[Uso Sistemas]],"T","P"),"N","F"),Parámetros!$M$2:$N$17,2,0),"Completar hasta 3ra sem. para evaluar a Probacionista"))</f>
        <v/>
      </c>
      <c r="AQ556" s="39"/>
      <c r="AR556" s="39"/>
      <c r="AS556" s="39"/>
      <c r="AT556" s="28"/>
      <c r="AU556" s="55"/>
      <c r="AV556" s="55"/>
      <c r="AW556" s="55"/>
      <c r="AX556" s="249" t="str">
        <f>IF(V556="","",EOMONTH(EDATE(Tabla1[[#This Row],[Fecha Finalización]],2),0))</f>
        <v/>
      </c>
      <c r="AY556" s="39"/>
      <c r="AZ556" s="250" t="str">
        <f>IF(V556="","",EOMONTH(EDATE(Tabla1[[#This Row],[Fecha Finalización]],3),0))</f>
        <v/>
      </c>
      <c r="BA556" s="39"/>
      <c r="BB556" s="39"/>
      <c r="BC556" s="236"/>
      <c r="BD556" s="234" t="str">
        <f>IF(F556="","",Tabla1[[#This Row],[sem 01]]&amp;Tabla1[[#This Row],[sem 02]]&amp;Tabla1[[#This Row],[sem 03]])</f>
        <v/>
      </c>
      <c r="BE556" s="235" t="str">
        <f>IF(TRIM(F556)="","",$B$1&amp;"-"&amp;SUBSTITUTE(Tabla1[[#This Row],[Mes Inscrito]]," ","")&amp;"-"&amp;SUBSTITUTE(Tabla1[[#This Row],[Dia de clases Inscrito]]," ","")&amp;"-"&amp;SUBSTITUTE(Tabla1[[#This Row],[Horario Inscrito]]," ","")&amp;"-"&amp;Tabla1[[#This Row],[Fecha Inicio grupo]])</f>
        <v/>
      </c>
      <c r="BF556" s="252" t="str">
        <f>IF(F556="","",Tabla1[[#This Row],[Curso]])</f>
        <v/>
      </c>
      <c r="BG556" s="253" t="str">
        <f>+IF(TRIM(F556)="","",$B$1&amp;"-"&amp;TRIM(Tabla1[[#This Row],[Mes Inscrito]])&amp;"-"&amp;TRIM(Tabla1[[#This Row],[Dia de clases Inscrito]])&amp;"-"&amp;TRIM(Tabla1[[#This Row],[Horario Inscrito]])&amp;"-"&amp;TRIM(Tabla1[[#This Row],[Fecha Inicio grupo]])&amp;"-"&amp;TRIM(Tabla1[[#This Row],[Tipo Incrito]]))</f>
        <v/>
      </c>
      <c r="BH556" s="307"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8"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8"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8" t="str">
        <f>IF(Tabla1[[#This Row],[Fecha Inicio grupo]]="","",IFERROR(VLOOKUP(Tabla1[[#This Row],[Mes de Alta como miembro]],Parámetros!$AM$2:$AN$16,2,0),"01/01/1900"))</f>
        <v/>
      </c>
    </row>
    <row r="557" spans="1:63" ht="14.45">
      <c r="A557" s="68">
        <v>554</v>
      </c>
      <c r="B557" s="29"/>
      <c r="C557" s="34"/>
      <c r="D557" s="42"/>
      <c r="E557" s="64"/>
      <c r="F557" s="45"/>
      <c r="G557" s="45"/>
      <c r="H557" s="164"/>
      <c r="I557" s="42"/>
      <c r="J557" s="28"/>
      <c r="K557" s="69"/>
      <c r="L557" s="68"/>
      <c r="M557" s="46"/>
      <c r="N557" s="239" t="str">
        <f ca="1">IF(Tabla1[[#This Row],[Fecha de nac]]="","",IF(Tabla1[[#This Row],[Fecha Finalización]] &gt;=TODAY(), DATEDIF(Tabla1[[#This Row],[Fecha de nac]],TODAY(),"y"), ROUNDDOWN((Tabla1[[#This Row],[Fecha Finalización]] -Tabla1[[#This Row],[Fecha de nac]])/365,0)))</f>
        <v/>
      </c>
      <c r="O557" s="170"/>
      <c r="P557" s="34"/>
      <c r="Q557" s="67"/>
      <c r="R557" s="67"/>
      <c r="S557" s="67"/>
      <c r="T557" s="67"/>
      <c r="U557" s="244" t="str">
        <f>IF(F557="","",Tabla1[[#This Row],[Fecha Inicio grupo]]+3*7-7)</f>
        <v/>
      </c>
      <c r="V557" s="245" t="str">
        <f>IF(F557="","",EDATE(Tabla1[[#This Row],[Fecha Inicio grupo]],3))</f>
        <v/>
      </c>
      <c r="W557" s="29"/>
      <c r="X557" s="29"/>
      <c r="Y557" s="76"/>
      <c r="Z557" s="76"/>
      <c r="AA557" s="76"/>
      <c r="AB557" s="76"/>
      <c r="AC557" s="76"/>
      <c r="AD557" s="76"/>
      <c r="AE557" s="76"/>
      <c r="AF557" s="76"/>
      <c r="AG557" s="76"/>
      <c r="AH557" s="76"/>
      <c r="AI557" s="76"/>
      <c r="AJ557" s="76"/>
      <c r="AK557" s="76"/>
      <c r="AL557" s="76"/>
      <c r="AM557" s="76"/>
      <c r="AN557" s="76"/>
      <c r="AO557" s="145"/>
      <c r="AP557" s="247" t="str">
        <f>IF(F557="","",IFERROR(VLOOKUP(SUBSTITUTE(SUBSTITUTE(Tabla1[[#This Row],[Uso Sistemas]],"T","P"),"N","F"),Parámetros!$M$2:$N$17,2,0),"Completar hasta 3ra sem. para evaluar a Probacionista"))</f>
        <v/>
      </c>
      <c r="AQ557" s="39"/>
      <c r="AR557" s="39"/>
      <c r="AS557" s="39"/>
      <c r="AT557" s="28"/>
      <c r="AU557" s="55"/>
      <c r="AV557" s="55"/>
      <c r="AW557" s="55"/>
      <c r="AX557" s="249" t="str">
        <f>IF(V557="","",EOMONTH(EDATE(Tabla1[[#This Row],[Fecha Finalización]],2),0))</f>
        <v/>
      </c>
      <c r="AY557" s="39"/>
      <c r="AZ557" s="250" t="str">
        <f>IF(V557="","",EOMONTH(EDATE(Tabla1[[#This Row],[Fecha Finalización]],3),0))</f>
        <v/>
      </c>
      <c r="BA557" s="39"/>
      <c r="BB557" s="39"/>
      <c r="BC557" s="236"/>
      <c r="BD557" s="234" t="str">
        <f>IF(F557="","",Tabla1[[#This Row],[sem 01]]&amp;Tabla1[[#This Row],[sem 02]]&amp;Tabla1[[#This Row],[sem 03]])</f>
        <v/>
      </c>
      <c r="BE557" s="235" t="str">
        <f>IF(TRIM(F557)="","",$B$1&amp;"-"&amp;SUBSTITUTE(Tabla1[[#This Row],[Mes Inscrito]]," ","")&amp;"-"&amp;SUBSTITUTE(Tabla1[[#This Row],[Dia de clases Inscrito]]," ","")&amp;"-"&amp;SUBSTITUTE(Tabla1[[#This Row],[Horario Inscrito]]," ","")&amp;"-"&amp;Tabla1[[#This Row],[Fecha Inicio grupo]])</f>
        <v/>
      </c>
      <c r="BF557" s="252" t="str">
        <f>IF(F557="","",Tabla1[[#This Row],[Curso]])</f>
        <v/>
      </c>
      <c r="BG557" s="253" t="str">
        <f>+IF(TRIM(F557)="","",$B$1&amp;"-"&amp;TRIM(Tabla1[[#This Row],[Mes Inscrito]])&amp;"-"&amp;TRIM(Tabla1[[#This Row],[Dia de clases Inscrito]])&amp;"-"&amp;TRIM(Tabla1[[#This Row],[Horario Inscrito]])&amp;"-"&amp;TRIM(Tabla1[[#This Row],[Fecha Inicio grupo]])&amp;"-"&amp;TRIM(Tabla1[[#This Row],[Tipo Incrito]]))</f>
        <v/>
      </c>
      <c r="BH557" s="307"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8"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8"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8" t="str">
        <f>IF(Tabla1[[#This Row],[Fecha Inicio grupo]]="","",IFERROR(VLOOKUP(Tabla1[[#This Row],[Mes de Alta como miembro]],Parámetros!$AM$2:$AN$16,2,0),"01/01/1900"))</f>
        <v/>
      </c>
    </row>
    <row r="558" spans="1:63" ht="14.45">
      <c r="A558" s="68">
        <v>555</v>
      </c>
      <c r="B558" s="29"/>
      <c r="C558" s="34"/>
      <c r="D558" s="42"/>
      <c r="E558" s="64"/>
      <c r="F558" s="45"/>
      <c r="G558" s="45"/>
      <c r="H558" s="164"/>
      <c r="I558" s="42"/>
      <c r="J558" s="28"/>
      <c r="K558" s="69"/>
      <c r="L558" s="68"/>
      <c r="M558" s="46"/>
      <c r="N558" s="239" t="str">
        <f ca="1">IF(Tabla1[[#This Row],[Fecha de nac]]="","",IF(Tabla1[[#This Row],[Fecha Finalización]] &gt;=TODAY(), DATEDIF(Tabla1[[#This Row],[Fecha de nac]],TODAY(),"y"), ROUNDDOWN((Tabla1[[#This Row],[Fecha Finalización]] -Tabla1[[#This Row],[Fecha de nac]])/365,0)))</f>
        <v/>
      </c>
      <c r="O558" s="170"/>
      <c r="P558" s="34"/>
      <c r="Q558" s="67"/>
      <c r="R558" s="67"/>
      <c r="S558" s="67"/>
      <c r="T558" s="67"/>
      <c r="U558" s="244" t="str">
        <f>IF(F558="","",Tabla1[[#This Row],[Fecha Inicio grupo]]+3*7-7)</f>
        <v/>
      </c>
      <c r="V558" s="245" t="str">
        <f>IF(F558="","",EDATE(Tabla1[[#This Row],[Fecha Inicio grupo]],3))</f>
        <v/>
      </c>
      <c r="W558" s="29"/>
      <c r="X558" s="29"/>
      <c r="Y558" s="76"/>
      <c r="Z558" s="76"/>
      <c r="AA558" s="76"/>
      <c r="AB558" s="76"/>
      <c r="AC558" s="76"/>
      <c r="AD558" s="76"/>
      <c r="AE558" s="76"/>
      <c r="AF558" s="76"/>
      <c r="AG558" s="76"/>
      <c r="AH558" s="76"/>
      <c r="AI558" s="76"/>
      <c r="AJ558" s="76"/>
      <c r="AK558" s="76"/>
      <c r="AL558" s="76"/>
      <c r="AM558" s="76"/>
      <c r="AN558" s="76"/>
      <c r="AO558" s="145"/>
      <c r="AP558" s="247" t="str">
        <f>IF(F558="","",IFERROR(VLOOKUP(SUBSTITUTE(SUBSTITUTE(Tabla1[[#This Row],[Uso Sistemas]],"T","P"),"N","F"),Parámetros!$M$2:$N$17,2,0),"Completar hasta 3ra sem. para evaluar a Probacionista"))</f>
        <v/>
      </c>
      <c r="AQ558" s="39"/>
      <c r="AR558" s="39"/>
      <c r="AS558" s="39"/>
      <c r="AT558" s="28"/>
      <c r="AU558" s="55"/>
      <c r="AV558" s="55"/>
      <c r="AW558" s="55"/>
      <c r="AX558" s="249" t="str">
        <f>IF(V558="","",EOMONTH(EDATE(Tabla1[[#This Row],[Fecha Finalización]],2),0))</f>
        <v/>
      </c>
      <c r="AY558" s="39"/>
      <c r="AZ558" s="250" t="str">
        <f>IF(V558="","",EOMONTH(EDATE(Tabla1[[#This Row],[Fecha Finalización]],3),0))</f>
        <v/>
      </c>
      <c r="BA558" s="39"/>
      <c r="BB558" s="39"/>
      <c r="BC558" s="236"/>
      <c r="BD558" s="234" t="str">
        <f>IF(F558="","",Tabla1[[#This Row],[sem 01]]&amp;Tabla1[[#This Row],[sem 02]]&amp;Tabla1[[#This Row],[sem 03]])</f>
        <v/>
      </c>
      <c r="BE558" s="235" t="str">
        <f>IF(TRIM(F558)="","",$B$1&amp;"-"&amp;SUBSTITUTE(Tabla1[[#This Row],[Mes Inscrito]]," ","")&amp;"-"&amp;SUBSTITUTE(Tabla1[[#This Row],[Dia de clases Inscrito]]," ","")&amp;"-"&amp;SUBSTITUTE(Tabla1[[#This Row],[Horario Inscrito]]," ","")&amp;"-"&amp;Tabla1[[#This Row],[Fecha Inicio grupo]])</f>
        <v/>
      </c>
      <c r="BF558" s="252" t="str">
        <f>IF(F558="","",Tabla1[[#This Row],[Curso]])</f>
        <v/>
      </c>
      <c r="BG558" s="253" t="str">
        <f>+IF(TRIM(F558)="","",$B$1&amp;"-"&amp;TRIM(Tabla1[[#This Row],[Mes Inscrito]])&amp;"-"&amp;TRIM(Tabla1[[#This Row],[Dia de clases Inscrito]])&amp;"-"&amp;TRIM(Tabla1[[#This Row],[Horario Inscrito]])&amp;"-"&amp;TRIM(Tabla1[[#This Row],[Fecha Inicio grupo]])&amp;"-"&amp;TRIM(Tabla1[[#This Row],[Tipo Incrito]]))</f>
        <v/>
      </c>
      <c r="BH558" s="307"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8"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8"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8" t="str">
        <f>IF(Tabla1[[#This Row],[Fecha Inicio grupo]]="","",IFERROR(VLOOKUP(Tabla1[[#This Row],[Mes de Alta como miembro]],Parámetros!$AM$2:$AN$16,2,0),"01/01/1900"))</f>
        <v/>
      </c>
    </row>
    <row r="559" spans="1:63" ht="14.45">
      <c r="A559" s="68">
        <v>556</v>
      </c>
      <c r="B559" s="29"/>
      <c r="C559" s="34"/>
      <c r="D559" s="42"/>
      <c r="E559" s="64"/>
      <c r="F559" s="45"/>
      <c r="G559" s="45"/>
      <c r="H559" s="164"/>
      <c r="I559" s="42"/>
      <c r="J559" s="28"/>
      <c r="K559" s="69"/>
      <c r="L559" s="68"/>
      <c r="M559" s="46"/>
      <c r="N559" s="239" t="str">
        <f ca="1">IF(Tabla1[[#This Row],[Fecha de nac]]="","",IF(Tabla1[[#This Row],[Fecha Finalización]] &gt;=TODAY(), DATEDIF(Tabla1[[#This Row],[Fecha de nac]],TODAY(),"y"), ROUNDDOWN((Tabla1[[#This Row],[Fecha Finalización]] -Tabla1[[#This Row],[Fecha de nac]])/365,0)))</f>
        <v/>
      </c>
      <c r="O559" s="170"/>
      <c r="P559" s="34"/>
      <c r="Q559" s="67"/>
      <c r="R559" s="67"/>
      <c r="S559" s="67"/>
      <c r="T559" s="67"/>
      <c r="U559" s="244" t="str">
        <f>IF(F559="","",Tabla1[[#This Row],[Fecha Inicio grupo]]+3*7-7)</f>
        <v/>
      </c>
      <c r="V559" s="245" t="str">
        <f>IF(F559="","",EDATE(Tabla1[[#This Row],[Fecha Inicio grupo]],3))</f>
        <v/>
      </c>
      <c r="W559" s="29"/>
      <c r="X559" s="29"/>
      <c r="Y559" s="76"/>
      <c r="Z559" s="76"/>
      <c r="AA559" s="76"/>
      <c r="AB559" s="76"/>
      <c r="AC559" s="76"/>
      <c r="AD559" s="76"/>
      <c r="AE559" s="76"/>
      <c r="AF559" s="76"/>
      <c r="AG559" s="76"/>
      <c r="AH559" s="76"/>
      <c r="AI559" s="76"/>
      <c r="AJ559" s="76"/>
      <c r="AK559" s="76"/>
      <c r="AL559" s="76"/>
      <c r="AM559" s="76"/>
      <c r="AN559" s="76"/>
      <c r="AO559" s="145"/>
      <c r="AP559" s="247" t="str">
        <f>IF(F559="","",IFERROR(VLOOKUP(SUBSTITUTE(SUBSTITUTE(Tabla1[[#This Row],[Uso Sistemas]],"T","P"),"N","F"),Parámetros!$M$2:$N$17,2,0),"Completar hasta 3ra sem. para evaluar a Probacionista"))</f>
        <v/>
      </c>
      <c r="AQ559" s="39"/>
      <c r="AR559" s="39"/>
      <c r="AS559" s="39"/>
      <c r="AT559" s="28"/>
      <c r="AU559" s="55"/>
      <c r="AV559" s="55"/>
      <c r="AW559" s="55"/>
      <c r="AX559" s="249" t="str">
        <f>IF(V559="","",EOMONTH(EDATE(Tabla1[[#This Row],[Fecha Finalización]],2),0))</f>
        <v/>
      </c>
      <c r="AY559" s="39"/>
      <c r="AZ559" s="250" t="str">
        <f>IF(V559="","",EOMONTH(EDATE(Tabla1[[#This Row],[Fecha Finalización]],3),0))</f>
        <v/>
      </c>
      <c r="BA559" s="39"/>
      <c r="BB559" s="39"/>
      <c r="BC559" s="236"/>
      <c r="BD559" s="234" t="str">
        <f>IF(F559="","",Tabla1[[#This Row],[sem 01]]&amp;Tabla1[[#This Row],[sem 02]]&amp;Tabla1[[#This Row],[sem 03]])</f>
        <v/>
      </c>
      <c r="BE559" s="235" t="str">
        <f>IF(TRIM(F559)="","",$B$1&amp;"-"&amp;SUBSTITUTE(Tabla1[[#This Row],[Mes Inscrito]]," ","")&amp;"-"&amp;SUBSTITUTE(Tabla1[[#This Row],[Dia de clases Inscrito]]," ","")&amp;"-"&amp;SUBSTITUTE(Tabla1[[#This Row],[Horario Inscrito]]," ","")&amp;"-"&amp;Tabla1[[#This Row],[Fecha Inicio grupo]])</f>
        <v/>
      </c>
      <c r="BF559" s="252" t="str">
        <f>IF(F559="","",Tabla1[[#This Row],[Curso]])</f>
        <v/>
      </c>
      <c r="BG559" s="253" t="str">
        <f>+IF(TRIM(F559)="","",$B$1&amp;"-"&amp;TRIM(Tabla1[[#This Row],[Mes Inscrito]])&amp;"-"&amp;TRIM(Tabla1[[#This Row],[Dia de clases Inscrito]])&amp;"-"&amp;TRIM(Tabla1[[#This Row],[Horario Inscrito]])&amp;"-"&amp;TRIM(Tabla1[[#This Row],[Fecha Inicio grupo]])&amp;"-"&amp;TRIM(Tabla1[[#This Row],[Tipo Incrito]]))</f>
        <v/>
      </c>
      <c r="BH559" s="307"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8"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8"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8" t="str">
        <f>IF(Tabla1[[#This Row],[Fecha Inicio grupo]]="","",IFERROR(VLOOKUP(Tabla1[[#This Row],[Mes de Alta como miembro]],Parámetros!$AM$2:$AN$16,2,0),"01/01/1900"))</f>
        <v/>
      </c>
    </row>
    <row r="560" spans="1:63" ht="14.45">
      <c r="A560" s="68">
        <v>557</v>
      </c>
      <c r="B560" s="29"/>
      <c r="C560" s="34"/>
      <c r="D560" s="42"/>
      <c r="E560" s="64"/>
      <c r="F560" s="45"/>
      <c r="G560" s="45"/>
      <c r="H560" s="164"/>
      <c r="I560" s="42"/>
      <c r="J560" s="28"/>
      <c r="K560" s="69"/>
      <c r="L560" s="68"/>
      <c r="M560" s="46"/>
      <c r="N560" s="239" t="str">
        <f ca="1">IF(Tabla1[[#This Row],[Fecha de nac]]="","",IF(Tabla1[[#This Row],[Fecha Finalización]] &gt;=TODAY(), DATEDIF(Tabla1[[#This Row],[Fecha de nac]],TODAY(),"y"), ROUNDDOWN((Tabla1[[#This Row],[Fecha Finalización]] -Tabla1[[#This Row],[Fecha de nac]])/365,0)))</f>
        <v/>
      </c>
      <c r="O560" s="170"/>
      <c r="P560" s="34"/>
      <c r="Q560" s="67"/>
      <c r="R560" s="67"/>
      <c r="S560" s="67"/>
      <c r="T560" s="67"/>
      <c r="U560" s="244" t="str">
        <f>IF(F560="","",Tabla1[[#This Row],[Fecha Inicio grupo]]+3*7-7)</f>
        <v/>
      </c>
      <c r="V560" s="245" t="str">
        <f>IF(F560="","",EDATE(Tabla1[[#This Row],[Fecha Inicio grupo]],3))</f>
        <v/>
      </c>
      <c r="W560" s="29"/>
      <c r="X560" s="29"/>
      <c r="Y560" s="76"/>
      <c r="Z560" s="76"/>
      <c r="AA560" s="76"/>
      <c r="AB560" s="76"/>
      <c r="AC560" s="76"/>
      <c r="AD560" s="76"/>
      <c r="AE560" s="76"/>
      <c r="AF560" s="76"/>
      <c r="AG560" s="76"/>
      <c r="AH560" s="76"/>
      <c r="AI560" s="76"/>
      <c r="AJ560" s="76"/>
      <c r="AK560" s="76"/>
      <c r="AL560" s="76"/>
      <c r="AM560" s="76"/>
      <c r="AN560" s="76"/>
      <c r="AO560" s="145"/>
      <c r="AP560" s="247" t="str">
        <f>IF(F560="","",IFERROR(VLOOKUP(SUBSTITUTE(SUBSTITUTE(Tabla1[[#This Row],[Uso Sistemas]],"T","P"),"N","F"),Parámetros!$M$2:$N$17,2,0),"Completar hasta 3ra sem. para evaluar a Probacionista"))</f>
        <v/>
      </c>
      <c r="AQ560" s="39"/>
      <c r="AR560" s="39"/>
      <c r="AS560" s="39"/>
      <c r="AT560" s="28"/>
      <c r="AU560" s="55"/>
      <c r="AV560" s="55"/>
      <c r="AW560" s="55"/>
      <c r="AX560" s="249" t="str">
        <f>IF(V560="","",EOMONTH(EDATE(Tabla1[[#This Row],[Fecha Finalización]],2),0))</f>
        <v/>
      </c>
      <c r="AY560" s="39"/>
      <c r="AZ560" s="250" t="str">
        <f>IF(V560="","",EOMONTH(EDATE(Tabla1[[#This Row],[Fecha Finalización]],3),0))</f>
        <v/>
      </c>
      <c r="BA560" s="39"/>
      <c r="BB560" s="39"/>
      <c r="BC560" s="236"/>
      <c r="BD560" s="234" t="str">
        <f>IF(F560="","",Tabla1[[#This Row],[sem 01]]&amp;Tabla1[[#This Row],[sem 02]]&amp;Tabla1[[#This Row],[sem 03]])</f>
        <v/>
      </c>
      <c r="BE560" s="235" t="str">
        <f>IF(TRIM(F560)="","",$B$1&amp;"-"&amp;SUBSTITUTE(Tabla1[[#This Row],[Mes Inscrito]]," ","")&amp;"-"&amp;SUBSTITUTE(Tabla1[[#This Row],[Dia de clases Inscrito]]," ","")&amp;"-"&amp;SUBSTITUTE(Tabla1[[#This Row],[Horario Inscrito]]," ","")&amp;"-"&amp;Tabla1[[#This Row],[Fecha Inicio grupo]])</f>
        <v/>
      </c>
      <c r="BF560" s="252" t="str">
        <f>IF(F560="","",Tabla1[[#This Row],[Curso]])</f>
        <v/>
      </c>
      <c r="BG560" s="253" t="str">
        <f>+IF(TRIM(F560)="","",$B$1&amp;"-"&amp;TRIM(Tabla1[[#This Row],[Mes Inscrito]])&amp;"-"&amp;TRIM(Tabla1[[#This Row],[Dia de clases Inscrito]])&amp;"-"&amp;TRIM(Tabla1[[#This Row],[Horario Inscrito]])&amp;"-"&amp;TRIM(Tabla1[[#This Row],[Fecha Inicio grupo]])&amp;"-"&amp;TRIM(Tabla1[[#This Row],[Tipo Incrito]]))</f>
        <v/>
      </c>
      <c r="BH560" s="307"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8"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8"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8" t="str">
        <f>IF(Tabla1[[#This Row],[Fecha Inicio grupo]]="","",IFERROR(VLOOKUP(Tabla1[[#This Row],[Mes de Alta como miembro]],Parámetros!$AM$2:$AN$16,2,0),"01/01/1900"))</f>
        <v/>
      </c>
    </row>
    <row r="561" spans="1:63" ht="14.45">
      <c r="A561" s="68">
        <v>558</v>
      </c>
      <c r="B561" s="29"/>
      <c r="C561" s="34"/>
      <c r="D561" s="42"/>
      <c r="E561" s="64"/>
      <c r="F561" s="45"/>
      <c r="G561" s="45"/>
      <c r="H561" s="164"/>
      <c r="I561" s="42"/>
      <c r="J561" s="28"/>
      <c r="K561" s="69"/>
      <c r="L561" s="68"/>
      <c r="M561" s="46"/>
      <c r="N561" s="239" t="str">
        <f ca="1">IF(Tabla1[[#This Row],[Fecha de nac]]="","",IF(Tabla1[[#This Row],[Fecha Finalización]] &gt;=TODAY(), DATEDIF(Tabla1[[#This Row],[Fecha de nac]],TODAY(),"y"), ROUNDDOWN((Tabla1[[#This Row],[Fecha Finalización]] -Tabla1[[#This Row],[Fecha de nac]])/365,0)))</f>
        <v/>
      </c>
      <c r="O561" s="170"/>
      <c r="P561" s="34"/>
      <c r="Q561" s="67"/>
      <c r="R561" s="67"/>
      <c r="S561" s="67"/>
      <c r="T561" s="67"/>
      <c r="U561" s="244" t="str">
        <f>IF(F561="","",Tabla1[[#This Row],[Fecha Inicio grupo]]+3*7-7)</f>
        <v/>
      </c>
      <c r="V561" s="245" t="str">
        <f>IF(F561="","",EDATE(Tabla1[[#This Row],[Fecha Inicio grupo]],3))</f>
        <v/>
      </c>
      <c r="W561" s="29"/>
      <c r="X561" s="29"/>
      <c r="Y561" s="76"/>
      <c r="Z561" s="76"/>
      <c r="AA561" s="76"/>
      <c r="AB561" s="76"/>
      <c r="AC561" s="76"/>
      <c r="AD561" s="76"/>
      <c r="AE561" s="76"/>
      <c r="AF561" s="76"/>
      <c r="AG561" s="76"/>
      <c r="AH561" s="76"/>
      <c r="AI561" s="76"/>
      <c r="AJ561" s="76"/>
      <c r="AK561" s="76"/>
      <c r="AL561" s="76"/>
      <c r="AM561" s="76"/>
      <c r="AN561" s="76"/>
      <c r="AO561" s="145"/>
      <c r="AP561" s="247" t="str">
        <f>IF(F561="","",IFERROR(VLOOKUP(SUBSTITUTE(SUBSTITUTE(Tabla1[[#This Row],[Uso Sistemas]],"T","P"),"N","F"),Parámetros!$M$2:$N$17,2,0),"Completar hasta 3ra sem. para evaluar a Probacionista"))</f>
        <v/>
      </c>
      <c r="AQ561" s="39"/>
      <c r="AR561" s="39"/>
      <c r="AS561" s="39"/>
      <c r="AT561" s="28"/>
      <c r="AU561" s="55"/>
      <c r="AV561" s="55"/>
      <c r="AW561" s="55"/>
      <c r="AX561" s="249" t="str">
        <f>IF(V561="","",EOMONTH(EDATE(Tabla1[[#This Row],[Fecha Finalización]],2),0))</f>
        <v/>
      </c>
      <c r="AY561" s="39"/>
      <c r="AZ561" s="250" t="str">
        <f>IF(V561="","",EOMONTH(EDATE(Tabla1[[#This Row],[Fecha Finalización]],3),0))</f>
        <v/>
      </c>
      <c r="BA561" s="39"/>
      <c r="BB561" s="39"/>
      <c r="BC561" s="236"/>
      <c r="BD561" s="234" t="str">
        <f>IF(F561="","",Tabla1[[#This Row],[sem 01]]&amp;Tabla1[[#This Row],[sem 02]]&amp;Tabla1[[#This Row],[sem 03]])</f>
        <v/>
      </c>
      <c r="BE561" s="235" t="str">
        <f>IF(TRIM(F561)="","",$B$1&amp;"-"&amp;SUBSTITUTE(Tabla1[[#This Row],[Mes Inscrito]]," ","")&amp;"-"&amp;SUBSTITUTE(Tabla1[[#This Row],[Dia de clases Inscrito]]," ","")&amp;"-"&amp;SUBSTITUTE(Tabla1[[#This Row],[Horario Inscrito]]," ","")&amp;"-"&amp;Tabla1[[#This Row],[Fecha Inicio grupo]])</f>
        <v/>
      </c>
      <c r="BF561" s="252" t="str">
        <f>IF(F561="","",Tabla1[[#This Row],[Curso]])</f>
        <v/>
      </c>
      <c r="BG561" s="253" t="str">
        <f>+IF(TRIM(F561)="","",$B$1&amp;"-"&amp;TRIM(Tabla1[[#This Row],[Mes Inscrito]])&amp;"-"&amp;TRIM(Tabla1[[#This Row],[Dia de clases Inscrito]])&amp;"-"&amp;TRIM(Tabla1[[#This Row],[Horario Inscrito]])&amp;"-"&amp;TRIM(Tabla1[[#This Row],[Fecha Inicio grupo]])&amp;"-"&amp;TRIM(Tabla1[[#This Row],[Tipo Incrito]]))</f>
        <v/>
      </c>
      <c r="BH561" s="307"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8"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8"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8" t="str">
        <f>IF(Tabla1[[#This Row],[Fecha Inicio grupo]]="","",IFERROR(VLOOKUP(Tabla1[[#This Row],[Mes de Alta como miembro]],Parámetros!$AM$2:$AN$16,2,0),"01/01/1900"))</f>
        <v/>
      </c>
    </row>
    <row r="562" spans="1:63" ht="14.45">
      <c r="A562" s="68">
        <v>559</v>
      </c>
      <c r="B562" s="29"/>
      <c r="C562" s="34"/>
      <c r="D562" s="42"/>
      <c r="E562" s="64"/>
      <c r="F562" s="45"/>
      <c r="G562" s="45"/>
      <c r="H562" s="164"/>
      <c r="I562" s="42"/>
      <c r="J562" s="28"/>
      <c r="K562" s="69"/>
      <c r="L562" s="68"/>
      <c r="M562" s="46"/>
      <c r="N562" s="239" t="str">
        <f ca="1">IF(Tabla1[[#This Row],[Fecha de nac]]="","",IF(Tabla1[[#This Row],[Fecha Finalización]] &gt;=TODAY(), DATEDIF(Tabla1[[#This Row],[Fecha de nac]],TODAY(),"y"), ROUNDDOWN((Tabla1[[#This Row],[Fecha Finalización]] -Tabla1[[#This Row],[Fecha de nac]])/365,0)))</f>
        <v/>
      </c>
      <c r="O562" s="170"/>
      <c r="P562" s="34"/>
      <c r="Q562" s="67"/>
      <c r="R562" s="67"/>
      <c r="S562" s="67"/>
      <c r="T562" s="67"/>
      <c r="U562" s="244" t="str">
        <f>IF(F562="","",Tabla1[[#This Row],[Fecha Inicio grupo]]+3*7-7)</f>
        <v/>
      </c>
      <c r="V562" s="245" t="str">
        <f>IF(F562="","",EDATE(Tabla1[[#This Row],[Fecha Inicio grupo]],3))</f>
        <v/>
      </c>
      <c r="W562" s="29"/>
      <c r="X562" s="29"/>
      <c r="Y562" s="76"/>
      <c r="Z562" s="76"/>
      <c r="AA562" s="76"/>
      <c r="AB562" s="76"/>
      <c r="AC562" s="76"/>
      <c r="AD562" s="76"/>
      <c r="AE562" s="76"/>
      <c r="AF562" s="76"/>
      <c r="AG562" s="76"/>
      <c r="AH562" s="76"/>
      <c r="AI562" s="76"/>
      <c r="AJ562" s="76"/>
      <c r="AK562" s="76"/>
      <c r="AL562" s="76"/>
      <c r="AM562" s="76"/>
      <c r="AN562" s="76"/>
      <c r="AO562" s="145"/>
      <c r="AP562" s="247" t="str">
        <f>IF(F562="","",IFERROR(VLOOKUP(SUBSTITUTE(SUBSTITUTE(Tabla1[[#This Row],[Uso Sistemas]],"T","P"),"N","F"),Parámetros!$M$2:$N$17,2,0),"Completar hasta 3ra sem. para evaluar a Probacionista"))</f>
        <v/>
      </c>
      <c r="AQ562" s="39"/>
      <c r="AR562" s="39"/>
      <c r="AS562" s="39"/>
      <c r="AT562" s="28"/>
      <c r="AU562" s="55"/>
      <c r="AV562" s="55"/>
      <c r="AW562" s="55"/>
      <c r="AX562" s="249" t="str">
        <f>IF(V562="","",EOMONTH(EDATE(Tabla1[[#This Row],[Fecha Finalización]],2),0))</f>
        <v/>
      </c>
      <c r="AY562" s="39"/>
      <c r="AZ562" s="250" t="str">
        <f>IF(V562="","",EOMONTH(EDATE(Tabla1[[#This Row],[Fecha Finalización]],3),0))</f>
        <v/>
      </c>
      <c r="BA562" s="39"/>
      <c r="BB562" s="39"/>
      <c r="BC562" s="236"/>
      <c r="BD562" s="234" t="str">
        <f>IF(F562="","",Tabla1[[#This Row],[sem 01]]&amp;Tabla1[[#This Row],[sem 02]]&amp;Tabla1[[#This Row],[sem 03]])</f>
        <v/>
      </c>
      <c r="BE562" s="235" t="str">
        <f>IF(TRIM(F562)="","",$B$1&amp;"-"&amp;SUBSTITUTE(Tabla1[[#This Row],[Mes Inscrito]]," ","")&amp;"-"&amp;SUBSTITUTE(Tabla1[[#This Row],[Dia de clases Inscrito]]," ","")&amp;"-"&amp;SUBSTITUTE(Tabla1[[#This Row],[Horario Inscrito]]," ","")&amp;"-"&amp;Tabla1[[#This Row],[Fecha Inicio grupo]])</f>
        <v/>
      </c>
      <c r="BF562" s="252" t="str">
        <f>IF(F562="","",Tabla1[[#This Row],[Curso]])</f>
        <v/>
      </c>
      <c r="BG562" s="253" t="str">
        <f>+IF(TRIM(F562)="","",$B$1&amp;"-"&amp;TRIM(Tabla1[[#This Row],[Mes Inscrito]])&amp;"-"&amp;TRIM(Tabla1[[#This Row],[Dia de clases Inscrito]])&amp;"-"&amp;TRIM(Tabla1[[#This Row],[Horario Inscrito]])&amp;"-"&amp;TRIM(Tabla1[[#This Row],[Fecha Inicio grupo]])&amp;"-"&amp;TRIM(Tabla1[[#This Row],[Tipo Incrito]]))</f>
        <v/>
      </c>
      <c r="BH562" s="307"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8"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8"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8" t="str">
        <f>IF(Tabla1[[#This Row],[Fecha Inicio grupo]]="","",IFERROR(VLOOKUP(Tabla1[[#This Row],[Mes de Alta como miembro]],Parámetros!$AM$2:$AN$16,2,0),"01/01/1900"))</f>
        <v/>
      </c>
    </row>
    <row r="563" spans="1:63" ht="14.45">
      <c r="A563" s="68">
        <v>560</v>
      </c>
      <c r="B563" s="29"/>
      <c r="C563" s="34"/>
      <c r="D563" s="42"/>
      <c r="E563" s="64"/>
      <c r="F563" s="45"/>
      <c r="G563" s="45"/>
      <c r="H563" s="164"/>
      <c r="I563" s="42"/>
      <c r="J563" s="28"/>
      <c r="K563" s="69"/>
      <c r="L563" s="68"/>
      <c r="M563" s="46"/>
      <c r="N563" s="239" t="str">
        <f ca="1">IF(Tabla1[[#This Row],[Fecha de nac]]="","",IF(Tabla1[[#This Row],[Fecha Finalización]] &gt;=TODAY(), DATEDIF(Tabla1[[#This Row],[Fecha de nac]],TODAY(),"y"), ROUNDDOWN((Tabla1[[#This Row],[Fecha Finalización]] -Tabla1[[#This Row],[Fecha de nac]])/365,0)))</f>
        <v/>
      </c>
      <c r="O563" s="170"/>
      <c r="P563" s="34"/>
      <c r="Q563" s="67"/>
      <c r="R563" s="67"/>
      <c r="S563" s="67"/>
      <c r="T563" s="67"/>
      <c r="U563" s="244" t="str">
        <f>IF(F563="","",Tabla1[[#This Row],[Fecha Inicio grupo]]+3*7-7)</f>
        <v/>
      </c>
      <c r="V563" s="245" t="str">
        <f>IF(F563="","",EDATE(Tabla1[[#This Row],[Fecha Inicio grupo]],3))</f>
        <v/>
      </c>
      <c r="W563" s="29"/>
      <c r="X563" s="29"/>
      <c r="Y563" s="76"/>
      <c r="Z563" s="76"/>
      <c r="AA563" s="76"/>
      <c r="AB563" s="76"/>
      <c r="AC563" s="76"/>
      <c r="AD563" s="76"/>
      <c r="AE563" s="76"/>
      <c r="AF563" s="76"/>
      <c r="AG563" s="76"/>
      <c r="AH563" s="76"/>
      <c r="AI563" s="76"/>
      <c r="AJ563" s="76"/>
      <c r="AK563" s="76"/>
      <c r="AL563" s="76"/>
      <c r="AM563" s="76"/>
      <c r="AN563" s="76"/>
      <c r="AO563" s="145"/>
      <c r="AP563" s="247" t="str">
        <f>IF(F563="","",IFERROR(VLOOKUP(SUBSTITUTE(SUBSTITUTE(Tabla1[[#This Row],[Uso Sistemas]],"T","P"),"N","F"),Parámetros!$M$2:$N$17,2,0),"Completar hasta 3ra sem. para evaluar a Probacionista"))</f>
        <v/>
      </c>
      <c r="AQ563" s="39"/>
      <c r="AR563" s="39"/>
      <c r="AS563" s="39"/>
      <c r="AT563" s="28"/>
      <c r="AU563" s="55"/>
      <c r="AV563" s="55"/>
      <c r="AW563" s="55"/>
      <c r="AX563" s="249" t="str">
        <f>IF(V563="","",EOMONTH(EDATE(Tabla1[[#This Row],[Fecha Finalización]],2),0))</f>
        <v/>
      </c>
      <c r="AY563" s="39"/>
      <c r="AZ563" s="250" t="str">
        <f>IF(V563="","",EOMONTH(EDATE(Tabla1[[#This Row],[Fecha Finalización]],3),0))</f>
        <v/>
      </c>
      <c r="BA563" s="39"/>
      <c r="BB563" s="39"/>
      <c r="BC563" s="236"/>
      <c r="BD563" s="234" t="str">
        <f>IF(F563="","",Tabla1[[#This Row],[sem 01]]&amp;Tabla1[[#This Row],[sem 02]]&amp;Tabla1[[#This Row],[sem 03]])</f>
        <v/>
      </c>
      <c r="BE563" s="235" t="str">
        <f>IF(TRIM(F563)="","",$B$1&amp;"-"&amp;SUBSTITUTE(Tabla1[[#This Row],[Mes Inscrito]]," ","")&amp;"-"&amp;SUBSTITUTE(Tabla1[[#This Row],[Dia de clases Inscrito]]," ","")&amp;"-"&amp;SUBSTITUTE(Tabla1[[#This Row],[Horario Inscrito]]," ","")&amp;"-"&amp;Tabla1[[#This Row],[Fecha Inicio grupo]])</f>
        <v/>
      </c>
      <c r="BF563" s="252" t="str">
        <f>IF(F563="","",Tabla1[[#This Row],[Curso]])</f>
        <v/>
      </c>
      <c r="BG563" s="253" t="str">
        <f>+IF(TRIM(F563)="","",$B$1&amp;"-"&amp;TRIM(Tabla1[[#This Row],[Mes Inscrito]])&amp;"-"&amp;TRIM(Tabla1[[#This Row],[Dia de clases Inscrito]])&amp;"-"&amp;TRIM(Tabla1[[#This Row],[Horario Inscrito]])&amp;"-"&amp;TRIM(Tabla1[[#This Row],[Fecha Inicio grupo]])&amp;"-"&amp;TRIM(Tabla1[[#This Row],[Tipo Incrito]]))</f>
        <v/>
      </c>
      <c r="BH563" s="307"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8"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8"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8" t="str">
        <f>IF(Tabla1[[#This Row],[Fecha Inicio grupo]]="","",IFERROR(VLOOKUP(Tabla1[[#This Row],[Mes de Alta como miembro]],Parámetros!$AM$2:$AN$16,2,0),"01/01/1900"))</f>
        <v/>
      </c>
    </row>
    <row r="564" spans="1:63" ht="14.45">
      <c r="A564" s="68">
        <v>561</v>
      </c>
      <c r="B564" s="29"/>
      <c r="C564" s="34"/>
      <c r="D564" s="42"/>
      <c r="E564" s="64"/>
      <c r="F564" s="45"/>
      <c r="G564" s="45"/>
      <c r="H564" s="164"/>
      <c r="I564" s="42"/>
      <c r="J564" s="28"/>
      <c r="K564" s="69"/>
      <c r="L564" s="68"/>
      <c r="M564" s="46"/>
      <c r="N564" s="239" t="str">
        <f ca="1">IF(Tabla1[[#This Row],[Fecha de nac]]="","",IF(Tabla1[[#This Row],[Fecha Finalización]] &gt;=TODAY(), DATEDIF(Tabla1[[#This Row],[Fecha de nac]],TODAY(),"y"), ROUNDDOWN((Tabla1[[#This Row],[Fecha Finalización]] -Tabla1[[#This Row],[Fecha de nac]])/365,0)))</f>
        <v/>
      </c>
      <c r="O564" s="170"/>
      <c r="P564" s="34"/>
      <c r="Q564" s="67"/>
      <c r="R564" s="67"/>
      <c r="S564" s="67"/>
      <c r="T564" s="67"/>
      <c r="U564" s="244" t="str">
        <f>IF(F564="","",Tabla1[[#This Row],[Fecha Inicio grupo]]+3*7-7)</f>
        <v/>
      </c>
      <c r="V564" s="245" t="str">
        <f>IF(F564="","",EDATE(Tabla1[[#This Row],[Fecha Inicio grupo]],3))</f>
        <v/>
      </c>
      <c r="W564" s="29"/>
      <c r="X564" s="29"/>
      <c r="Y564" s="76"/>
      <c r="Z564" s="76"/>
      <c r="AA564" s="76"/>
      <c r="AB564" s="76"/>
      <c r="AC564" s="76"/>
      <c r="AD564" s="76"/>
      <c r="AE564" s="76"/>
      <c r="AF564" s="76"/>
      <c r="AG564" s="76"/>
      <c r="AH564" s="76"/>
      <c r="AI564" s="76"/>
      <c r="AJ564" s="76"/>
      <c r="AK564" s="76"/>
      <c r="AL564" s="76"/>
      <c r="AM564" s="76"/>
      <c r="AN564" s="76"/>
      <c r="AO564" s="145"/>
      <c r="AP564" s="247" t="str">
        <f>IF(F564="","",IFERROR(VLOOKUP(SUBSTITUTE(SUBSTITUTE(Tabla1[[#This Row],[Uso Sistemas]],"T","P"),"N","F"),Parámetros!$M$2:$N$17,2,0),"Completar hasta 3ra sem. para evaluar a Probacionista"))</f>
        <v/>
      </c>
      <c r="AQ564" s="39"/>
      <c r="AR564" s="39"/>
      <c r="AS564" s="39"/>
      <c r="AT564" s="28"/>
      <c r="AU564" s="55"/>
      <c r="AV564" s="55"/>
      <c r="AW564" s="55"/>
      <c r="AX564" s="249" t="str">
        <f>IF(V564="","",EOMONTH(EDATE(Tabla1[[#This Row],[Fecha Finalización]],2),0))</f>
        <v/>
      </c>
      <c r="AY564" s="39"/>
      <c r="AZ564" s="250" t="str">
        <f>IF(V564="","",EOMONTH(EDATE(Tabla1[[#This Row],[Fecha Finalización]],3),0))</f>
        <v/>
      </c>
      <c r="BA564" s="39"/>
      <c r="BB564" s="39"/>
      <c r="BC564" s="236"/>
      <c r="BD564" s="234" t="str">
        <f>IF(F564="","",Tabla1[[#This Row],[sem 01]]&amp;Tabla1[[#This Row],[sem 02]]&amp;Tabla1[[#This Row],[sem 03]])</f>
        <v/>
      </c>
      <c r="BE564" s="235" t="str">
        <f>IF(TRIM(F564)="","",$B$1&amp;"-"&amp;SUBSTITUTE(Tabla1[[#This Row],[Mes Inscrito]]," ","")&amp;"-"&amp;SUBSTITUTE(Tabla1[[#This Row],[Dia de clases Inscrito]]," ","")&amp;"-"&amp;SUBSTITUTE(Tabla1[[#This Row],[Horario Inscrito]]," ","")&amp;"-"&amp;Tabla1[[#This Row],[Fecha Inicio grupo]])</f>
        <v/>
      </c>
      <c r="BF564" s="252" t="str">
        <f>IF(F564="","",Tabla1[[#This Row],[Curso]])</f>
        <v/>
      </c>
      <c r="BG564" s="253" t="str">
        <f>+IF(TRIM(F564)="","",$B$1&amp;"-"&amp;TRIM(Tabla1[[#This Row],[Mes Inscrito]])&amp;"-"&amp;TRIM(Tabla1[[#This Row],[Dia de clases Inscrito]])&amp;"-"&amp;TRIM(Tabla1[[#This Row],[Horario Inscrito]])&amp;"-"&amp;TRIM(Tabla1[[#This Row],[Fecha Inicio grupo]])&amp;"-"&amp;TRIM(Tabla1[[#This Row],[Tipo Incrito]]))</f>
        <v/>
      </c>
      <c r="BH564" s="307"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8"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8"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8" t="str">
        <f>IF(Tabla1[[#This Row],[Fecha Inicio grupo]]="","",IFERROR(VLOOKUP(Tabla1[[#This Row],[Mes de Alta como miembro]],Parámetros!$AM$2:$AN$16,2,0),"01/01/1900"))</f>
        <v/>
      </c>
    </row>
    <row r="565" spans="1:63" ht="14.45">
      <c r="A565" s="68">
        <v>562</v>
      </c>
      <c r="B565" s="29"/>
      <c r="C565" s="34"/>
      <c r="D565" s="42"/>
      <c r="E565" s="64"/>
      <c r="F565" s="45"/>
      <c r="G565" s="45"/>
      <c r="H565" s="164"/>
      <c r="I565" s="42"/>
      <c r="J565" s="28"/>
      <c r="K565" s="69"/>
      <c r="L565" s="68"/>
      <c r="M565" s="46"/>
      <c r="N565" s="239" t="str">
        <f ca="1">IF(Tabla1[[#This Row],[Fecha de nac]]="","",IF(Tabla1[[#This Row],[Fecha Finalización]] &gt;=TODAY(), DATEDIF(Tabla1[[#This Row],[Fecha de nac]],TODAY(),"y"), ROUNDDOWN((Tabla1[[#This Row],[Fecha Finalización]] -Tabla1[[#This Row],[Fecha de nac]])/365,0)))</f>
        <v/>
      </c>
      <c r="O565" s="170"/>
      <c r="P565" s="34"/>
      <c r="Q565" s="67"/>
      <c r="R565" s="67"/>
      <c r="S565" s="67"/>
      <c r="T565" s="67"/>
      <c r="U565" s="244" t="str">
        <f>IF(F565="","",Tabla1[[#This Row],[Fecha Inicio grupo]]+3*7-7)</f>
        <v/>
      </c>
      <c r="V565" s="245" t="str">
        <f>IF(F565="","",EDATE(Tabla1[[#This Row],[Fecha Inicio grupo]],3))</f>
        <v/>
      </c>
      <c r="W565" s="29"/>
      <c r="X565" s="29"/>
      <c r="Y565" s="76"/>
      <c r="Z565" s="76"/>
      <c r="AA565" s="76"/>
      <c r="AB565" s="76"/>
      <c r="AC565" s="76"/>
      <c r="AD565" s="76"/>
      <c r="AE565" s="76"/>
      <c r="AF565" s="76"/>
      <c r="AG565" s="76"/>
      <c r="AH565" s="76"/>
      <c r="AI565" s="76"/>
      <c r="AJ565" s="76"/>
      <c r="AK565" s="76"/>
      <c r="AL565" s="76"/>
      <c r="AM565" s="76"/>
      <c r="AN565" s="76"/>
      <c r="AO565" s="145"/>
      <c r="AP565" s="247" t="str">
        <f>IF(F565="","",IFERROR(VLOOKUP(SUBSTITUTE(SUBSTITUTE(Tabla1[[#This Row],[Uso Sistemas]],"T","P"),"N","F"),Parámetros!$M$2:$N$17,2,0),"Completar hasta 3ra sem. para evaluar a Probacionista"))</f>
        <v/>
      </c>
      <c r="AQ565" s="39"/>
      <c r="AR565" s="39"/>
      <c r="AS565" s="39"/>
      <c r="AT565" s="28"/>
      <c r="AU565" s="55"/>
      <c r="AV565" s="55"/>
      <c r="AW565" s="55"/>
      <c r="AX565" s="249" t="str">
        <f>IF(V565="","",EOMONTH(EDATE(Tabla1[[#This Row],[Fecha Finalización]],2),0))</f>
        <v/>
      </c>
      <c r="AY565" s="39"/>
      <c r="AZ565" s="250" t="str">
        <f>IF(V565="","",EOMONTH(EDATE(Tabla1[[#This Row],[Fecha Finalización]],3),0))</f>
        <v/>
      </c>
      <c r="BA565" s="39"/>
      <c r="BB565" s="39"/>
      <c r="BC565" s="236"/>
      <c r="BD565" s="234" t="str">
        <f>IF(F565="","",Tabla1[[#This Row],[sem 01]]&amp;Tabla1[[#This Row],[sem 02]]&amp;Tabla1[[#This Row],[sem 03]])</f>
        <v/>
      </c>
      <c r="BE565" s="235" t="str">
        <f>IF(TRIM(F565)="","",$B$1&amp;"-"&amp;SUBSTITUTE(Tabla1[[#This Row],[Mes Inscrito]]," ","")&amp;"-"&amp;SUBSTITUTE(Tabla1[[#This Row],[Dia de clases Inscrito]]," ","")&amp;"-"&amp;SUBSTITUTE(Tabla1[[#This Row],[Horario Inscrito]]," ","")&amp;"-"&amp;Tabla1[[#This Row],[Fecha Inicio grupo]])</f>
        <v/>
      </c>
      <c r="BF565" s="252" t="str">
        <f>IF(F565="","",Tabla1[[#This Row],[Curso]])</f>
        <v/>
      </c>
      <c r="BG565" s="253" t="str">
        <f>+IF(TRIM(F565)="","",$B$1&amp;"-"&amp;TRIM(Tabla1[[#This Row],[Mes Inscrito]])&amp;"-"&amp;TRIM(Tabla1[[#This Row],[Dia de clases Inscrito]])&amp;"-"&amp;TRIM(Tabla1[[#This Row],[Horario Inscrito]])&amp;"-"&amp;TRIM(Tabla1[[#This Row],[Fecha Inicio grupo]])&amp;"-"&amp;TRIM(Tabla1[[#This Row],[Tipo Incrito]]))</f>
        <v/>
      </c>
      <c r="BH565" s="307"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8"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8"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8" t="str">
        <f>IF(Tabla1[[#This Row],[Fecha Inicio grupo]]="","",IFERROR(VLOOKUP(Tabla1[[#This Row],[Mes de Alta como miembro]],Parámetros!$AM$2:$AN$16,2,0),"01/01/1900"))</f>
        <v/>
      </c>
    </row>
    <row r="566" spans="1:63" ht="14.45">
      <c r="A566" s="68">
        <v>563</v>
      </c>
      <c r="B566" s="29"/>
      <c r="C566" s="34"/>
      <c r="D566" s="42"/>
      <c r="E566" s="64"/>
      <c r="F566" s="45"/>
      <c r="G566" s="45"/>
      <c r="H566" s="164"/>
      <c r="I566" s="42"/>
      <c r="J566" s="28"/>
      <c r="K566" s="69"/>
      <c r="L566" s="68"/>
      <c r="M566" s="46"/>
      <c r="N566" s="239" t="str">
        <f ca="1">IF(Tabla1[[#This Row],[Fecha de nac]]="","",IF(Tabla1[[#This Row],[Fecha Finalización]] &gt;=TODAY(), DATEDIF(Tabla1[[#This Row],[Fecha de nac]],TODAY(),"y"), ROUNDDOWN((Tabla1[[#This Row],[Fecha Finalización]] -Tabla1[[#This Row],[Fecha de nac]])/365,0)))</f>
        <v/>
      </c>
      <c r="O566" s="170"/>
      <c r="P566" s="34"/>
      <c r="Q566" s="67"/>
      <c r="R566" s="67"/>
      <c r="S566" s="67"/>
      <c r="T566" s="67"/>
      <c r="U566" s="244" t="str">
        <f>IF(F566="","",Tabla1[[#This Row],[Fecha Inicio grupo]]+3*7-7)</f>
        <v/>
      </c>
      <c r="V566" s="245" t="str">
        <f>IF(F566="","",EDATE(Tabla1[[#This Row],[Fecha Inicio grupo]],3))</f>
        <v/>
      </c>
      <c r="W566" s="29"/>
      <c r="X566" s="29"/>
      <c r="Y566" s="76"/>
      <c r="Z566" s="76"/>
      <c r="AA566" s="76"/>
      <c r="AB566" s="76"/>
      <c r="AC566" s="76"/>
      <c r="AD566" s="76"/>
      <c r="AE566" s="76"/>
      <c r="AF566" s="76"/>
      <c r="AG566" s="76"/>
      <c r="AH566" s="76"/>
      <c r="AI566" s="76"/>
      <c r="AJ566" s="76"/>
      <c r="AK566" s="76"/>
      <c r="AL566" s="76"/>
      <c r="AM566" s="76"/>
      <c r="AN566" s="76"/>
      <c r="AO566" s="145"/>
      <c r="AP566" s="247" t="str">
        <f>IF(F566="","",IFERROR(VLOOKUP(SUBSTITUTE(SUBSTITUTE(Tabla1[[#This Row],[Uso Sistemas]],"T","P"),"N","F"),Parámetros!$M$2:$N$17,2,0),"Completar hasta 3ra sem. para evaluar a Probacionista"))</f>
        <v/>
      </c>
      <c r="AQ566" s="39"/>
      <c r="AR566" s="39"/>
      <c r="AS566" s="39"/>
      <c r="AT566" s="28"/>
      <c r="AU566" s="55"/>
      <c r="AV566" s="55"/>
      <c r="AW566" s="55"/>
      <c r="AX566" s="249" t="str">
        <f>IF(V566="","",EOMONTH(EDATE(Tabla1[[#This Row],[Fecha Finalización]],2),0))</f>
        <v/>
      </c>
      <c r="AY566" s="39"/>
      <c r="AZ566" s="250" t="str">
        <f>IF(V566="","",EOMONTH(EDATE(Tabla1[[#This Row],[Fecha Finalización]],3),0))</f>
        <v/>
      </c>
      <c r="BA566" s="39"/>
      <c r="BB566" s="39"/>
      <c r="BC566" s="236"/>
      <c r="BD566" s="234" t="str">
        <f>IF(F566="","",Tabla1[[#This Row],[sem 01]]&amp;Tabla1[[#This Row],[sem 02]]&amp;Tabla1[[#This Row],[sem 03]])</f>
        <v/>
      </c>
      <c r="BE566" s="235" t="str">
        <f>IF(TRIM(F566)="","",$B$1&amp;"-"&amp;SUBSTITUTE(Tabla1[[#This Row],[Mes Inscrito]]," ","")&amp;"-"&amp;SUBSTITUTE(Tabla1[[#This Row],[Dia de clases Inscrito]]," ","")&amp;"-"&amp;SUBSTITUTE(Tabla1[[#This Row],[Horario Inscrito]]," ","")&amp;"-"&amp;Tabla1[[#This Row],[Fecha Inicio grupo]])</f>
        <v/>
      </c>
      <c r="BF566" s="252" t="str">
        <f>IF(F566="","",Tabla1[[#This Row],[Curso]])</f>
        <v/>
      </c>
      <c r="BG566" s="253" t="str">
        <f>+IF(TRIM(F566)="","",$B$1&amp;"-"&amp;TRIM(Tabla1[[#This Row],[Mes Inscrito]])&amp;"-"&amp;TRIM(Tabla1[[#This Row],[Dia de clases Inscrito]])&amp;"-"&amp;TRIM(Tabla1[[#This Row],[Horario Inscrito]])&amp;"-"&amp;TRIM(Tabla1[[#This Row],[Fecha Inicio grupo]])&amp;"-"&amp;TRIM(Tabla1[[#This Row],[Tipo Incrito]]))</f>
        <v/>
      </c>
      <c r="BH566" s="307"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8"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8"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8" t="str">
        <f>IF(Tabla1[[#This Row],[Fecha Inicio grupo]]="","",IFERROR(VLOOKUP(Tabla1[[#This Row],[Mes de Alta como miembro]],Parámetros!$AM$2:$AN$16,2,0),"01/01/1900"))</f>
        <v/>
      </c>
    </row>
    <row r="567" spans="1:63" ht="14.45">
      <c r="A567" s="68">
        <v>564</v>
      </c>
      <c r="B567" s="29"/>
      <c r="C567" s="34"/>
      <c r="D567" s="42"/>
      <c r="E567" s="64"/>
      <c r="F567" s="45"/>
      <c r="G567" s="45"/>
      <c r="H567" s="164"/>
      <c r="I567" s="42"/>
      <c r="J567" s="28"/>
      <c r="K567" s="69"/>
      <c r="L567" s="68"/>
      <c r="M567" s="46"/>
      <c r="N567" s="239" t="str">
        <f ca="1">IF(Tabla1[[#This Row],[Fecha de nac]]="","",IF(Tabla1[[#This Row],[Fecha Finalización]] &gt;=TODAY(), DATEDIF(Tabla1[[#This Row],[Fecha de nac]],TODAY(),"y"), ROUNDDOWN((Tabla1[[#This Row],[Fecha Finalización]] -Tabla1[[#This Row],[Fecha de nac]])/365,0)))</f>
        <v/>
      </c>
      <c r="O567" s="170"/>
      <c r="P567" s="34"/>
      <c r="Q567" s="67"/>
      <c r="R567" s="67"/>
      <c r="S567" s="67"/>
      <c r="T567" s="67"/>
      <c r="U567" s="244" t="str">
        <f>IF(F567="","",Tabla1[[#This Row],[Fecha Inicio grupo]]+3*7-7)</f>
        <v/>
      </c>
      <c r="V567" s="245" t="str">
        <f>IF(F567="","",EDATE(Tabla1[[#This Row],[Fecha Inicio grupo]],3))</f>
        <v/>
      </c>
      <c r="W567" s="29"/>
      <c r="X567" s="29"/>
      <c r="Y567" s="76"/>
      <c r="Z567" s="76"/>
      <c r="AA567" s="76"/>
      <c r="AB567" s="76"/>
      <c r="AC567" s="76"/>
      <c r="AD567" s="76"/>
      <c r="AE567" s="76"/>
      <c r="AF567" s="76"/>
      <c r="AG567" s="76"/>
      <c r="AH567" s="76"/>
      <c r="AI567" s="76"/>
      <c r="AJ567" s="76"/>
      <c r="AK567" s="76"/>
      <c r="AL567" s="76"/>
      <c r="AM567" s="76"/>
      <c r="AN567" s="76"/>
      <c r="AO567" s="145"/>
      <c r="AP567" s="247" t="str">
        <f>IF(F567="","",IFERROR(VLOOKUP(SUBSTITUTE(SUBSTITUTE(Tabla1[[#This Row],[Uso Sistemas]],"T","P"),"N","F"),Parámetros!$M$2:$N$17,2,0),"Completar hasta 3ra sem. para evaluar a Probacionista"))</f>
        <v/>
      </c>
      <c r="AQ567" s="39"/>
      <c r="AR567" s="39"/>
      <c r="AS567" s="39"/>
      <c r="AT567" s="28"/>
      <c r="AU567" s="55"/>
      <c r="AV567" s="55"/>
      <c r="AW567" s="55"/>
      <c r="AX567" s="249" t="str">
        <f>IF(V567="","",EOMONTH(EDATE(Tabla1[[#This Row],[Fecha Finalización]],2),0))</f>
        <v/>
      </c>
      <c r="AY567" s="39"/>
      <c r="AZ567" s="250" t="str">
        <f>IF(V567="","",EOMONTH(EDATE(Tabla1[[#This Row],[Fecha Finalización]],3),0))</f>
        <v/>
      </c>
      <c r="BA567" s="39"/>
      <c r="BB567" s="39"/>
      <c r="BC567" s="236"/>
      <c r="BD567" s="234" t="str">
        <f>IF(F567="","",Tabla1[[#This Row],[sem 01]]&amp;Tabla1[[#This Row],[sem 02]]&amp;Tabla1[[#This Row],[sem 03]])</f>
        <v/>
      </c>
      <c r="BE567" s="235" t="str">
        <f>IF(TRIM(F567)="","",$B$1&amp;"-"&amp;SUBSTITUTE(Tabla1[[#This Row],[Mes Inscrito]]," ","")&amp;"-"&amp;SUBSTITUTE(Tabla1[[#This Row],[Dia de clases Inscrito]]," ","")&amp;"-"&amp;SUBSTITUTE(Tabla1[[#This Row],[Horario Inscrito]]," ","")&amp;"-"&amp;Tabla1[[#This Row],[Fecha Inicio grupo]])</f>
        <v/>
      </c>
      <c r="BF567" s="252" t="str">
        <f>IF(F567="","",Tabla1[[#This Row],[Curso]])</f>
        <v/>
      </c>
      <c r="BG567" s="253" t="str">
        <f>+IF(TRIM(F567)="","",$B$1&amp;"-"&amp;TRIM(Tabla1[[#This Row],[Mes Inscrito]])&amp;"-"&amp;TRIM(Tabla1[[#This Row],[Dia de clases Inscrito]])&amp;"-"&amp;TRIM(Tabla1[[#This Row],[Horario Inscrito]])&amp;"-"&amp;TRIM(Tabla1[[#This Row],[Fecha Inicio grupo]])&amp;"-"&amp;TRIM(Tabla1[[#This Row],[Tipo Incrito]]))</f>
        <v/>
      </c>
      <c r="BH567" s="307"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8"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8"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8" t="str">
        <f>IF(Tabla1[[#This Row],[Fecha Inicio grupo]]="","",IFERROR(VLOOKUP(Tabla1[[#This Row],[Mes de Alta como miembro]],Parámetros!$AM$2:$AN$16,2,0),"01/01/1900"))</f>
        <v/>
      </c>
    </row>
    <row r="568" spans="1:63" ht="14.45">
      <c r="A568" s="68">
        <v>565</v>
      </c>
      <c r="B568" s="29"/>
      <c r="C568" s="34"/>
      <c r="D568" s="42"/>
      <c r="E568" s="64"/>
      <c r="F568" s="45"/>
      <c r="G568" s="45"/>
      <c r="H568" s="164"/>
      <c r="I568" s="42"/>
      <c r="J568" s="28"/>
      <c r="K568" s="69"/>
      <c r="L568" s="68"/>
      <c r="M568" s="46"/>
      <c r="N568" s="239" t="str">
        <f ca="1">IF(Tabla1[[#This Row],[Fecha de nac]]="","",IF(Tabla1[[#This Row],[Fecha Finalización]] &gt;=TODAY(), DATEDIF(Tabla1[[#This Row],[Fecha de nac]],TODAY(),"y"), ROUNDDOWN((Tabla1[[#This Row],[Fecha Finalización]] -Tabla1[[#This Row],[Fecha de nac]])/365,0)))</f>
        <v/>
      </c>
      <c r="O568" s="170"/>
      <c r="P568" s="34"/>
      <c r="Q568" s="67"/>
      <c r="R568" s="67"/>
      <c r="S568" s="67"/>
      <c r="T568" s="67"/>
      <c r="U568" s="244" t="str">
        <f>IF(F568="","",Tabla1[[#This Row],[Fecha Inicio grupo]]+3*7-7)</f>
        <v/>
      </c>
      <c r="V568" s="245" t="str">
        <f>IF(F568="","",EDATE(Tabla1[[#This Row],[Fecha Inicio grupo]],3))</f>
        <v/>
      </c>
      <c r="W568" s="29"/>
      <c r="X568" s="29"/>
      <c r="Y568" s="76"/>
      <c r="Z568" s="76"/>
      <c r="AA568" s="76"/>
      <c r="AB568" s="76"/>
      <c r="AC568" s="76"/>
      <c r="AD568" s="76"/>
      <c r="AE568" s="76"/>
      <c r="AF568" s="76"/>
      <c r="AG568" s="76"/>
      <c r="AH568" s="76"/>
      <c r="AI568" s="76"/>
      <c r="AJ568" s="76"/>
      <c r="AK568" s="76"/>
      <c r="AL568" s="76"/>
      <c r="AM568" s="76"/>
      <c r="AN568" s="76"/>
      <c r="AO568" s="145"/>
      <c r="AP568" s="247" t="str">
        <f>IF(F568="","",IFERROR(VLOOKUP(SUBSTITUTE(SUBSTITUTE(Tabla1[[#This Row],[Uso Sistemas]],"T","P"),"N","F"),Parámetros!$M$2:$N$17,2,0),"Completar hasta 3ra sem. para evaluar a Probacionista"))</f>
        <v/>
      </c>
      <c r="AQ568" s="39"/>
      <c r="AR568" s="39"/>
      <c r="AS568" s="39"/>
      <c r="AT568" s="28"/>
      <c r="AU568" s="55"/>
      <c r="AV568" s="55"/>
      <c r="AW568" s="55"/>
      <c r="AX568" s="249" t="str">
        <f>IF(V568="","",EOMONTH(EDATE(Tabla1[[#This Row],[Fecha Finalización]],2),0))</f>
        <v/>
      </c>
      <c r="AY568" s="39"/>
      <c r="AZ568" s="250" t="str">
        <f>IF(V568="","",EOMONTH(EDATE(Tabla1[[#This Row],[Fecha Finalización]],3),0))</f>
        <v/>
      </c>
      <c r="BA568" s="39"/>
      <c r="BB568" s="39"/>
      <c r="BC568" s="236"/>
      <c r="BD568" s="234" t="str">
        <f>IF(F568="","",Tabla1[[#This Row],[sem 01]]&amp;Tabla1[[#This Row],[sem 02]]&amp;Tabla1[[#This Row],[sem 03]])</f>
        <v/>
      </c>
      <c r="BE568" s="235" t="str">
        <f>IF(TRIM(F568)="","",$B$1&amp;"-"&amp;SUBSTITUTE(Tabla1[[#This Row],[Mes Inscrito]]," ","")&amp;"-"&amp;SUBSTITUTE(Tabla1[[#This Row],[Dia de clases Inscrito]]," ","")&amp;"-"&amp;SUBSTITUTE(Tabla1[[#This Row],[Horario Inscrito]]," ","")&amp;"-"&amp;Tabla1[[#This Row],[Fecha Inicio grupo]])</f>
        <v/>
      </c>
      <c r="BF568" s="252" t="str">
        <f>IF(F568="","",Tabla1[[#This Row],[Curso]])</f>
        <v/>
      </c>
      <c r="BG568" s="253" t="str">
        <f>+IF(TRIM(F568)="","",$B$1&amp;"-"&amp;TRIM(Tabla1[[#This Row],[Mes Inscrito]])&amp;"-"&amp;TRIM(Tabla1[[#This Row],[Dia de clases Inscrito]])&amp;"-"&amp;TRIM(Tabla1[[#This Row],[Horario Inscrito]])&amp;"-"&amp;TRIM(Tabla1[[#This Row],[Fecha Inicio grupo]])&amp;"-"&amp;TRIM(Tabla1[[#This Row],[Tipo Incrito]]))</f>
        <v/>
      </c>
      <c r="BH568" s="307"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8"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8"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8" t="str">
        <f>IF(Tabla1[[#This Row],[Fecha Inicio grupo]]="","",IFERROR(VLOOKUP(Tabla1[[#This Row],[Mes de Alta como miembro]],Parámetros!$AM$2:$AN$16,2,0),"01/01/1900"))</f>
        <v/>
      </c>
    </row>
    <row r="569" spans="1:63" ht="14.45">
      <c r="A569" s="68">
        <v>566</v>
      </c>
      <c r="B569" s="29"/>
      <c r="C569" s="34"/>
      <c r="D569" s="42"/>
      <c r="E569" s="64"/>
      <c r="F569" s="45"/>
      <c r="G569" s="45"/>
      <c r="H569" s="164"/>
      <c r="I569" s="42"/>
      <c r="J569" s="28"/>
      <c r="K569" s="69"/>
      <c r="L569" s="68"/>
      <c r="M569" s="46"/>
      <c r="N569" s="239" t="str">
        <f ca="1">IF(Tabla1[[#This Row],[Fecha de nac]]="","",IF(Tabla1[[#This Row],[Fecha Finalización]] &gt;=TODAY(), DATEDIF(Tabla1[[#This Row],[Fecha de nac]],TODAY(),"y"), ROUNDDOWN((Tabla1[[#This Row],[Fecha Finalización]] -Tabla1[[#This Row],[Fecha de nac]])/365,0)))</f>
        <v/>
      </c>
      <c r="O569" s="170"/>
      <c r="P569" s="34"/>
      <c r="Q569" s="67"/>
      <c r="R569" s="67"/>
      <c r="S569" s="67"/>
      <c r="T569" s="67"/>
      <c r="U569" s="244" t="str">
        <f>IF(F569="","",Tabla1[[#This Row],[Fecha Inicio grupo]]+3*7-7)</f>
        <v/>
      </c>
      <c r="V569" s="245" t="str">
        <f>IF(F569="","",EDATE(Tabla1[[#This Row],[Fecha Inicio grupo]],3))</f>
        <v/>
      </c>
      <c r="W569" s="29"/>
      <c r="X569" s="29"/>
      <c r="Y569" s="76"/>
      <c r="Z569" s="76"/>
      <c r="AA569" s="76"/>
      <c r="AB569" s="76"/>
      <c r="AC569" s="76"/>
      <c r="AD569" s="76"/>
      <c r="AE569" s="76"/>
      <c r="AF569" s="76"/>
      <c r="AG569" s="76"/>
      <c r="AH569" s="76"/>
      <c r="AI569" s="76"/>
      <c r="AJ569" s="76"/>
      <c r="AK569" s="76"/>
      <c r="AL569" s="76"/>
      <c r="AM569" s="76"/>
      <c r="AN569" s="76"/>
      <c r="AO569" s="145"/>
      <c r="AP569" s="247" t="str">
        <f>IF(F569="","",IFERROR(VLOOKUP(SUBSTITUTE(SUBSTITUTE(Tabla1[[#This Row],[Uso Sistemas]],"T","P"),"N","F"),Parámetros!$M$2:$N$17,2,0),"Completar hasta 3ra sem. para evaluar a Probacionista"))</f>
        <v/>
      </c>
      <c r="AQ569" s="39"/>
      <c r="AR569" s="39"/>
      <c r="AS569" s="39"/>
      <c r="AT569" s="28"/>
      <c r="AU569" s="55"/>
      <c r="AV569" s="55"/>
      <c r="AW569" s="55"/>
      <c r="AX569" s="249" t="str">
        <f>IF(V569="","",EOMONTH(EDATE(Tabla1[[#This Row],[Fecha Finalización]],2),0))</f>
        <v/>
      </c>
      <c r="AY569" s="39"/>
      <c r="AZ569" s="250" t="str">
        <f>IF(V569="","",EOMONTH(EDATE(Tabla1[[#This Row],[Fecha Finalización]],3),0))</f>
        <v/>
      </c>
      <c r="BA569" s="39"/>
      <c r="BB569" s="39"/>
      <c r="BC569" s="236"/>
      <c r="BD569" s="234" t="str">
        <f>IF(F569="","",Tabla1[[#This Row],[sem 01]]&amp;Tabla1[[#This Row],[sem 02]]&amp;Tabla1[[#This Row],[sem 03]])</f>
        <v/>
      </c>
      <c r="BE569" s="235" t="str">
        <f>IF(TRIM(F569)="","",$B$1&amp;"-"&amp;SUBSTITUTE(Tabla1[[#This Row],[Mes Inscrito]]," ","")&amp;"-"&amp;SUBSTITUTE(Tabla1[[#This Row],[Dia de clases Inscrito]]," ","")&amp;"-"&amp;SUBSTITUTE(Tabla1[[#This Row],[Horario Inscrito]]," ","")&amp;"-"&amp;Tabla1[[#This Row],[Fecha Inicio grupo]])</f>
        <v/>
      </c>
      <c r="BF569" s="252" t="str">
        <f>IF(F569="","",Tabla1[[#This Row],[Curso]])</f>
        <v/>
      </c>
      <c r="BG569" s="253" t="str">
        <f>+IF(TRIM(F569)="","",$B$1&amp;"-"&amp;TRIM(Tabla1[[#This Row],[Mes Inscrito]])&amp;"-"&amp;TRIM(Tabla1[[#This Row],[Dia de clases Inscrito]])&amp;"-"&amp;TRIM(Tabla1[[#This Row],[Horario Inscrito]])&amp;"-"&amp;TRIM(Tabla1[[#This Row],[Fecha Inicio grupo]])&amp;"-"&amp;TRIM(Tabla1[[#This Row],[Tipo Incrito]]))</f>
        <v/>
      </c>
      <c r="BH569" s="307"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8"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8"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8" t="str">
        <f>IF(Tabla1[[#This Row],[Fecha Inicio grupo]]="","",IFERROR(VLOOKUP(Tabla1[[#This Row],[Mes de Alta como miembro]],Parámetros!$AM$2:$AN$16,2,0),"01/01/1900"))</f>
        <v/>
      </c>
    </row>
    <row r="570" spans="1:63" ht="14.45">
      <c r="A570" s="68">
        <v>567</v>
      </c>
      <c r="B570" s="29"/>
      <c r="C570" s="34"/>
      <c r="D570" s="42"/>
      <c r="E570" s="64"/>
      <c r="F570" s="45"/>
      <c r="G570" s="45"/>
      <c r="H570" s="164"/>
      <c r="I570" s="42"/>
      <c r="J570" s="28"/>
      <c r="K570" s="69"/>
      <c r="L570" s="68"/>
      <c r="M570" s="46"/>
      <c r="N570" s="239" t="str">
        <f ca="1">IF(Tabla1[[#This Row],[Fecha de nac]]="","",IF(Tabla1[[#This Row],[Fecha Finalización]] &gt;=TODAY(), DATEDIF(Tabla1[[#This Row],[Fecha de nac]],TODAY(),"y"), ROUNDDOWN((Tabla1[[#This Row],[Fecha Finalización]] -Tabla1[[#This Row],[Fecha de nac]])/365,0)))</f>
        <v/>
      </c>
      <c r="O570" s="170"/>
      <c r="P570" s="34"/>
      <c r="Q570" s="67"/>
      <c r="R570" s="67"/>
      <c r="S570" s="67"/>
      <c r="T570" s="67"/>
      <c r="U570" s="244" t="str">
        <f>IF(F570="","",Tabla1[[#This Row],[Fecha Inicio grupo]]+3*7-7)</f>
        <v/>
      </c>
      <c r="V570" s="245" t="str">
        <f>IF(F570="","",EDATE(Tabla1[[#This Row],[Fecha Inicio grupo]],3))</f>
        <v/>
      </c>
      <c r="W570" s="29"/>
      <c r="X570" s="29"/>
      <c r="Y570" s="76"/>
      <c r="Z570" s="76"/>
      <c r="AA570" s="76"/>
      <c r="AB570" s="76"/>
      <c r="AC570" s="76"/>
      <c r="AD570" s="76"/>
      <c r="AE570" s="76"/>
      <c r="AF570" s="76"/>
      <c r="AG570" s="76"/>
      <c r="AH570" s="76"/>
      <c r="AI570" s="76"/>
      <c r="AJ570" s="76"/>
      <c r="AK570" s="76"/>
      <c r="AL570" s="76"/>
      <c r="AM570" s="76"/>
      <c r="AN570" s="76"/>
      <c r="AO570" s="145"/>
      <c r="AP570" s="247" t="str">
        <f>IF(F570="","",IFERROR(VLOOKUP(SUBSTITUTE(SUBSTITUTE(Tabla1[[#This Row],[Uso Sistemas]],"T","P"),"N","F"),Parámetros!$M$2:$N$17,2,0),"Completar hasta 3ra sem. para evaluar a Probacionista"))</f>
        <v/>
      </c>
      <c r="AQ570" s="39"/>
      <c r="AR570" s="39"/>
      <c r="AS570" s="39"/>
      <c r="AT570" s="28"/>
      <c r="AU570" s="55"/>
      <c r="AV570" s="55"/>
      <c r="AW570" s="55"/>
      <c r="AX570" s="249" t="str">
        <f>IF(V570="","",EOMONTH(EDATE(Tabla1[[#This Row],[Fecha Finalización]],2),0))</f>
        <v/>
      </c>
      <c r="AY570" s="39"/>
      <c r="AZ570" s="250" t="str">
        <f>IF(V570="","",EOMONTH(EDATE(Tabla1[[#This Row],[Fecha Finalización]],3),0))</f>
        <v/>
      </c>
      <c r="BA570" s="39"/>
      <c r="BB570" s="39"/>
      <c r="BC570" s="236"/>
      <c r="BD570" s="234" t="str">
        <f>IF(F570="","",Tabla1[[#This Row],[sem 01]]&amp;Tabla1[[#This Row],[sem 02]]&amp;Tabla1[[#This Row],[sem 03]])</f>
        <v/>
      </c>
      <c r="BE570" s="235" t="str">
        <f>IF(TRIM(F570)="","",$B$1&amp;"-"&amp;SUBSTITUTE(Tabla1[[#This Row],[Mes Inscrito]]," ","")&amp;"-"&amp;SUBSTITUTE(Tabla1[[#This Row],[Dia de clases Inscrito]]," ","")&amp;"-"&amp;SUBSTITUTE(Tabla1[[#This Row],[Horario Inscrito]]," ","")&amp;"-"&amp;Tabla1[[#This Row],[Fecha Inicio grupo]])</f>
        <v/>
      </c>
      <c r="BF570" s="252" t="str">
        <f>IF(F570="","",Tabla1[[#This Row],[Curso]])</f>
        <v/>
      </c>
      <c r="BG570" s="253" t="str">
        <f>+IF(TRIM(F570)="","",$B$1&amp;"-"&amp;TRIM(Tabla1[[#This Row],[Mes Inscrito]])&amp;"-"&amp;TRIM(Tabla1[[#This Row],[Dia de clases Inscrito]])&amp;"-"&amp;TRIM(Tabla1[[#This Row],[Horario Inscrito]])&amp;"-"&amp;TRIM(Tabla1[[#This Row],[Fecha Inicio grupo]])&amp;"-"&amp;TRIM(Tabla1[[#This Row],[Tipo Incrito]]))</f>
        <v/>
      </c>
      <c r="BH570" s="307"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8"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8"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8" t="str">
        <f>IF(Tabla1[[#This Row],[Fecha Inicio grupo]]="","",IFERROR(VLOOKUP(Tabla1[[#This Row],[Mes de Alta como miembro]],Parámetros!$AM$2:$AN$16,2,0),"01/01/1900"))</f>
        <v/>
      </c>
    </row>
    <row r="571" spans="1:63" ht="14.45">
      <c r="A571" s="68">
        <v>568</v>
      </c>
      <c r="B571" s="29"/>
      <c r="C571" s="34"/>
      <c r="D571" s="42"/>
      <c r="E571" s="64"/>
      <c r="F571" s="45"/>
      <c r="G571" s="45"/>
      <c r="H571" s="164"/>
      <c r="I571" s="42"/>
      <c r="J571" s="28"/>
      <c r="K571" s="69"/>
      <c r="L571" s="68"/>
      <c r="M571" s="46"/>
      <c r="N571" s="239" t="str">
        <f ca="1">IF(Tabla1[[#This Row],[Fecha de nac]]="","",IF(Tabla1[[#This Row],[Fecha Finalización]] &gt;=TODAY(), DATEDIF(Tabla1[[#This Row],[Fecha de nac]],TODAY(),"y"), ROUNDDOWN((Tabla1[[#This Row],[Fecha Finalización]] -Tabla1[[#This Row],[Fecha de nac]])/365,0)))</f>
        <v/>
      </c>
      <c r="O571" s="170"/>
      <c r="P571" s="34"/>
      <c r="Q571" s="67"/>
      <c r="R571" s="67"/>
      <c r="S571" s="67"/>
      <c r="T571" s="67"/>
      <c r="U571" s="244" t="str">
        <f>IF(F571="","",Tabla1[[#This Row],[Fecha Inicio grupo]]+3*7-7)</f>
        <v/>
      </c>
      <c r="V571" s="245" t="str">
        <f>IF(F571="","",EDATE(Tabla1[[#This Row],[Fecha Inicio grupo]],3))</f>
        <v/>
      </c>
      <c r="W571" s="29"/>
      <c r="X571" s="29"/>
      <c r="Y571" s="76"/>
      <c r="Z571" s="76"/>
      <c r="AA571" s="76"/>
      <c r="AB571" s="76"/>
      <c r="AC571" s="76"/>
      <c r="AD571" s="76"/>
      <c r="AE571" s="76"/>
      <c r="AF571" s="76"/>
      <c r="AG571" s="76"/>
      <c r="AH571" s="76"/>
      <c r="AI571" s="76"/>
      <c r="AJ571" s="76"/>
      <c r="AK571" s="76"/>
      <c r="AL571" s="76"/>
      <c r="AM571" s="76"/>
      <c r="AN571" s="76"/>
      <c r="AO571" s="145"/>
      <c r="AP571" s="247" t="str">
        <f>IF(F571="","",IFERROR(VLOOKUP(SUBSTITUTE(SUBSTITUTE(Tabla1[[#This Row],[Uso Sistemas]],"T","P"),"N","F"),Parámetros!$M$2:$N$17,2,0),"Completar hasta 3ra sem. para evaluar a Probacionista"))</f>
        <v/>
      </c>
      <c r="AQ571" s="39"/>
      <c r="AR571" s="39"/>
      <c r="AS571" s="39"/>
      <c r="AT571" s="28"/>
      <c r="AU571" s="55"/>
      <c r="AV571" s="55"/>
      <c r="AW571" s="55"/>
      <c r="AX571" s="249" t="str">
        <f>IF(V571="","",EOMONTH(EDATE(Tabla1[[#This Row],[Fecha Finalización]],2),0))</f>
        <v/>
      </c>
      <c r="AY571" s="39"/>
      <c r="AZ571" s="250" t="str">
        <f>IF(V571="","",EOMONTH(EDATE(Tabla1[[#This Row],[Fecha Finalización]],3),0))</f>
        <v/>
      </c>
      <c r="BA571" s="39"/>
      <c r="BB571" s="39"/>
      <c r="BC571" s="236"/>
      <c r="BD571" s="234" t="str">
        <f>IF(F571="","",Tabla1[[#This Row],[sem 01]]&amp;Tabla1[[#This Row],[sem 02]]&amp;Tabla1[[#This Row],[sem 03]])</f>
        <v/>
      </c>
      <c r="BE571" s="235" t="str">
        <f>IF(TRIM(F571)="","",$B$1&amp;"-"&amp;SUBSTITUTE(Tabla1[[#This Row],[Mes Inscrito]]," ","")&amp;"-"&amp;SUBSTITUTE(Tabla1[[#This Row],[Dia de clases Inscrito]]," ","")&amp;"-"&amp;SUBSTITUTE(Tabla1[[#This Row],[Horario Inscrito]]," ","")&amp;"-"&amp;Tabla1[[#This Row],[Fecha Inicio grupo]])</f>
        <v/>
      </c>
      <c r="BF571" s="252" t="str">
        <f>IF(F571="","",Tabla1[[#This Row],[Curso]])</f>
        <v/>
      </c>
      <c r="BG571" s="253" t="str">
        <f>+IF(TRIM(F571)="","",$B$1&amp;"-"&amp;TRIM(Tabla1[[#This Row],[Mes Inscrito]])&amp;"-"&amp;TRIM(Tabla1[[#This Row],[Dia de clases Inscrito]])&amp;"-"&amp;TRIM(Tabla1[[#This Row],[Horario Inscrito]])&amp;"-"&amp;TRIM(Tabla1[[#This Row],[Fecha Inicio grupo]])&amp;"-"&amp;TRIM(Tabla1[[#This Row],[Tipo Incrito]]))</f>
        <v/>
      </c>
      <c r="BH571" s="307"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8"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8"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8" t="str">
        <f>IF(Tabla1[[#This Row],[Fecha Inicio grupo]]="","",IFERROR(VLOOKUP(Tabla1[[#This Row],[Mes de Alta como miembro]],Parámetros!$AM$2:$AN$16,2,0),"01/01/1900"))</f>
        <v/>
      </c>
    </row>
    <row r="572" spans="1:63" ht="14.45">
      <c r="A572" s="68">
        <v>569</v>
      </c>
      <c r="B572" s="29"/>
      <c r="C572" s="34"/>
      <c r="D572" s="42"/>
      <c r="E572" s="64"/>
      <c r="F572" s="45"/>
      <c r="G572" s="45"/>
      <c r="H572" s="164"/>
      <c r="I572" s="42"/>
      <c r="J572" s="28"/>
      <c r="K572" s="69"/>
      <c r="L572" s="68"/>
      <c r="M572" s="46"/>
      <c r="N572" s="239" t="str">
        <f ca="1">IF(Tabla1[[#This Row],[Fecha de nac]]="","",IF(Tabla1[[#This Row],[Fecha Finalización]] &gt;=TODAY(), DATEDIF(Tabla1[[#This Row],[Fecha de nac]],TODAY(),"y"), ROUNDDOWN((Tabla1[[#This Row],[Fecha Finalización]] -Tabla1[[#This Row],[Fecha de nac]])/365,0)))</f>
        <v/>
      </c>
      <c r="O572" s="170"/>
      <c r="P572" s="34"/>
      <c r="Q572" s="67"/>
      <c r="R572" s="67"/>
      <c r="S572" s="67"/>
      <c r="T572" s="67"/>
      <c r="U572" s="244" t="str">
        <f>IF(F572="","",Tabla1[[#This Row],[Fecha Inicio grupo]]+3*7-7)</f>
        <v/>
      </c>
      <c r="V572" s="245" t="str">
        <f>IF(F572="","",EDATE(Tabla1[[#This Row],[Fecha Inicio grupo]],3))</f>
        <v/>
      </c>
      <c r="W572" s="29"/>
      <c r="X572" s="29"/>
      <c r="Y572" s="76"/>
      <c r="Z572" s="76"/>
      <c r="AA572" s="76"/>
      <c r="AB572" s="76"/>
      <c r="AC572" s="76"/>
      <c r="AD572" s="76"/>
      <c r="AE572" s="76"/>
      <c r="AF572" s="76"/>
      <c r="AG572" s="76"/>
      <c r="AH572" s="76"/>
      <c r="AI572" s="76"/>
      <c r="AJ572" s="76"/>
      <c r="AK572" s="76"/>
      <c r="AL572" s="76"/>
      <c r="AM572" s="76"/>
      <c r="AN572" s="76"/>
      <c r="AO572" s="145"/>
      <c r="AP572" s="247" t="str">
        <f>IF(F572="","",IFERROR(VLOOKUP(SUBSTITUTE(SUBSTITUTE(Tabla1[[#This Row],[Uso Sistemas]],"T","P"),"N","F"),Parámetros!$M$2:$N$17,2,0),"Completar hasta 3ra sem. para evaluar a Probacionista"))</f>
        <v/>
      </c>
      <c r="AQ572" s="39"/>
      <c r="AR572" s="39"/>
      <c r="AS572" s="39"/>
      <c r="AT572" s="28"/>
      <c r="AU572" s="55"/>
      <c r="AV572" s="55"/>
      <c r="AW572" s="55"/>
      <c r="AX572" s="249" t="str">
        <f>IF(V572="","",EOMONTH(EDATE(Tabla1[[#This Row],[Fecha Finalización]],2),0))</f>
        <v/>
      </c>
      <c r="AY572" s="39"/>
      <c r="AZ572" s="250" t="str">
        <f>IF(V572="","",EOMONTH(EDATE(Tabla1[[#This Row],[Fecha Finalización]],3),0))</f>
        <v/>
      </c>
      <c r="BA572" s="39"/>
      <c r="BB572" s="39"/>
      <c r="BC572" s="236"/>
      <c r="BD572" s="234" t="str">
        <f>IF(F572="","",Tabla1[[#This Row],[sem 01]]&amp;Tabla1[[#This Row],[sem 02]]&amp;Tabla1[[#This Row],[sem 03]])</f>
        <v/>
      </c>
      <c r="BE572" s="235" t="str">
        <f>IF(TRIM(F572)="","",$B$1&amp;"-"&amp;SUBSTITUTE(Tabla1[[#This Row],[Mes Inscrito]]," ","")&amp;"-"&amp;SUBSTITUTE(Tabla1[[#This Row],[Dia de clases Inscrito]]," ","")&amp;"-"&amp;SUBSTITUTE(Tabla1[[#This Row],[Horario Inscrito]]," ","")&amp;"-"&amp;Tabla1[[#This Row],[Fecha Inicio grupo]])</f>
        <v/>
      </c>
      <c r="BF572" s="252" t="str">
        <f>IF(F572="","",Tabla1[[#This Row],[Curso]])</f>
        <v/>
      </c>
      <c r="BG572" s="253" t="str">
        <f>+IF(TRIM(F572)="","",$B$1&amp;"-"&amp;TRIM(Tabla1[[#This Row],[Mes Inscrito]])&amp;"-"&amp;TRIM(Tabla1[[#This Row],[Dia de clases Inscrito]])&amp;"-"&amp;TRIM(Tabla1[[#This Row],[Horario Inscrito]])&amp;"-"&amp;TRIM(Tabla1[[#This Row],[Fecha Inicio grupo]])&amp;"-"&amp;TRIM(Tabla1[[#This Row],[Tipo Incrito]]))</f>
        <v/>
      </c>
      <c r="BH572" s="307"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8"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8"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8" t="str">
        <f>IF(Tabla1[[#This Row],[Fecha Inicio grupo]]="","",IFERROR(VLOOKUP(Tabla1[[#This Row],[Mes de Alta como miembro]],Parámetros!$AM$2:$AN$16,2,0),"01/01/1900"))</f>
        <v/>
      </c>
    </row>
    <row r="573" spans="1:63" ht="14.45">
      <c r="A573" s="68">
        <v>570</v>
      </c>
      <c r="B573" s="29"/>
      <c r="C573" s="34"/>
      <c r="D573" s="42"/>
      <c r="E573" s="64"/>
      <c r="F573" s="45"/>
      <c r="G573" s="45"/>
      <c r="H573" s="164"/>
      <c r="I573" s="42"/>
      <c r="J573" s="28"/>
      <c r="K573" s="69"/>
      <c r="L573" s="68"/>
      <c r="M573" s="46"/>
      <c r="N573" s="239" t="str">
        <f ca="1">IF(Tabla1[[#This Row],[Fecha de nac]]="","",IF(Tabla1[[#This Row],[Fecha Finalización]] &gt;=TODAY(), DATEDIF(Tabla1[[#This Row],[Fecha de nac]],TODAY(),"y"), ROUNDDOWN((Tabla1[[#This Row],[Fecha Finalización]] -Tabla1[[#This Row],[Fecha de nac]])/365,0)))</f>
        <v/>
      </c>
      <c r="O573" s="170"/>
      <c r="P573" s="34"/>
      <c r="Q573" s="67"/>
      <c r="R573" s="67"/>
      <c r="S573" s="67"/>
      <c r="T573" s="67"/>
      <c r="U573" s="244" t="str">
        <f>IF(F573="","",Tabla1[[#This Row],[Fecha Inicio grupo]]+3*7-7)</f>
        <v/>
      </c>
      <c r="V573" s="245" t="str">
        <f>IF(F573="","",EDATE(Tabla1[[#This Row],[Fecha Inicio grupo]],3))</f>
        <v/>
      </c>
      <c r="W573" s="29"/>
      <c r="X573" s="29"/>
      <c r="Y573" s="76"/>
      <c r="Z573" s="76"/>
      <c r="AA573" s="76"/>
      <c r="AB573" s="76"/>
      <c r="AC573" s="76"/>
      <c r="AD573" s="76"/>
      <c r="AE573" s="76"/>
      <c r="AF573" s="76"/>
      <c r="AG573" s="76"/>
      <c r="AH573" s="76"/>
      <c r="AI573" s="76"/>
      <c r="AJ573" s="76"/>
      <c r="AK573" s="76"/>
      <c r="AL573" s="76"/>
      <c r="AM573" s="76"/>
      <c r="AN573" s="76"/>
      <c r="AO573" s="145"/>
      <c r="AP573" s="247" t="str">
        <f>IF(F573="","",IFERROR(VLOOKUP(SUBSTITUTE(SUBSTITUTE(Tabla1[[#This Row],[Uso Sistemas]],"T","P"),"N","F"),Parámetros!$M$2:$N$17,2,0),"Completar hasta 3ra sem. para evaluar a Probacionista"))</f>
        <v/>
      </c>
      <c r="AQ573" s="39"/>
      <c r="AR573" s="39"/>
      <c r="AS573" s="39"/>
      <c r="AT573" s="28"/>
      <c r="AU573" s="55"/>
      <c r="AV573" s="55"/>
      <c r="AW573" s="55"/>
      <c r="AX573" s="249" t="str">
        <f>IF(V573="","",EOMONTH(EDATE(Tabla1[[#This Row],[Fecha Finalización]],2),0))</f>
        <v/>
      </c>
      <c r="AY573" s="39"/>
      <c r="AZ573" s="250" t="str">
        <f>IF(V573="","",EOMONTH(EDATE(Tabla1[[#This Row],[Fecha Finalización]],3),0))</f>
        <v/>
      </c>
      <c r="BA573" s="39"/>
      <c r="BB573" s="39"/>
      <c r="BC573" s="236"/>
      <c r="BD573" s="234" t="str">
        <f>IF(F573="","",Tabla1[[#This Row],[sem 01]]&amp;Tabla1[[#This Row],[sem 02]]&amp;Tabla1[[#This Row],[sem 03]])</f>
        <v/>
      </c>
      <c r="BE573" s="235" t="str">
        <f>IF(TRIM(F573)="","",$B$1&amp;"-"&amp;SUBSTITUTE(Tabla1[[#This Row],[Mes Inscrito]]," ","")&amp;"-"&amp;SUBSTITUTE(Tabla1[[#This Row],[Dia de clases Inscrito]]," ","")&amp;"-"&amp;SUBSTITUTE(Tabla1[[#This Row],[Horario Inscrito]]," ","")&amp;"-"&amp;Tabla1[[#This Row],[Fecha Inicio grupo]])</f>
        <v/>
      </c>
      <c r="BF573" s="252" t="str">
        <f>IF(F573="","",Tabla1[[#This Row],[Curso]])</f>
        <v/>
      </c>
      <c r="BG573" s="253" t="str">
        <f>+IF(TRIM(F573)="","",$B$1&amp;"-"&amp;TRIM(Tabla1[[#This Row],[Mes Inscrito]])&amp;"-"&amp;TRIM(Tabla1[[#This Row],[Dia de clases Inscrito]])&amp;"-"&amp;TRIM(Tabla1[[#This Row],[Horario Inscrito]])&amp;"-"&amp;TRIM(Tabla1[[#This Row],[Fecha Inicio grupo]])&amp;"-"&amp;TRIM(Tabla1[[#This Row],[Tipo Incrito]]))</f>
        <v/>
      </c>
      <c r="BH573" s="307"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8"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8"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8" t="str">
        <f>IF(Tabla1[[#This Row],[Fecha Inicio grupo]]="","",IFERROR(VLOOKUP(Tabla1[[#This Row],[Mes de Alta como miembro]],Parámetros!$AM$2:$AN$16,2,0),"01/01/1900"))</f>
        <v/>
      </c>
    </row>
    <row r="574" spans="1:63" ht="14.45">
      <c r="A574" s="68">
        <v>571</v>
      </c>
      <c r="B574" s="29"/>
      <c r="C574" s="34"/>
      <c r="D574" s="42"/>
      <c r="E574" s="64"/>
      <c r="F574" s="45"/>
      <c r="G574" s="45"/>
      <c r="H574" s="164"/>
      <c r="I574" s="42"/>
      <c r="J574" s="28"/>
      <c r="K574" s="69"/>
      <c r="L574" s="68"/>
      <c r="M574" s="46"/>
      <c r="N574" s="239" t="str">
        <f ca="1">IF(Tabla1[[#This Row],[Fecha de nac]]="","",IF(Tabla1[[#This Row],[Fecha Finalización]] &gt;=TODAY(), DATEDIF(Tabla1[[#This Row],[Fecha de nac]],TODAY(),"y"), ROUNDDOWN((Tabla1[[#This Row],[Fecha Finalización]] -Tabla1[[#This Row],[Fecha de nac]])/365,0)))</f>
        <v/>
      </c>
      <c r="O574" s="170"/>
      <c r="P574" s="34"/>
      <c r="Q574" s="67"/>
      <c r="R574" s="67"/>
      <c r="S574" s="67"/>
      <c r="T574" s="67"/>
      <c r="U574" s="244" t="str">
        <f>IF(F574="","",Tabla1[[#This Row],[Fecha Inicio grupo]]+3*7-7)</f>
        <v/>
      </c>
      <c r="V574" s="245" t="str">
        <f>IF(F574="","",EDATE(Tabla1[[#This Row],[Fecha Inicio grupo]],3))</f>
        <v/>
      </c>
      <c r="W574" s="29"/>
      <c r="X574" s="29"/>
      <c r="Y574" s="76"/>
      <c r="Z574" s="76"/>
      <c r="AA574" s="76"/>
      <c r="AB574" s="76"/>
      <c r="AC574" s="76"/>
      <c r="AD574" s="76"/>
      <c r="AE574" s="76"/>
      <c r="AF574" s="76"/>
      <c r="AG574" s="76"/>
      <c r="AH574" s="76"/>
      <c r="AI574" s="76"/>
      <c r="AJ574" s="76"/>
      <c r="AK574" s="76"/>
      <c r="AL574" s="76"/>
      <c r="AM574" s="76"/>
      <c r="AN574" s="76"/>
      <c r="AO574" s="145"/>
      <c r="AP574" s="247" t="str">
        <f>IF(F574="","",IFERROR(VLOOKUP(SUBSTITUTE(SUBSTITUTE(Tabla1[[#This Row],[Uso Sistemas]],"T","P"),"N","F"),Parámetros!$M$2:$N$17,2,0),"Completar hasta 3ra sem. para evaluar a Probacionista"))</f>
        <v/>
      </c>
      <c r="AQ574" s="39"/>
      <c r="AR574" s="39"/>
      <c r="AS574" s="39"/>
      <c r="AT574" s="28"/>
      <c r="AU574" s="55"/>
      <c r="AV574" s="55"/>
      <c r="AW574" s="55"/>
      <c r="AX574" s="249" t="str">
        <f>IF(V574="","",EOMONTH(EDATE(Tabla1[[#This Row],[Fecha Finalización]],2),0))</f>
        <v/>
      </c>
      <c r="AY574" s="39"/>
      <c r="AZ574" s="250" t="str">
        <f>IF(V574="","",EOMONTH(EDATE(Tabla1[[#This Row],[Fecha Finalización]],3),0))</f>
        <v/>
      </c>
      <c r="BA574" s="39"/>
      <c r="BB574" s="39"/>
      <c r="BC574" s="236"/>
      <c r="BD574" s="234" t="str">
        <f>IF(F574="","",Tabla1[[#This Row],[sem 01]]&amp;Tabla1[[#This Row],[sem 02]]&amp;Tabla1[[#This Row],[sem 03]])</f>
        <v/>
      </c>
      <c r="BE574" s="235" t="str">
        <f>IF(TRIM(F574)="","",$B$1&amp;"-"&amp;SUBSTITUTE(Tabla1[[#This Row],[Mes Inscrito]]," ","")&amp;"-"&amp;SUBSTITUTE(Tabla1[[#This Row],[Dia de clases Inscrito]]," ","")&amp;"-"&amp;SUBSTITUTE(Tabla1[[#This Row],[Horario Inscrito]]," ","")&amp;"-"&amp;Tabla1[[#This Row],[Fecha Inicio grupo]])</f>
        <v/>
      </c>
      <c r="BF574" s="252" t="str">
        <f>IF(F574="","",Tabla1[[#This Row],[Curso]])</f>
        <v/>
      </c>
      <c r="BG574" s="253" t="str">
        <f>+IF(TRIM(F574)="","",$B$1&amp;"-"&amp;TRIM(Tabla1[[#This Row],[Mes Inscrito]])&amp;"-"&amp;TRIM(Tabla1[[#This Row],[Dia de clases Inscrito]])&amp;"-"&amp;TRIM(Tabla1[[#This Row],[Horario Inscrito]])&amp;"-"&amp;TRIM(Tabla1[[#This Row],[Fecha Inicio grupo]])&amp;"-"&amp;TRIM(Tabla1[[#This Row],[Tipo Incrito]]))</f>
        <v/>
      </c>
      <c r="BH574" s="307"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8"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8"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8" t="str">
        <f>IF(Tabla1[[#This Row],[Fecha Inicio grupo]]="","",IFERROR(VLOOKUP(Tabla1[[#This Row],[Mes de Alta como miembro]],Parámetros!$AM$2:$AN$16,2,0),"01/01/1900"))</f>
        <v/>
      </c>
    </row>
    <row r="575" spans="1:63" ht="14.45">
      <c r="A575" s="68">
        <v>572</v>
      </c>
      <c r="B575" s="29"/>
      <c r="C575" s="34"/>
      <c r="D575" s="42"/>
      <c r="E575" s="64"/>
      <c r="F575" s="45"/>
      <c r="G575" s="45"/>
      <c r="H575" s="164"/>
      <c r="I575" s="42"/>
      <c r="J575" s="28"/>
      <c r="K575" s="69"/>
      <c r="L575" s="68"/>
      <c r="M575" s="46"/>
      <c r="N575" s="239" t="str">
        <f ca="1">IF(Tabla1[[#This Row],[Fecha de nac]]="","",IF(Tabla1[[#This Row],[Fecha Finalización]] &gt;=TODAY(), DATEDIF(Tabla1[[#This Row],[Fecha de nac]],TODAY(),"y"), ROUNDDOWN((Tabla1[[#This Row],[Fecha Finalización]] -Tabla1[[#This Row],[Fecha de nac]])/365,0)))</f>
        <v/>
      </c>
      <c r="O575" s="170"/>
      <c r="P575" s="34"/>
      <c r="Q575" s="67"/>
      <c r="R575" s="67"/>
      <c r="S575" s="67"/>
      <c r="T575" s="67"/>
      <c r="U575" s="244" t="str">
        <f>IF(F575="","",Tabla1[[#This Row],[Fecha Inicio grupo]]+3*7-7)</f>
        <v/>
      </c>
      <c r="V575" s="245" t="str">
        <f>IF(F575="","",EDATE(Tabla1[[#This Row],[Fecha Inicio grupo]],3))</f>
        <v/>
      </c>
      <c r="W575" s="29"/>
      <c r="X575" s="29"/>
      <c r="Y575" s="76"/>
      <c r="Z575" s="76"/>
      <c r="AA575" s="76"/>
      <c r="AB575" s="76"/>
      <c r="AC575" s="76"/>
      <c r="AD575" s="76"/>
      <c r="AE575" s="76"/>
      <c r="AF575" s="76"/>
      <c r="AG575" s="76"/>
      <c r="AH575" s="76"/>
      <c r="AI575" s="76"/>
      <c r="AJ575" s="76"/>
      <c r="AK575" s="76"/>
      <c r="AL575" s="76"/>
      <c r="AM575" s="76"/>
      <c r="AN575" s="76"/>
      <c r="AO575" s="145"/>
      <c r="AP575" s="247" t="str">
        <f>IF(F575="","",IFERROR(VLOOKUP(SUBSTITUTE(SUBSTITUTE(Tabla1[[#This Row],[Uso Sistemas]],"T","P"),"N","F"),Parámetros!$M$2:$N$17,2,0),"Completar hasta 3ra sem. para evaluar a Probacionista"))</f>
        <v/>
      </c>
      <c r="AQ575" s="39"/>
      <c r="AR575" s="39"/>
      <c r="AS575" s="39"/>
      <c r="AT575" s="28"/>
      <c r="AU575" s="55"/>
      <c r="AV575" s="55"/>
      <c r="AW575" s="55"/>
      <c r="AX575" s="249" t="str">
        <f>IF(V575="","",EOMONTH(EDATE(Tabla1[[#This Row],[Fecha Finalización]],2),0))</f>
        <v/>
      </c>
      <c r="AY575" s="39"/>
      <c r="AZ575" s="250" t="str">
        <f>IF(V575="","",EOMONTH(EDATE(Tabla1[[#This Row],[Fecha Finalización]],3),0))</f>
        <v/>
      </c>
      <c r="BA575" s="39"/>
      <c r="BB575" s="39"/>
      <c r="BC575" s="236"/>
      <c r="BD575" s="234" t="str">
        <f>IF(F575="","",Tabla1[[#This Row],[sem 01]]&amp;Tabla1[[#This Row],[sem 02]]&amp;Tabla1[[#This Row],[sem 03]])</f>
        <v/>
      </c>
      <c r="BE575" s="235" t="str">
        <f>IF(TRIM(F575)="","",$B$1&amp;"-"&amp;SUBSTITUTE(Tabla1[[#This Row],[Mes Inscrito]]," ","")&amp;"-"&amp;SUBSTITUTE(Tabla1[[#This Row],[Dia de clases Inscrito]]," ","")&amp;"-"&amp;SUBSTITUTE(Tabla1[[#This Row],[Horario Inscrito]]," ","")&amp;"-"&amp;Tabla1[[#This Row],[Fecha Inicio grupo]])</f>
        <v/>
      </c>
      <c r="BF575" s="252" t="str">
        <f>IF(F575="","",Tabla1[[#This Row],[Curso]])</f>
        <v/>
      </c>
      <c r="BG575" s="253" t="str">
        <f>+IF(TRIM(F575)="","",$B$1&amp;"-"&amp;TRIM(Tabla1[[#This Row],[Mes Inscrito]])&amp;"-"&amp;TRIM(Tabla1[[#This Row],[Dia de clases Inscrito]])&amp;"-"&amp;TRIM(Tabla1[[#This Row],[Horario Inscrito]])&amp;"-"&amp;TRIM(Tabla1[[#This Row],[Fecha Inicio grupo]])&amp;"-"&amp;TRIM(Tabla1[[#This Row],[Tipo Incrito]]))</f>
        <v/>
      </c>
      <c r="BH575" s="307"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8"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8"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8" t="str">
        <f>IF(Tabla1[[#This Row],[Fecha Inicio grupo]]="","",IFERROR(VLOOKUP(Tabla1[[#This Row],[Mes de Alta como miembro]],Parámetros!$AM$2:$AN$16,2,0),"01/01/1900"))</f>
        <v/>
      </c>
    </row>
    <row r="576" spans="1:63" ht="14.45">
      <c r="A576" s="68">
        <v>573</v>
      </c>
      <c r="B576" s="29"/>
      <c r="C576" s="34"/>
      <c r="D576" s="42"/>
      <c r="E576" s="64"/>
      <c r="F576" s="45"/>
      <c r="G576" s="45"/>
      <c r="H576" s="164"/>
      <c r="I576" s="42"/>
      <c r="J576" s="28"/>
      <c r="K576" s="69"/>
      <c r="L576" s="68"/>
      <c r="M576" s="46"/>
      <c r="N576" s="239" t="str">
        <f ca="1">IF(Tabla1[[#This Row],[Fecha de nac]]="","",IF(Tabla1[[#This Row],[Fecha Finalización]] &gt;=TODAY(), DATEDIF(Tabla1[[#This Row],[Fecha de nac]],TODAY(),"y"), ROUNDDOWN((Tabla1[[#This Row],[Fecha Finalización]] -Tabla1[[#This Row],[Fecha de nac]])/365,0)))</f>
        <v/>
      </c>
      <c r="O576" s="170"/>
      <c r="P576" s="34"/>
      <c r="Q576" s="67"/>
      <c r="R576" s="67"/>
      <c r="S576" s="67"/>
      <c r="T576" s="67"/>
      <c r="U576" s="244" t="str">
        <f>IF(F576="","",Tabla1[[#This Row],[Fecha Inicio grupo]]+3*7-7)</f>
        <v/>
      </c>
      <c r="V576" s="245" t="str">
        <f>IF(F576="","",EDATE(Tabla1[[#This Row],[Fecha Inicio grupo]],3))</f>
        <v/>
      </c>
      <c r="W576" s="29"/>
      <c r="X576" s="29"/>
      <c r="Y576" s="76"/>
      <c r="Z576" s="76"/>
      <c r="AA576" s="76"/>
      <c r="AB576" s="76"/>
      <c r="AC576" s="76"/>
      <c r="AD576" s="76"/>
      <c r="AE576" s="76"/>
      <c r="AF576" s="76"/>
      <c r="AG576" s="76"/>
      <c r="AH576" s="76"/>
      <c r="AI576" s="76"/>
      <c r="AJ576" s="76"/>
      <c r="AK576" s="76"/>
      <c r="AL576" s="76"/>
      <c r="AM576" s="76"/>
      <c r="AN576" s="76"/>
      <c r="AO576" s="145"/>
      <c r="AP576" s="247" t="str">
        <f>IF(F576="","",IFERROR(VLOOKUP(SUBSTITUTE(SUBSTITUTE(Tabla1[[#This Row],[Uso Sistemas]],"T","P"),"N","F"),Parámetros!$M$2:$N$17,2,0),"Completar hasta 3ra sem. para evaluar a Probacionista"))</f>
        <v/>
      </c>
      <c r="AQ576" s="39"/>
      <c r="AR576" s="39"/>
      <c r="AS576" s="39"/>
      <c r="AT576" s="28"/>
      <c r="AU576" s="55"/>
      <c r="AV576" s="55"/>
      <c r="AW576" s="55"/>
      <c r="AX576" s="249" t="str">
        <f>IF(V576="","",EOMONTH(EDATE(Tabla1[[#This Row],[Fecha Finalización]],2),0))</f>
        <v/>
      </c>
      <c r="AY576" s="39"/>
      <c r="AZ576" s="250" t="str">
        <f>IF(V576="","",EOMONTH(EDATE(Tabla1[[#This Row],[Fecha Finalización]],3),0))</f>
        <v/>
      </c>
      <c r="BA576" s="39"/>
      <c r="BB576" s="39"/>
      <c r="BC576" s="236"/>
      <c r="BD576" s="234" t="str">
        <f>IF(F576="","",Tabla1[[#This Row],[sem 01]]&amp;Tabla1[[#This Row],[sem 02]]&amp;Tabla1[[#This Row],[sem 03]])</f>
        <v/>
      </c>
      <c r="BE576" s="235" t="str">
        <f>IF(TRIM(F576)="","",$B$1&amp;"-"&amp;SUBSTITUTE(Tabla1[[#This Row],[Mes Inscrito]]," ","")&amp;"-"&amp;SUBSTITUTE(Tabla1[[#This Row],[Dia de clases Inscrito]]," ","")&amp;"-"&amp;SUBSTITUTE(Tabla1[[#This Row],[Horario Inscrito]]," ","")&amp;"-"&amp;Tabla1[[#This Row],[Fecha Inicio grupo]])</f>
        <v/>
      </c>
      <c r="BF576" s="252" t="str">
        <f>IF(F576="","",Tabla1[[#This Row],[Curso]])</f>
        <v/>
      </c>
      <c r="BG576" s="253" t="str">
        <f>+IF(TRIM(F576)="","",$B$1&amp;"-"&amp;TRIM(Tabla1[[#This Row],[Mes Inscrito]])&amp;"-"&amp;TRIM(Tabla1[[#This Row],[Dia de clases Inscrito]])&amp;"-"&amp;TRIM(Tabla1[[#This Row],[Horario Inscrito]])&amp;"-"&amp;TRIM(Tabla1[[#This Row],[Fecha Inicio grupo]])&amp;"-"&amp;TRIM(Tabla1[[#This Row],[Tipo Incrito]]))</f>
        <v/>
      </c>
      <c r="BH576" s="307"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8"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8"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8" t="str">
        <f>IF(Tabla1[[#This Row],[Fecha Inicio grupo]]="","",IFERROR(VLOOKUP(Tabla1[[#This Row],[Mes de Alta como miembro]],Parámetros!$AM$2:$AN$16,2,0),"01/01/1900"))</f>
        <v/>
      </c>
    </row>
    <row r="577" spans="1:63" ht="14.45">
      <c r="A577" s="68">
        <v>574</v>
      </c>
      <c r="B577" s="29"/>
      <c r="C577" s="34"/>
      <c r="D577" s="42"/>
      <c r="E577" s="64"/>
      <c r="F577" s="45"/>
      <c r="G577" s="45"/>
      <c r="H577" s="164"/>
      <c r="I577" s="42"/>
      <c r="J577" s="28"/>
      <c r="K577" s="69"/>
      <c r="L577" s="68"/>
      <c r="M577" s="46"/>
      <c r="N577" s="239" t="str">
        <f ca="1">IF(Tabla1[[#This Row],[Fecha de nac]]="","",IF(Tabla1[[#This Row],[Fecha Finalización]] &gt;=TODAY(), DATEDIF(Tabla1[[#This Row],[Fecha de nac]],TODAY(),"y"), ROUNDDOWN((Tabla1[[#This Row],[Fecha Finalización]] -Tabla1[[#This Row],[Fecha de nac]])/365,0)))</f>
        <v/>
      </c>
      <c r="O577" s="170"/>
      <c r="P577" s="34"/>
      <c r="Q577" s="67"/>
      <c r="R577" s="67"/>
      <c r="S577" s="67"/>
      <c r="T577" s="67"/>
      <c r="U577" s="244" t="str">
        <f>IF(F577="","",Tabla1[[#This Row],[Fecha Inicio grupo]]+3*7-7)</f>
        <v/>
      </c>
      <c r="V577" s="245" t="str">
        <f>IF(F577="","",EDATE(Tabla1[[#This Row],[Fecha Inicio grupo]],3))</f>
        <v/>
      </c>
      <c r="W577" s="29"/>
      <c r="X577" s="29"/>
      <c r="Y577" s="76"/>
      <c r="Z577" s="76"/>
      <c r="AA577" s="76"/>
      <c r="AB577" s="76"/>
      <c r="AC577" s="76"/>
      <c r="AD577" s="76"/>
      <c r="AE577" s="76"/>
      <c r="AF577" s="76"/>
      <c r="AG577" s="76"/>
      <c r="AH577" s="76"/>
      <c r="AI577" s="76"/>
      <c r="AJ577" s="76"/>
      <c r="AK577" s="76"/>
      <c r="AL577" s="76"/>
      <c r="AM577" s="76"/>
      <c r="AN577" s="76"/>
      <c r="AO577" s="145"/>
      <c r="AP577" s="247" t="str">
        <f>IF(F577="","",IFERROR(VLOOKUP(SUBSTITUTE(SUBSTITUTE(Tabla1[[#This Row],[Uso Sistemas]],"T","P"),"N","F"),Parámetros!$M$2:$N$17,2,0),"Completar hasta 3ra sem. para evaluar a Probacionista"))</f>
        <v/>
      </c>
      <c r="AQ577" s="39"/>
      <c r="AR577" s="39"/>
      <c r="AS577" s="39"/>
      <c r="AT577" s="28"/>
      <c r="AU577" s="55"/>
      <c r="AV577" s="55"/>
      <c r="AW577" s="55"/>
      <c r="AX577" s="249" t="str">
        <f>IF(V577="","",EOMONTH(EDATE(Tabla1[[#This Row],[Fecha Finalización]],2),0))</f>
        <v/>
      </c>
      <c r="AY577" s="39"/>
      <c r="AZ577" s="250" t="str">
        <f>IF(V577="","",EOMONTH(EDATE(Tabla1[[#This Row],[Fecha Finalización]],3),0))</f>
        <v/>
      </c>
      <c r="BA577" s="39"/>
      <c r="BB577" s="39"/>
      <c r="BC577" s="236"/>
      <c r="BD577" s="234" t="str">
        <f>IF(F577="","",Tabla1[[#This Row],[sem 01]]&amp;Tabla1[[#This Row],[sem 02]]&amp;Tabla1[[#This Row],[sem 03]])</f>
        <v/>
      </c>
      <c r="BE577" s="235" t="str">
        <f>IF(TRIM(F577)="","",$B$1&amp;"-"&amp;SUBSTITUTE(Tabla1[[#This Row],[Mes Inscrito]]," ","")&amp;"-"&amp;SUBSTITUTE(Tabla1[[#This Row],[Dia de clases Inscrito]]," ","")&amp;"-"&amp;SUBSTITUTE(Tabla1[[#This Row],[Horario Inscrito]]," ","")&amp;"-"&amp;Tabla1[[#This Row],[Fecha Inicio grupo]])</f>
        <v/>
      </c>
      <c r="BF577" s="252" t="str">
        <f>IF(F577="","",Tabla1[[#This Row],[Curso]])</f>
        <v/>
      </c>
      <c r="BG577" s="253" t="str">
        <f>+IF(TRIM(F577)="","",$B$1&amp;"-"&amp;TRIM(Tabla1[[#This Row],[Mes Inscrito]])&amp;"-"&amp;TRIM(Tabla1[[#This Row],[Dia de clases Inscrito]])&amp;"-"&amp;TRIM(Tabla1[[#This Row],[Horario Inscrito]])&amp;"-"&amp;TRIM(Tabla1[[#This Row],[Fecha Inicio grupo]])&amp;"-"&amp;TRIM(Tabla1[[#This Row],[Tipo Incrito]]))</f>
        <v/>
      </c>
      <c r="BH577" s="307"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8"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8"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8" t="str">
        <f>IF(Tabla1[[#This Row],[Fecha Inicio grupo]]="","",IFERROR(VLOOKUP(Tabla1[[#This Row],[Mes de Alta como miembro]],Parámetros!$AM$2:$AN$16,2,0),"01/01/1900"))</f>
        <v/>
      </c>
    </row>
    <row r="578" spans="1:63" ht="14.45">
      <c r="A578" s="68">
        <v>575</v>
      </c>
      <c r="B578" s="29"/>
      <c r="C578" s="34"/>
      <c r="D578" s="42"/>
      <c r="E578" s="64"/>
      <c r="F578" s="45"/>
      <c r="G578" s="45"/>
      <c r="H578" s="164"/>
      <c r="I578" s="42"/>
      <c r="J578" s="28"/>
      <c r="K578" s="69"/>
      <c r="L578" s="68"/>
      <c r="M578" s="46"/>
      <c r="N578" s="239" t="str">
        <f ca="1">IF(Tabla1[[#This Row],[Fecha de nac]]="","",IF(Tabla1[[#This Row],[Fecha Finalización]] &gt;=TODAY(), DATEDIF(Tabla1[[#This Row],[Fecha de nac]],TODAY(),"y"), ROUNDDOWN((Tabla1[[#This Row],[Fecha Finalización]] -Tabla1[[#This Row],[Fecha de nac]])/365,0)))</f>
        <v/>
      </c>
      <c r="O578" s="170"/>
      <c r="P578" s="34"/>
      <c r="Q578" s="67"/>
      <c r="R578" s="67"/>
      <c r="S578" s="67"/>
      <c r="T578" s="67"/>
      <c r="U578" s="244" t="str">
        <f>IF(F578="","",Tabla1[[#This Row],[Fecha Inicio grupo]]+3*7-7)</f>
        <v/>
      </c>
      <c r="V578" s="245" t="str">
        <f>IF(F578="","",EDATE(Tabla1[[#This Row],[Fecha Inicio grupo]],3))</f>
        <v/>
      </c>
      <c r="W578" s="29"/>
      <c r="X578" s="29"/>
      <c r="Y578" s="76"/>
      <c r="Z578" s="76"/>
      <c r="AA578" s="76"/>
      <c r="AB578" s="76"/>
      <c r="AC578" s="76"/>
      <c r="AD578" s="76"/>
      <c r="AE578" s="76"/>
      <c r="AF578" s="76"/>
      <c r="AG578" s="76"/>
      <c r="AH578" s="76"/>
      <c r="AI578" s="76"/>
      <c r="AJ578" s="76"/>
      <c r="AK578" s="76"/>
      <c r="AL578" s="76"/>
      <c r="AM578" s="76"/>
      <c r="AN578" s="76"/>
      <c r="AO578" s="145"/>
      <c r="AP578" s="247" t="str">
        <f>IF(F578="","",IFERROR(VLOOKUP(SUBSTITUTE(SUBSTITUTE(Tabla1[[#This Row],[Uso Sistemas]],"T","P"),"N","F"),Parámetros!$M$2:$N$17,2,0),"Completar hasta 3ra sem. para evaluar a Probacionista"))</f>
        <v/>
      </c>
      <c r="AQ578" s="39"/>
      <c r="AR578" s="39"/>
      <c r="AS578" s="39"/>
      <c r="AT578" s="28"/>
      <c r="AU578" s="55"/>
      <c r="AV578" s="55"/>
      <c r="AW578" s="55"/>
      <c r="AX578" s="249" t="str">
        <f>IF(V578="","",EOMONTH(EDATE(Tabla1[[#This Row],[Fecha Finalización]],2),0))</f>
        <v/>
      </c>
      <c r="AY578" s="39"/>
      <c r="AZ578" s="250" t="str">
        <f>IF(V578="","",EOMONTH(EDATE(Tabla1[[#This Row],[Fecha Finalización]],3),0))</f>
        <v/>
      </c>
      <c r="BA578" s="39"/>
      <c r="BB578" s="39"/>
      <c r="BC578" s="236"/>
      <c r="BD578" s="234" t="str">
        <f>IF(F578="","",Tabla1[[#This Row],[sem 01]]&amp;Tabla1[[#This Row],[sem 02]]&amp;Tabla1[[#This Row],[sem 03]])</f>
        <v/>
      </c>
      <c r="BE578" s="235" t="str">
        <f>IF(TRIM(F578)="","",$B$1&amp;"-"&amp;SUBSTITUTE(Tabla1[[#This Row],[Mes Inscrito]]," ","")&amp;"-"&amp;SUBSTITUTE(Tabla1[[#This Row],[Dia de clases Inscrito]]," ","")&amp;"-"&amp;SUBSTITUTE(Tabla1[[#This Row],[Horario Inscrito]]," ","")&amp;"-"&amp;Tabla1[[#This Row],[Fecha Inicio grupo]])</f>
        <v/>
      </c>
      <c r="BF578" s="252" t="str">
        <f>IF(F578="","",Tabla1[[#This Row],[Curso]])</f>
        <v/>
      </c>
      <c r="BG578" s="253" t="str">
        <f>+IF(TRIM(F578)="","",$B$1&amp;"-"&amp;TRIM(Tabla1[[#This Row],[Mes Inscrito]])&amp;"-"&amp;TRIM(Tabla1[[#This Row],[Dia de clases Inscrito]])&amp;"-"&amp;TRIM(Tabla1[[#This Row],[Horario Inscrito]])&amp;"-"&amp;TRIM(Tabla1[[#This Row],[Fecha Inicio grupo]])&amp;"-"&amp;TRIM(Tabla1[[#This Row],[Tipo Incrito]]))</f>
        <v/>
      </c>
      <c r="BH578" s="307"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8"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8"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8" t="str">
        <f>IF(Tabla1[[#This Row],[Fecha Inicio grupo]]="","",IFERROR(VLOOKUP(Tabla1[[#This Row],[Mes de Alta como miembro]],Parámetros!$AM$2:$AN$16,2,0),"01/01/1900"))</f>
        <v/>
      </c>
    </row>
    <row r="579" spans="1:63" ht="14.45">
      <c r="A579" s="68">
        <v>576</v>
      </c>
      <c r="B579" s="29"/>
      <c r="C579" s="34"/>
      <c r="D579" s="42"/>
      <c r="E579" s="64"/>
      <c r="F579" s="45"/>
      <c r="G579" s="45"/>
      <c r="H579" s="164"/>
      <c r="I579" s="42"/>
      <c r="J579" s="28"/>
      <c r="K579" s="69"/>
      <c r="L579" s="68"/>
      <c r="M579" s="46"/>
      <c r="N579" s="239" t="str">
        <f ca="1">IF(Tabla1[[#This Row],[Fecha de nac]]="","",IF(Tabla1[[#This Row],[Fecha Finalización]] &gt;=TODAY(), DATEDIF(Tabla1[[#This Row],[Fecha de nac]],TODAY(),"y"), ROUNDDOWN((Tabla1[[#This Row],[Fecha Finalización]] -Tabla1[[#This Row],[Fecha de nac]])/365,0)))</f>
        <v/>
      </c>
      <c r="O579" s="170"/>
      <c r="P579" s="34"/>
      <c r="Q579" s="67"/>
      <c r="R579" s="67"/>
      <c r="S579" s="67"/>
      <c r="T579" s="67"/>
      <c r="U579" s="244" t="str">
        <f>IF(F579="","",Tabla1[[#This Row],[Fecha Inicio grupo]]+3*7-7)</f>
        <v/>
      </c>
      <c r="V579" s="245" t="str">
        <f>IF(F579="","",EDATE(Tabla1[[#This Row],[Fecha Inicio grupo]],3))</f>
        <v/>
      </c>
      <c r="W579" s="29"/>
      <c r="X579" s="29"/>
      <c r="Y579" s="76"/>
      <c r="Z579" s="76"/>
      <c r="AA579" s="76"/>
      <c r="AB579" s="76"/>
      <c r="AC579" s="76"/>
      <c r="AD579" s="76"/>
      <c r="AE579" s="76"/>
      <c r="AF579" s="76"/>
      <c r="AG579" s="76"/>
      <c r="AH579" s="76"/>
      <c r="AI579" s="76"/>
      <c r="AJ579" s="76"/>
      <c r="AK579" s="76"/>
      <c r="AL579" s="76"/>
      <c r="AM579" s="76"/>
      <c r="AN579" s="76"/>
      <c r="AO579" s="145"/>
      <c r="AP579" s="247" t="str">
        <f>IF(F579="","",IFERROR(VLOOKUP(SUBSTITUTE(SUBSTITUTE(Tabla1[[#This Row],[Uso Sistemas]],"T","P"),"N","F"),Parámetros!$M$2:$N$17,2,0),"Completar hasta 3ra sem. para evaluar a Probacionista"))</f>
        <v/>
      </c>
      <c r="AQ579" s="39"/>
      <c r="AR579" s="39"/>
      <c r="AS579" s="39"/>
      <c r="AT579" s="28"/>
      <c r="AU579" s="55"/>
      <c r="AV579" s="55"/>
      <c r="AW579" s="55"/>
      <c r="AX579" s="249" t="str">
        <f>IF(V579="","",EOMONTH(EDATE(Tabla1[[#This Row],[Fecha Finalización]],2),0))</f>
        <v/>
      </c>
      <c r="AY579" s="39"/>
      <c r="AZ579" s="250" t="str">
        <f>IF(V579="","",EOMONTH(EDATE(Tabla1[[#This Row],[Fecha Finalización]],3),0))</f>
        <v/>
      </c>
      <c r="BA579" s="39"/>
      <c r="BB579" s="39"/>
      <c r="BC579" s="236"/>
      <c r="BD579" s="234" t="str">
        <f>IF(F579="","",Tabla1[[#This Row],[sem 01]]&amp;Tabla1[[#This Row],[sem 02]]&amp;Tabla1[[#This Row],[sem 03]])</f>
        <v/>
      </c>
      <c r="BE579" s="235" t="str">
        <f>IF(TRIM(F579)="","",$B$1&amp;"-"&amp;SUBSTITUTE(Tabla1[[#This Row],[Mes Inscrito]]," ","")&amp;"-"&amp;SUBSTITUTE(Tabla1[[#This Row],[Dia de clases Inscrito]]," ","")&amp;"-"&amp;SUBSTITUTE(Tabla1[[#This Row],[Horario Inscrito]]," ","")&amp;"-"&amp;Tabla1[[#This Row],[Fecha Inicio grupo]])</f>
        <v/>
      </c>
      <c r="BF579" s="252" t="str">
        <f>IF(F579="","",Tabla1[[#This Row],[Curso]])</f>
        <v/>
      </c>
      <c r="BG579" s="253" t="str">
        <f>+IF(TRIM(F579)="","",$B$1&amp;"-"&amp;TRIM(Tabla1[[#This Row],[Mes Inscrito]])&amp;"-"&amp;TRIM(Tabla1[[#This Row],[Dia de clases Inscrito]])&amp;"-"&amp;TRIM(Tabla1[[#This Row],[Horario Inscrito]])&amp;"-"&amp;TRIM(Tabla1[[#This Row],[Fecha Inicio grupo]])&amp;"-"&amp;TRIM(Tabla1[[#This Row],[Tipo Incrito]]))</f>
        <v/>
      </c>
      <c r="BH579" s="307"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8"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8"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8" t="str">
        <f>IF(Tabla1[[#This Row],[Fecha Inicio grupo]]="","",IFERROR(VLOOKUP(Tabla1[[#This Row],[Mes de Alta como miembro]],Parámetros!$AM$2:$AN$16,2,0),"01/01/1900"))</f>
        <v/>
      </c>
    </row>
    <row r="580" spans="1:63" ht="14.45">
      <c r="A580" s="68">
        <v>577</v>
      </c>
      <c r="B580" s="29"/>
      <c r="C580" s="34"/>
      <c r="D580" s="42"/>
      <c r="E580" s="64"/>
      <c r="F580" s="45"/>
      <c r="G580" s="45"/>
      <c r="H580" s="164"/>
      <c r="I580" s="42"/>
      <c r="J580" s="28"/>
      <c r="K580" s="69"/>
      <c r="L580" s="68"/>
      <c r="M580" s="46"/>
      <c r="N580" s="239" t="str">
        <f ca="1">IF(Tabla1[[#This Row],[Fecha de nac]]="","",IF(Tabla1[[#This Row],[Fecha Finalización]] &gt;=TODAY(), DATEDIF(Tabla1[[#This Row],[Fecha de nac]],TODAY(),"y"), ROUNDDOWN((Tabla1[[#This Row],[Fecha Finalización]] -Tabla1[[#This Row],[Fecha de nac]])/365,0)))</f>
        <v/>
      </c>
      <c r="O580" s="170"/>
      <c r="P580" s="34"/>
      <c r="Q580" s="67"/>
      <c r="R580" s="67"/>
      <c r="S580" s="67"/>
      <c r="T580" s="67"/>
      <c r="U580" s="244" t="str">
        <f>IF(F580="","",Tabla1[[#This Row],[Fecha Inicio grupo]]+3*7-7)</f>
        <v/>
      </c>
      <c r="V580" s="245" t="str">
        <f>IF(F580="","",EDATE(Tabla1[[#This Row],[Fecha Inicio grupo]],3))</f>
        <v/>
      </c>
      <c r="W580" s="29"/>
      <c r="X580" s="29"/>
      <c r="Y580" s="76"/>
      <c r="Z580" s="76"/>
      <c r="AA580" s="76"/>
      <c r="AB580" s="76"/>
      <c r="AC580" s="76"/>
      <c r="AD580" s="76"/>
      <c r="AE580" s="76"/>
      <c r="AF580" s="76"/>
      <c r="AG580" s="76"/>
      <c r="AH580" s="76"/>
      <c r="AI580" s="76"/>
      <c r="AJ580" s="76"/>
      <c r="AK580" s="76"/>
      <c r="AL580" s="76"/>
      <c r="AM580" s="76"/>
      <c r="AN580" s="76"/>
      <c r="AO580" s="145"/>
      <c r="AP580" s="247" t="str">
        <f>IF(F580="","",IFERROR(VLOOKUP(SUBSTITUTE(SUBSTITUTE(Tabla1[[#This Row],[Uso Sistemas]],"T","P"),"N","F"),Parámetros!$M$2:$N$17,2,0),"Completar hasta 3ra sem. para evaluar a Probacionista"))</f>
        <v/>
      </c>
      <c r="AQ580" s="39"/>
      <c r="AR580" s="39"/>
      <c r="AS580" s="39"/>
      <c r="AT580" s="28"/>
      <c r="AU580" s="55"/>
      <c r="AV580" s="55"/>
      <c r="AW580" s="55"/>
      <c r="AX580" s="249" t="str">
        <f>IF(V580="","",EOMONTH(EDATE(Tabla1[[#This Row],[Fecha Finalización]],2),0))</f>
        <v/>
      </c>
      <c r="AY580" s="39"/>
      <c r="AZ580" s="250" t="str">
        <f>IF(V580="","",EOMONTH(EDATE(Tabla1[[#This Row],[Fecha Finalización]],3),0))</f>
        <v/>
      </c>
      <c r="BA580" s="39"/>
      <c r="BB580" s="39"/>
      <c r="BC580" s="236"/>
      <c r="BD580" s="234" t="str">
        <f>IF(F580="","",Tabla1[[#This Row],[sem 01]]&amp;Tabla1[[#This Row],[sem 02]]&amp;Tabla1[[#This Row],[sem 03]])</f>
        <v/>
      </c>
      <c r="BE580" s="235" t="str">
        <f>IF(TRIM(F580)="","",$B$1&amp;"-"&amp;SUBSTITUTE(Tabla1[[#This Row],[Mes Inscrito]]," ","")&amp;"-"&amp;SUBSTITUTE(Tabla1[[#This Row],[Dia de clases Inscrito]]," ","")&amp;"-"&amp;SUBSTITUTE(Tabla1[[#This Row],[Horario Inscrito]]," ","")&amp;"-"&amp;Tabla1[[#This Row],[Fecha Inicio grupo]])</f>
        <v/>
      </c>
      <c r="BF580" s="252" t="str">
        <f>IF(F580="","",Tabla1[[#This Row],[Curso]])</f>
        <v/>
      </c>
      <c r="BG580" s="253" t="str">
        <f>+IF(TRIM(F580)="","",$B$1&amp;"-"&amp;TRIM(Tabla1[[#This Row],[Mes Inscrito]])&amp;"-"&amp;TRIM(Tabla1[[#This Row],[Dia de clases Inscrito]])&amp;"-"&amp;TRIM(Tabla1[[#This Row],[Horario Inscrito]])&amp;"-"&amp;TRIM(Tabla1[[#This Row],[Fecha Inicio grupo]])&amp;"-"&amp;TRIM(Tabla1[[#This Row],[Tipo Incrito]]))</f>
        <v/>
      </c>
      <c r="BH580" s="307"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8"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8"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8" t="str">
        <f>IF(Tabla1[[#This Row],[Fecha Inicio grupo]]="","",IFERROR(VLOOKUP(Tabla1[[#This Row],[Mes de Alta como miembro]],Parámetros!$AM$2:$AN$16,2,0),"01/01/1900"))</f>
        <v/>
      </c>
    </row>
    <row r="581" spans="1:63" ht="14.45">
      <c r="A581" s="68">
        <v>578</v>
      </c>
      <c r="B581" s="29"/>
      <c r="C581" s="34"/>
      <c r="D581" s="42"/>
      <c r="E581" s="64"/>
      <c r="F581" s="45"/>
      <c r="G581" s="45"/>
      <c r="H581" s="164"/>
      <c r="I581" s="42"/>
      <c r="J581" s="28"/>
      <c r="K581" s="69"/>
      <c r="L581" s="68"/>
      <c r="M581" s="46"/>
      <c r="N581" s="239" t="str">
        <f ca="1">IF(Tabla1[[#This Row],[Fecha de nac]]="","",IF(Tabla1[[#This Row],[Fecha Finalización]] &gt;=TODAY(), DATEDIF(Tabla1[[#This Row],[Fecha de nac]],TODAY(),"y"), ROUNDDOWN((Tabla1[[#This Row],[Fecha Finalización]] -Tabla1[[#This Row],[Fecha de nac]])/365,0)))</f>
        <v/>
      </c>
      <c r="O581" s="170"/>
      <c r="P581" s="34"/>
      <c r="Q581" s="67"/>
      <c r="R581" s="67"/>
      <c r="S581" s="67"/>
      <c r="T581" s="67"/>
      <c r="U581" s="244" t="str">
        <f>IF(F581="","",Tabla1[[#This Row],[Fecha Inicio grupo]]+3*7-7)</f>
        <v/>
      </c>
      <c r="V581" s="245" t="str">
        <f>IF(F581="","",EDATE(Tabla1[[#This Row],[Fecha Inicio grupo]],3))</f>
        <v/>
      </c>
      <c r="W581" s="29"/>
      <c r="X581" s="29"/>
      <c r="Y581" s="76"/>
      <c r="Z581" s="76"/>
      <c r="AA581" s="76"/>
      <c r="AB581" s="76"/>
      <c r="AC581" s="76"/>
      <c r="AD581" s="76"/>
      <c r="AE581" s="76"/>
      <c r="AF581" s="76"/>
      <c r="AG581" s="76"/>
      <c r="AH581" s="76"/>
      <c r="AI581" s="76"/>
      <c r="AJ581" s="76"/>
      <c r="AK581" s="76"/>
      <c r="AL581" s="76"/>
      <c r="AM581" s="76"/>
      <c r="AN581" s="76"/>
      <c r="AO581" s="145"/>
      <c r="AP581" s="247" t="str">
        <f>IF(F581="","",IFERROR(VLOOKUP(SUBSTITUTE(SUBSTITUTE(Tabla1[[#This Row],[Uso Sistemas]],"T","P"),"N","F"),Parámetros!$M$2:$N$17,2,0),"Completar hasta 3ra sem. para evaluar a Probacionista"))</f>
        <v/>
      </c>
      <c r="AQ581" s="39"/>
      <c r="AR581" s="39"/>
      <c r="AS581" s="39"/>
      <c r="AT581" s="28"/>
      <c r="AU581" s="55"/>
      <c r="AV581" s="55"/>
      <c r="AW581" s="55"/>
      <c r="AX581" s="249" t="str">
        <f>IF(V581="","",EOMONTH(EDATE(Tabla1[[#This Row],[Fecha Finalización]],2),0))</f>
        <v/>
      </c>
      <c r="AY581" s="39"/>
      <c r="AZ581" s="250" t="str">
        <f>IF(V581="","",EOMONTH(EDATE(Tabla1[[#This Row],[Fecha Finalización]],3),0))</f>
        <v/>
      </c>
      <c r="BA581" s="39"/>
      <c r="BB581" s="39"/>
      <c r="BC581" s="236"/>
      <c r="BD581" s="234" t="str">
        <f>IF(F581="","",Tabla1[[#This Row],[sem 01]]&amp;Tabla1[[#This Row],[sem 02]]&amp;Tabla1[[#This Row],[sem 03]])</f>
        <v/>
      </c>
      <c r="BE581" s="235" t="str">
        <f>IF(TRIM(F581)="","",$B$1&amp;"-"&amp;SUBSTITUTE(Tabla1[[#This Row],[Mes Inscrito]]," ","")&amp;"-"&amp;SUBSTITUTE(Tabla1[[#This Row],[Dia de clases Inscrito]]," ","")&amp;"-"&amp;SUBSTITUTE(Tabla1[[#This Row],[Horario Inscrito]]," ","")&amp;"-"&amp;Tabla1[[#This Row],[Fecha Inicio grupo]])</f>
        <v/>
      </c>
      <c r="BF581" s="252" t="str">
        <f>IF(F581="","",Tabla1[[#This Row],[Curso]])</f>
        <v/>
      </c>
      <c r="BG581" s="253" t="str">
        <f>+IF(TRIM(F581)="","",$B$1&amp;"-"&amp;TRIM(Tabla1[[#This Row],[Mes Inscrito]])&amp;"-"&amp;TRIM(Tabla1[[#This Row],[Dia de clases Inscrito]])&amp;"-"&amp;TRIM(Tabla1[[#This Row],[Horario Inscrito]])&amp;"-"&amp;TRIM(Tabla1[[#This Row],[Fecha Inicio grupo]])&amp;"-"&amp;TRIM(Tabla1[[#This Row],[Tipo Incrito]]))</f>
        <v/>
      </c>
      <c r="BH581" s="307"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8"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8"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8" t="str">
        <f>IF(Tabla1[[#This Row],[Fecha Inicio grupo]]="","",IFERROR(VLOOKUP(Tabla1[[#This Row],[Mes de Alta como miembro]],Parámetros!$AM$2:$AN$16,2,0),"01/01/1900"))</f>
        <v/>
      </c>
    </row>
    <row r="582" spans="1:63" ht="14.45">
      <c r="A582" s="68">
        <v>579</v>
      </c>
      <c r="B582" s="29"/>
      <c r="C582" s="34"/>
      <c r="D582" s="42"/>
      <c r="E582" s="64"/>
      <c r="F582" s="45"/>
      <c r="G582" s="45"/>
      <c r="H582" s="164"/>
      <c r="I582" s="42"/>
      <c r="J582" s="28"/>
      <c r="K582" s="69"/>
      <c r="L582" s="68"/>
      <c r="M582" s="46"/>
      <c r="N582" s="239" t="str">
        <f ca="1">IF(Tabla1[[#This Row],[Fecha de nac]]="","",IF(Tabla1[[#This Row],[Fecha Finalización]] &gt;=TODAY(), DATEDIF(Tabla1[[#This Row],[Fecha de nac]],TODAY(),"y"), ROUNDDOWN((Tabla1[[#This Row],[Fecha Finalización]] -Tabla1[[#This Row],[Fecha de nac]])/365,0)))</f>
        <v/>
      </c>
      <c r="O582" s="170"/>
      <c r="P582" s="34"/>
      <c r="Q582" s="67"/>
      <c r="R582" s="67"/>
      <c r="S582" s="67"/>
      <c r="T582" s="67"/>
      <c r="U582" s="244" t="str">
        <f>IF(F582="","",Tabla1[[#This Row],[Fecha Inicio grupo]]+3*7-7)</f>
        <v/>
      </c>
      <c r="V582" s="245" t="str">
        <f>IF(F582="","",EDATE(Tabla1[[#This Row],[Fecha Inicio grupo]],3))</f>
        <v/>
      </c>
      <c r="W582" s="29"/>
      <c r="X582" s="29"/>
      <c r="Y582" s="76"/>
      <c r="Z582" s="76"/>
      <c r="AA582" s="76"/>
      <c r="AB582" s="76"/>
      <c r="AC582" s="76"/>
      <c r="AD582" s="76"/>
      <c r="AE582" s="76"/>
      <c r="AF582" s="76"/>
      <c r="AG582" s="76"/>
      <c r="AH582" s="76"/>
      <c r="AI582" s="76"/>
      <c r="AJ582" s="76"/>
      <c r="AK582" s="76"/>
      <c r="AL582" s="76"/>
      <c r="AM582" s="76"/>
      <c r="AN582" s="76"/>
      <c r="AO582" s="145"/>
      <c r="AP582" s="247" t="str">
        <f>IF(F582="","",IFERROR(VLOOKUP(SUBSTITUTE(SUBSTITUTE(Tabla1[[#This Row],[Uso Sistemas]],"T","P"),"N","F"),Parámetros!$M$2:$N$17,2,0),"Completar hasta 3ra sem. para evaluar a Probacionista"))</f>
        <v/>
      </c>
      <c r="AQ582" s="39"/>
      <c r="AR582" s="39"/>
      <c r="AS582" s="39"/>
      <c r="AT582" s="28"/>
      <c r="AU582" s="55"/>
      <c r="AV582" s="55"/>
      <c r="AW582" s="55"/>
      <c r="AX582" s="249" t="str">
        <f>IF(V582="","",EOMONTH(EDATE(Tabla1[[#This Row],[Fecha Finalización]],2),0))</f>
        <v/>
      </c>
      <c r="AY582" s="39"/>
      <c r="AZ582" s="250" t="str">
        <f>IF(V582="","",EOMONTH(EDATE(Tabla1[[#This Row],[Fecha Finalización]],3),0))</f>
        <v/>
      </c>
      <c r="BA582" s="39"/>
      <c r="BB582" s="39"/>
      <c r="BC582" s="236"/>
      <c r="BD582" s="234" t="str">
        <f>IF(F582="","",Tabla1[[#This Row],[sem 01]]&amp;Tabla1[[#This Row],[sem 02]]&amp;Tabla1[[#This Row],[sem 03]])</f>
        <v/>
      </c>
      <c r="BE582" s="235" t="str">
        <f>IF(TRIM(F582)="","",$B$1&amp;"-"&amp;SUBSTITUTE(Tabla1[[#This Row],[Mes Inscrito]]," ","")&amp;"-"&amp;SUBSTITUTE(Tabla1[[#This Row],[Dia de clases Inscrito]]," ","")&amp;"-"&amp;SUBSTITUTE(Tabla1[[#This Row],[Horario Inscrito]]," ","")&amp;"-"&amp;Tabla1[[#This Row],[Fecha Inicio grupo]])</f>
        <v/>
      </c>
      <c r="BF582" s="252" t="str">
        <f>IF(F582="","",Tabla1[[#This Row],[Curso]])</f>
        <v/>
      </c>
      <c r="BG582" s="253" t="str">
        <f>+IF(TRIM(F582)="","",$B$1&amp;"-"&amp;TRIM(Tabla1[[#This Row],[Mes Inscrito]])&amp;"-"&amp;TRIM(Tabla1[[#This Row],[Dia de clases Inscrito]])&amp;"-"&amp;TRIM(Tabla1[[#This Row],[Horario Inscrito]])&amp;"-"&amp;TRIM(Tabla1[[#This Row],[Fecha Inicio grupo]])&amp;"-"&amp;TRIM(Tabla1[[#This Row],[Tipo Incrito]]))</f>
        <v/>
      </c>
      <c r="BH582" s="307"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8"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8"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8" t="str">
        <f>IF(Tabla1[[#This Row],[Fecha Inicio grupo]]="","",IFERROR(VLOOKUP(Tabla1[[#This Row],[Mes de Alta como miembro]],Parámetros!$AM$2:$AN$16,2,0),"01/01/1900"))</f>
        <v/>
      </c>
    </row>
    <row r="583" spans="1:63" ht="14.45">
      <c r="A583" s="68">
        <v>580</v>
      </c>
      <c r="B583" s="29"/>
      <c r="C583" s="34"/>
      <c r="D583" s="42"/>
      <c r="E583" s="64"/>
      <c r="F583" s="45"/>
      <c r="G583" s="45"/>
      <c r="H583" s="164"/>
      <c r="I583" s="42"/>
      <c r="J583" s="28"/>
      <c r="K583" s="69"/>
      <c r="L583" s="68"/>
      <c r="M583" s="46"/>
      <c r="N583" s="239" t="str">
        <f ca="1">IF(Tabla1[[#This Row],[Fecha de nac]]="","",IF(Tabla1[[#This Row],[Fecha Finalización]] &gt;=TODAY(), DATEDIF(Tabla1[[#This Row],[Fecha de nac]],TODAY(),"y"), ROUNDDOWN((Tabla1[[#This Row],[Fecha Finalización]] -Tabla1[[#This Row],[Fecha de nac]])/365,0)))</f>
        <v/>
      </c>
      <c r="O583" s="170"/>
      <c r="P583" s="34"/>
      <c r="Q583" s="67"/>
      <c r="R583" s="67"/>
      <c r="S583" s="67"/>
      <c r="T583" s="67"/>
      <c r="U583" s="244" t="str">
        <f>IF(F583="","",Tabla1[[#This Row],[Fecha Inicio grupo]]+3*7-7)</f>
        <v/>
      </c>
      <c r="V583" s="245" t="str">
        <f>IF(F583="","",EDATE(Tabla1[[#This Row],[Fecha Inicio grupo]],3))</f>
        <v/>
      </c>
      <c r="W583" s="29"/>
      <c r="X583" s="29"/>
      <c r="Y583" s="76"/>
      <c r="Z583" s="76"/>
      <c r="AA583" s="76"/>
      <c r="AB583" s="76"/>
      <c r="AC583" s="76"/>
      <c r="AD583" s="76"/>
      <c r="AE583" s="76"/>
      <c r="AF583" s="76"/>
      <c r="AG583" s="76"/>
      <c r="AH583" s="76"/>
      <c r="AI583" s="76"/>
      <c r="AJ583" s="76"/>
      <c r="AK583" s="76"/>
      <c r="AL583" s="76"/>
      <c r="AM583" s="76"/>
      <c r="AN583" s="76"/>
      <c r="AO583" s="145"/>
      <c r="AP583" s="247" t="str">
        <f>IF(F583="","",IFERROR(VLOOKUP(SUBSTITUTE(SUBSTITUTE(Tabla1[[#This Row],[Uso Sistemas]],"T","P"),"N","F"),Parámetros!$M$2:$N$17,2,0),"Completar hasta 3ra sem. para evaluar a Probacionista"))</f>
        <v/>
      </c>
      <c r="AQ583" s="39"/>
      <c r="AR583" s="39"/>
      <c r="AS583" s="39"/>
      <c r="AT583" s="28"/>
      <c r="AU583" s="55"/>
      <c r="AV583" s="55"/>
      <c r="AW583" s="55"/>
      <c r="AX583" s="249" t="str">
        <f>IF(V583="","",EOMONTH(EDATE(Tabla1[[#This Row],[Fecha Finalización]],2),0))</f>
        <v/>
      </c>
      <c r="AY583" s="39"/>
      <c r="AZ583" s="250" t="str">
        <f>IF(V583="","",EOMONTH(EDATE(Tabla1[[#This Row],[Fecha Finalización]],3),0))</f>
        <v/>
      </c>
      <c r="BA583" s="39"/>
      <c r="BB583" s="39"/>
      <c r="BC583" s="236"/>
      <c r="BD583" s="234" t="str">
        <f>IF(F583="","",Tabla1[[#This Row],[sem 01]]&amp;Tabla1[[#This Row],[sem 02]]&amp;Tabla1[[#This Row],[sem 03]])</f>
        <v/>
      </c>
      <c r="BE583" s="235" t="str">
        <f>IF(TRIM(F583)="","",$B$1&amp;"-"&amp;SUBSTITUTE(Tabla1[[#This Row],[Mes Inscrito]]," ","")&amp;"-"&amp;SUBSTITUTE(Tabla1[[#This Row],[Dia de clases Inscrito]]," ","")&amp;"-"&amp;SUBSTITUTE(Tabla1[[#This Row],[Horario Inscrito]]," ","")&amp;"-"&amp;Tabla1[[#This Row],[Fecha Inicio grupo]])</f>
        <v/>
      </c>
      <c r="BF583" s="252" t="str">
        <f>IF(F583="","",Tabla1[[#This Row],[Curso]])</f>
        <v/>
      </c>
      <c r="BG583" s="253" t="str">
        <f>+IF(TRIM(F583)="","",$B$1&amp;"-"&amp;TRIM(Tabla1[[#This Row],[Mes Inscrito]])&amp;"-"&amp;TRIM(Tabla1[[#This Row],[Dia de clases Inscrito]])&amp;"-"&amp;TRIM(Tabla1[[#This Row],[Horario Inscrito]])&amp;"-"&amp;TRIM(Tabla1[[#This Row],[Fecha Inicio grupo]])&amp;"-"&amp;TRIM(Tabla1[[#This Row],[Tipo Incrito]]))</f>
        <v/>
      </c>
      <c r="BH583" s="307"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8"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8"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8" t="str">
        <f>IF(Tabla1[[#This Row],[Fecha Inicio grupo]]="","",IFERROR(VLOOKUP(Tabla1[[#This Row],[Mes de Alta como miembro]],Parámetros!$AM$2:$AN$16,2,0),"01/01/1900"))</f>
        <v/>
      </c>
    </row>
    <row r="584" spans="1:63" ht="14.45">
      <c r="A584" s="68">
        <v>581</v>
      </c>
      <c r="B584" s="29"/>
      <c r="C584" s="34"/>
      <c r="D584" s="42"/>
      <c r="E584" s="64"/>
      <c r="F584" s="45"/>
      <c r="G584" s="45"/>
      <c r="H584" s="164"/>
      <c r="I584" s="42"/>
      <c r="J584" s="28"/>
      <c r="K584" s="69"/>
      <c r="L584" s="68"/>
      <c r="M584" s="46"/>
      <c r="N584" s="239" t="str">
        <f ca="1">IF(Tabla1[[#This Row],[Fecha de nac]]="","",IF(Tabla1[[#This Row],[Fecha Finalización]] &gt;=TODAY(), DATEDIF(Tabla1[[#This Row],[Fecha de nac]],TODAY(),"y"), ROUNDDOWN((Tabla1[[#This Row],[Fecha Finalización]] -Tabla1[[#This Row],[Fecha de nac]])/365,0)))</f>
        <v/>
      </c>
      <c r="O584" s="170"/>
      <c r="P584" s="34"/>
      <c r="Q584" s="67"/>
      <c r="R584" s="67"/>
      <c r="S584" s="67"/>
      <c r="T584" s="67"/>
      <c r="U584" s="244" t="str">
        <f>IF(F584="","",Tabla1[[#This Row],[Fecha Inicio grupo]]+3*7-7)</f>
        <v/>
      </c>
      <c r="V584" s="245" t="str">
        <f>IF(F584="","",EDATE(Tabla1[[#This Row],[Fecha Inicio grupo]],3))</f>
        <v/>
      </c>
      <c r="W584" s="29"/>
      <c r="X584" s="29"/>
      <c r="Y584" s="76"/>
      <c r="Z584" s="76"/>
      <c r="AA584" s="76"/>
      <c r="AB584" s="76"/>
      <c r="AC584" s="76"/>
      <c r="AD584" s="76"/>
      <c r="AE584" s="76"/>
      <c r="AF584" s="76"/>
      <c r="AG584" s="76"/>
      <c r="AH584" s="76"/>
      <c r="AI584" s="76"/>
      <c r="AJ584" s="76"/>
      <c r="AK584" s="76"/>
      <c r="AL584" s="76"/>
      <c r="AM584" s="76"/>
      <c r="AN584" s="76"/>
      <c r="AO584" s="145"/>
      <c r="AP584" s="247" t="str">
        <f>IF(F584="","",IFERROR(VLOOKUP(SUBSTITUTE(SUBSTITUTE(Tabla1[[#This Row],[Uso Sistemas]],"T","P"),"N","F"),Parámetros!$M$2:$N$17,2,0),"Completar hasta 3ra sem. para evaluar a Probacionista"))</f>
        <v/>
      </c>
      <c r="AQ584" s="39"/>
      <c r="AR584" s="39"/>
      <c r="AS584" s="39"/>
      <c r="AT584" s="28"/>
      <c r="AU584" s="55"/>
      <c r="AV584" s="55"/>
      <c r="AW584" s="55"/>
      <c r="AX584" s="249" t="str">
        <f>IF(V584="","",EOMONTH(EDATE(Tabla1[[#This Row],[Fecha Finalización]],2),0))</f>
        <v/>
      </c>
      <c r="AY584" s="39"/>
      <c r="AZ584" s="250" t="str">
        <f>IF(V584="","",EOMONTH(EDATE(Tabla1[[#This Row],[Fecha Finalización]],3),0))</f>
        <v/>
      </c>
      <c r="BA584" s="39"/>
      <c r="BB584" s="39"/>
      <c r="BC584" s="236"/>
      <c r="BD584" s="234" t="str">
        <f>IF(F584="","",Tabla1[[#This Row],[sem 01]]&amp;Tabla1[[#This Row],[sem 02]]&amp;Tabla1[[#This Row],[sem 03]])</f>
        <v/>
      </c>
      <c r="BE584" s="235" t="str">
        <f>IF(TRIM(F584)="","",$B$1&amp;"-"&amp;SUBSTITUTE(Tabla1[[#This Row],[Mes Inscrito]]," ","")&amp;"-"&amp;SUBSTITUTE(Tabla1[[#This Row],[Dia de clases Inscrito]]," ","")&amp;"-"&amp;SUBSTITUTE(Tabla1[[#This Row],[Horario Inscrito]]," ","")&amp;"-"&amp;Tabla1[[#This Row],[Fecha Inicio grupo]])</f>
        <v/>
      </c>
      <c r="BF584" s="252" t="str">
        <f>IF(F584="","",Tabla1[[#This Row],[Curso]])</f>
        <v/>
      </c>
      <c r="BG584" s="253" t="str">
        <f>+IF(TRIM(F584)="","",$B$1&amp;"-"&amp;TRIM(Tabla1[[#This Row],[Mes Inscrito]])&amp;"-"&amp;TRIM(Tabla1[[#This Row],[Dia de clases Inscrito]])&amp;"-"&amp;TRIM(Tabla1[[#This Row],[Horario Inscrito]])&amp;"-"&amp;TRIM(Tabla1[[#This Row],[Fecha Inicio grupo]])&amp;"-"&amp;TRIM(Tabla1[[#This Row],[Tipo Incrito]]))</f>
        <v/>
      </c>
      <c r="BH584" s="307"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8"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8"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8" t="str">
        <f>IF(Tabla1[[#This Row],[Fecha Inicio grupo]]="","",IFERROR(VLOOKUP(Tabla1[[#This Row],[Mes de Alta como miembro]],Parámetros!$AM$2:$AN$16,2,0),"01/01/1900"))</f>
        <v/>
      </c>
    </row>
    <row r="585" spans="1:63" ht="14.45">
      <c r="A585" s="68">
        <v>582</v>
      </c>
      <c r="B585" s="29"/>
      <c r="C585" s="34"/>
      <c r="D585" s="42"/>
      <c r="E585" s="64"/>
      <c r="F585" s="45"/>
      <c r="G585" s="45"/>
      <c r="H585" s="164"/>
      <c r="I585" s="42"/>
      <c r="J585" s="28"/>
      <c r="K585" s="69"/>
      <c r="L585" s="68"/>
      <c r="M585" s="46"/>
      <c r="N585" s="239" t="str">
        <f ca="1">IF(Tabla1[[#This Row],[Fecha de nac]]="","",IF(Tabla1[[#This Row],[Fecha Finalización]] &gt;=TODAY(), DATEDIF(Tabla1[[#This Row],[Fecha de nac]],TODAY(),"y"), ROUNDDOWN((Tabla1[[#This Row],[Fecha Finalización]] -Tabla1[[#This Row],[Fecha de nac]])/365,0)))</f>
        <v/>
      </c>
      <c r="O585" s="170"/>
      <c r="P585" s="34"/>
      <c r="Q585" s="67"/>
      <c r="R585" s="67"/>
      <c r="S585" s="67"/>
      <c r="T585" s="67"/>
      <c r="U585" s="244" t="str">
        <f>IF(F585="","",Tabla1[[#This Row],[Fecha Inicio grupo]]+3*7-7)</f>
        <v/>
      </c>
      <c r="V585" s="245" t="str">
        <f>IF(F585="","",EDATE(Tabla1[[#This Row],[Fecha Inicio grupo]],3))</f>
        <v/>
      </c>
      <c r="W585" s="29"/>
      <c r="X585" s="29"/>
      <c r="Y585" s="76"/>
      <c r="Z585" s="76"/>
      <c r="AA585" s="76"/>
      <c r="AB585" s="76"/>
      <c r="AC585" s="76"/>
      <c r="AD585" s="76"/>
      <c r="AE585" s="76"/>
      <c r="AF585" s="76"/>
      <c r="AG585" s="76"/>
      <c r="AH585" s="76"/>
      <c r="AI585" s="76"/>
      <c r="AJ585" s="76"/>
      <c r="AK585" s="76"/>
      <c r="AL585" s="76"/>
      <c r="AM585" s="76"/>
      <c r="AN585" s="76"/>
      <c r="AO585" s="145"/>
      <c r="AP585" s="247" t="str">
        <f>IF(F585="","",IFERROR(VLOOKUP(SUBSTITUTE(SUBSTITUTE(Tabla1[[#This Row],[Uso Sistemas]],"T","P"),"N","F"),Parámetros!$M$2:$N$17,2,0),"Completar hasta 3ra sem. para evaluar a Probacionista"))</f>
        <v/>
      </c>
      <c r="AQ585" s="39"/>
      <c r="AR585" s="39"/>
      <c r="AS585" s="39"/>
      <c r="AT585" s="28"/>
      <c r="AU585" s="55"/>
      <c r="AV585" s="55"/>
      <c r="AW585" s="55"/>
      <c r="AX585" s="249" t="str">
        <f>IF(V585="","",EOMONTH(EDATE(Tabla1[[#This Row],[Fecha Finalización]],2),0))</f>
        <v/>
      </c>
      <c r="AY585" s="39"/>
      <c r="AZ585" s="250" t="str">
        <f>IF(V585="","",EOMONTH(EDATE(Tabla1[[#This Row],[Fecha Finalización]],3),0))</f>
        <v/>
      </c>
      <c r="BA585" s="39"/>
      <c r="BB585" s="39"/>
      <c r="BC585" s="236"/>
      <c r="BD585" s="234" t="str">
        <f>IF(F585="","",Tabla1[[#This Row],[sem 01]]&amp;Tabla1[[#This Row],[sem 02]]&amp;Tabla1[[#This Row],[sem 03]])</f>
        <v/>
      </c>
      <c r="BE585" s="235" t="str">
        <f>IF(TRIM(F585)="","",$B$1&amp;"-"&amp;SUBSTITUTE(Tabla1[[#This Row],[Mes Inscrito]]," ","")&amp;"-"&amp;SUBSTITUTE(Tabla1[[#This Row],[Dia de clases Inscrito]]," ","")&amp;"-"&amp;SUBSTITUTE(Tabla1[[#This Row],[Horario Inscrito]]," ","")&amp;"-"&amp;Tabla1[[#This Row],[Fecha Inicio grupo]])</f>
        <v/>
      </c>
      <c r="BF585" s="252" t="str">
        <f>IF(F585="","",Tabla1[[#This Row],[Curso]])</f>
        <v/>
      </c>
      <c r="BG585" s="253" t="str">
        <f>+IF(TRIM(F585)="","",$B$1&amp;"-"&amp;TRIM(Tabla1[[#This Row],[Mes Inscrito]])&amp;"-"&amp;TRIM(Tabla1[[#This Row],[Dia de clases Inscrito]])&amp;"-"&amp;TRIM(Tabla1[[#This Row],[Horario Inscrito]])&amp;"-"&amp;TRIM(Tabla1[[#This Row],[Fecha Inicio grupo]])&amp;"-"&amp;TRIM(Tabla1[[#This Row],[Tipo Incrito]]))</f>
        <v/>
      </c>
      <c r="BH585" s="307"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8"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8"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8" t="str">
        <f>IF(Tabla1[[#This Row],[Fecha Inicio grupo]]="","",IFERROR(VLOOKUP(Tabla1[[#This Row],[Mes de Alta como miembro]],Parámetros!$AM$2:$AN$16,2,0),"01/01/1900"))</f>
        <v/>
      </c>
    </row>
    <row r="586" spans="1:63" ht="14.45">
      <c r="A586" s="68">
        <v>583</v>
      </c>
      <c r="B586" s="29"/>
      <c r="C586" s="34"/>
      <c r="D586" s="42"/>
      <c r="E586" s="64"/>
      <c r="F586" s="45"/>
      <c r="G586" s="45"/>
      <c r="H586" s="164"/>
      <c r="I586" s="42"/>
      <c r="J586" s="28"/>
      <c r="K586" s="69"/>
      <c r="L586" s="68"/>
      <c r="M586" s="46"/>
      <c r="N586" s="239" t="str">
        <f ca="1">IF(Tabla1[[#This Row],[Fecha de nac]]="","",IF(Tabla1[[#This Row],[Fecha Finalización]] &gt;=TODAY(), DATEDIF(Tabla1[[#This Row],[Fecha de nac]],TODAY(),"y"), ROUNDDOWN((Tabla1[[#This Row],[Fecha Finalización]] -Tabla1[[#This Row],[Fecha de nac]])/365,0)))</f>
        <v/>
      </c>
      <c r="O586" s="170"/>
      <c r="P586" s="34"/>
      <c r="Q586" s="67"/>
      <c r="R586" s="67"/>
      <c r="S586" s="67"/>
      <c r="T586" s="67"/>
      <c r="U586" s="244" t="str">
        <f>IF(F586="","",Tabla1[[#This Row],[Fecha Inicio grupo]]+3*7-7)</f>
        <v/>
      </c>
      <c r="V586" s="245" t="str">
        <f>IF(F586="","",EDATE(Tabla1[[#This Row],[Fecha Inicio grupo]],3))</f>
        <v/>
      </c>
      <c r="W586" s="29"/>
      <c r="X586" s="29"/>
      <c r="Y586" s="76"/>
      <c r="Z586" s="76"/>
      <c r="AA586" s="76"/>
      <c r="AB586" s="76"/>
      <c r="AC586" s="76"/>
      <c r="AD586" s="76"/>
      <c r="AE586" s="76"/>
      <c r="AF586" s="76"/>
      <c r="AG586" s="76"/>
      <c r="AH586" s="76"/>
      <c r="AI586" s="76"/>
      <c r="AJ586" s="76"/>
      <c r="AK586" s="76"/>
      <c r="AL586" s="76"/>
      <c r="AM586" s="76"/>
      <c r="AN586" s="76"/>
      <c r="AO586" s="145"/>
      <c r="AP586" s="247" t="str">
        <f>IF(F586="","",IFERROR(VLOOKUP(SUBSTITUTE(SUBSTITUTE(Tabla1[[#This Row],[Uso Sistemas]],"T","P"),"N","F"),Parámetros!$M$2:$N$17,2,0),"Completar hasta 3ra sem. para evaluar a Probacionista"))</f>
        <v/>
      </c>
      <c r="AQ586" s="39"/>
      <c r="AR586" s="39"/>
      <c r="AS586" s="39"/>
      <c r="AT586" s="28"/>
      <c r="AU586" s="55"/>
      <c r="AV586" s="55"/>
      <c r="AW586" s="55"/>
      <c r="AX586" s="249" t="str">
        <f>IF(V586="","",EOMONTH(EDATE(Tabla1[[#This Row],[Fecha Finalización]],2),0))</f>
        <v/>
      </c>
      <c r="AY586" s="39"/>
      <c r="AZ586" s="250" t="str">
        <f>IF(V586="","",EOMONTH(EDATE(Tabla1[[#This Row],[Fecha Finalización]],3),0))</f>
        <v/>
      </c>
      <c r="BA586" s="39"/>
      <c r="BB586" s="39"/>
      <c r="BC586" s="236"/>
      <c r="BD586" s="234" t="str">
        <f>IF(F586="","",Tabla1[[#This Row],[sem 01]]&amp;Tabla1[[#This Row],[sem 02]]&amp;Tabla1[[#This Row],[sem 03]])</f>
        <v/>
      </c>
      <c r="BE586" s="235" t="str">
        <f>IF(TRIM(F586)="","",$B$1&amp;"-"&amp;SUBSTITUTE(Tabla1[[#This Row],[Mes Inscrito]]," ","")&amp;"-"&amp;SUBSTITUTE(Tabla1[[#This Row],[Dia de clases Inscrito]]," ","")&amp;"-"&amp;SUBSTITUTE(Tabla1[[#This Row],[Horario Inscrito]]," ","")&amp;"-"&amp;Tabla1[[#This Row],[Fecha Inicio grupo]])</f>
        <v/>
      </c>
      <c r="BF586" s="252" t="str">
        <f>IF(F586="","",Tabla1[[#This Row],[Curso]])</f>
        <v/>
      </c>
      <c r="BG586" s="253" t="str">
        <f>+IF(TRIM(F586)="","",$B$1&amp;"-"&amp;TRIM(Tabla1[[#This Row],[Mes Inscrito]])&amp;"-"&amp;TRIM(Tabla1[[#This Row],[Dia de clases Inscrito]])&amp;"-"&amp;TRIM(Tabla1[[#This Row],[Horario Inscrito]])&amp;"-"&amp;TRIM(Tabla1[[#This Row],[Fecha Inicio grupo]])&amp;"-"&amp;TRIM(Tabla1[[#This Row],[Tipo Incrito]]))</f>
        <v/>
      </c>
      <c r="BH586" s="307"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8"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8"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8" t="str">
        <f>IF(Tabla1[[#This Row],[Fecha Inicio grupo]]="","",IFERROR(VLOOKUP(Tabla1[[#This Row],[Mes de Alta como miembro]],Parámetros!$AM$2:$AN$16,2,0),"01/01/1900"))</f>
        <v/>
      </c>
    </row>
    <row r="587" spans="1:63" ht="14.45">
      <c r="A587" s="68">
        <v>584</v>
      </c>
      <c r="B587" s="29"/>
      <c r="C587" s="34"/>
      <c r="D587" s="42"/>
      <c r="E587" s="64"/>
      <c r="F587" s="45"/>
      <c r="G587" s="45"/>
      <c r="H587" s="164"/>
      <c r="I587" s="42"/>
      <c r="J587" s="28"/>
      <c r="K587" s="69"/>
      <c r="L587" s="68"/>
      <c r="M587" s="46"/>
      <c r="N587" s="239" t="str">
        <f ca="1">IF(Tabla1[[#This Row],[Fecha de nac]]="","",IF(Tabla1[[#This Row],[Fecha Finalización]] &gt;=TODAY(), DATEDIF(Tabla1[[#This Row],[Fecha de nac]],TODAY(),"y"), ROUNDDOWN((Tabla1[[#This Row],[Fecha Finalización]] -Tabla1[[#This Row],[Fecha de nac]])/365,0)))</f>
        <v/>
      </c>
      <c r="O587" s="170"/>
      <c r="P587" s="34"/>
      <c r="Q587" s="67"/>
      <c r="R587" s="67"/>
      <c r="S587" s="67"/>
      <c r="T587" s="67"/>
      <c r="U587" s="244" t="str">
        <f>IF(F587="","",Tabla1[[#This Row],[Fecha Inicio grupo]]+3*7-7)</f>
        <v/>
      </c>
      <c r="V587" s="245" t="str">
        <f>IF(F587="","",EDATE(Tabla1[[#This Row],[Fecha Inicio grupo]],3))</f>
        <v/>
      </c>
      <c r="W587" s="29"/>
      <c r="X587" s="29"/>
      <c r="Y587" s="76"/>
      <c r="Z587" s="76"/>
      <c r="AA587" s="76"/>
      <c r="AB587" s="76"/>
      <c r="AC587" s="76"/>
      <c r="AD587" s="76"/>
      <c r="AE587" s="76"/>
      <c r="AF587" s="76"/>
      <c r="AG587" s="76"/>
      <c r="AH587" s="76"/>
      <c r="AI587" s="76"/>
      <c r="AJ587" s="76"/>
      <c r="AK587" s="76"/>
      <c r="AL587" s="76"/>
      <c r="AM587" s="76"/>
      <c r="AN587" s="76"/>
      <c r="AO587" s="145"/>
      <c r="AP587" s="247" t="str">
        <f>IF(F587="","",IFERROR(VLOOKUP(SUBSTITUTE(SUBSTITUTE(Tabla1[[#This Row],[Uso Sistemas]],"T","P"),"N","F"),Parámetros!$M$2:$N$17,2,0),"Completar hasta 3ra sem. para evaluar a Probacionista"))</f>
        <v/>
      </c>
      <c r="AQ587" s="39"/>
      <c r="AR587" s="39"/>
      <c r="AS587" s="39"/>
      <c r="AT587" s="28"/>
      <c r="AU587" s="55"/>
      <c r="AV587" s="55"/>
      <c r="AW587" s="55"/>
      <c r="AX587" s="249" t="str">
        <f>IF(V587="","",EOMONTH(EDATE(Tabla1[[#This Row],[Fecha Finalización]],2),0))</f>
        <v/>
      </c>
      <c r="AY587" s="39"/>
      <c r="AZ587" s="250" t="str">
        <f>IF(V587="","",EOMONTH(EDATE(Tabla1[[#This Row],[Fecha Finalización]],3),0))</f>
        <v/>
      </c>
      <c r="BA587" s="39"/>
      <c r="BB587" s="39"/>
      <c r="BC587" s="236"/>
      <c r="BD587" s="234" t="str">
        <f>IF(F587="","",Tabla1[[#This Row],[sem 01]]&amp;Tabla1[[#This Row],[sem 02]]&amp;Tabla1[[#This Row],[sem 03]])</f>
        <v/>
      </c>
      <c r="BE587" s="235" t="str">
        <f>IF(TRIM(F587)="","",$B$1&amp;"-"&amp;SUBSTITUTE(Tabla1[[#This Row],[Mes Inscrito]]," ","")&amp;"-"&amp;SUBSTITUTE(Tabla1[[#This Row],[Dia de clases Inscrito]]," ","")&amp;"-"&amp;SUBSTITUTE(Tabla1[[#This Row],[Horario Inscrito]]," ","")&amp;"-"&amp;Tabla1[[#This Row],[Fecha Inicio grupo]])</f>
        <v/>
      </c>
      <c r="BF587" s="252" t="str">
        <f>IF(F587="","",Tabla1[[#This Row],[Curso]])</f>
        <v/>
      </c>
      <c r="BG587" s="253" t="str">
        <f>+IF(TRIM(F587)="","",$B$1&amp;"-"&amp;TRIM(Tabla1[[#This Row],[Mes Inscrito]])&amp;"-"&amp;TRIM(Tabla1[[#This Row],[Dia de clases Inscrito]])&amp;"-"&amp;TRIM(Tabla1[[#This Row],[Horario Inscrito]])&amp;"-"&amp;TRIM(Tabla1[[#This Row],[Fecha Inicio grupo]])&amp;"-"&amp;TRIM(Tabla1[[#This Row],[Tipo Incrito]]))</f>
        <v/>
      </c>
      <c r="BH587" s="307"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8"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8"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8" t="str">
        <f>IF(Tabla1[[#This Row],[Fecha Inicio grupo]]="","",IFERROR(VLOOKUP(Tabla1[[#This Row],[Mes de Alta como miembro]],Parámetros!$AM$2:$AN$16,2,0),"01/01/1900"))</f>
        <v/>
      </c>
    </row>
    <row r="588" spans="1:63" ht="14.45">
      <c r="A588" s="68">
        <v>585</v>
      </c>
      <c r="B588" s="29"/>
      <c r="C588" s="34"/>
      <c r="D588" s="42"/>
      <c r="E588" s="64"/>
      <c r="F588" s="45"/>
      <c r="G588" s="45"/>
      <c r="H588" s="164"/>
      <c r="I588" s="42"/>
      <c r="J588" s="28"/>
      <c r="K588" s="69"/>
      <c r="L588" s="68"/>
      <c r="M588" s="46"/>
      <c r="N588" s="239" t="str">
        <f ca="1">IF(Tabla1[[#This Row],[Fecha de nac]]="","",IF(Tabla1[[#This Row],[Fecha Finalización]] &gt;=TODAY(), DATEDIF(Tabla1[[#This Row],[Fecha de nac]],TODAY(),"y"), ROUNDDOWN((Tabla1[[#This Row],[Fecha Finalización]] -Tabla1[[#This Row],[Fecha de nac]])/365,0)))</f>
        <v/>
      </c>
      <c r="O588" s="170"/>
      <c r="P588" s="34"/>
      <c r="Q588" s="67"/>
      <c r="R588" s="67"/>
      <c r="S588" s="67"/>
      <c r="T588" s="67"/>
      <c r="U588" s="244" t="str">
        <f>IF(F588="","",Tabla1[[#This Row],[Fecha Inicio grupo]]+3*7-7)</f>
        <v/>
      </c>
      <c r="V588" s="245" t="str">
        <f>IF(F588="","",EDATE(Tabla1[[#This Row],[Fecha Inicio grupo]],3))</f>
        <v/>
      </c>
      <c r="W588" s="29"/>
      <c r="X588" s="29"/>
      <c r="Y588" s="76"/>
      <c r="Z588" s="76"/>
      <c r="AA588" s="76"/>
      <c r="AB588" s="76"/>
      <c r="AC588" s="76"/>
      <c r="AD588" s="76"/>
      <c r="AE588" s="76"/>
      <c r="AF588" s="76"/>
      <c r="AG588" s="76"/>
      <c r="AH588" s="76"/>
      <c r="AI588" s="76"/>
      <c r="AJ588" s="76"/>
      <c r="AK588" s="76"/>
      <c r="AL588" s="76"/>
      <c r="AM588" s="76"/>
      <c r="AN588" s="76"/>
      <c r="AO588" s="145"/>
      <c r="AP588" s="247" t="str">
        <f>IF(F588="","",IFERROR(VLOOKUP(SUBSTITUTE(SUBSTITUTE(Tabla1[[#This Row],[Uso Sistemas]],"T","P"),"N","F"),Parámetros!$M$2:$N$17,2,0),"Completar hasta 3ra sem. para evaluar a Probacionista"))</f>
        <v/>
      </c>
      <c r="AQ588" s="39"/>
      <c r="AR588" s="39"/>
      <c r="AS588" s="39"/>
      <c r="AT588" s="28"/>
      <c r="AU588" s="55"/>
      <c r="AV588" s="55"/>
      <c r="AW588" s="55"/>
      <c r="AX588" s="249" t="str">
        <f>IF(V588="","",EOMONTH(EDATE(Tabla1[[#This Row],[Fecha Finalización]],2),0))</f>
        <v/>
      </c>
      <c r="AY588" s="39"/>
      <c r="AZ588" s="250" t="str">
        <f>IF(V588="","",EOMONTH(EDATE(Tabla1[[#This Row],[Fecha Finalización]],3),0))</f>
        <v/>
      </c>
      <c r="BA588" s="39"/>
      <c r="BB588" s="39"/>
      <c r="BC588" s="236"/>
      <c r="BD588" s="234" t="str">
        <f>IF(F588="","",Tabla1[[#This Row],[sem 01]]&amp;Tabla1[[#This Row],[sem 02]]&amp;Tabla1[[#This Row],[sem 03]])</f>
        <v/>
      </c>
      <c r="BE588" s="235" t="str">
        <f>IF(TRIM(F588)="","",$B$1&amp;"-"&amp;SUBSTITUTE(Tabla1[[#This Row],[Mes Inscrito]]," ","")&amp;"-"&amp;SUBSTITUTE(Tabla1[[#This Row],[Dia de clases Inscrito]]," ","")&amp;"-"&amp;SUBSTITUTE(Tabla1[[#This Row],[Horario Inscrito]]," ","")&amp;"-"&amp;Tabla1[[#This Row],[Fecha Inicio grupo]])</f>
        <v/>
      </c>
      <c r="BF588" s="252" t="str">
        <f>IF(F588="","",Tabla1[[#This Row],[Curso]])</f>
        <v/>
      </c>
      <c r="BG588" s="253" t="str">
        <f>+IF(TRIM(F588)="","",$B$1&amp;"-"&amp;TRIM(Tabla1[[#This Row],[Mes Inscrito]])&amp;"-"&amp;TRIM(Tabla1[[#This Row],[Dia de clases Inscrito]])&amp;"-"&amp;TRIM(Tabla1[[#This Row],[Horario Inscrito]])&amp;"-"&amp;TRIM(Tabla1[[#This Row],[Fecha Inicio grupo]])&amp;"-"&amp;TRIM(Tabla1[[#This Row],[Tipo Incrito]]))</f>
        <v/>
      </c>
      <c r="BH588" s="307"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8"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8"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8" t="str">
        <f>IF(Tabla1[[#This Row],[Fecha Inicio grupo]]="","",IFERROR(VLOOKUP(Tabla1[[#This Row],[Mes de Alta como miembro]],Parámetros!$AM$2:$AN$16,2,0),"01/01/1900"))</f>
        <v/>
      </c>
    </row>
    <row r="589" spans="1:63" ht="14.45">
      <c r="A589" s="68">
        <v>586</v>
      </c>
      <c r="B589" s="29"/>
      <c r="C589" s="34"/>
      <c r="D589" s="42"/>
      <c r="E589" s="64"/>
      <c r="F589" s="45"/>
      <c r="G589" s="45"/>
      <c r="H589" s="164"/>
      <c r="I589" s="42"/>
      <c r="J589" s="28"/>
      <c r="K589" s="69"/>
      <c r="L589" s="68"/>
      <c r="M589" s="46"/>
      <c r="N589" s="239" t="str">
        <f ca="1">IF(Tabla1[[#This Row],[Fecha de nac]]="","",IF(Tabla1[[#This Row],[Fecha Finalización]] &gt;=TODAY(), DATEDIF(Tabla1[[#This Row],[Fecha de nac]],TODAY(),"y"), ROUNDDOWN((Tabla1[[#This Row],[Fecha Finalización]] -Tabla1[[#This Row],[Fecha de nac]])/365,0)))</f>
        <v/>
      </c>
      <c r="O589" s="170"/>
      <c r="P589" s="34"/>
      <c r="Q589" s="67"/>
      <c r="R589" s="67"/>
      <c r="S589" s="67"/>
      <c r="T589" s="67"/>
      <c r="U589" s="244" t="str">
        <f>IF(F589="","",Tabla1[[#This Row],[Fecha Inicio grupo]]+3*7-7)</f>
        <v/>
      </c>
      <c r="V589" s="245" t="str">
        <f>IF(F589="","",EDATE(Tabla1[[#This Row],[Fecha Inicio grupo]],3))</f>
        <v/>
      </c>
      <c r="W589" s="29"/>
      <c r="X589" s="29"/>
      <c r="Y589" s="76"/>
      <c r="Z589" s="76"/>
      <c r="AA589" s="76"/>
      <c r="AB589" s="76"/>
      <c r="AC589" s="76"/>
      <c r="AD589" s="76"/>
      <c r="AE589" s="76"/>
      <c r="AF589" s="76"/>
      <c r="AG589" s="76"/>
      <c r="AH589" s="76"/>
      <c r="AI589" s="76"/>
      <c r="AJ589" s="76"/>
      <c r="AK589" s="76"/>
      <c r="AL589" s="76"/>
      <c r="AM589" s="76"/>
      <c r="AN589" s="76"/>
      <c r="AO589" s="145"/>
      <c r="AP589" s="247" t="str">
        <f>IF(F589="","",IFERROR(VLOOKUP(SUBSTITUTE(SUBSTITUTE(Tabla1[[#This Row],[Uso Sistemas]],"T","P"),"N","F"),Parámetros!$M$2:$N$17,2,0),"Completar hasta 3ra sem. para evaluar a Probacionista"))</f>
        <v/>
      </c>
      <c r="AQ589" s="39"/>
      <c r="AR589" s="39"/>
      <c r="AS589" s="39"/>
      <c r="AT589" s="28"/>
      <c r="AU589" s="55"/>
      <c r="AV589" s="55"/>
      <c r="AW589" s="55"/>
      <c r="AX589" s="249" t="str">
        <f>IF(V589="","",EOMONTH(EDATE(Tabla1[[#This Row],[Fecha Finalización]],2),0))</f>
        <v/>
      </c>
      <c r="AY589" s="39"/>
      <c r="AZ589" s="250" t="str">
        <f>IF(V589="","",EOMONTH(EDATE(Tabla1[[#This Row],[Fecha Finalización]],3),0))</f>
        <v/>
      </c>
      <c r="BA589" s="39"/>
      <c r="BB589" s="39"/>
      <c r="BC589" s="236"/>
      <c r="BD589" s="234" t="str">
        <f>IF(F589="","",Tabla1[[#This Row],[sem 01]]&amp;Tabla1[[#This Row],[sem 02]]&amp;Tabla1[[#This Row],[sem 03]])</f>
        <v/>
      </c>
      <c r="BE589" s="235" t="str">
        <f>IF(TRIM(F589)="","",$B$1&amp;"-"&amp;SUBSTITUTE(Tabla1[[#This Row],[Mes Inscrito]]," ","")&amp;"-"&amp;SUBSTITUTE(Tabla1[[#This Row],[Dia de clases Inscrito]]," ","")&amp;"-"&amp;SUBSTITUTE(Tabla1[[#This Row],[Horario Inscrito]]," ","")&amp;"-"&amp;Tabla1[[#This Row],[Fecha Inicio grupo]])</f>
        <v/>
      </c>
      <c r="BF589" s="252" t="str">
        <f>IF(F589="","",Tabla1[[#This Row],[Curso]])</f>
        <v/>
      </c>
      <c r="BG589" s="253" t="str">
        <f>+IF(TRIM(F589)="","",$B$1&amp;"-"&amp;TRIM(Tabla1[[#This Row],[Mes Inscrito]])&amp;"-"&amp;TRIM(Tabla1[[#This Row],[Dia de clases Inscrito]])&amp;"-"&amp;TRIM(Tabla1[[#This Row],[Horario Inscrito]])&amp;"-"&amp;TRIM(Tabla1[[#This Row],[Fecha Inicio grupo]])&amp;"-"&amp;TRIM(Tabla1[[#This Row],[Tipo Incrito]]))</f>
        <v/>
      </c>
      <c r="BH589" s="307"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8"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8"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8" t="str">
        <f>IF(Tabla1[[#This Row],[Fecha Inicio grupo]]="","",IFERROR(VLOOKUP(Tabla1[[#This Row],[Mes de Alta como miembro]],Parámetros!$AM$2:$AN$16,2,0),"01/01/1900"))</f>
        <v/>
      </c>
    </row>
    <row r="590" spans="1:63" ht="14.45">
      <c r="A590" s="68">
        <v>587</v>
      </c>
      <c r="B590" s="29"/>
      <c r="C590" s="34"/>
      <c r="D590" s="42"/>
      <c r="E590" s="64"/>
      <c r="F590" s="45"/>
      <c r="G590" s="45"/>
      <c r="H590" s="164"/>
      <c r="I590" s="42"/>
      <c r="J590" s="28"/>
      <c r="K590" s="69"/>
      <c r="L590" s="68"/>
      <c r="M590" s="46"/>
      <c r="N590" s="239" t="str">
        <f ca="1">IF(Tabla1[[#This Row],[Fecha de nac]]="","",IF(Tabla1[[#This Row],[Fecha Finalización]] &gt;=TODAY(), DATEDIF(Tabla1[[#This Row],[Fecha de nac]],TODAY(),"y"), ROUNDDOWN((Tabla1[[#This Row],[Fecha Finalización]] -Tabla1[[#This Row],[Fecha de nac]])/365,0)))</f>
        <v/>
      </c>
      <c r="O590" s="170"/>
      <c r="P590" s="34"/>
      <c r="Q590" s="67"/>
      <c r="R590" s="67"/>
      <c r="S590" s="67"/>
      <c r="T590" s="67"/>
      <c r="U590" s="244" t="str">
        <f>IF(F590="","",Tabla1[[#This Row],[Fecha Inicio grupo]]+3*7-7)</f>
        <v/>
      </c>
      <c r="V590" s="245" t="str">
        <f>IF(F590="","",EDATE(Tabla1[[#This Row],[Fecha Inicio grupo]],3))</f>
        <v/>
      </c>
      <c r="W590" s="29"/>
      <c r="X590" s="29"/>
      <c r="Y590" s="76"/>
      <c r="Z590" s="76"/>
      <c r="AA590" s="76"/>
      <c r="AB590" s="76"/>
      <c r="AC590" s="76"/>
      <c r="AD590" s="76"/>
      <c r="AE590" s="76"/>
      <c r="AF590" s="76"/>
      <c r="AG590" s="76"/>
      <c r="AH590" s="76"/>
      <c r="AI590" s="76"/>
      <c r="AJ590" s="76"/>
      <c r="AK590" s="76"/>
      <c r="AL590" s="76"/>
      <c r="AM590" s="76"/>
      <c r="AN590" s="76"/>
      <c r="AO590" s="145"/>
      <c r="AP590" s="247" t="str">
        <f>IF(F590="","",IFERROR(VLOOKUP(SUBSTITUTE(SUBSTITUTE(Tabla1[[#This Row],[Uso Sistemas]],"T","P"),"N","F"),Parámetros!$M$2:$N$17,2,0),"Completar hasta 3ra sem. para evaluar a Probacionista"))</f>
        <v/>
      </c>
      <c r="AQ590" s="39"/>
      <c r="AR590" s="39"/>
      <c r="AS590" s="39"/>
      <c r="AT590" s="28"/>
      <c r="AU590" s="55"/>
      <c r="AV590" s="55"/>
      <c r="AW590" s="55"/>
      <c r="AX590" s="249" t="str">
        <f>IF(V590="","",EOMONTH(EDATE(Tabla1[[#This Row],[Fecha Finalización]],2),0))</f>
        <v/>
      </c>
      <c r="AY590" s="39"/>
      <c r="AZ590" s="250" t="str">
        <f>IF(V590="","",EOMONTH(EDATE(Tabla1[[#This Row],[Fecha Finalización]],3),0))</f>
        <v/>
      </c>
      <c r="BA590" s="39"/>
      <c r="BB590" s="39"/>
      <c r="BC590" s="236"/>
      <c r="BD590" s="234" t="str">
        <f>IF(F590="","",Tabla1[[#This Row],[sem 01]]&amp;Tabla1[[#This Row],[sem 02]]&amp;Tabla1[[#This Row],[sem 03]])</f>
        <v/>
      </c>
      <c r="BE590" s="235" t="str">
        <f>IF(TRIM(F590)="","",$B$1&amp;"-"&amp;SUBSTITUTE(Tabla1[[#This Row],[Mes Inscrito]]," ","")&amp;"-"&amp;SUBSTITUTE(Tabla1[[#This Row],[Dia de clases Inscrito]]," ","")&amp;"-"&amp;SUBSTITUTE(Tabla1[[#This Row],[Horario Inscrito]]," ","")&amp;"-"&amp;Tabla1[[#This Row],[Fecha Inicio grupo]])</f>
        <v/>
      </c>
      <c r="BF590" s="252" t="str">
        <f>IF(F590="","",Tabla1[[#This Row],[Curso]])</f>
        <v/>
      </c>
      <c r="BG590" s="253" t="str">
        <f>+IF(TRIM(F590)="","",$B$1&amp;"-"&amp;TRIM(Tabla1[[#This Row],[Mes Inscrito]])&amp;"-"&amp;TRIM(Tabla1[[#This Row],[Dia de clases Inscrito]])&amp;"-"&amp;TRIM(Tabla1[[#This Row],[Horario Inscrito]])&amp;"-"&amp;TRIM(Tabla1[[#This Row],[Fecha Inicio grupo]])&amp;"-"&amp;TRIM(Tabla1[[#This Row],[Tipo Incrito]]))</f>
        <v/>
      </c>
      <c r="BH590" s="307"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8"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8"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8" t="str">
        <f>IF(Tabla1[[#This Row],[Fecha Inicio grupo]]="","",IFERROR(VLOOKUP(Tabla1[[#This Row],[Mes de Alta como miembro]],Parámetros!$AM$2:$AN$16,2,0),"01/01/1900"))</f>
        <v/>
      </c>
    </row>
    <row r="591" spans="1:63" ht="14.45">
      <c r="A591" s="68">
        <v>588</v>
      </c>
      <c r="B591" s="29"/>
      <c r="C591" s="34"/>
      <c r="D591" s="42"/>
      <c r="E591" s="64"/>
      <c r="F591" s="45"/>
      <c r="G591" s="45"/>
      <c r="H591" s="164"/>
      <c r="I591" s="42"/>
      <c r="J591" s="28"/>
      <c r="K591" s="69"/>
      <c r="L591" s="68"/>
      <c r="M591" s="46"/>
      <c r="N591" s="239" t="str">
        <f ca="1">IF(Tabla1[[#This Row],[Fecha de nac]]="","",IF(Tabla1[[#This Row],[Fecha Finalización]] &gt;=TODAY(), DATEDIF(Tabla1[[#This Row],[Fecha de nac]],TODAY(),"y"), ROUNDDOWN((Tabla1[[#This Row],[Fecha Finalización]] -Tabla1[[#This Row],[Fecha de nac]])/365,0)))</f>
        <v/>
      </c>
      <c r="O591" s="170"/>
      <c r="P591" s="34"/>
      <c r="Q591" s="67"/>
      <c r="R591" s="67"/>
      <c r="S591" s="67"/>
      <c r="T591" s="67"/>
      <c r="U591" s="244" t="str">
        <f>IF(F591="","",Tabla1[[#This Row],[Fecha Inicio grupo]]+3*7-7)</f>
        <v/>
      </c>
      <c r="V591" s="245" t="str">
        <f>IF(F591="","",EDATE(Tabla1[[#This Row],[Fecha Inicio grupo]],3))</f>
        <v/>
      </c>
      <c r="W591" s="29"/>
      <c r="X591" s="29"/>
      <c r="Y591" s="76"/>
      <c r="Z591" s="76"/>
      <c r="AA591" s="76"/>
      <c r="AB591" s="76"/>
      <c r="AC591" s="76"/>
      <c r="AD591" s="76"/>
      <c r="AE591" s="76"/>
      <c r="AF591" s="76"/>
      <c r="AG591" s="76"/>
      <c r="AH591" s="76"/>
      <c r="AI591" s="76"/>
      <c r="AJ591" s="76"/>
      <c r="AK591" s="76"/>
      <c r="AL591" s="76"/>
      <c r="AM591" s="76"/>
      <c r="AN591" s="76"/>
      <c r="AO591" s="145"/>
      <c r="AP591" s="247" t="str">
        <f>IF(F591="","",IFERROR(VLOOKUP(SUBSTITUTE(SUBSTITUTE(Tabla1[[#This Row],[Uso Sistemas]],"T","P"),"N","F"),Parámetros!$M$2:$N$17,2,0),"Completar hasta 3ra sem. para evaluar a Probacionista"))</f>
        <v/>
      </c>
      <c r="AQ591" s="39"/>
      <c r="AR591" s="39"/>
      <c r="AS591" s="39"/>
      <c r="AT591" s="28"/>
      <c r="AU591" s="55"/>
      <c r="AV591" s="55"/>
      <c r="AW591" s="55"/>
      <c r="AX591" s="249" t="str">
        <f>IF(V591="","",EOMONTH(EDATE(Tabla1[[#This Row],[Fecha Finalización]],2),0))</f>
        <v/>
      </c>
      <c r="AY591" s="39"/>
      <c r="AZ591" s="250" t="str">
        <f>IF(V591="","",EOMONTH(EDATE(Tabla1[[#This Row],[Fecha Finalización]],3),0))</f>
        <v/>
      </c>
      <c r="BA591" s="39"/>
      <c r="BB591" s="39"/>
      <c r="BC591" s="236"/>
      <c r="BD591" s="234" t="str">
        <f>IF(F591="","",Tabla1[[#This Row],[sem 01]]&amp;Tabla1[[#This Row],[sem 02]]&amp;Tabla1[[#This Row],[sem 03]])</f>
        <v/>
      </c>
      <c r="BE591" s="235" t="str">
        <f>IF(TRIM(F591)="","",$B$1&amp;"-"&amp;SUBSTITUTE(Tabla1[[#This Row],[Mes Inscrito]]," ","")&amp;"-"&amp;SUBSTITUTE(Tabla1[[#This Row],[Dia de clases Inscrito]]," ","")&amp;"-"&amp;SUBSTITUTE(Tabla1[[#This Row],[Horario Inscrito]]," ","")&amp;"-"&amp;Tabla1[[#This Row],[Fecha Inicio grupo]])</f>
        <v/>
      </c>
      <c r="BF591" s="252" t="str">
        <f>IF(F591="","",Tabla1[[#This Row],[Curso]])</f>
        <v/>
      </c>
      <c r="BG591" s="253" t="str">
        <f>+IF(TRIM(F591)="","",$B$1&amp;"-"&amp;TRIM(Tabla1[[#This Row],[Mes Inscrito]])&amp;"-"&amp;TRIM(Tabla1[[#This Row],[Dia de clases Inscrito]])&amp;"-"&amp;TRIM(Tabla1[[#This Row],[Horario Inscrito]])&amp;"-"&amp;TRIM(Tabla1[[#This Row],[Fecha Inicio grupo]])&amp;"-"&amp;TRIM(Tabla1[[#This Row],[Tipo Incrito]]))</f>
        <v/>
      </c>
      <c r="BH591" s="307"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8"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8"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8" t="str">
        <f>IF(Tabla1[[#This Row],[Fecha Inicio grupo]]="","",IFERROR(VLOOKUP(Tabla1[[#This Row],[Mes de Alta como miembro]],Parámetros!$AM$2:$AN$16,2,0),"01/01/1900"))</f>
        <v/>
      </c>
    </row>
    <row r="592" spans="1:63" ht="14.45">
      <c r="A592" s="68">
        <v>589</v>
      </c>
      <c r="B592" s="29"/>
      <c r="C592" s="34"/>
      <c r="D592" s="42"/>
      <c r="E592" s="64"/>
      <c r="F592" s="45"/>
      <c r="G592" s="45"/>
      <c r="H592" s="164"/>
      <c r="I592" s="42"/>
      <c r="J592" s="28"/>
      <c r="K592" s="69"/>
      <c r="L592" s="68"/>
      <c r="M592" s="46"/>
      <c r="N592" s="239" t="str">
        <f ca="1">IF(Tabla1[[#This Row],[Fecha de nac]]="","",IF(Tabla1[[#This Row],[Fecha Finalización]] &gt;=TODAY(), DATEDIF(Tabla1[[#This Row],[Fecha de nac]],TODAY(),"y"), ROUNDDOWN((Tabla1[[#This Row],[Fecha Finalización]] -Tabla1[[#This Row],[Fecha de nac]])/365,0)))</f>
        <v/>
      </c>
      <c r="O592" s="170"/>
      <c r="P592" s="34"/>
      <c r="Q592" s="67"/>
      <c r="R592" s="67"/>
      <c r="S592" s="67"/>
      <c r="T592" s="67"/>
      <c r="U592" s="244" t="str">
        <f>IF(F592="","",Tabla1[[#This Row],[Fecha Inicio grupo]]+3*7-7)</f>
        <v/>
      </c>
      <c r="V592" s="245" t="str">
        <f>IF(F592="","",EDATE(Tabla1[[#This Row],[Fecha Inicio grupo]],3))</f>
        <v/>
      </c>
      <c r="W592" s="29"/>
      <c r="X592" s="29"/>
      <c r="Y592" s="76"/>
      <c r="Z592" s="76"/>
      <c r="AA592" s="76"/>
      <c r="AB592" s="76"/>
      <c r="AC592" s="76"/>
      <c r="AD592" s="76"/>
      <c r="AE592" s="76"/>
      <c r="AF592" s="76"/>
      <c r="AG592" s="76"/>
      <c r="AH592" s="76"/>
      <c r="AI592" s="76"/>
      <c r="AJ592" s="76"/>
      <c r="AK592" s="76"/>
      <c r="AL592" s="76"/>
      <c r="AM592" s="76"/>
      <c r="AN592" s="76"/>
      <c r="AO592" s="145"/>
      <c r="AP592" s="247" t="str">
        <f>IF(F592="","",IFERROR(VLOOKUP(SUBSTITUTE(SUBSTITUTE(Tabla1[[#This Row],[Uso Sistemas]],"T","P"),"N","F"),Parámetros!$M$2:$N$17,2,0),"Completar hasta 3ra sem. para evaluar a Probacionista"))</f>
        <v/>
      </c>
      <c r="AQ592" s="39"/>
      <c r="AR592" s="39"/>
      <c r="AS592" s="39"/>
      <c r="AT592" s="28"/>
      <c r="AU592" s="55"/>
      <c r="AV592" s="55"/>
      <c r="AW592" s="55"/>
      <c r="AX592" s="249" t="str">
        <f>IF(V592="","",EOMONTH(EDATE(Tabla1[[#This Row],[Fecha Finalización]],2),0))</f>
        <v/>
      </c>
      <c r="AY592" s="39"/>
      <c r="AZ592" s="250" t="str">
        <f>IF(V592="","",EOMONTH(EDATE(Tabla1[[#This Row],[Fecha Finalización]],3),0))</f>
        <v/>
      </c>
      <c r="BA592" s="39"/>
      <c r="BB592" s="39"/>
      <c r="BC592" s="236"/>
      <c r="BD592" s="234" t="str">
        <f>IF(F592="","",Tabla1[[#This Row],[sem 01]]&amp;Tabla1[[#This Row],[sem 02]]&amp;Tabla1[[#This Row],[sem 03]])</f>
        <v/>
      </c>
      <c r="BE592" s="235" t="str">
        <f>IF(TRIM(F592)="","",$B$1&amp;"-"&amp;SUBSTITUTE(Tabla1[[#This Row],[Mes Inscrito]]," ","")&amp;"-"&amp;SUBSTITUTE(Tabla1[[#This Row],[Dia de clases Inscrito]]," ","")&amp;"-"&amp;SUBSTITUTE(Tabla1[[#This Row],[Horario Inscrito]]," ","")&amp;"-"&amp;Tabla1[[#This Row],[Fecha Inicio grupo]])</f>
        <v/>
      </c>
      <c r="BF592" s="252" t="str">
        <f>IF(F592="","",Tabla1[[#This Row],[Curso]])</f>
        <v/>
      </c>
      <c r="BG592" s="253" t="str">
        <f>+IF(TRIM(F592)="","",$B$1&amp;"-"&amp;TRIM(Tabla1[[#This Row],[Mes Inscrito]])&amp;"-"&amp;TRIM(Tabla1[[#This Row],[Dia de clases Inscrito]])&amp;"-"&amp;TRIM(Tabla1[[#This Row],[Horario Inscrito]])&amp;"-"&amp;TRIM(Tabla1[[#This Row],[Fecha Inicio grupo]])&amp;"-"&amp;TRIM(Tabla1[[#This Row],[Tipo Incrito]]))</f>
        <v/>
      </c>
      <c r="BH592" s="307"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8"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8"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8" t="str">
        <f>IF(Tabla1[[#This Row],[Fecha Inicio grupo]]="","",IFERROR(VLOOKUP(Tabla1[[#This Row],[Mes de Alta como miembro]],Parámetros!$AM$2:$AN$16,2,0),"01/01/1900"))</f>
        <v/>
      </c>
    </row>
    <row r="593" spans="1:63" ht="14.45">
      <c r="A593" s="68">
        <v>590</v>
      </c>
      <c r="B593" s="29"/>
      <c r="C593" s="34"/>
      <c r="D593" s="42"/>
      <c r="E593" s="64"/>
      <c r="F593" s="45"/>
      <c r="G593" s="45"/>
      <c r="H593" s="164"/>
      <c r="I593" s="42"/>
      <c r="J593" s="28"/>
      <c r="K593" s="69"/>
      <c r="L593" s="68"/>
      <c r="M593" s="46"/>
      <c r="N593" s="239" t="str">
        <f ca="1">IF(Tabla1[[#This Row],[Fecha de nac]]="","",IF(Tabla1[[#This Row],[Fecha Finalización]] &gt;=TODAY(), DATEDIF(Tabla1[[#This Row],[Fecha de nac]],TODAY(),"y"), ROUNDDOWN((Tabla1[[#This Row],[Fecha Finalización]] -Tabla1[[#This Row],[Fecha de nac]])/365,0)))</f>
        <v/>
      </c>
      <c r="O593" s="170"/>
      <c r="P593" s="34"/>
      <c r="Q593" s="67"/>
      <c r="R593" s="67"/>
      <c r="S593" s="67"/>
      <c r="T593" s="67"/>
      <c r="U593" s="244" t="str">
        <f>IF(F593="","",Tabla1[[#This Row],[Fecha Inicio grupo]]+3*7-7)</f>
        <v/>
      </c>
      <c r="V593" s="245" t="str">
        <f>IF(F593="","",EDATE(Tabla1[[#This Row],[Fecha Inicio grupo]],3))</f>
        <v/>
      </c>
      <c r="W593" s="29"/>
      <c r="X593" s="29"/>
      <c r="Y593" s="76"/>
      <c r="Z593" s="76"/>
      <c r="AA593" s="76"/>
      <c r="AB593" s="76"/>
      <c r="AC593" s="76"/>
      <c r="AD593" s="76"/>
      <c r="AE593" s="76"/>
      <c r="AF593" s="76"/>
      <c r="AG593" s="76"/>
      <c r="AH593" s="76"/>
      <c r="AI593" s="76"/>
      <c r="AJ593" s="76"/>
      <c r="AK593" s="76"/>
      <c r="AL593" s="76"/>
      <c r="AM593" s="76"/>
      <c r="AN593" s="76"/>
      <c r="AO593" s="145"/>
      <c r="AP593" s="247" t="str">
        <f>IF(F593="","",IFERROR(VLOOKUP(SUBSTITUTE(SUBSTITUTE(Tabla1[[#This Row],[Uso Sistemas]],"T","P"),"N","F"),Parámetros!$M$2:$N$17,2,0),"Completar hasta 3ra sem. para evaluar a Probacionista"))</f>
        <v/>
      </c>
      <c r="AQ593" s="39"/>
      <c r="AR593" s="39"/>
      <c r="AS593" s="39"/>
      <c r="AT593" s="28"/>
      <c r="AU593" s="55"/>
      <c r="AV593" s="55"/>
      <c r="AW593" s="55"/>
      <c r="AX593" s="249" t="str">
        <f>IF(V593="","",EOMONTH(EDATE(Tabla1[[#This Row],[Fecha Finalización]],2),0))</f>
        <v/>
      </c>
      <c r="AY593" s="39"/>
      <c r="AZ593" s="250" t="str">
        <f>IF(V593="","",EOMONTH(EDATE(Tabla1[[#This Row],[Fecha Finalización]],3),0))</f>
        <v/>
      </c>
      <c r="BA593" s="39"/>
      <c r="BB593" s="39"/>
      <c r="BC593" s="236"/>
      <c r="BD593" s="234" t="str">
        <f>IF(F593="","",Tabla1[[#This Row],[sem 01]]&amp;Tabla1[[#This Row],[sem 02]]&amp;Tabla1[[#This Row],[sem 03]])</f>
        <v/>
      </c>
      <c r="BE593" s="235" t="str">
        <f>IF(TRIM(F593)="","",$B$1&amp;"-"&amp;SUBSTITUTE(Tabla1[[#This Row],[Mes Inscrito]]," ","")&amp;"-"&amp;SUBSTITUTE(Tabla1[[#This Row],[Dia de clases Inscrito]]," ","")&amp;"-"&amp;SUBSTITUTE(Tabla1[[#This Row],[Horario Inscrito]]," ","")&amp;"-"&amp;Tabla1[[#This Row],[Fecha Inicio grupo]])</f>
        <v/>
      </c>
      <c r="BF593" s="252" t="str">
        <f>IF(F593="","",Tabla1[[#This Row],[Curso]])</f>
        <v/>
      </c>
      <c r="BG593" s="253" t="str">
        <f>+IF(TRIM(F593)="","",$B$1&amp;"-"&amp;TRIM(Tabla1[[#This Row],[Mes Inscrito]])&amp;"-"&amp;TRIM(Tabla1[[#This Row],[Dia de clases Inscrito]])&amp;"-"&amp;TRIM(Tabla1[[#This Row],[Horario Inscrito]])&amp;"-"&amp;TRIM(Tabla1[[#This Row],[Fecha Inicio grupo]])&amp;"-"&amp;TRIM(Tabla1[[#This Row],[Tipo Incrito]]))</f>
        <v/>
      </c>
      <c r="BH593" s="307"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8"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8"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8" t="str">
        <f>IF(Tabla1[[#This Row],[Fecha Inicio grupo]]="","",IFERROR(VLOOKUP(Tabla1[[#This Row],[Mes de Alta como miembro]],Parámetros!$AM$2:$AN$16,2,0),"01/01/1900"))</f>
        <v/>
      </c>
    </row>
    <row r="594" spans="1:63" ht="14.45">
      <c r="A594" s="68">
        <v>591</v>
      </c>
      <c r="B594" s="29"/>
      <c r="C594" s="34"/>
      <c r="D594" s="42"/>
      <c r="E594" s="64"/>
      <c r="F594" s="45"/>
      <c r="G594" s="45"/>
      <c r="H594" s="164"/>
      <c r="I594" s="42"/>
      <c r="J594" s="28"/>
      <c r="K594" s="69"/>
      <c r="L594" s="68"/>
      <c r="M594" s="46"/>
      <c r="N594" s="239" t="str">
        <f ca="1">IF(Tabla1[[#This Row],[Fecha de nac]]="","",IF(Tabla1[[#This Row],[Fecha Finalización]] &gt;=TODAY(), DATEDIF(Tabla1[[#This Row],[Fecha de nac]],TODAY(),"y"), ROUNDDOWN((Tabla1[[#This Row],[Fecha Finalización]] -Tabla1[[#This Row],[Fecha de nac]])/365,0)))</f>
        <v/>
      </c>
      <c r="O594" s="170"/>
      <c r="P594" s="34"/>
      <c r="Q594" s="67"/>
      <c r="R594" s="67"/>
      <c r="S594" s="67"/>
      <c r="T594" s="67"/>
      <c r="U594" s="244" t="str">
        <f>IF(F594="","",Tabla1[[#This Row],[Fecha Inicio grupo]]+3*7-7)</f>
        <v/>
      </c>
      <c r="V594" s="245" t="str">
        <f>IF(F594="","",EDATE(Tabla1[[#This Row],[Fecha Inicio grupo]],3))</f>
        <v/>
      </c>
      <c r="W594" s="29"/>
      <c r="X594" s="29"/>
      <c r="Y594" s="76"/>
      <c r="Z594" s="76"/>
      <c r="AA594" s="76"/>
      <c r="AB594" s="76"/>
      <c r="AC594" s="76"/>
      <c r="AD594" s="76"/>
      <c r="AE594" s="76"/>
      <c r="AF594" s="76"/>
      <c r="AG594" s="76"/>
      <c r="AH594" s="76"/>
      <c r="AI594" s="76"/>
      <c r="AJ594" s="76"/>
      <c r="AK594" s="76"/>
      <c r="AL594" s="76"/>
      <c r="AM594" s="76"/>
      <c r="AN594" s="76"/>
      <c r="AO594" s="145"/>
      <c r="AP594" s="247" t="str">
        <f>IF(F594="","",IFERROR(VLOOKUP(SUBSTITUTE(SUBSTITUTE(Tabla1[[#This Row],[Uso Sistemas]],"T","P"),"N","F"),Parámetros!$M$2:$N$17,2,0),"Completar hasta 3ra sem. para evaluar a Probacionista"))</f>
        <v/>
      </c>
      <c r="AQ594" s="39"/>
      <c r="AR594" s="39"/>
      <c r="AS594" s="39"/>
      <c r="AT594" s="28"/>
      <c r="AU594" s="55"/>
      <c r="AV594" s="55"/>
      <c r="AW594" s="55"/>
      <c r="AX594" s="249" t="str">
        <f>IF(V594="","",EOMONTH(EDATE(Tabla1[[#This Row],[Fecha Finalización]],2),0))</f>
        <v/>
      </c>
      <c r="AY594" s="39"/>
      <c r="AZ594" s="250" t="str">
        <f>IF(V594="","",EOMONTH(EDATE(Tabla1[[#This Row],[Fecha Finalización]],3),0))</f>
        <v/>
      </c>
      <c r="BA594" s="39"/>
      <c r="BB594" s="39"/>
      <c r="BC594" s="236"/>
      <c r="BD594" s="234" t="str">
        <f>IF(F594="","",Tabla1[[#This Row],[sem 01]]&amp;Tabla1[[#This Row],[sem 02]]&amp;Tabla1[[#This Row],[sem 03]])</f>
        <v/>
      </c>
      <c r="BE594" s="235" t="str">
        <f>IF(TRIM(F594)="","",$B$1&amp;"-"&amp;SUBSTITUTE(Tabla1[[#This Row],[Mes Inscrito]]," ","")&amp;"-"&amp;SUBSTITUTE(Tabla1[[#This Row],[Dia de clases Inscrito]]," ","")&amp;"-"&amp;SUBSTITUTE(Tabla1[[#This Row],[Horario Inscrito]]," ","")&amp;"-"&amp;Tabla1[[#This Row],[Fecha Inicio grupo]])</f>
        <v/>
      </c>
      <c r="BF594" s="252" t="str">
        <f>IF(F594="","",Tabla1[[#This Row],[Curso]])</f>
        <v/>
      </c>
      <c r="BG594" s="253" t="str">
        <f>+IF(TRIM(F594)="","",$B$1&amp;"-"&amp;TRIM(Tabla1[[#This Row],[Mes Inscrito]])&amp;"-"&amp;TRIM(Tabla1[[#This Row],[Dia de clases Inscrito]])&amp;"-"&amp;TRIM(Tabla1[[#This Row],[Horario Inscrito]])&amp;"-"&amp;TRIM(Tabla1[[#This Row],[Fecha Inicio grupo]])&amp;"-"&amp;TRIM(Tabla1[[#This Row],[Tipo Incrito]]))</f>
        <v/>
      </c>
      <c r="BH594" s="307"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8"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8"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8" t="str">
        <f>IF(Tabla1[[#This Row],[Fecha Inicio grupo]]="","",IFERROR(VLOOKUP(Tabla1[[#This Row],[Mes de Alta como miembro]],Parámetros!$AM$2:$AN$16,2,0),"01/01/1900"))</f>
        <v/>
      </c>
    </row>
    <row r="595" spans="1:63" ht="14.45">
      <c r="A595" s="68">
        <v>592</v>
      </c>
      <c r="B595" s="29"/>
      <c r="C595" s="34"/>
      <c r="D595" s="42"/>
      <c r="E595" s="64"/>
      <c r="F595" s="45"/>
      <c r="G595" s="45"/>
      <c r="H595" s="164"/>
      <c r="I595" s="42"/>
      <c r="J595" s="28"/>
      <c r="K595" s="69"/>
      <c r="L595" s="68"/>
      <c r="M595" s="46"/>
      <c r="N595" s="239" t="str">
        <f ca="1">IF(Tabla1[[#This Row],[Fecha de nac]]="","",IF(Tabla1[[#This Row],[Fecha Finalización]] &gt;=TODAY(), DATEDIF(Tabla1[[#This Row],[Fecha de nac]],TODAY(),"y"), ROUNDDOWN((Tabla1[[#This Row],[Fecha Finalización]] -Tabla1[[#This Row],[Fecha de nac]])/365,0)))</f>
        <v/>
      </c>
      <c r="O595" s="170"/>
      <c r="P595" s="34"/>
      <c r="Q595" s="67"/>
      <c r="R595" s="67"/>
      <c r="S595" s="67"/>
      <c r="T595" s="67"/>
      <c r="U595" s="244" t="str">
        <f>IF(F595="","",Tabla1[[#This Row],[Fecha Inicio grupo]]+3*7-7)</f>
        <v/>
      </c>
      <c r="V595" s="245" t="str">
        <f>IF(F595="","",EDATE(Tabla1[[#This Row],[Fecha Inicio grupo]],3))</f>
        <v/>
      </c>
      <c r="W595" s="29"/>
      <c r="X595" s="29"/>
      <c r="Y595" s="76"/>
      <c r="Z595" s="76"/>
      <c r="AA595" s="76"/>
      <c r="AB595" s="76"/>
      <c r="AC595" s="76"/>
      <c r="AD595" s="76"/>
      <c r="AE595" s="76"/>
      <c r="AF595" s="76"/>
      <c r="AG595" s="76"/>
      <c r="AH595" s="76"/>
      <c r="AI595" s="76"/>
      <c r="AJ595" s="76"/>
      <c r="AK595" s="76"/>
      <c r="AL595" s="76"/>
      <c r="AM595" s="76"/>
      <c r="AN595" s="76"/>
      <c r="AO595" s="145"/>
      <c r="AP595" s="247" t="str">
        <f>IF(F595="","",IFERROR(VLOOKUP(SUBSTITUTE(SUBSTITUTE(Tabla1[[#This Row],[Uso Sistemas]],"T","P"),"N","F"),Parámetros!$M$2:$N$17,2,0),"Completar hasta 3ra sem. para evaluar a Probacionista"))</f>
        <v/>
      </c>
      <c r="AQ595" s="39"/>
      <c r="AR595" s="39"/>
      <c r="AS595" s="39"/>
      <c r="AT595" s="28"/>
      <c r="AU595" s="55"/>
      <c r="AV595" s="55"/>
      <c r="AW595" s="55"/>
      <c r="AX595" s="249" t="str">
        <f>IF(V595="","",EOMONTH(EDATE(Tabla1[[#This Row],[Fecha Finalización]],2),0))</f>
        <v/>
      </c>
      <c r="AY595" s="39"/>
      <c r="AZ595" s="250" t="str">
        <f>IF(V595="","",EOMONTH(EDATE(Tabla1[[#This Row],[Fecha Finalización]],3),0))</f>
        <v/>
      </c>
      <c r="BA595" s="39"/>
      <c r="BB595" s="39"/>
      <c r="BC595" s="236"/>
      <c r="BD595" s="234" t="str">
        <f>IF(F595="","",Tabla1[[#This Row],[sem 01]]&amp;Tabla1[[#This Row],[sem 02]]&amp;Tabla1[[#This Row],[sem 03]])</f>
        <v/>
      </c>
      <c r="BE595" s="235" t="str">
        <f>IF(TRIM(F595)="","",$B$1&amp;"-"&amp;SUBSTITUTE(Tabla1[[#This Row],[Mes Inscrito]]," ","")&amp;"-"&amp;SUBSTITUTE(Tabla1[[#This Row],[Dia de clases Inscrito]]," ","")&amp;"-"&amp;SUBSTITUTE(Tabla1[[#This Row],[Horario Inscrito]]," ","")&amp;"-"&amp;Tabla1[[#This Row],[Fecha Inicio grupo]])</f>
        <v/>
      </c>
      <c r="BF595" s="252" t="str">
        <f>IF(F595="","",Tabla1[[#This Row],[Curso]])</f>
        <v/>
      </c>
      <c r="BG595" s="253" t="str">
        <f>+IF(TRIM(F595)="","",$B$1&amp;"-"&amp;TRIM(Tabla1[[#This Row],[Mes Inscrito]])&amp;"-"&amp;TRIM(Tabla1[[#This Row],[Dia de clases Inscrito]])&amp;"-"&amp;TRIM(Tabla1[[#This Row],[Horario Inscrito]])&amp;"-"&amp;TRIM(Tabla1[[#This Row],[Fecha Inicio grupo]])&amp;"-"&amp;TRIM(Tabla1[[#This Row],[Tipo Incrito]]))</f>
        <v/>
      </c>
      <c r="BH595" s="307"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8"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8"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8" t="str">
        <f>IF(Tabla1[[#This Row],[Fecha Inicio grupo]]="","",IFERROR(VLOOKUP(Tabla1[[#This Row],[Mes de Alta como miembro]],Parámetros!$AM$2:$AN$16,2,0),"01/01/1900"))</f>
        <v/>
      </c>
    </row>
    <row r="596" spans="1:63" ht="14.45">
      <c r="A596" s="68">
        <v>593</v>
      </c>
      <c r="B596" s="29"/>
      <c r="C596" s="34"/>
      <c r="D596" s="42"/>
      <c r="E596" s="64"/>
      <c r="F596" s="45"/>
      <c r="G596" s="45"/>
      <c r="H596" s="164"/>
      <c r="I596" s="42"/>
      <c r="J596" s="28"/>
      <c r="K596" s="69"/>
      <c r="L596" s="68"/>
      <c r="M596" s="46"/>
      <c r="N596" s="239" t="str">
        <f ca="1">IF(Tabla1[[#This Row],[Fecha de nac]]="","",IF(Tabla1[[#This Row],[Fecha Finalización]] &gt;=TODAY(), DATEDIF(Tabla1[[#This Row],[Fecha de nac]],TODAY(),"y"), ROUNDDOWN((Tabla1[[#This Row],[Fecha Finalización]] -Tabla1[[#This Row],[Fecha de nac]])/365,0)))</f>
        <v/>
      </c>
      <c r="O596" s="170"/>
      <c r="P596" s="34"/>
      <c r="Q596" s="67"/>
      <c r="R596" s="67"/>
      <c r="S596" s="67"/>
      <c r="T596" s="67"/>
      <c r="U596" s="244" t="str">
        <f>IF(F596="","",Tabla1[[#This Row],[Fecha Inicio grupo]]+3*7-7)</f>
        <v/>
      </c>
      <c r="V596" s="245" t="str">
        <f>IF(F596="","",EDATE(Tabla1[[#This Row],[Fecha Inicio grupo]],3))</f>
        <v/>
      </c>
      <c r="W596" s="29"/>
      <c r="X596" s="29"/>
      <c r="Y596" s="76"/>
      <c r="Z596" s="76"/>
      <c r="AA596" s="76"/>
      <c r="AB596" s="76"/>
      <c r="AC596" s="76"/>
      <c r="AD596" s="76"/>
      <c r="AE596" s="76"/>
      <c r="AF596" s="76"/>
      <c r="AG596" s="76"/>
      <c r="AH596" s="76"/>
      <c r="AI596" s="76"/>
      <c r="AJ596" s="76"/>
      <c r="AK596" s="76"/>
      <c r="AL596" s="76"/>
      <c r="AM596" s="76"/>
      <c r="AN596" s="76"/>
      <c r="AO596" s="145"/>
      <c r="AP596" s="247" t="str">
        <f>IF(F596="","",IFERROR(VLOOKUP(SUBSTITUTE(SUBSTITUTE(Tabla1[[#This Row],[Uso Sistemas]],"T","P"),"N","F"),Parámetros!$M$2:$N$17,2,0),"Completar hasta 3ra sem. para evaluar a Probacionista"))</f>
        <v/>
      </c>
      <c r="AQ596" s="39"/>
      <c r="AR596" s="39"/>
      <c r="AS596" s="39"/>
      <c r="AT596" s="28"/>
      <c r="AU596" s="55"/>
      <c r="AV596" s="55"/>
      <c r="AW596" s="55"/>
      <c r="AX596" s="249" t="str">
        <f>IF(V596="","",EOMONTH(EDATE(Tabla1[[#This Row],[Fecha Finalización]],2),0))</f>
        <v/>
      </c>
      <c r="AY596" s="39"/>
      <c r="AZ596" s="250" t="str">
        <f>IF(V596="","",EOMONTH(EDATE(Tabla1[[#This Row],[Fecha Finalización]],3),0))</f>
        <v/>
      </c>
      <c r="BA596" s="39"/>
      <c r="BB596" s="39"/>
      <c r="BC596" s="236"/>
      <c r="BD596" s="234" t="str">
        <f>IF(F596="","",Tabla1[[#This Row],[sem 01]]&amp;Tabla1[[#This Row],[sem 02]]&amp;Tabla1[[#This Row],[sem 03]])</f>
        <v/>
      </c>
      <c r="BE596" s="235" t="str">
        <f>IF(TRIM(F596)="","",$B$1&amp;"-"&amp;SUBSTITUTE(Tabla1[[#This Row],[Mes Inscrito]]," ","")&amp;"-"&amp;SUBSTITUTE(Tabla1[[#This Row],[Dia de clases Inscrito]]," ","")&amp;"-"&amp;SUBSTITUTE(Tabla1[[#This Row],[Horario Inscrito]]," ","")&amp;"-"&amp;Tabla1[[#This Row],[Fecha Inicio grupo]])</f>
        <v/>
      </c>
      <c r="BF596" s="252" t="str">
        <f>IF(F596="","",Tabla1[[#This Row],[Curso]])</f>
        <v/>
      </c>
      <c r="BG596" s="253" t="str">
        <f>+IF(TRIM(F596)="","",$B$1&amp;"-"&amp;TRIM(Tabla1[[#This Row],[Mes Inscrito]])&amp;"-"&amp;TRIM(Tabla1[[#This Row],[Dia de clases Inscrito]])&amp;"-"&amp;TRIM(Tabla1[[#This Row],[Horario Inscrito]])&amp;"-"&amp;TRIM(Tabla1[[#This Row],[Fecha Inicio grupo]])&amp;"-"&amp;TRIM(Tabla1[[#This Row],[Tipo Incrito]]))</f>
        <v/>
      </c>
      <c r="BH596" s="307"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8"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8"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8" t="str">
        <f>IF(Tabla1[[#This Row],[Fecha Inicio grupo]]="","",IFERROR(VLOOKUP(Tabla1[[#This Row],[Mes de Alta como miembro]],Parámetros!$AM$2:$AN$16,2,0),"01/01/1900"))</f>
        <v/>
      </c>
    </row>
    <row r="597" spans="1:63" ht="14.45">
      <c r="A597" s="68">
        <v>594</v>
      </c>
      <c r="B597" s="29"/>
      <c r="C597" s="34"/>
      <c r="D597" s="42"/>
      <c r="E597" s="64"/>
      <c r="F597" s="45"/>
      <c r="G597" s="45"/>
      <c r="H597" s="164"/>
      <c r="I597" s="42"/>
      <c r="J597" s="28"/>
      <c r="K597" s="69"/>
      <c r="L597" s="68"/>
      <c r="M597" s="46"/>
      <c r="N597" s="239" t="str">
        <f ca="1">IF(Tabla1[[#This Row],[Fecha de nac]]="","",IF(Tabla1[[#This Row],[Fecha Finalización]] &gt;=TODAY(), DATEDIF(Tabla1[[#This Row],[Fecha de nac]],TODAY(),"y"), ROUNDDOWN((Tabla1[[#This Row],[Fecha Finalización]] -Tabla1[[#This Row],[Fecha de nac]])/365,0)))</f>
        <v/>
      </c>
      <c r="O597" s="170"/>
      <c r="P597" s="34"/>
      <c r="Q597" s="67"/>
      <c r="R597" s="67"/>
      <c r="S597" s="67"/>
      <c r="T597" s="67"/>
      <c r="U597" s="244" t="str">
        <f>IF(F597="","",Tabla1[[#This Row],[Fecha Inicio grupo]]+3*7-7)</f>
        <v/>
      </c>
      <c r="V597" s="245" t="str">
        <f>IF(F597="","",EDATE(Tabla1[[#This Row],[Fecha Inicio grupo]],3))</f>
        <v/>
      </c>
      <c r="W597" s="29"/>
      <c r="X597" s="29"/>
      <c r="Y597" s="76"/>
      <c r="Z597" s="76"/>
      <c r="AA597" s="76"/>
      <c r="AB597" s="76"/>
      <c r="AC597" s="76"/>
      <c r="AD597" s="76"/>
      <c r="AE597" s="76"/>
      <c r="AF597" s="76"/>
      <c r="AG597" s="76"/>
      <c r="AH597" s="76"/>
      <c r="AI597" s="76"/>
      <c r="AJ597" s="76"/>
      <c r="AK597" s="76"/>
      <c r="AL597" s="76"/>
      <c r="AM597" s="76"/>
      <c r="AN597" s="76"/>
      <c r="AO597" s="145"/>
      <c r="AP597" s="247" t="str">
        <f>IF(F597="","",IFERROR(VLOOKUP(SUBSTITUTE(SUBSTITUTE(Tabla1[[#This Row],[Uso Sistemas]],"T","P"),"N","F"),Parámetros!$M$2:$N$17,2,0),"Completar hasta 3ra sem. para evaluar a Probacionista"))</f>
        <v/>
      </c>
      <c r="AQ597" s="39"/>
      <c r="AR597" s="39"/>
      <c r="AS597" s="39"/>
      <c r="AT597" s="28"/>
      <c r="AU597" s="55"/>
      <c r="AV597" s="55"/>
      <c r="AW597" s="55"/>
      <c r="AX597" s="249" t="str">
        <f>IF(V597="","",EOMONTH(EDATE(Tabla1[[#This Row],[Fecha Finalización]],2),0))</f>
        <v/>
      </c>
      <c r="AY597" s="39"/>
      <c r="AZ597" s="250" t="str">
        <f>IF(V597="","",EOMONTH(EDATE(Tabla1[[#This Row],[Fecha Finalización]],3),0))</f>
        <v/>
      </c>
      <c r="BA597" s="39"/>
      <c r="BB597" s="39"/>
      <c r="BC597" s="236"/>
      <c r="BD597" s="234" t="str">
        <f>IF(F597="","",Tabla1[[#This Row],[sem 01]]&amp;Tabla1[[#This Row],[sem 02]]&amp;Tabla1[[#This Row],[sem 03]])</f>
        <v/>
      </c>
      <c r="BE597" s="235" t="str">
        <f>IF(TRIM(F597)="","",$B$1&amp;"-"&amp;SUBSTITUTE(Tabla1[[#This Row],[Mes Inscrito]]," ","")&amp;"-"&amp;SUBSTITUTE(Tabla1[[#This Row],[Dia de clases Inscrito]]," ","")&amp;"-"&amp;SUBSTITUTE(Tabla1[[#This Row],[Horario Inscrito]]," ","")&amp;"-"&amp;Tabla1[[#This Row],[Fecha Inicio grupo]])</f>
        <v/>
      </c>
      <c r="BF597" s="252" t="str">
        <f>IF(F597="","",Tabla1[[#This Row],[Curso]])</f>
        <v/>
      </c>
      <c r="BG597" s="253" t="str">
        <f>+IF(TRIM(F597)="","",$B$1&amp;"-"&amp;TRIM(Tabla1[[#This Row],[Mes Inscrito]])&amp;"-"&amp;TRIM(Tabla1[[#This Row],[Dia de clases Inscrito]])&amp;"-"&amp;TRIM(Tabla1[[#This Row],[Horario Inscrito]])&amp;"-"&amp;TRIM(Tabla1[[#This Row],[Fecha Inicio grupo]])&amp;"-"&amp;TRIM(Tabla1[[#This Row],[Tipo Incrito]]))</f>
        <v/>
      </c>
      <c r="BH597" s="307"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8"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8"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8" t="str">
        <f>IF(Tabla1[[#This Row],[Fecha Inicio grupo]]="","",IFERROR(VLOOKUP(Tabla1[[#This Row],[Mes de Alta como miembro]],Parámetros!$AM$2:$AN$16,2,0),"01/01/1900"))</f>
        <v/>
      </c>
    </row>
    <row r="598" spans="1:63" ht="14.45">
      <c r="A598" s="68">
        <v>595</v>
      </c>
      <c r="B598" s="29"/>
      <c r="C598" s="34"/>
      <c r="D598" s="42"/>
      <c r="E598" s="64"/>
      <c r="F598" s="45"/>
      <c r="G598" s="45"/>
      <c r="H598" s="164"/>
      <c r="I598" s="42"/>
      <c r="J598" s="28"/>
      <c r="K598" s="69"/>
      <c r="L598" s="68"/>
      <c r="M598" s="46"/>
      <c r="N598" s="239" t="str">
        <f ca="1">IF(Tabla1[[#This Row],[Fecha de nac]]="","",IF(Tabla1[[#This Row],[Fecha Finalización]] &gt;=TODAY(), DATEDIF(Tabla1[[#This Row],[Fecha de nac]],TODAY(),"y"), ROUNDDOWN((Tabla1[[#This Row],[Fecha Finalización]] -Tabla1[[#This Row],[Fecha de nac]])/365,0)))</f>
        <v/>
      </c>
      <c r="O598" s="170"/>
      <c r="P598" s="34"/>
      <c r="Q598" s="67"/>
      <c r="R598" s="67"/>
      <c r="S598" s="67"/>
      <c r="T598" s="67"/>
      <c r="U598" s="244" t="str">
        <f>IF(F598="","",Tabla1[[#This Row],[Fecha Inicio grupo]]+3*7-7)</f>
        <v/>
      </c>
      <c r="V598" s="245" t="str">
        <f>IF(F598="","",EDATE(Tabla1[[#This Row],[Fecha Inicio grupo]],3))</f>
        <v/>
      </c>
      <c r="W598" s="29"/>
      <c r="X598" s="29"/>
      <c r="Y598" s="76"/>
      <c r="Z598" s="76"/>
      <c r="AA598" s="76"/>
      <c r="AB598" s="76"/>
      <c r="AC598" s="76"/>
      <c r="AD598" s="76"/>
      <c r="AE598" s="76"/>
      <c r="AF598" s="76"/>
      <c r="AG598" s="76"/>
      <c r="AH598" s="76"/>
      <c r="AI598" s="76"/>
      <c r="AJ598" s="76"/>
      <c r="AK598" s="76"/>
      <c r="AL598" s="76"/>
      <c r="AM598" s="76"/>
      <c r="AN598" s="76"/>
      <c r="AO598" s="145"/>
      <c r="AP598" s="247" t="str">
        <f>IF(F598="","",IFERROR(VLOOKUP(SUBSTITUTE(SUBSTITUTE(Tabla1[[#This Row],[Uso Sistemas]],"T","P"),"N","F"),Parámetros!$M$2:$N$17,2,0),"Completar hasta 3ra sem. para evaluar a Probacionista"))</f>
        <v/>
      </c>
      <c r="AQ598" s="39"/>
      <c r="AR598" s="39"/>
      <c r="AS598" s="39"/>
      <c r="AT598" s="28"/>
      <c r="AU598" s="55"/>
      <c r="AV598" s="55"/>
      <c r="AW598" s="55"/>
      <c r="AX598" s="249" t="str">
        <f>IF(V598="","",EOMONTH(EDATE(Tabla1[[#This Row],[Fecha Finalización]],2),0))</f>
        <v/>
      </c>
      <c r="AY598" s="39"/>
      <c r="AZ598" s="250" t="str">
        <f>IF(V598="","",EOMONTH(EDATE(Tabla1[[#This Row],[Fecha Finalización]],3),0))</f>
        <v/>
      </c>
      <c r="BA598" s="39"/>
      <c r="BB598" s="39"/>
      <c r="BC598" s="236"/>
      <c r="BD598" s="234" t="str">
        <f>IF(F598="","",Tabla1[[#This Row],[sem 01]]&amp;Tabla1[[#This Row],[sem 02]]&amp;Tabla1[[#This Row],[sem 03]])</f>
        <v/>
      </c>
      <c r="BE598" s="235" t="str">
        <f>IF(TRIM(F598)="","",$B$1&amp;"-"&amp;SUBSTITUTE(Tabla1[[#This Row],[Mes Inscrito]]," ","")&amp;"-"&amp;SUBSTITUTE(Tabla1[[#This Row],[Dia de clases Inscrito]]," ","")&amp;"-"&amp;SUBSTITUTE(Tabla1[[#This Row],[Horario Inscrito]]," ","")&amp;"-"&amp;Tabla1[[#This Row],[Fecha Inicio grupo]])</f>
        <v/>
      </c>
      <c r="BF598" s="252" t="str">
        <f>IF(F598="","",Tabla1[[#This Row],[Curso]])</f>
        <v/>
      </c>
      <c r="BG598" s="253" t="str">
        <f>+IF(TRIM(F598)="","",$B$1&amp;"-"&amp;TRIM(Tabla1[[#This Row],[Mes Inscrito]])&amp;"-"&amp;TRIM(Tabla1[[#This Row],[Dia de clases Inscrito]])&amp;"-"&amp;TRIM(Tabla1[[#This Row],[Horario Inscrito]])&amp;"-"&amp;TRIM(Tabla1[[#This Row],[Fecha Inicio grupo]])&amp;"-"&amp;TRIM(Tabla1[[#This Row],[Tipo Incrito]]))</f>
        <v/>
      </c>
      <c r="BH598" s="307"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8"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8"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8" t="str">
        <f>IF(Tabla1[[#This Row],[Fecha Inicio grupo]]="","",IFERROR(VLOOKUP(Tabla1[[#This Row],[Mes de Alta como miembro]],Parámetros!$AM$2:$AN$16,2,0),"01/01/1900"))</f>
        <v/>
      </c>
    </row>
    <row r="599" spans="1:63" ht="14.45">
      <c r="A599" s="68">
        <v>596</v>
      </c>
      <c r="B599" s="29"/>
      <c r="C599" s="34"/>
      <c r="D599" s="42"/>
      <c r="E599" s="64"/>
      <c r="F599" s="45"/>
      <c r="G599" s="45"/>
      <c r="H599" s="164"/>
      <c r="I599" s="42"/>
      <c r="J599" s="28"/>
      <c r="K599" s="69"/>
      <c r="L599" s="68"/>
      <c r="M599" s="46"/>
      <c r="N599" s="239" t="str">
        <f ca="1">IF(Tabla1[[#This Row],[Fecha de nac]]="","",IF(Tabla1[[#This Row],[Fecha Finalización]] &gt;=TODAY(), DATEDIF(Tabla1[[#This Row],[Fecha de nac]],TODAY(),"y"), ROUNDDOWN((Tabla1[[#This Row],[Fecha Finalización]] -Tabla1[[#This Row],[Fecha de nac]])/365,0)))</f>
        <v/>
      </c>
      <c r="O599" s="170"/>
      <c r="P599" s="34"/>
      <c r="Q599" s="67"/>
      <c r="R599" s="67"/>
      <c r="S599" s="67"/>
      <c r="T599" s="67"/>
      <c r="U599" s="244" t="str">
        <f>IF(F599="","",Tabla1[[#This Row],[Fecha Inicio grupo]]+3*7-7)</f>
        <v/>
      </c>
      <c r="V599" s="245" t="str">
        <f>IF(F599="","",EDATE(Tabla1[[#This Row],[Fecha Inicio grupo]],3))</f>
        <v/>
      </c>
      <c r="W599" s="29"/>
      <c r="X599" s="29"/>
      <c r="Y599" s="76"/>
      <c r="Z599" s="76"/>
      <c r="AA599" s="76"/>
      <c r="AB599" s="76"/>
      <c r="AC599" s="76"/>
      <c r="AD599" s="76"/>
      <c r="AE599" s="76"/>
      <c r="AF599" s="76"/>
      <c r="AG599" s="76"/>
      <c r="AH599" s="76"/>
      <c r="AI599" s="76"/>
      <c r="AJ599" s="76"/>
      <c r="AK599" s="76"/>
      <c r="AL599" s="76"/>
      <c r="AM599" s="76"/>
      <c r="AN599" s="76"/>
      <c r="AO599" s="145"/>
      <c r="AP599" s="247" t="str">
        <f>IF(F599="","",IFERROR(VLOOKUP(SUBSTITUTE(SUBSTITUTE(Tabla1[[#This Row],[Uso Sistemas]],"T","P"),"N","F"),Parámetros!$M$2:$N$17,2,0),"Completar hasta 3ra sem. para evaluar a Probacionista"))</f>
        <v/>
      </c>
      <c r="AQ599" s="39"/>
      <c r="AR599" s="39"/>
      <c r="AS599" s="39"/>
      <c r="AT599" s="28"/>
      <c r="AU599" s="55"/>
      <c r="AV599" s="55"/>
      <c r="AW599" s="55"/>
      <c r="AX599" s="249" t="str">
        <f>IF(V599="","",EOMONTH(EDATE(Tabla1[[#This Row],[Fecha Finalización]],2),0))</f>
        <v/>
      </c>
      <c r="AY599" s="39"/>
      <c r="AZ599" s="250" t="str">
        <f>IF(V599="","",EOMONTH(EDATE(Tabla1[[#This Row],[Fecha Finalización]],3),0))</f>
        <v/>
      </c>
      <c r="BA599" s="39"/>
      <c r="BB599" s="39"/>
      <c r="BC599" s="236"/>
      <c r="BD599" s="234" t="str">
        <f>IF(F599="","",Tabla1[[#This Row],[sem 01]]&amp;Tabla1[[#This Row],[sem 02]]&amp;Tabla1[[#This Row],[sem 03]])</f>
        <v/>
      </c>
      <c r="BE599" s="235" t="str">
        <f>IF(TRIM(F599)="","",$B$1&amp;"-"&amp;SUBSTITUTE(Tabla1[[#This Row],[Mes Inscrito]]," ","")&amp;"-"&amp;SUBSTITUTE(Tabla1[[#This Row],[Dia de clases Inscrito]]," ","")&amp;"-"&amp;SUBSTITUTE(Tabla1[[#This Row],[Horario Inscrito]]," ","")&amp;"-"&amp;Tabla1[[#This Row],[Fecha Inicio grupo]])</f>
        <v/>
      </c>
      <c r="BF599" s="252" t="str">
        <f>IF(F599="","",Tabla1[[#This Row],[Curso]])</f>
        <v/>
      </c>
      <c r="BG599" s="253" t="str">
        <f>+IF(TRIM(F599)="","",$B$1&amp;"-"&amp;TRIM(Tabla1[[#This Row],[Mes Inscrito]])&amp;"-"&amp;TRIM(Tabla1[[#This Row],[Dia de clases Inscrito]])&amp;"-"&amp;TRIM(Tabla1[[#This Row],[Horario Inscrito]])&amp;"-"&amp;TRIM(Tabla1[[#This Row],[Fecha Inicio grupo]])&amp;"-"&amp;TRIM(Tabla1[[#This Row],[Tipo Incrito]]))</f>
        <v/>
      </c>
      <c r="BH599" s="307"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8"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8"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8" t="str">
        <f>IF(Tabla1[[#This Row],[Fecha Inicio grupo]]="","",IFERROR(VLOOKUP(Tabla1[[#This Row],[Mes de Alta como miembro]],Parámetros!$AM$2:$AN$16,2,0),"01/01/1900"))</f>
        <v/>
      </c>
    </row>
    <row r="600" spans="1:63" ht="14.45">
      <c r="A600" s="68">
        <v>597</v>
      </c>
      <c r="B600" s="29"/>
      <c r="C600" s="34"/>
      <c r="D600" s="42"/>
      <c r="E600" s="64"/>
      <c r="F600" s="45"/>
      <c r="G600" s="45"/>
      <c r="H600" s="164"/>
      <c r="I600" s="42"/>
      <c r="J600" s="28"/>
      <c r="K600" s="69"/>
      <c r="L600" s="68"/>
      <c r="M600" s="46"/>
      <c r="N600" s="239" t="str">
        <f ca="1">IF(Tabla1[[#This Row],[Fecha de nac]]="","",IF(Tabla1[[#This Row],[Fecha Finalización]] &gt;=TODAY(), DATEDIF(Tabla1[[#This Row],[Fecha de nac]],TODAY(),"y"), ROUNDDOWN((Tabla1[[#This Row],[Fecha Finalización]] -Tabla1[[#This Row],[Fecha de nac]])/365,0)))</f>
        <v/>
      </c>
      <c r="O600" s="170"/>
      <c r="P600" s="34"/>
      <c r="Q600" s="67"/>
      <c r="R600" s="67"/>
      <c r="S600" s="67"/>
      <c r="T600" s="67"/>
      <c r="U600" s="244" t="str">
        <f>IF(F600="","",Tabla1[[#This Row],[Fecha Inicio grupo]]+3*7-7)</f>
        <v/>
      </c>
      <c r="V600" s="245" t="str">
        <f>IF(F600="","",EDATE(Tabla1[[#This Row],[Fecha Inicio grupo]],3))</f>
        <v/>
      </c>
      <c r="W600" s="29"/>
      <c r="X600" s="29"/>
      <c r="Y600" s="76"/>
      <c r="Z600" s="76"/>
      <c r="AA600" s="76"/>
      <c r="AB600" s="76"/>
      <c r="AC600" s="76"/>
      <c r="AD600" s="76"/>
      <c r="AE600" s="76"/>
      <c r="AF600" s="76"/>
      <c r="AG600" s="76"/>
      <c r="AH600" s="76"/>
      <c r="AI600" s="76"/>
      <c r="AJ600" s="76"/>
      <c r="AK600" s="76"/>
      <c r="AL600" s="76"/>
      <c r="AM600" s="76"/>
      <c r="AN600" s="76"/>
      <c r="AO600" s="145"/>
      <c r="AP600" s="247" t="str">
        <f>IF(F600="","",IFERROR(VLOOKUP(SUBSTITUTE(SUBSTITUTE(Tabla1[[#This Row],[Uso Sistemas]],"T","P"),"N","F"),Parámetros!$M$2:$N$17,2,0),"Completar hasta 3ra sem. para evaluar a Probacionista"))</f>
        <v/>
      </c>
      <c r="AQ600" s="39"/>
      <c r="AR600" s="39"/>
      <c r="AS600" s="39"/>
      <c r="AT600" s="28"/>
      <c r="AU600" s="55"/>
      <c r="AV600" s="55"/>
      <c r="AW600" s="55"/>
      <c r="AX600" s="249" t="str">
        <f>IF(V600="","",EOMONTH(EDATE(Tabla1[[#This Row],[Fecha Finalización]],2),0))</f>
        <v/>
      </c>
      <c r="AY600" s="39"/>
      <c r="AZ600" s="250" t="str">
        <f>IF(V600="","",EOMONTH(EDATE(Tabla1[[#This Row],[Fecha Finalización]],3),0))</f>
        <v/>
      </c>
      <c r="BA600" s="39"/>
      <c r="BB600" s="39"/>
      <c r="BC600" s="236"/>
      <c r="BD600" s="234" t="str">
        <f>IF(F600="","",Tabla1[[#This Row],[sem 01]]&amp;Tabla1[[#This Row],[sem 02]]&amp;Tabla1[[#This Row],[sem 03]])</f>
        <v/>
      </c>
      <c r="BE600" s="235" t="str">
        <f>IF(TRIM(F600)="","",$B$1&amp;"-"&amp;SUBSTITUTE(Tabla1[[#This Row],[Mes Inscrito]]," ","")&amp;"-"&amp;SUBSTITUTE(Tabla1[[#This Row],[Dia de clases Inscrito]]," ","")&amp;"-"&amp;SUBSTITUTE(Tabla1[[#This Row],[Horario Inscrito]]," ","")&amp;"-"&amp;Tabla1[[#This Row],[Fecha Inicio grupo]])</f>
        <v/>
      </c>
      <c r="BF600" s="252" t="str">
        <f>IF(F600="","",Tabla1[[#This Row],[Curso]])</f>
        <v/>
      </c>
      <c r="BG600" s="253" t="str">
        <f>+IF(TRIM(F600)="","",$B$1&amp;"-"&amp;TRIM(Tabla1[[#This Row],[Mes Inscrito]])&amp;"-"&amp;TRIM(Tabla1[[#This Row],[Dia de clases Inscrito]])&amp;"-"&amp;TRIM(Tabla1[[#This Row],[Horario Inscrito]])&amp;"-"&amp;TRIM(Tabla1[[#This Row],[Fecha Inicio grupo]])&amp;"-"&amp;TRIM(Tabla1[[#This Row],[Tipo Incrito]]))</f>
        <v/>
      </c>
      <c r="BH600" s="307"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8"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8"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8" t="str">
        <f>IF(Tabla1[[#This Row],[Fecha Inicio grupo]]="","",IFERROR(VLOOKUP(Tabla1[[#This Row],[Mes de Alta como miembro]],Parámetros!$AM$2:$AN$16,2,0),"01/01/1900"))</f>
        <v/>
      </c>
    </row>
    <row r="601" spans="1:63" ht="14.45">
      <c r="A601" s="68">
        <v>598</v>
      </c>
      <c r="B601" s="29"/>
      <c r="C601" s="34"/>
      <c r="D601" s="42"/>
      <c r="E601" s="64"/>
      <c r="F601" s="45"/>
      <c r="G601" s="45"/>
      <c r="H601" s="164"/>
      <c r="I601" s="42"/>
      <c r="J601" s="28"/>
      <c r="K601" s="69"/>
      <c r="L601" s="68"/>
      <c r="M601" s="46"/>
      <c r="N601" s="239" t="str">
        <f ca="1">IF(Tabla1[[#This Row],[Fecha de nac]]="","",IF(Tabla1[[#This Row],[Fecha Finalización]] &gt;=TODAY(), DATEDIF(Tabla1[[#This Row],[Fecha de nac]],TODAY(),"y"), ROUNDDOWN((Tabla1[[#This Row],[Fecha Finalización]] -Tabla1[[#This Row],[Fecha de nac]])/365,0)))</f>
        <v/>
      </c>
      <c r="O601" s="170"/>
      <c r="P601" s="34"/>
      <c r="Q601" s="67"/>
      <c r="R601" s="67"/>
      <c r="S601" s="67"/>
      <c r="T601" s="67"/>
      <c r="U601" s="244" t="str">
        <f>IF(F601="","",Tabla1[[#This Row],[Fecha Inicio grupo]]+3*7-7)</f>
        <v/>
      </c>
      <c r="V601" s="245" t="str">
        <f>IF(F601="","",EDATE(Tabla1[[#This Row],[Fecha Inicio grupo]],3))</f>
        <v/>
      </c>
      <c r="W601" s="29"/>
      <c r="X601" s="29"/>
      <c r="Y601" s="76"/>
      <c r="Z601" s="76"/>
      <c r="AA601" s="76"/>
      <c r="AB601" s="76"/>
      <c r="AC601" s="76"/>
      <c r="AD601" s="76"/>
      <c r="AE601" s="76"/>
      <c r="AF601" s="76"/>
      <c r="AG601" s="76"/>
      <c r="AH601" s="76"/>
      <c r="AI601" s="76"/>
      <c r="AJ601" s="76"/>
      <c r="AK601" s="76"/>
      <c r="AL601" s="76"/>
      <c r="AM601" s="76"/>
      <c r="AN601" s="76"/>
      <c r="AO601" s="145"/>
      <c r="AP601" s="247" t="str">
        <f>IF(F601="","",IFERROR(VLOOKUP(SUBSTITUTE(SUBSTITUTE(Tabla1[[#This Row],[Uso Sistemas]],"T","P"),"N","F"),Parámetros!$M$2:$N$17,2,0),"Completar hasta 3ra sem. para evaluar a Probacionista"))</f>
        <v/>
      </c>
      <c r="AQ601" s="39"/>
      <c r="AR601" s="39"/>
      <c r="AS601" s="39"/>
      <c r="AT601" s="28"/>
      <c r="AU601" s="55"/>
      <c r="AV601" s="55"/>
      <c r="AW601" s="55"/>
      <c r="AX601" s="249" t="str">
        <f>IF(V601="","",EOMONTH(EDATE(Tabla1[[#This Row],[Fecha Finalización]],2),0))</f>
        <v/>
      </c>
      <c r="AY601" s="39"/>
      <c r="AZ601" s="250" t="str">
        <f>IF(V601="","",EOMONTH(EDATE(Tabla1[[#This Row],[Fecha Finalización]],3),0))</f>
        <v/>
      </c>
      <c r="BA601" s="39"/>
      <c r="BB601" s="39"/>
      <c r="BC601" s="236"/>
      <c r="BD601" s="234" t="str">
        <f>IF(F601="","",Tabla1[[#This Row],[sem 01]]&amp;Tabla1[[#This Row],[sem 02]]&amp;Tabla1[[#This Row],[sem 03]])</f>
        <v/>
      </c>
      <c r="BE601" s="235" t="str">
        <f>IF(TRIM(F601)="","",$B$1&amp;"-"&amp;SUBSTITUTE(Tabla1[[#This Row],[Mes Inscrito]]," ","")&amp;"-"&amp;SUBSTITUTE(Tabla1[[#This Row],[Dia de clases Inscrito]]," ","")&amp;"-"&amp;SUBSTITUTE(Tabla1[[#This Row],[Horario Inscrito]]," ","")&amp;"-"&amp;Tabla1[[#This Row],[Fecha Inicio grupo]])</f>
        <v/>
      </c>
      <c r="BF601" s="252" t="str">
        <f>IF(F601="","",Tabla1[[#This Row],[Curso]])</f>
        <v/>
      </c>
      <c r="BG601" s="253" t="str">
        <f>+IF(TRIM(F601)="","",$B$1&amp;"-"&amp;TRIM(Tabla1[[#This Row],[Mes Inscrito]])&amp;"-"&amp;TRIM(Tabla1[[#This Row],[Dia de clases Inscrito]])&amp;"-"&amp;TRIM(Tabla1[[#This Row],[Horario Inscrito]])&amp;"-"&amp;TRIM(Tabla1[[#This Row],[Fecha Inicio grupo]])&amp;"-"&amp;TRIM(Tabla1[[#This Row],[Tipo Incrito]]))</f>
        <v/>
      </c>
      <c r="BH601" s="307"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8"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8"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8" t="str">
        <f>IF(Tabla1[[#This Row],[Fecha Inicio grupo]]="","",IFERROR(VLOOKUP(Tabla1[[#This Row],[Mes de Alta como miembro]],Parámetros!$AM$2:$AN$16,2,0),"01/01/1900"))</f>
        <v/>
      </c>
    </row>
    <row r="602" spans="1:63" ht="14.45">
      <c r="A602" s="68">
        <v>599</v>
      </c>
      <c r="B602" s="29"/>
      <c r="C602" s="34"/>
      <c r="D602" s="42"/>
      <c r="E602" s="64"/>
      <c r="F602" s="45"/>
      <c r="G602" s="45"/>
      <c r="H602" s="164"/>
      <c r="I602" s="42"/>
      <c r="J602" s="28"/>
      <c r="K602" s="69"/>
      <c r="L602" s="68"/>
      <c r="M602" s="46"/>
      <c r="N602" s="239" t="str">
        <f ca="1">IF(Tabla1[[#This Row],[Fecha de nac]]="","",IF(Tabla1[[#This Row],[Fecha Finalización]] &gt;=TODAY(), DATEDIF(Tabla1[[#This Row],[Fecha de nac]],TODAY(),"y"), ROUNDDOWN((Tabla1[[#This Row],[Fecha Finalización]] -Tabla1[[#This Row],[Fecha de nac]])/365,0)))</f>
        <v/>
      </c>
      <c r="O602" s="170"/>
      <c r="P602" s="34"/>
      <c r="Q602" s="67"/>
      <c r="R602" s="67"/>
      <c r="S602" s="67"/>
      <c r="T602" s="67"/>
      <c r="U602" s="244" t="str">
        <f>IF(F602="","",Tabla1[[#This Row],[Fecha Inicio grupo]]+3*7-7)</f>
        <v/>
      </c>
      <c r="V602" s="245" t="str">
        <f>IF(F602="","",EDATE(Tabla1[[#This Row],[Fecha Inicio grupo]],3))</f>
        <v/>
      </c>
      <c r="W602" s="29"/>
      <c r="X602" s="29"/>
      <c r="Y602" s="76"/>
      <c r="Z602" s="76"/>
      <c r="AA602" s="76"/>
      <c r="AB602" s="76"/>
      <c r="AC602" s="76"/>
      <c r="AD602" s="76"/>
      <c r="AE602" s="76"/>
      <c r="AF602" s="76"/>
      <c r="AG602" s="76"/>
      <c r="AH602" s="76"/>
      <c r="AI602" s="76"/>
      <c r="AJ602" s="76"/>
      <c r="AK602" s="76"/>
      <c r="AL602" s="76"/>
      <c r="AM602" s="76"/>
      <c r="AN602" s="76"/>
      <c r="AO602" s="145"/>
      <c r="AP602" s="247" t="str">
        <f>IF(F602="","",IFERROR(VLOOKUP(SUBSTITUTE(SUBSTITUTE(Tabla1[[#This Row],[Uso Sistemas]],"T","P"),"N","F"),Parámetros!$M$2:$N$17,2,0),"Completar hasta 3ra sem. para evaluar a Probacionista"))</f>
        <v/>
      </c>
      <c r="AQ602" s="39"/>
      <c r="AR602" s="39"/>
      <c r="AS602" s="39"/>
      <c r="AT602" s="28"/>
      <c r="AU602" s="55"/>
      <c r="AV602" s="55"/>
      <c r="AW602" s="55"/>
      <c r="AX602" s="249" t="str">
        <f>IF(V602="","",EOMONTH(EDATE(Tabla1[[#This Row],[Fecha Finalización]],2),0))</f>
        <v/>
      </c>
      <c r="AY602" s="39"/>
      <c r="AZ602" s="250" t="str">
        <f>IF(V602="","",EOMONTH(EDATE(Tabla1[[#This Row],[Fecha Finalización]],3),0))</f>
        <v/>
      </c>
      <c r="BA602" s="39"/>
      <c r="BB602" s="39"/>
      <c r="BC602" s="236"/>
      <c r="BD602" s="234" t="str">
        <f>IF(F602="","",Tabla1[[#This Row],[sem 01]]&amp;Tabla1[[#This Row],[sem 02]]&amp;Tabla1[[#This Row],[sem 03]])</f>
        <v/>
      </c>
      <c r="BE602" s="235" t="str">
        <f>IF(TRIM(F602)="","",$B$1&amp;"-"&amp;SUBSTITUTE(Tabla1[[#This Row],[Mes Inscrito]]," ","")&amp;"-"&amp;SUBSTITUTE(Tabla1[[#This Row],[Dia de clases Inscrito]]," ","")&amp;"-"&amp;SUBSTITUTE(Tabla1[[#This Row],[Horario Inscrito]]," ","")&amp;"-"&amp;Tabla1[[#This Row],[Fecha Inicio grupo]])</f>
        <v/>
      </c>
      <c r="BF602" s="252" t="str">
        <f>IF(F602="","",Tabla1[[#This Row],[Curso]])</f>
        <v/>
      </c>
      <c r="BG602" s="253" t="str">
        <f>+IF(TRIM(F602)="","",$B$1&amp;"-"&amp;TRIM(Tabla1[[#This Row],[Mes Inscrito]])&amp;"-"&amp;TRIM(Tabla1[[#This Row],[Dia de clases Inscrito]])&amp;"-"&amp;TRIM(Tabla1[[#This Row],[Horario Inscrito]])&amp;"-"&amp;TRIM(Tabla1[[#This Row],[Fecha Inicio grupo]])&amp;"-"&amp;TRIM(Tabla1[[#This Row],[Tipo Incrito]]))</f>
        <v/>
      </c>
      <c r="BH602" s="307"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8"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8"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8" t="str">
        <f>IF(Tabla1[[#This Row],[Fecha Inicio grupo]]="","",IFERROR(VLOOKUP(Tabla1[[#This Row],[Mes de Alta como miembro]],Parámetros!$AM$2:$AN$16,2,0),"01/01/1900"))</f>
        <v/>
      </c>
    </row>
    <row r="603" spans="1:63" ht="14.45">
      <c r="A603" s="68">
        <v>600</v>
      </c>
      <c r="B603" s="29"/>
      <c r="C603" s="34"/>
      <c r="D603" s="42"/>
      <c r="E603" s="64"/>
      <c r="F603" s="45"/>
      <c r="G603" s="45"/>
      <c r="H603" s="164"/>
      <c r="I603" s="42"/>
      <c r="J603" s="28"/>
      <c r="K603" s="69"/>
      <c r="L603" s="68"/>
      <c r="M603" s="46"/>
      <c r="N603" s="239" t="str">
        <f ca="1">IF(Tabla1[[#This Row],[Fecha de nac]]="","",IF(Tabla1[[#This Row],[Fecha Finalización]] &gt;=TODAY(), DATEDIF(Tabla1[[#This Row],[Fecha de nac]],TODAY(),"y"), ROUNDDOWN((Tabla1[[#This Row],[Fecha Finalización]] -Tabla1[[#This Row],[Fecha de nac]])/365,0)))</f>
        <v/>
      </c>
      <c r="O603" s="170"/>
      <c r="P603" s="34"/>
      <c r="Q603" s="67"/>
      <c r="R603" s="67"/>
      <c r="S603" s="67"/>
      <c r="T603" s="67"/>
      <c r="U603" s="244" t="str">
        <f>IF(F603="","",Tabla1[[#This Row],[Fecha Inicio grupo]]+3*7-7)</f>
        <v/>
      </c>
      <c r="V603" s="245" t="str">
        <f>IF(F603="","",EDATE(Tabla1[[#This Row],[Fecha Inicio grupo]],3))</f>
        <v/>
      </c>
      <c r="W603" s="29"/>
      <c r="X603" s="29"/>
      <c r="Y603" s="76"/>
      <c r="Z603" s="76"/>
      <c r="AA603" s="76"/>
      <c r="AB603" s="76"/>
      <c r="AC603" s="76"/>
      <c r="AD603" s="76"/>
      <c r="AE603" s="76"/>
      <c r="AF603" s="76"/>
      <c r="AG603" s="76"/>
      <c r="AH603" s="76"/>
      <c r="AI603" s="76"/>
      <c r="AJ603" s="76"/>
      <c r="AK603" s="76"/>
      <c r="AL603" s="76"/>
      <c r="AM603" s="76"/>
      <c r="AN603" s="76"/>
      <c r="AO603" s="145"/>
      <c r="AP603" s="247" t="str">
        <f>IF(F603="","",IFERROR(VLOOKUP(SUBSTITUTE(SUBSTITUTE(Tabla1[[#This Row],[Uso Sistemas]],"T","P"),"N","F"),Parámetros!$M$2:$N$17,2,0),"Completar hasta 3ra sem. para evaluar a Probacionista"))</f>
        <v/>
      </c>
      <c r="AQ603" s="39"/>
      <c r="AR603" s="39"/>
      <c r="AS603" s="39"/>
      <c r="AT603" s="28"/>
      <c r="AU603" s="55"/>
      <c r="AV603" s="55"/>
      <c r="AW603" s="55"/>
      <c r="AX603" s="249" t="str">
        <f>IF(V603="","",EOMONTH(EDATE(Tabla1[[#This Row],[Fecha Finalización]],2),0))</f>
        <v/>
      </c>
      <c r="AY603" s="39"/>
      <c r="AZ603" s="250" t="str">
        <f>IF(V603="","",EOMONTH(EDATE(Tabla1[[#This Row],[Fecha Finalización]],3),0))</f>
        <v/>
      </c>
      <c r="BA603" s="39"/>
      <c r="BB603" s="39"/>
      <c r="BC603" s="236"/>
      <c r="BD603" s="234" t="str">
        <f>IF(F603="","",Tabla1[[#This Row],[sem 01]]&amp;Tabla1[[#This Row],[sem 02]]&amp;Tabla1[[#This Row],[sem 03]])</f>
        <v/>
      </c>
      <c r="BE603" s="235" t="str">
        <f>IF(TRIM(F603)="","",$B$1&amp;"-"&amp;SUBSTITUTE(Tabla1[[#This Row],[Mes Inscrito]]," ","")&amp;"-"&amp;SUBSTITUTE(Tabla1[[#This Row],[Dia de clases Inscrito]]," ","")&amp;"-"&amp;SUBSTITUTE(Tabla1[[#This Row],[Horario Inscrito]]," ","")&amp;"-"&amp;Tabla1[[#This Row],[Fecha Inicio grupo]])</f>
        <v/>
      </c>
      <c r="BF603" s="252" t="str">
        <f>IF(F603="","",Tabla1[[#This Row],[Curso]])</f>
        <v/>
      </c>
      <c r="BG603" s="253" t="str">
        <f>+IF(TRIM(F603)="","",$B$1&amp;"-"&amp;TRIM(Tabla1[[#This Row],[Mes Inscrito]])&amp;"-"&amp;TRIM(Tabla1[[#This Row],[Dia de clases Inscrito]])&amp;"-"&amp;TRIM(Tabla1[[#This Row],[Horario Inscrito]])&amp;"-"&amp;TRIM(Tabla1[[#This Row],[Fecha Inicio grupo]])&amp;"-"&amp;TRIM(Tabla1[[#This Row],[Tipo Incrito]]))</f>
        <v/>
      </c>
      <c r="BH603" s="307"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8"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8"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8" t="str">
        <f>IF(Tabla1[[#This Row],[Fecha Inicio grupo]]="","",IFERROR(VLOOKUP(Tabla1[[#This Row],[Mes de Alta como miembro]],Parámetros!$AM$2:$AN$16,2,0),"01/01/1900"))</f>
        <v/>
      </c>
    </row>
    <row r="604" spans="1:63" ht="14.45">
      <c r="A604" s="68">
        <v>601</v>
      </c>
      <c r="B604" s="29"/>
      <c r="C604" s="34"/>
      <c r="D604" s="42"/>
      <c r="E604" s="64"/>
      <c r="F604" s="45"/>
      <c r="G604" s="45"/>
      <c r="H604" s="164"/>
      <c r="I604" s="42"/>
      <c r="J604" s="28"/>
      <c r="K604" s="69"/>
      <c r="L604" s="68"/>
      <c r="M604" s="46"/>
      <c r="N604" s="239" t="str">
        <f ca="1">IF(Tabla1[[#This Row],[Fecha de nac]]="","",IF(Tabla1[[#This Row],[Fecha Finalización]] &gt;=TODAY(), DATEDIF(Tabla1[[#This Row],[Fecha de nac]],TODAY(),"y"), ROUNDDOWN((Tabla1[[#This Row],[Fecha Finalización]] -Tabla1[[#This Row],[Fecha de nac]])/365,0)))</f>
        <v/>
      </c>
      <c r="O604" s="170"/>
      <c r="P604" s="34"/>
      <c r="Q604" s="67"/>
      <c r="R604" s="67"/>
      <c r="S604" s="67"/>
      <c r="T604" s="67"/>
      <c r="U604" s="244" t="str">
        <f>IF(F604="","",Tabla1[[#This Row],[Fecha Inicio grupo]]+3*7-7)</f>
        <v/>
      </c>
      <c r="V604" s="245" t="str">
        <f>IF(F604="","",EDATE(Tabla1[[#This Row],[Fecha Inicio grupo]],3))</f>
        <v/>
      </c>
      <c r="W604" s="29"/>
      <c r="X604" s="29"/>
      <c r="Y604" s="76"/>
      <c r="Z604" s="76"/>
      <c r="AA604" s="76"/>
      <c r="AB604" s="76"/>
      <c r="AC604" s="76"/>
      <c r="AD604" s="76"/>
      <c r="AE604" s="76"/>
      <c r="AF604" s="76"/>
      <c r="AG604" s="76"/>
      <c r="AH604" s="76"/>
      <c r="AI604" s="76"/>
      <c r="AJ604" s="76"/>
      <c r="AK604" s="76"/>
      <c r="AL604" s="76"/>
      <c r="AM604" s="76"/>
      <c r="AN604" s="76"/>
      <c r="AO604" s="145"/>
      <c r="AP604" s="247" t="str">
        <f>IF(F604="","",IFERROR(VLOOKUP(SUBSTITUTE(SUBSTITUTE(Tabla1[[#This Row],[Uso Sistemas]],"T","P"),"N","F"),Parámetros!$M$2:$N$17,2,0),"Completar hasta 3ra sem. para evaluar a Probacionista"))</f>
        <v/>
      </c>
      <c r="AQ604" s="39"/>
      <c r="AR604" s="39"/>
      <c r="AS604" s="39"/>
      <c r="AT604" s="28"/>
      <c r="AU604" s="55"/>
      <c r="AV604" s="55"/>
      <c r="AW604" s="55"/>
      <c r="AX604" s="249" t="str">
        <f>IF(V604="","",EOMONTH(EDATE(Tabla1[[#This Row],[Fecha Finalización]],2),0))</f>
        <v/>
      </c>
      <c r="AY604" s="39"/>
      <c r="AZ604" s="250" t="str">
        <f>IF(V604="","",EOMONTH(EDATE(Tabla1[[#This Row],[Fecha Finalización]],3),0))</f>
        <v/>
      </c>
      <c r="BA604" s="39"/>
      <c r="BB604" s="39"/>
      <c r="BC604" s="236"/>
      <c r="BD604" s="234" t="str">
        <f>IF(F604="","",Tabla1[[#This Row],[sem 01]]&amp;Tabla1[[#This Row],[sem 02]]&amp;Tabla1[[#This Row],[sem 03]])</f>
        <v/>
      </c>
      <c r="BE604" s="235" t="str">
        <f>IF(TRIM(F604)="","",$B$1&amp;"-"&amp;SUBSTITUTE(Tabla1[[#This Row],[Mes Inscrito]]," ","")&amp;"-"&amp;SUBSTITUTE(Tabla1[[#This Row],[Dia de clases Inscrito]]," ","")&amp;"-"&amp;SUBSTITUTE(Tabla1[[#This Row],[Horario Inscrito]]," ","")&amp;"-"&amp;Tabla1[[#This Row],[Fecha Inicio grupo]])</f>
        <v/>
      </c>
      <c r="BF604" s="252" t="str">
        <f>IF(F604="","",Tabla1[[#This Row],[Curso]])</f>
        <v/>
      </c>
      <c r="BG604" s="253" t="str">
        <f>+IF(TRIM(F604)="","",$B$1&amp;"-"&amp;TRIM(Tabla1[[#This Row],[Mes Inscrito]])&amp;"-"&amp;TRIM(Tabla1[[#This Row],[Dia de clases Inscrito]])&amp;"-"&amp;TRIM(Tabla1[[#This Row],[Horario Inscrito]])&amp;"-"&amp;TRIM(Tabla1[[#This Row],[Fecha Inicio grupo]])&amp;"-"&amp;TRIM(Tabla1[[#This Row],[Tipo Incrito]]))</f>
        <v/>
      </c>
      <c r="BH604" s="307"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8"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8"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8" t="str">
        <f>IF(Tabla1[[#This Row],[Fecha Inicio grupo]]="","",IFERROR(VLOOKUP(Tabla1[[#This Row],[Mes de Alta como miembro]],Parámetros!$AM$2:$AN$16,2,0),"01/01/1900"))</f>
        <v/>
      </c>
    </row>
    <row r="605" spans="1:63" ht="14.45">
      <c r="A605" s="68">
        <v>602</v>
      </c>
      <c r="B605" s="29"/>
      <c r="C605" s="34"/>
      <c r="D605" s="42"/>
      <c r="E605" s="64"/>
      <c r="F605" s="45"/>
      <c r="G605" s="45"/>
      <c r="H605" s="164"/>
      <c r="I605" s="42"/>
      <c r="J605" s="28"/>
      <c r="K605" s="69"/>
      <c r="L605" s="68"/>
      <c r="M605" s="46"/>
      <c r="N605" s="239" t="str">
        <f ca="1">IF(Tabla1[[#This Row],[Fecha de nac]]="","",IF(Tabla1[[#This Row],[Fecha Finalización]] &gt;=TODAY(), DATEDIF(Tabla1[[#This Row],[Fecha de nac]],TODAY(),"y"), ROUNDDOWN((Tabla1[[#This Row],[Fecha Finalización]] -Tabla1[[#This Row],[Fecha de nac]])/365,0)))</f>
        <v/>
      </c>
      <c r="O605" s="170"/>
      <c r="P605" s="34"/>
      <c r="Q605" s="67"/>
      <c r="R605" s="67"/>
      <c r="S605" s="67"/>
      <c r="T605" s="67"/>
      <c r="U605" s="244" t="str">
        <f>IF(F605="","",Tabla1[[#This Row],[Fecha Inicio grupo]]+3*7-7)</f>
        <v/>
      </c>
      <c r="V605" s="245" t="str">
        <f>IF(F605="","",EDATE(Tabla1[[#This Row],[Fecha Inicio grupo]],3))</f>
        <v/>
      </c>
      <c r="W605" s="29"/>
      <c r="X605" s="29"/>
      <c r="Y605" s="76"/>
      <c r="Z605" s="76"/>
      <c r="AA605" s="76"/>
      <c r="AB605" s="76"/>
      <c r="AC605" s="76"/>
      <c r="AD605" s="76"/>
      <c r="AE605" s="76"/>
      <c r="AF605" s="76"/>
      <c r="AG605" s="76"/>
      <c r="AH605" s="76"/>
      <c r="AI605" s="76"/>
      <c r="AJ605" s="76"/>
      <c r="AK605" s="76"/>
      <c r="AL605" s="76"/>
      <c r="AM605" s="76"/>
      <c r="AN605" s="76"/>
      <c r="AO605" s="145"/>
      <c r="AP605" s="247" t="str">
        <f>IF(F605="","",IFERROR(VLOOKUP(SUBSTITUTE(SUBSTITUTE(Tabla1[[#This Row],[Uso Sistemas]],"T","P"),"N","F"),Parámetros!$M$2:$N$17,2,0),"Completar hasta 3ra sem. para evaluar a Probacionista"))</f>
        <v/>
      </c>
      <c r="AQ605" s="39"/>
      <c r="AR605" s="39"/>
      <c r="AS605" s="39"/>
      <c r="AT605" s="28"/>
      <c r="AU605" s="55"/>
      <c r="AV605" s="55"/>
      <c r="AW605" s="55"/>
      <c r="AX605" s="249" t="str">
        <f>IF(V605="","",EOMONTH(EDATE(Tabla1[[#This Row],[Fecha Finalización]],2),0))</f>
        <v/>
      </c>
      <c r="AY605" s="39"/>
      <c r="AZ605" s="250" t="str">
        <f>IF(V605="","",EOMONTH(EDATE(Tabla1[[#This Row],[Fecha Finalización]],3),0))</f>
        <v/>
      </c>
      <c r="BA605" s="39"/>
      <c r="BB605" s="39"/>
      <c r="BC605" s="236"/>
      <c r="BD605" s="234" t="str">
        <f>IF(F605="","",Tabla1[[#This Row],[sem 01]]&amp;Tabla1[[#This Row],[sem 02]]&amp;Tabla1[[#This Row],[sem 03]])</f>
        <v/>
      </c>
      <c r="BE605" s="235" t="str">
        <f>IF(TRIM(F605)="","",$B$1&amp;"-"&amp;SUBSTITUTE(Tabla1[[#This Row],[Mes Inscrito]]," ","")&amp;"-"&amp;SUBSTITUTE(Tabla1[[#This Row],[Dia de clases Inscrito]]," ","")&amp;"-"&amp;SUBSTITUTE(Tabla1[[#This Row],[Horario Inscrito]]," ","")&amp;"-"&amp;Tabla1[[#This Row],[Fecha Inicio grupo]])</f>
        <v/>
      </c>
      <c r="BF605" s="252" t="str">
        <f>IF(F605="","",Tabla1[[#This Row],[Curso]])</f>
        <v/>
      </c>
      <c r="BG605" s="253" t="str">
        <f>+IF(TRIM(F605)="","",$B$1&amp;"-"&amp;TRIM(Tabla1[[#This Row],[Mes Inscrito]])&amp;"-"&amp;TRIM(Tabla1[[#This Row],[Dia de clases Inscrito]])&amp;"-"&amp;TRIM(Tabla1[[#This Row],[Horario Inscrito]])&amp;"-"&amp;TRIM(Tabla1[[#This Row],[Fecha Inicio grupo]])&amp;"-"&amp;TRIM(Tabla1[[#This Row],[Tipo Incrito]]))</f>
        <v/>
      </c>
      <c r="BH605" s="307"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8"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8"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8" t="str">
        <f>IF(Tabla1[[#This Row],[Fecha Inicio grupo]]="","",IFERROR(VLOOKUP(Tabla1[[#This Row],[Mes de Alta como miembro]],Parámetros!$AM$2:$AN$16,2,0),"01/01/1900"))</f>
        <v/>
      </c>
    </row>
    <row r="606" spans="1:63" ht="14.45">
      <c r="A606" s="68">
        <v>603</v>
      </c>
      <c r="B606" s="29"/>
      <c r="C606" s="34"/>
      <c r="D606" s="42"/>
      <c r="E606" s="64"/>
      <c r="F606" s="45"/>
      <c r="G606" s="45"/>
      <c r="H606" s="164"/>
      <c r="I606" s="42"/>
      <c r="J606" s="28"/>
      <c r="K606" s="69"/>
      <c r="L606" s="68"/>
      <c r="M606" s="46"/>
      <c r="N606" s="239" t="str">
        <f ca="1">IF(Tabla1[[#This Row],[Fecha de nac]]="","",IF(Tabla1[[#This Row],[Fecha Finalización]] &gt;=TODAY(), DATEDIF(Tabla1[[#This Row],[Fecha de nac]],TODAY(),"y"), ROUNDDOWN((Tabla1[[#This Row],[Fecha Finalización]] -Tabla1[[#This Row],[Fecha de nac]])/365,0)))</f>
        <v/>
      </c>
      <c r="O606" s="170"/>
      <c r="P606" s="34"/>
      <c r="Q606" s="67"/>
      <c r="R606" s="67"/>
      <c r="S606" s="67"/>
      <c r="T606" s="67"/>
      <c r="U606" s="244" t="str">
        <f>IF(F606="","",Tabla1[[#This Row],[Fecha Inicio grupo]]+3*7-7)</f>
        <v/>
      </c>
      <c r="V606" s="245" t="str">
        <f>IF(F606="","",EDATE(Tabla1[[#This Row],[Fecha Inicio grupo]],3))</f>
        <v/>
      </c>
      <c r="W606" s="29"/>
      <c r="X606" s="29"/>
      <c r="Y606" s="76"/>
      <c r="Z606" s="76"/>
      <c r="AA606" s="76"/>
      <c r="AB606" s="76"/>
      <c r="AC606" s="76"/>
      <c r="AD606" s="76"/>
      <c r="AE606" s="76"/>
      <c r="AF606" s="76"/>
      <c r="AG606" s="76"/>
      <c r="AH606" s="76"/>
      <c r="AI606" s="76"/>
      <c r="AJ606" s="76"/>
      <c r="AK606" s="76"/>
      <c r="AL606" s="76"/>
      <c r="AM606" s="76"/>
      <c r="AN606" s="76"/>
      <c r="AO606" s="145"/>
      <c r="AP606" s="247" t="str">
        <f>IF(F606="","",IFERROR(VLOOKUP(SUBSTITUTE(SUBSTITUTE(Tabla1[[#This Row],[Uso Sistemas]],"T","P"),"N","F"),Parámetros!$M$2:$N$17,2,0),"Completar hasta 3ra sem. para evaluar a Probacionista"))</f>
        <v/>
      </c>
      <c r="AQ606" s="39"/>
      <c r="AR606" s="39"/>
      <c r="AS606" s="39"/>
      <c r="AT606" s="28"/>
      <c r="AU606" s="55"/>
      <c r="AV606" s="55"/>
      <c r="AW606" s="55"/>
      <c r="AX606" s="249" t="str">
        <f>IF(V606="","",EOMONTH(EDATE(Tabla1[[#This Row],[Fecha Finalización]],2),0))</f>
        <v/>
      </c>
      <c r="AY606" s="39"/>
      <c r="AZ606" s="250" t="str">
        <f>IF(V606="","",EOMONTH(EDATE(Tabla1[[#This Row],[Fecha Finalización]],3),0))</f>
        <v/>
      </c>
      <c r="BA606" s="39"/>
      <c r="BB606" s="39"/>
      <c r="BC606" s="236"/>
      <c r="BD606" s="234" t="str">
        <f>IF(F606="","",Tabla1[[#This Row],[sem 01]]&amp;Tabla1[[#This Row],[sem 02]]&amp;Tabla1[[#This Row],[sem 03]])</f>
        <v/>
      </c>
      <c r="BE606" s="235" t="str">
        <f>IF(TRIM(F606)="","",$B$1&amp;"-"&amp;SUBSTITUTE(Tabla1[[#This Row],[Mes Inscrito]]," ","")&amp;"-"&amp;SUBSTITUTE(Tabla1[[#This Row],[Dia de clases Inscrito]]," ","")&amp;"-"&amp;SUBSTITUTE(Tabla1[[#This Row],[Horario Inscrito]]," ","")&amp;"-"&amp;Tabla1[[#This Row],[Fecha Inicio grupo]])</f>
        <v/>
      </c>
      <c r="BF606" s="252" t="str">
        <f>IF(F606="","",Tabla1[[#This Row],[Curso]])</f>
        <v/>
      </c>
      <c r="BG606" s="253" t="str">
        <f>+IF(TRIM(F606)="","",$B$1&amp;"-"&amp;TRIM(Tabla1[[#This Row],[Mes Inscrito]])&amp;"-"&amp;TRIM(Tabla1[[#This Row],[Dia de clases Inscrito]])&amp;"-"&amp;TRIM(Tabla1[[#This Row],[Horario Inscrito]])&amp;"-"&amp;TRIM(Tabla1[[#This Row],[Fecha Inicio grupo]])&amp;"-"&amp;TRIM(Tabla1[[#This Row],[Tipo Incrito]]))</f>
        <v/>
      </c>
      <c r="BH606" s="307"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8"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8"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8" t="str">
        <f>IF(Tabla1[[#This Row],[Fecha Inicio grupo]]="","",IFERROR(VLOOKUP(Tabla1[[#This Row],[Mes de Alta como miembro]],Parámetros!$AM$2:$AN$16,2,0),"01/01/1900"))</f>
        <v/>
      </c>
    </row>
    <row r="607" spans="1:63" ht="14.45">
      <c r="A607" s="68">
        <v>604</v>
      </c>
      <c r="B607" s="29"/>
      <c r="C607" s="34"/>
      <c r="D607" s="42"/>
      <c r="E607" s="64"/>
      <c r="F607" s="45"/>
      <c r="G607" s="45"/>
      <c r="H607" s="164"/>
      <c r="I607" s="42"/>
      <c r="J607" s="28"/>
      <c r="K607" s="69"/>
      <c r="L607" s="68"/>
      <c r="M607" s="46"/>
      <c r="N607" s="239" t="str">
        <f ca="1">IF(Tabla1[[#This Row],[Fecha de nac]]="","",IF(Tabla1[[#This Row],[Fecha Finalización]] &gt;=TODAY(), DATEDIF(Tabla1[[#This Row],[Fecha de nac]],TODAY(),"y"), ROUNDDOWN((Tabla1[[#This Row],[Fecha Finalización]] -Tabla1[[#This Row],[Fecha de nac]])/365,0)))</f>
        <v/>
      </c>
      <c r="O607" s="170"/>
      <c r="P607" s="34"/>
      <c r="Q607" s="67"/>
      <c r="R607" s="67"/>
      <c r="S607" s="67"/>
      <c r="T607" s="67"/>
      <c r="U607" s="244" t="str">
        <f>IF(F607="","",Tabla1[[#This Row],[Fecha Inicio grupo]]+3*7-7)</f>
        <v/>
      </c>
      <c r="V607" s="245" t="str">
        <f>IF(F607="","",EDATE(Tabla1[[#This Row],[Fecha Inicio grupo]],3))</f>
        <v/>
      </c>
      <c r="W607" s="29"/>
      <c r="X607" s="29"/>
      <c r="Y607" s="76"/>
      <c r="Z607" s="76"/>
      <c r="AA607" s="76"/>
      <c r="AB607" s="76"/>
      <c r="AC607" s="76"/>
      <c r="AD607" s="76"/>
      <c r="AE607" s="76"/>
      <c r="AF607" s="76"/>
      <c r="AG607" s="76"/>
      <c r="AH607" s="76"/>
      <c r="AI607" s="76"/>
      <c r="AJ607" s="76"/>
      <c r="AK607" s="76"/>
      <c r="AL607" s="76"/>
      <c r="AM607" s="76"/>
      <c r="AN607" s="76"/>
      <c r="AO607" s="145"/>
      <c r="AP607" s="247" t="str">
        <f>IF(F607="","",IFERROR(VLOOKUP(SUBSTITUTE(SUBSTITUTE(Tabla1[[#This Row],[Uso Sistemas]],"T","P"),"N","F"),Parámetros!$M$2:$N$17,2,0),"Completar hasta 3ra sem. para evaluar a Probacionista"))</f>
        <v/>
      </c>
      <c r="AQ607" s="39"/>
      <c r="AR607" s="39"/>
      <c r="AS607" s="39"/>
      <c r="AT607" s="28"/>
      <c r="AU607" s="55"/>
      <c r="AV607" s="55"/>
      <c r="AW607" s="55"/>
      <c r="AX607" s="249" t="str">
        <f>IF(V607="","",EOMONTH(EDATE(Tabla1[[#This Row],[Fecha Finalización]],2),0))</f>
        <v/>
      </c>
      <c r="AY607" s="39"/>
      <c r="AZ607" s="250" t="str">
        <f>IF(V607="","",EOMONTH(EDATE(Tabla1[[#This Row],[Fecha Finalización]],3),0))</f>
        <v/>
      </c>
      <c r="BA607" s="39"/>
      <c r="BB607" s="39"/>
      <c r="BC607" s="236"/>
      <c r="BD607" s="234" t="str">
        <f>IF(F607="","",Tabla1[[#This Row],[sem 01]]&amp;Tabla1[[#This Row],[sem 02]]&amp;Tabla1[[#This Row],[sem 03]])</f>
        <v/>
      </c>
      <c r="BE607" s="235" t="str">
        <f>IF(TRIM(F607)="","",$B$1&amp;"-"&amp;SUBSTITUTE(Tabla1[[#This Row],[Mes Inscrito]]," ","")&amp;"-"&amp;SUBSTITUTE(Tabla1[[#This Row],[Dia de clases Inscrito]]," ","")&amp;"-"&amp;SUBSTITUTE(Tabla1[[#This Row],[Horario Inscrito]]," ","")&amp;"-"&amp;Tabla1[[#This Row],[Fecha Inicio grupo]])</f>
        <v/>
      </c>
      <c r="BF607" s="252" t="str">
        <f>IF(F607="","",Tabla1[[#This Row],[Curso]])</f>
        <v/>
      </c>
      <c r="BG607" s="253" t="str">
        <f>+IF(TRIM(F607)="","",$B$1&amp;"-"&amp;TRIM(Tabla1[[#This Row],[Mes Inscrito]])&amp;"-"&amp;TRIM(Tabla1[[#This Row],[Dia de clases Inscrito]])&amp;"-"&amp;TRIM(Tabla1[[#This Row],[Horario Inscrito]])&amp;"-"&amp;TRIM(Tabla1[[#This Row],[Fecha Inicio grupo]])&amp;"-"&amp;TRIM(Tabla1[[#This Row],[Tipo Incrito]]))</f>
        <v/>
      </c>
      <c r="BH607" s="307"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8"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8"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8" t="str">
        <f>IF(Tabla1[[#This Row],[Fecha Inicio grupo]]="","",IFERROR(VLOOKUP(Tabla1[[#This Row],[Mes de Alta como miembro]],Parámetros!$AM$2:$AN$16,2,0),"01/01/1900"))</f>
        <v/>
      </c>
    </row>
    <row r="608" spans="1:63" ht="14.45">
      <c r="A608" s="68">
        <v>605</v>
      </c>
      <c r="B608" s="29"/>
      <c r="C608" s="34"/>
      <c r="D608" s="42"/>
      <c r="E608" s="64"/>
      <c r="F608" s="45"/>
      <c r="G608" s="45"/>
      <c r="H608" s="164"/>
      <c r="I608" s="42"/>
      <c r="J608" s="28"/>
      <c r="K608" s="69"/>
      <c r="L608" s="68"/>
      <c r="M608" s="46"/>
      <c r="N608" s="239" t="str">
        <f ca="1">IF(Tabla1[[#This Row],[Fecha de nac]]="","",IF(Tabla1[[#This Row],[Fecha Finalización]] &gt;=TODAY(), DATEDIF(Tabla1[[#This Row],[Fecha de nac]],TODAY(),"y"), ROUNDDOWN((Tabla1[[#This Row],[Fecha Finalización]] -Tabla1[[#This Row],[Fecha de nac]])/365,0)))</f>
        <v/>
      </c>
      <c r="O608" s="170"/>
      <c r="P608" s="34"/>
      <c r="Q608" s="67"/>
      <c r="R608" s="67"/>
      <c r="S608" s="67"/>
      <c r="T608" s="67"/>
      <c r="U608" s="244" t="str">
        <f>IF(F608="","",Tabla1[[#This Row],[Fecha Inicio grupo]]+3*7-7)</f>
        <v/>
      </c>
      <c r="V608" s="245" t="str">
        <f>IF(F608="","",EDATE(Tabla1[[#This Row],[Fecha Inicio grupo]],3))</f>
        <v/>
      </c>
      <c r="W608" s="29"/>
      <c r="X608" s="29"/>
      <c r="Y608" s="76"/>
      <c r="Z608" s="76"/>
      <c r="AA608" s="76"/>
      <c r="AB608" s="76"/>
      <c r="AC608" s="76"/>
      <c r="AD608" s="76"/>
      <c r="AE608" s="76"/>
      <c r="AF608" s="76"/>
      <c r="AG608" s="76"/>
      <c r="AH608" s="76"/>
      <c r="AI608" s="76"/>
      <c r="AJ608" s="76"/>
      <c r="AK608" s="76"/>
      <c r="AL608" s="76"/>
      <c r="AM608" s="76"/>
      <c r="AN608" s="76"/>
      <c r="AO608" s="145"/>
      <c r="AP608" s="247" t="str">
        <f>IF(F608="","",IFERROR(VLOOKUP(SUBSTITUTE(SUBSTITUTE(Tabla1[[#This Row],[Uso Sistemas]],"T","P"),"N","F"),Parámetros!$M$2:$N$17,2,0),"Completar hasta 3ra sem. para evaluar a Probacionista"))</f>
        <v/>
      </c>
      <c r="AQ608" s="39"/>
      <c r="AR608" s="39"/>
      <c r="AS608" s="39"/>
      <c r="AT608" s="28"/>
      <c r="AU608" s="55"/>
      <c r="AV608" s="55"/>
      <c r="AW608" s="55"/>
      <c r="AX608" s="249" t="str">
        <f>IF(V608="","",EOMONTH(EDATE(Tabla1[[#This Row],[Fecha Finalización]],2),0))</f>
        <v/>
      </c>
      <c r="AY608" s="39"/>
      <c r="AZ608" s="250" t="str">
        <f>IF(V608="","",EOMONTH(EDATE(Tabla1[[#This Row],[Fecha Finalización]],3),0))</f>
        <v/>
      </c>
      <c r="BA608" s="39"/>
      <c r="BB608" s="39"/>
      <c r="BC608" s="236"/>
      <c r="BD608" s="234" t="str">
        <f>IF(F608="","",Tabla1[[#This Row],[sem 01]]&amp;Tabla1[[#This Row],[sem 02]]&amp;Tabla1[[#This Row],[sem 03]])</f>
        <v/>
      </c>
      <c r="BE608" s="235" t="str">
        <f>IF(TRIM(F608)="","",$B$1&amp;"-"&amp;SUBSTITUTE(Tabla1[[#This Row],[Mes Inscrito]]," ","")&amp;"-"&amp;SUBSTITUTE(Tabla1[[#This Row],[Dia de clases Inscrito]]," ","")&amp;"-"&amp;SUBSTITUTE(Tabla1[[#This Row],[Horario Inscrito]]," ","")&amp;"-"&amp;Tabla1[[#This Row],[Fecha Inicio grupo]])</f>
        <v/>
      </c>
      <c r="BF608" s="252" t="str">
        <f>IF(F608="","",Tabla1[[#This Row],[Curso]])</f>
        <v/>
      </c>
      <c r="BG608" s="253" t="str">
        <f>+IF(TRIM(F608)="","",$B$1&amp;"-"&amp;TRIM(Tabla1[[#This Row],[Mes Inscrito]])&amp;"-"&amp;TRIM(Tabla1[[#This Row],[Dia de clases Inscrito]])&amp;"-"&amp;TRIM(Tabla1[[#This Row],[Horario Inscrito]])&amp;"-"&amp;TRIM(Tabla1[[#This Row],[Fecha Inicio grupo]])&amp;"-"&amp;TRIM(Tabla1[[#This Row],[Tipo Incrito]]))</f>
        <v/>
      </c>
      <c r="BH608" s="307"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8"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8"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8" t="str">
        <f>IF(Tabla1[[#This Row],[Fecha Inicio grupo]]="","",IFERROR(VLOOKUP(Tabla1[[#This Row],[Mes de Alta como miembro]],Parámetros!$AM$2:$AN$16,2,0),"01/01/1900"))</f>
        <v/>
      </c>
    </row>
    <row r="609" spans="1:63" ht="14.45">
      <c r="A609" s="68">
        <v>606</v>
      </c>
      <c r="B609" s="29"/>
      <c r="C609" s="34"/>
      <c r="D609" s="42"/>
      <c r="E609" s="64"/>
      <c r="F609" s="45"/>
      <c r="G609" s="45"/>
      <c r="H609" s="164"/>
      <c r="I609" s="42"/>
      <c r="J609" s="28"/>
      <c r="K609" s="69"/>
      <c r="L609" s="68"/>
      <c r="M609" s="46"/>
      <c r="N609" s="239" t="str">
        <f ca="1">IF(Tabla1[[#This Row],[Fecha de nac]]="","",IF(Tabla1[[#This Row],[Fecha Finalización]] &gt;=TODAY(), DATEDIF(Tabla1[[#This Row],[Fecha de nac]],TODAY(),"y"), ROUNDDOWN((Tabla1[[#This Row],[Fecha Finalización]] -Tabla1[[#This Row],[Fecha de nac]])/365,0)))</f>
        <v/>
      </c>
      <c r="O609" s="170"/>
      <c r="P609" s="34"/>
      <c r="Q609" s="67"/>
      <c r="R609" s="67"/>
      <c r="S609" s="67"/>
      <c r="T609" s="67"/>
      <c r="U609" s="244" t="str">
        <f>IF(F609="","",Tabla1[[#This Row],[Fecha Inicio grupo]]+3*7-7)</f>
        <v/>
      </c>
      <c r="V609" s="245" t="str">
        <f>IF(F609="","",EDATE(Tabla1[[#This Row],[Fecha Inicio grupo]],3))</f>
        <v/>
      </c>
      <c r="W609" s="29"/>
      <c r="X609" s="29"/>
      <c r="Y609" s="76"/>
      <c r="Z609" s="76"/>
      <c r="AA609" s="76"/>
      <c r="AB609" s="76"/>
      <c r="AC609" s="76"/>
      <c r="AD609" s="76"/>
      <c r="AE609" s="76"/>
      <c r="AF609" s="76"/>
      <c r="AG609" s="76"/>
      <c r="AH609" s="76"/>
      <c r="AI609" s="76"/>
      <c r="AJ609" s="76"/>
      <c r="AK609" s="76"/>
      <c r="AL609" s="76"/>
      <c r="AM609" s="76"/>
      <c r="AN609" s="76"/>
      <c r="AO609" s="145"/>
      <c r="AP609" s="247" t="str">
        <f>IF(F609="","",IFERROR(VLOOKUP(SUBSTITUTE(SUBSTITUTE(Tabla1[[#This Row],[Uso Sistemas]],"T","P"),"N","F"),Parámetros!$M$2:$N$17,2,0),"Completar hasta 3ra sem. para evaluar a Probacionista"))</f>
        <v/>
      </c>
      <c r="AQ609" s="39"/>
      <c r="AR609" s="39"/>
      <c r="AS609" s="39"/>
      <c r="AT609" s="28"/>
      <c r="AU609" s="55"/>
      <c r="AV609" s="55"/>
      <c r="AW609" s="55"/>
      <c r="AX609" s="249" t="str">
        <f>IF(V609="","",EOMONTH(EDATE(Tabla1[[#This Row],[Fecha Finalización]],2),0))</f>
        <v/>
      </c>
      <c r="AY609" s="39"/>
      <c r="AZ609" s="250" t="str">
        <f>IF(V609="","",EOMONTH(EDATE(Tabla1[[#This Row],[Fecha Finalización]],3),0))</f>
        <v/>
      </c>
      <c r="BA609" s="39"/>
      <c r="BB609" s="39"/>
      <c r="BC609" s="236"/>
      <c r="BD609" s="234" t="str">
        <f>IF(F609="","",Tabla1[[#This Row],[sem 01]]&amp;Tabla1[[#This Row],[sem 02]]&amp;Tabla1[[#This Row],[sem 03]])</f>
        <v/>
      </c>
      <c r="BE609" s="235" t="str">
        <f>IF(TRIM(F609)="","",$B$1&amp;"-"&amp;SUBSTITUTE(Tabla1[[#This Row],[Mes Inscrito]]," ","")&amp;"-"&amp;SUBSTITUTE(Tabla1[[#This Row],[Dia de clases Inscrito]]," ","")&amp;"-"&amp;SUBSTITUTE(Tabla1[[#This Row],[Horario Inscrito]]," ","")&amp;"-"&amp;Tabla1[[#This Row],[Fecha Inicio grupo]])</f>
        <v/>
      </c>
      <c r="BF609" s="252" t="str">
        <f>IF(F609="","",Tabla1[[#This Row],[Curso]])</f>
        <v/>
      </c>
      <c r="BG609" s="253" t="str">
        <f>+IF(TRIM(F609)="","",$B$1&amp;"-"&amp;TRIM(Tabla1[[#This Row],[Mes Inscrito]])&amp;"-"&amp;TRIM(Tabla1[[#This Row],[Dia de clases Inscrito]])&amp;"-"&amp;TRIM(Tabla1[[#This Row],[Horario Inscrito]])&amp;"-"&amp;TRIM(Tabla1[[#This Row],[Fecha Inicio grupo]])&amp;"-"&amp;TRIM(Tabla1[[#This Row],[Tipo Incrito]]))</f>
        <v/>
      </c>
      <c r="BH609" s="307"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8"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8"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8" t="str">
        <f>IF(Tabla1[[#This Row],[Fecha Inicio grupo]]="","",IFERROR(VLOOKUP(Tabla1[[#This Row],[Mes de Alta como miembro]],Parámetros!$AM$2:$AN$16,2,0),"01/01/1900"))</f>
        <v/>
      </c>
    </row>
    <row r="610" spans="1:63" ht="14.45">
      <c r="A610" s="68">
        <v>607</v>
      </c>
      <c r="B610" s="29"/>
      <c r="C610" s="34"/>
      <c r="D610" s="42"/>
      <c r="E610" s="64"/>
      <c r="F610" s="45"/>
      <c r="G610" s="45"/>
      <c r="H610" s="164"/>
      <c r="I610" s="42"/>
      <c r="J610" s="28"/>
      <c r="K610" s="69"/>
      <c r="L610" s="68"/>
      <c r="M610" s="46"/>
      <c r="N610" s="239" t="str">
        <f ca="1">IF(Tabla1[[#This Row],[Fecha de nac]]="","",IF(Tabla1[[#This Row],[Fecha Finalización]] &gt;=TODAY(), DATEDIF(Tabla1[[#This Row],[Fecha de nac]],TODAY(),"y"), ROUNDDOWN((Tabla1[[#This Row],[Fecha Finalización]] -Tabla1[[#This Row],[Fecha de nac]])/365,0)))</f>
        <v/>
      </c>
      <c r="O610" s="170"/>
      <c r="P610" s="34"/>
      <c r="Q610" s="67"/>
      <c r="R610" s="67"/>
      <c r="S610" s="67"/>
      <c r="T610" s="67"/>
      <c r="U610" s="244" t="str">
        <f>IF(F610="","",Tabla1[[#This Row],[Fecha Inicio grupo]]+3*7-7)</f>
        <v/>
      </c>
      <c r="V610" s="245" t="str">
        <f>IF(F610="","",EDATE(Tabla1[[#This Row],[Fecha Inicio grupo]],3))</f>
        <v/>
      </c>
      <c r="W610" s="29"/>
      <c r="X610" s="29"/>
      <c r="Y610" s="76"/>
      <c r="Z610" s="76"/>
      <c r="AA610" s="76"/>
      <c r="AB610" s="76"/>
      <c r="AC610" s="76"/>
      <c r="AD610" s="76"/>
      <c r="AE610" s="76"/>
      <c r="AF610" s="76"/>
      <c r="AG610" s="76"/>
      <c r="AH610" s="76"/>
      <c r="AI610" s="76"/>
      <c r="AJ610" s="76"/>
      <c r="AK610" s="76"/>
      <c r="AL610" s="76"/>
      <c r="AM610" s="76"/>
      <c r="AN610" s="76"/>
      <c r="AO610" s="145"/>
      <c r="AP610" s="247" t="str">
        <f>IF(F610="","",IFERROR(VLOOKUP(SUBSTITUTE(SUBSTITUTE(Tabla1[[#This Row],[Uso Sistemas]],"T","P"),"N","F"),Parámetros!$M$2:$N$17,2,0),"Completar hasta 3ra sem. para evaluar a Probacionista"))</f>
        <v/>
      </c>
      <c r="AQ610" s="39"/>
      <c r="AR610" s="39"/>
      <c r="AS610" s="39"/>
      <c r="AT610" s="28"/>
      <c r="AU610" s="55"/>
      <c r="AV610" s="55"/>
      <c r="AW610" s="55"/>
      <c r="AX610" s="249" t="str">
        <f>IF(V610="","",EOMONTH(EDATE(Tabla1[[#This Row],[Fecha Finalización]],2),0))</f>
        <v/>
      </c>
      <c r="AY610" s="39"/>
      <c r="AZ610" s="250" t="str">
        <f>IF(V610="","",EOMONTH(EDATE(Tabla1[[#This Row],[Fecha Finalización]],3),0))</f>
        <v/>
      </c>
      <c r="BA610" s="39"/>
      <c r="BB610" s="39"/>
      <c r="BC610" s="236"/>
      <c r="BD610" s="234" t="str">
        <f>IF(F610="","",Tabla1[[#This Row],[sem 01]]&amp;Tabla1[[#This Row],[sem 02]]&amp;Tabla1[[#This Row],[sem 03]])</f>
        <v/>
      </c>
      <c r="BE610" s="235" t="str">
        <f>IF(TRIM(F610)="","",$B$1&amp;"-"&amp;SUBSTITUTE(Tabla1[[#This Row],[Mes Inscrito]]," ","")&amp;"-"&amp;SUBSTITUTE(Tabla1[[#This Row],[Dia de clases Inscrito]]," ","")&amp;"-"&amp;SUBSTITUTE(Tabla1[[#This Row],[Horario Inscrito]]," ","")&amp;"-"&amp;Tabla1[[#This Row],[Fecha Inicio grupo]])</f>
        <v/>
      </c>
      <c r="BF610" s="252" t="str">
        <f>IF(F610="","",Tabla1[[#This Row],[Curso]])</f>
        <v/>
      </c>
      <c r="BG610" s="253" t="str">
        <f>+IF(TRIM(F610)="","",$B$1&amp;"-"&amp;TRIM(Tabla1[[#This Row],[Mes Inscrito]])&amp;"-"&amp;TRIM(Tabla1[[#This Row],[Dia de clases Inscrito]])&amp;"-"&amp;TRIM(Tabla1[[#This Row],[Horario Inscrito]])&amp;"-"&amp;TRIM(Tabla1[[#This Row],[Fecha Inicio grupo]])&amp;"-"&amp;TRIM(Tabla1[[#This Row],[Tipo Incrito]]))</f>
        <v/>
      </c>
      <c r="BH610" s="307"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8"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8"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8" t="str">
        <f>IF(Tabla1[[#This Row],[Fecha Inicio grupo]]="","",IFERROR(VLOOKUP(Tabla1[[#This Row],[Mes de Alta como miembro]],Parámetros!$AM$2:$AN$16,2,0),"01/01/1900"))</f>
        <v/>
      </c>
    </row>
    <row r="611" spans="1:63" ht="14.45">
      <c r="A611" s="68">
        <v>608</v>
      </c>
      <c r="B611" s="29"/>
      <c r="C611" s="34"/>
      <c r="D611" s="42"/>
      <c r="E611" s="64"/>
      <c r="F611" s="45"/>
      <c r="G611" s="45"/>
      <c r="H611" s="164"/>
      <c r="I611" s="42"/>
      <c r="J611" s="28"/>
      <c r="K611" s="69"/>
      <c r="L611" s="68"/>
      <c r="M611" s="46"/>
      <c r="N611" s="239" t="str">
        <f ca="1">IF(Tabla1[[#This Row],[Fecha de nac]]="","",IF(Tabla1[[#This Row],[Fecha Finalización]] &gt;=TODAY(), DATEDIF(Tabla1[[#This Row],[Fecha de nac]],TODAY(),"y"), ROUNDDOWN((Tabla1[[#This Row],[Fecha Finalización]] -Tabla1[[#This Row],[Fecha de nac]])/365,0)))</f>
        <v/>
      </c>
      <c r="O611" s="170"/>
      <c r="P611" s="34"/>
      <c r="Q611" s="67"/>
      <c r="R611" s="67"/>
      <c r="S611" s="67"/>
      <c r="T611" s="67"/>
      <c r="U611" s="244" t="str">
        <f>IF(F611="","",Tabla1[[#This Row],[Fecha Inicio grupo]]+3*7-7)</f>
        <v/>
      </c>
      <c r="V611" s="245" t="str">
        <f>IF(F611="","",EDATE(Tabla1[[#This Row],[Fecha Inicio grupo]],3))</f>
        <v/>
      </c>
      <c r="W611" s="29"/>
      <c r="X611" s="29"/>
      <c r="Y611" s="76"/>
      <c r="Z611" s="76"/>
      <c r="AA611" s="76"/>
      <c r="AB611" s="76"/>
      <c r="AC611" s="76"/>
      <c r="AD611" s="76"/>
      <c r="AE611" s="76"/>
      <c r="AF611" s="76"/>
      <c r="AG611" s="76"/>
      <c r="AH611" s="76"/>
      <c r="AI611" s="76"/>
      <c r="AJ611" s="76"/>
      <c r="AK611" s="76"/>
      <c r="AL611" s="76"/>
      <c r="AM611" s="76"/>
      <c r="AN611" s="76"/>
      <c r="AO611" s="145"/>
      <c r="AP611" s="247" t="str">
        <f>IF(F611="","",IFERROR(VLOOKUP(SUBSTITUTE(SUBSTITUTE(Tabla1[[#This Row],[Uso Sistemas]],"T","P"),"N","F"),Parámetros!$M$2:$N$17,2,0),"Completar hasta 3ra sem. para evaluar a Probacionista"))</f>
        <v/>
      </c>
      <c r="AQ611" s="39"/>
      <c r="AR611" s="39"/>
      <c r="AS611" s="39"/>
      <c r="AT611" s="28"/>
      <c r="AU611" s="55"/>
      <c r="AV611" s="55"/>
      <c r="AW611" s="55"/>
      <c r="AX611" s="249" t="str">
        <f>IF(V611="","",EOMONTH(EDATE(Tabla1[[#This Row],[Fecha Finalización]],2),0))</f>
        <v/>
      </c>
      <c r="AY611" s="39"/>
      <c r="AZ611" s="250" t="str">
        <f>IF(V611="","",EOMONTH(EDATE(Tabla1[[#This Row],[Fecha Finalización]],3),0))</f>
        <v/>
      </c>
      <c r="BA611" s="39"/>
      <c r="BB611" s="39"/>
      <c r="BC611" s="236"/>
      <c r="BD611" s="234" t="str">
        <f>IF(F611="","",Tabla1[[#This Row],[sem 01]]&amp;Tabla1[[#This Row],[sem 02]]&amp;Tabla1[[#This Row],[sem 03]])</f>
        <v/>
      </c>
      <c r="BE611" s="235" t="str">
        <f>IF(TRIM(F611)="","",$B$1&amp;"-"&amp;SUBSTITUTE(Tabla1[[#This Row],[Mes Inscrito]]," ","")&amp;"-"&amp;SUBSTITUTE(Tabla1[[#This Row],[Dia de clases Inscrito]]," ","")&amp;"-"&amp;SUBSTITUTE(Tabla1[[#This Row],[Horario Inscrito]]," ","")&amp;"-"&amp;Tabla1[[#This Row],[Fecha Inicio grupo]])</f>
        <v/>
      </c>
      <c r="BF611" s="252" t="str">
        <f>IF(F611="","",Tabla1[[#This Row],[Curso]])</f>
        <v/>
      </c>
      <c r="BG611" s="253" t="str">
        <f>+IF(TRIM(F611)="","",$B$1&amp;"-"&amp;TRIM(Tabla1[[#This Row],[Mes Inscrito]])&amp;"-"&amp;TRIM(Tabla1[[#This Row],[Dia de clases Inscrito]])&amp;"-"&amp;TRIM(Tabla1[[#This Row],[Horario Inscrito]])&amp;"-"&amp;TRIM(Tabla1[[#This Row],[Fecha Inicio grupo]])&amp;"-"&amp;TRIM(Tabla1[[#This Row],[Tipo Incrito]]))</f>
        <v/>
      </c>
      <c r="BH611" s="307"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8"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8"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8" t="str">
        <f>IF(Tabla1[[#This Row],[Fecha Inicio grupo]]="","",IFERROR(VLOOKUP(Tabla1[[#This Row],[Mes de Alta como miembro]],Parámetros!$AM$2:$AN$16,2,0),"01/01/1900"))</f>
        <v/>
      </c>
    </row>
    <row r="612" spans="1:63" ht="14.45">
      <c r="A612" s="68">
        <v>609</v>
      </c>
      <c r="B612" s="29"/>
      <c r="C612" s="34"/>
      <c r="D612" s="42"/>
      <c r="E612" s="64"/>
      <c r="F612" s="45"/>
      <c r="G612" s="45"/>
      <c r="H612" s="164"/>
      <c r="I612" s="42"/>
      <c r="J612" s="28"/>
      <c r="K612" s="69"/>
      <c r="L612" s="68"/>
      <c r="M612" s="46"/>
      <c r="N612" s="239" t="str">
        <f ca="1">IF(Tabla1[[#This Row],[Fecha de nac]]="","",IF(Tabla1[[#This Row],[Fecha Finalización]] &gt;=TODAY(), DATEDIF(Tabla1[[#This Row],[Fecha de nac]],TODAY(),"y"), ROUNDDOWN((Tabla1[[#This Row],[Fecha Finalización]] -Tabla1[[#This Row],[Fecha de nac]])/365,0)))</f>
        <v/>
      </c>
      <c r="O612" s="170"/>
      <c r="P612" s="34"/>
      <c r="Q612" s="67"/>
      <c r="R612" s="67"/>
      <c r="S612" s="67"/>
      <c r="T612" s="67"/>
      <c r="U612" s="244" t="str">
        <f>IF(F612="","",Tabla1[[#This Row],[Fecha Inicio grupo]]+3*7-7)</f>
        <v/>
      </c>
      <c r="V612" s="245" t="str">
        <f>IF(F612="","",EDATE(Tabla1[[#This Row],[Fecha Inicio grupo]],3))</f>
        <v/>
      </c>
      <c r="W612" s="29"/>
      <c r="X612" s="29"/>
      <c r="Y612" s="76"/>
      <c r="Z612" s="76"/>
      <c r="AA612" s="76"/>
      <c r="AB612" s="76"/>
      <c r="AC612" s="76"/>
      <c r="AD612" s="76"/>
      <c r="AE612" s="76"/>
      <c r="AF612" s="76"/>
      <c r="AG612" s="76"/>
      <c r="AH612" s="76"/>
      <c r="AI612" s="76"/>
      <c r="AJ612" s="76"/>
      <c r="AK612" s="76"/>
      <c r="AL612" s="76"/>
      <c r="AM612" s="76"/>
      <c r="AN612" s="76"/>
      <c r="AO612" s="145"/>
      <c r="AP612" s="247" t="str">
        <f>IF(F612="","",IFERROR(VLOOKUP(SUBSTITUTE(SUBSTITUTE(Tabla1[[#This Row],[Uso Sistemas]],"T","P"),"N","F"),Parámetros!$M$2:$N$17,2,0),"Completar hasta 3ra sem. para evaluar a Probacionista"))</f>
        <v/>
      </c>
      <c r="AQ612" s="39"/>
      <c r="AR612" s="39"/>
      <c r="AS612" s="39"/>
      <c r="AT612" s="28"/>
      <c r="AU612" s="55"/>
      <c r="AV612" s="55"/>
      <c r="AW612" s="55"/>
      <c r="AX612" s="249" t="str">
        <f>IF(V612="","",EOMONTH(EDATE(Tabla1[[#This Row],[Fecha Finalización]],2),0))</f>
        <v/>
      </c>
      <c r="AY612" s="39"/>
      <c r="AZ612" s="250" t="str">
        <f>IF(V612="","",EOMONTH(EDATE(Tabla1[[#This Row],[Fecha Finalización]],3),0))</f>
        <v/>
      </c>
      <c r="BA612" s="39"/>
      <c r="BB612" s="39"/>
      <c r="BC612" s="236"/>
      <c r="BD612" s="234" t="str">
        <f>IF(F612="","",Tabla1[[#This Row],[sem 01]]&amp;Tabla1[[#This Row],[sem 02]]&amp;Tabla1[[#This Row],[sem 03]])</f>
        <v/>
      </c>
      <c r="BE612" s="235" t="str">
        <f>IF(TRIM(F612)="","",$B$1&amp;"-"&amp;SUBSTITUTE(Tabla1[[#This Row],[Mes Inscrito]]," ","")&amp;"-"&amp;SUBSTITUTE(Tabla1[[#This Row],[Dia de clases Inscrito]]," ","")&amp;"-"&amp;SUBSTITUTE(Tabla1[[#This Row],[Horario Inscrito]]," ","")&amp;"-"&amp;Tabla1[[#This Row],[Fecha Inicio grupo]])</f>
        <v/>
      </c>
      <c r="BF612" s="252" t="str">
        <f>IF(F612="","",Tabla1[[#This Row],[Curso]])</f>
        <v/>
      </c>
      <c r="BG612" s="253" t="str">
        <f>+IF(TRIM(F612)="","",$B$1&amp;"-"&amp;TRIM(Tabla1[[#This Row],[Mes Inscrito]])&amp;"-"&amp;TRIM(Tabla1[[#This Row],[Dia de clases Inscrito]])&amp;"-"&amp;TRIM(Tabla1[[#This Row],[Horario Inscrito]])&amp;"-"&amp;TRIM(Tabla1[[#This Row],[Fecha Inicio grupo]])&amp;"-"&amp;TRIM(Tabla1[[#This Row],[Tipo Incrito]]))</f>
        <v/>
      </c>
      <c r="BH612" s="307"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8"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8"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8" t="str">
        <f>IF(Tabla1[[#This Row],[Fecha Inicio grupo]]="","",IFERROR(VLOOKUP(Tabla1[[#This Row],[Mes de Alta como miembro]],Parámetros!$AM$2:$AN$16,2,0),"01/01/1900"))</f>
        <v/>
      </c>
    </row>
    <row r="613" spans="1:63" ht="14.45">
      <c r="A613" s="68">
        <v>610</v>
      </c>
      <c r="B613" s="29"/>
      <c r="C613" s="34"/>
      <c r="D613" s="42"/>
      <c r="E613" s="64"/>
      <c r="F613" s="45"/>
      <c r="G613" s="45"/>
      <c r="H613" s="164"/>
      <c r="I613" s="42"/>
      <c r="J613" s="28"/>
      <c r="K613" s="69"/>
      <c r="L613" s="68"/>
      <c r="M613" s="46"/>
      <c r="N613" s="239" t="str">
        <f ca="1">IF(Tabla1[[#This Row],[Fecha de nac]]="","",IF(Tabla1[[#This Row],[Fecha Finalización]] &gt;=TODAY(), DATEDIF(Tabla1[[#This Row],[Fecha de nac]],TODAY(),"y"), ROUNDDOWN((Tabla1[[#This Row],[Fecha Finalización]] -Tabla1[[#This Row],[Fecha de nac]])/365,0)))</f>
        <v/>
      </c>
      <c r="O613" s="170"/>
      <c r="P613" s="34"/>
      <c r="Q613" s="67"/>
      <c r="R613" s="67"/>
      <c r="S613" s="67"/>
      <c r="T613" s="67"/>
      <c r="U613" s="244" t="str">
        <f>IF(F613="","",Tabla1[[#This Row],[Fecha Inicio grupo]]+3*7-7)</f>
        <v/>
      </c>
      <c r="V613" s="245" t="str">
        <f>IF(F613="","",EDATE(Tabla1[[#This Row],[Fecha Inicio grupo]],3))</f>
        <v/>
      </c>
      <c r="W613" s="29"/>
      <c r="X613" s="29"/>
      <c r="Y613" s="76"/>
      <c r="Z613" s="76"/>
      <c r="AA613" s="76"/>
      <c r="AB613" s="76"/>
      <c r="AC613" s="76"/>
      <c r="AD613" s="76"/>
      <c r="AE613" s="76"/>
      <c r="AF613" s="76"/>
      <c r="AG613" s="76"/>
      <c r="AH613" s="76"/>
      <c r="AI613" s="76"/>
      <c r="AJ613" s="76"/>
      <c r="AK613" s="76"/>
      <c r="AL613" s="76"/>
      <c r="AM613" s="76"/>
      <c r="AN613" s="76"/>
      <c r="AO613" s="145"/>
      <c r="AP613" s="247" t="str">
        <f>IF(F613="","",IFERROR(VLOOKUP(SUBSTITUTE(SUBSTITUTE(Tabla1[[#This Row],[Uso Sistemas]],"T","P"),"N","F"),Parámetros!$M$2:$N$17,2,0),"Completar hasta 3ra sem. para evaluar a Probacionista"))</f>
        <v/>
      </c>
      <c r="AQ613" s="39"/>
      <c r="AR613" s="39"/>
      <c r="AS613" s="39"/>
      <c r="AT613" s="28"/>
      <c r="AU613" s="55"/>
      <c r="AV613" s="55"/>
      <c r="AW613" s="55"/>
      <c r="AX613" s="249" t="str">
        <f>IF(V613="","",EOMONTH(EDATE(Tabla1[[#This Row],[Fecha Finalización]],2),0))</f>
        <v/>
      </c>
      <c r="AY613" s="39"/>
      <c r="AZ613" s="250" t="str">
        <f>IF(V613="","",EOMONTH(EDATE(Tabla1[[#This Row],[Fecha Finalización]],3),0))</f>
        <v/>
      </c>
      <c r="BA613" s="39"/>
      <c r="BB613" s="39"/>
      <c r="BC613" s="236"/>
      <c r="BD613" s="234" t="str">
        <f>IF(F613="","",Tabla1[[#This Row],[sem 01]]&amp;Tabla1[[#This Row],[sem 02]]&amp;Tabla1[[#This Row],[sem 03]])</f>
        <v/>
      </c>
      <c r="BE613" s="235" t="str">
        <f>IF(TRIM(F613)="","",$B$1&amp;"-"&amp;SUBSTITUTE(Tabla1[[#This Row],[Mes Inscrito]]," ","")&amp;"-"&amp;SUBSTITUTE(Tabla1[[#This Row],[Dia de clases Inscrito]]," ","")&amp;"-"&amp;SUBSTITUTE(Tabla1[[#This Row],[Horario Inscrito]]," ","")&amp;"-"&amp;Tabla1[[#This Row],[Fecha Inicio grupo]])</f>
        <v/>
      </c>
      <c r="BF613" s="252" t="str">
        <f>IF(F613="","",Tabla1[[#This Row],[Curso]])</f>
        <v/>
      </c>
      <c r="BG613" s="253" t="str">
        <f>+IF(TRIM(F613)="","",$B$1&amp;"-"&amp;TRIM(Tabla1[[#This Row],[Mes Inscrito]])&amp;"-"&amp;TRIM(Tabla1[[#This Row],[Dia de clases Inscrito]])&amp;"-"&amp;TRIM(Tabla1[[#This Row],[Horario Inscrito]])&amp;"-"&amp;TRIM(Tabla1[[#This Row],[Fecha Inicio grupo]])&amp;"-"&amp;TRIM(Tabla1[[#This Row],[Tipo Incrito]]))</f>
        <v/>
      </c>
      <c r="BH613" s="307"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8"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8"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8" t="str">
        <f>IF(Tabla1[[#This Row],[Fecha Inicio grupo]]="","",IFERROR(VLOOKUP(Tabla1[[#This Row],[Mes de Alta como miembro]],Parámetros!$AM$2:$AN$16,2,0),"01/01/1900"))</f>
        <v/>
      </c>
    </row>
    <row r="614" spans="1:63" ht="14.45">
      <c r="A614" s="68">
        <v>611</v>
      </c>
      <c r="B614" s="29"/>
      <c r="C614" s="34"/>
      <c r="D614" s="42"/>
      <c r="E614" s="64"/>
      <c r="F614" s="45"/>
      <c r="G614" s="45"/>
      <c r="H614" s="164"/>
      <c r="I614" s="42"/>
      <c r="J614" s="28"/>
      <c r="K614" s="69"/>
      <c r="L614" s="68"/>
      <c r="M614" s="46"/>
      <c r="N614" s="239" t="str">
        <f ca="1">IF(Tabla1[[#This Row],[Fecha de nac]]="","",IF(Tabla1[[#This Row],[Fecha Finalización]] &gt;=TODAY(), DATEDIF(Tabla1[[#This Row],[Fecha de nac]],TODAY(),"y"), ROUNDDOWN((Tabla1[[#This Row],[Fecha Finalización]] -Tabla1[[#This Row],[Fecha de nac]])/365,0)))</f>
        <v/>
      </c>
      <c r="O614" s="170"/>
      <c r="P614" s="34"/>
      <c r="Q614" s="67"/>
      <c r="R614" s="67"/>
      <c r="S614" s="67"/>
      <c r="T614" s="67"/>
      <c r="U614" s="244" t="str">
        <f>IF(F614="","",Tabla1[[#This Row],[Fecha Inicio grupo]]+3*7-7)</f>
        <v/>
      </c>
      <c r="V614" s="245" t="str">
        <f>IF(F614="","",EDATE(Tabla1[[#This Row],[Fecha Inicio grupo]],3))</f>
        <v/>
      </c>
      <c r="W614" s="29"/>
      <c r="X614" s="29"/>
      <c r="Y614" s="76"/>
      <c r="Z614" s="76"/>
      <c r="AA614" s="76"/>
      <c r="AB614" s="76"/>
      <c r="AC614" s="76"/>
      <c r="AD614" s="76"/>
      <c r="AE614" s="76"/>
      <c r="AF614" s="76"/>
      <c r="AG614" s="76"/>
      <c r="AH614" s="76"/>
      <c r="AI614" s="76"/>
      <c r="AJ614" s="76"/>
      <c r="AK614" s="76"/>
      <c r="AL614" s="76"/>
      <c r="AM614" s="76"/>
      <c r="AN614" s="76"/>
      <c r="AO614" s="145"/>
      <c r="AP614" s="247" t="str">
        <f>IF(F614="","",IFERROR(VLOOKUP(SUBSTITUTE(SUBSTITUTE(Tabla1[[#This Row],[Uso Sistemas]],"T","P"),"N","F"),Parámetros!$M$2:$N$17,2,0),"Completar hasta 3ra sem. para evaluar a Probacionista"))</f>
        <v/>
      </c>
      <c r="AQ614" s="39"/>
      <c r="AR614" s="39"/>
      <c r="AS614" s="39"/>
      <c r="AT614" s="28"/>
      <c r="AU614" s="55"/>
      <c r="AV614" s="55"/>
      <c r="AW614" s="55"/>
      <c r="AX614" s="249" t="str">
        <f>IF(V614="","",EOMONTH(EDATE(Tabla1[[#This Row],[Fecha Finalización]],2),0))</f>
        <v/>
      </c>
      <c r="AY614" s="39"/>
      <c r="AZ614" s="250" t="str">
        <f>IF(V614="","",EOMONTH(EDATE(Tabla1[[#This Row],[Fecha Finalización]],3),0))</f>
        <v/>
      </c>
      <c r="BA614" s="39"/>
      <c r="BB614" s="39"/>
      <c r="BC614" s="236"/>
      <c r="BD614" s="234" t="str">
        <f>IF(F614="","",Tabla1[[#This Row],[sem 01]]&amp;Tabla1[[#This Row],[sem 02]]&amp;Tabla1[[#This Row],[sem 03]])</f>
        <v/>
      </c>
      <c r="BE614" s="235" t="str">
        <f>IF(TRIM(F614)="","",$B$1&amp;"-"&amp;SUBSTITUTE(Tabla1[[#This Row],[Mes Inscrito]]," ","")&amp;"-"&amp;SUBSTITUTE(Tabla1[[#This Row],[Dia de clases Inscrito]]," ","")&amp;"-"&amp;SUBSTITUTE(Tabla1[[#This Row],[Horario Inscrito]]," ","")&amp;"-"&amp;Tabla1[[#This Row],[Fecha Inicio grupo]])</f>
        <v/>
      </c>
      <c r="BF614" s="252" t="str">
        <f>IF(F614="","",Tabla1[[#This Row],[Curso]])</f>
        <v/>
      </c>
      <c r="BG614" s="253" t="str">
        <f>+IF(TRIM(F614)="","",$B$1&amp;"-"&amp;TRIM(Tabla1[[#This Row],[Mes Inscrito]])&amp;"-"&amp;TRIM(Tabla1[[#This Row],[Dia de clases Inscrito]])&amp;"-"&amp;TRIM(Tabla1[[#This Row],[Horario Inscrito]])&amp;"-"&amp;TRIM(Tabla1[[#This Row],[Fecha Inicio grupo]])&amp;"-"&amp;TRIM(Tabla1[[#This Row],[Tipo Incrito]]))</f>
        <v/>
      </c>
      <c r="BH614" s="307"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8"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8"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8" t="str">
        <f>IF(Tabla1[[#This Row],[Fecha Inicio grupo]]="","",IFERROR(VLOOKUP(Tabla1[[#This Row],[Mes de Alta como miembro]],Parámetros!$AM$2:$AN$16,2,0),"01/01/1900"))</f>
        <v/>
      </c>
    </row>
    <row r="615" spans="1:63" ht="14.45">
      <c r="A615" s="68">
        <v>612</v>
      </c>
      <c r="B615" s="29"/>
      <c r="C615" s="34"/>
      <c r="D615" s="42"/>
      <c r="E615" s="64"/>
      <c r="F615" s="45"/>
      <c r="G615" s="45"/>
      <c r="H615" s="164"/>
      <c r="I615" s="42"/>
      <c r="J615" s="28"/>
      <c r="K615" s="69"/>
      <c r="L615" s="68"/>
      <c r="M615" s="46"/>
      <c r="N615" s="239" t="str">
        <f ca="1">IF(Tabla1[[#This Row],[Fecha de nac]]="","",IF(Tabla1[[#This Row],[Fecha Finalización]] &gt;=TODAY(), DATEDIF(Tabla1[[#This Row],[Fecha de nac]],TODAY(),"y"), ROUNDDOWN((Tabla1[[#This Row],[Fecha Finalización]] -Tabla1[[#This Row],[Fecha de nac]])/365,0)))</f>
        <v/>
      </c>
      <c r="O615" s="170"/>
      <c r="P615" s="34"/>
      <c r="Q615" s="67"/>
      <c r="R615" s="67"/>
      <c r="S615" s="67"/>
      <c r="T615" s="67"/>
      <c r="U615" s="244" t="str">
        <f>IF(F615="","",Tabla1[[#This Row],[Fecha Inicio grupo]]+3*7-7)</f>
        <v/>
      </c>
      <c r="V615" s="245" t="str">
        <f>IF(F615="","",EDATE(Tabla1[[#This Row],[Fecha Inicio grupo]],3))</f>
        <v/>
      </c>
      <c r="W615" s="29"/>
      <c r="X615" s="29"/>
      <c r="Y615" s="76"/>
      <c r="Z615" s="76"/>
      <c r="AA615" s="76"/>
      <c r="AB615" s="76"/>
      <c r="AC615" s="76"/>
      <c r="AD615" s="76"/>
      <c r="AE615" s="76"/>
      <c r="AF615" s="76"/>
      <c r="AG615" s="76"/>
      <c r="AH615" s="76"/>
      <c r="AI615" s="76"/>
      <c r="AJ615" s="76"/>
      <c r="AK615" s="76"/>
      <c r="AL615" s="76"/>
      <c r="AM615" s="76"/>
      <c r="AN615" s="76"/>
      <c r="AO615" s="145"/>
      <c r="AP615" s="247" t="str">
        <f>IF(F615="","",IFERROR(VLOOKUP(SUBSTITUTE(SUBSTITUTE(Tabla1[[#This Row],[Uso Sistemas]],"T","P"),"N","F"),Parámetros!$M$2:$N$17,2,0),"Completar hasta 3ra sem. para evaluar a Probacionista"))</f>
        <v/>
      </c>
      <c r="AQ615" s="39"/>
      <c r="AR615" s="39"/>
      <c r="AS615" s="39"/>
      <c r="AT615" s="28"/>
      <c r="AU615" s="55"/>
      <c r="AV615" s="55"/>
      <c r="AW615" s="55"/>
      <c r="AX615" s="249" t="str">
        <f>IF(V615="","",EOMONTH(EDATE(Tabla1[[#This Row],[Fecha Finalización]],2),0))</f>
        <v/>
      </c>
      <c r="AY615" s="39"/>
      <c r="AZ615" s="250" t="str">
        <f>IF(V615="","",EOMONTH(EDATE(Tabla1[[#This Row],[Fecha Finalización]],3),0))</f>
        <v/>
      </c>
      <c r="BA615" s="39"/>
      <c r="BB615" s="39"/>
      <c r="BC615" s="236"/>
      <c r="BD615" s="234" t="str">
        <f>IF(F615="","",Tabla1[[#This Row],[sem 01]]&amp;Tabla1[[#This Row],[sem 02]]&amp;Tabla1[[#This Row],[sem 03]])</f>
        <v/>
      </c>
      <c r="BE615" s="235" t="str">
        <f>IF(TRIM(F615)="","",$B$1&amp;"-"&amp;SUBSTITUTE(Tabla1[[#This Row],[Mes Inscrito]]," ","")&amp;"-"&amp;SUBSTITUTE(Tabla1[[#This Row],[Dia de clases Inscrito]]," ","")&amp;"-"&amp;SUBSTITUTE(Tabla1[[#This Row],[Horario Inscrito]]," ","")&amp;"-"&amp;Tabla1[[#This Row],[Fecha Inicio grupo]])</f>
        <v/>
      </c>
      <c r="BF615" s="252" t="str">
        <f>IF(F615="","",Tabla1[[#This Row],[Curso]])</f>
        <v/>
      </c>
      <c r="BG615" s="253" t="str">
        <f>+IF(TRIM(F615)="","",$B$1&amp;"-"&amp;TRIM(Tabla1[[#This Row],[Mes Inscrito]])&amp;"-"&amp;TRIM(Tabla1[[#This Row],[Dia de clases Inscrito]])&amp;"-"&amp;TRIM(Tabla1[[#This Row],[Horario Inscrito]])&amp;"-"&amp;TRIM(Tabla1[[#This Row],[Fecha Inicio grupo]])&amp;"-"&amp;TRIM(Tabla1[[#This Row],[Tipo Incrito]]))</f>
        <v/>
      </c>
      <c r="BH615" s="307"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8"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8"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8" t="str">
        <f>IF(Tabla1[[#This Row],[Fecha Inicio grupo]]="","",IFERROR(VLOOKUP(Tabla1[[#This Row],[Mes de Alta como miembro]],Parámetros!$AM$2:$AN$16,2,0),"01/01/1900"))</f>
        <v/>
      </c>
    </row>
    <row r="616" spans="1:63" ht="14.45">
      <c r="A616" s="68">
        <v>613</v>
      </c>
      <c r="B616" s="29"/>
      <c r="C616" s="34"/>
      <c r="D616" s="42"/>
      <c r="E616" s="64"/>
      <c r="F616" s="45"/>
      <c r="G616" s="45"/>
      <c r="H616" s="164"/>
      <c r="I616" s="42"/>
      <c r="J616" s="28"/>
      <c r="K616" s="69"/>
      <c r="L616" s="68"/>
      <c r="M616" s="46"/>
      <c r="N616" s="239" t="str">
        <f ca="1">IF(Tabla1[[#This Row],[Fecha de nac]]="","",IF(Tabla1[[#This Row],[Fecha Finalización]] &gt;=TODAY(), DATEDIF(Tabla1[[#This Row],[Fecha de nac]],TODAY(),"y"), ROUNDDOWN((Tabla1[[#This Row],[Fecha Finalización]] -Tabla1[[#This Row],[Fecha de nac]])/365,0)))</f>
        <v/>
      </c>
      <c r="O616" s="170"/>
      <c r="P616" s="34"/>
      <c r="Q616" s="67"/>
      <c r="R616" s="67"/>
      <c r="S616" s="67"/>
      <c r="T616" s="67"/>
      <c r="U616" s="244" t="str">
        <f>IF(F616="","",Tabla1[[#This Row],[Fecha Inicio grupo]]+3*7-7)</f>
        <v/>
      </c>
      <c r="V616" s="245" t="str">
        <f>IF(F616="","",EDATE(Tabla1[[#This Row],[Fecha Inicio grupo]],3))</f>
        <v/>
      </c>
      <c r="W616" s="29"/>
      <c r="X616" s="29"/>
      <c r="Y616" s="76"/>
      <c r="Z616" s="76"/>
      <c r="AA616" s="76"/>
      <c r="AB616" s="76"/>
      <c r="AC616" s="76"/>
      <c r="AD616" s="76"/>
      <c r="AE616" s="76"/>
      <c r="AF616" s="76"/>
      <c r="AG616" s="76"/>
      <c r="AH616" s="76"/>
      <c r="AI616" s="76"/>
      <c r="AJ616" s="76"/>
      <c r="AK616" s="76"/>
      <c r="AL616" s="76"/>
      <c r="AM616" s="76"/>
      <c r="AN616" s="76"/>
      <c r="AO616" s="145"/>
      <c r="AP616" s="247" t="str">
        <f>IF(F616="","",IFERROR(VLOOKUP(SUBSTITUTE(SUBSTITUTE(Tabla1[[#This Row],[Uso Sistemas]],"T","P"),"N","F"),Parámetros!$M$2:$N$17,2,0),"Completar hasta 3ra sem. para evaluar a Probacionista"))</f>
        <v/>
      </c>
      <c r="AQ616" s="39"/>
      <c r="AR616" s="39"/>
      <c r="AS616" s="39"/>
      <c r="AT616" s="28"/>
      <c r="AU616" s="55"/>
      <c r="AV616" s="55"/>
      <c r="AW616" s="55"/>
      <c r="AX616" s="249" t="str">
        <f>IF(V616="","",EOMONTH(EDATE(Tabla1[[#This Row],[Fecha Finalización]],2),0))</f>
        <v/>
      </c>
      <c r="AY616" s="39"/>
      <c r="AZ616" s="250" t="str">
        <f>IF(V616="","",EOMONTH(EDATE(Tabla1[[#This Row],[Fecha Finalización]],3),0))</f>
        <v/>
      </c>
      <c r="BA616" s="39"/>
      <c r="BB616" s="39"/>
      <c r="BC616" s="236"/>
      <c r="BD616" s="234" t="str">
        <f>IF(F616="","",Tabla1[[#This Row],[sem 01]]&amp;Tabla1[[#This Row],[sem 02]]&amp;Tabla1[[#This Row],[sem 03]])</f>
        <v/>
      </c>
      <c r="BE616" s="235" t="str">
        <f>IF(TRIM(F616)="","",$B$1&amp;"-"&amp;SUBSTITUTE(Tabla1[[#This Row],[Mes Inscrito]]," ","")&amp;"-"&amp;SUBSTITUTE(Tabla1[[#This Row],[Dia de clases Inscrito]]," ","")&amp;"-"&amp;SUBSTITUTE(Tabla1[[#This Row],[Horario Inscrito]]," ","")&amp;"-"&amp;Tabla1[[#This Row],[Fecha Inicio grupo]])</f>
        <v/>
      </c>
      <c r="BF616" s="252" t="str">
        <f>IF(F616="","",Tabla1[[#This Row],[Curso]])</f>
        <v/>
      </c>
      <c r="BG616" s="253" t="str">
        <f>+IF(TRIM(F616)="","",$B$1&amp;"-"&amp;TRIM(Tabla1[[#This Row],[Mes Inscrito]])&amp;"-"&amp;TRIM(Tabla1[[#This Row],[Dia de clases Inscrito]])&amp;"-"&amp;TRIM(Tabla1[[#This Row],[Horario Inscrito]])&amp;"-"&amp;TRIM(Tabla1[[#This Row],[Fecha Inicio grupo]])&amp;"-"&amp;TRIM(Tabla1[[#This Row],[Tipo Incrito]]))</f>
        <v/>
      </c>
      <c r="BH616" s="307"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8"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8"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8" t="str">
        <f>IF(Tabla1[[#This Row],[Fecha Inicio grupo]]="","",IFERROR(VLOOKUP(Tabla1[[#This Row],[Mes de Alta como miembro]],Parámetros!$AM$2:$AN$16,2,0),"01/01/1900"))</f>
        <v/>
      </c>
    </row>
    <row r="617" spans="1:63" ht="14.45">
      <c r="A617" s="68">
        <v>614</v>
      </c>
      <c r="B617" s="29"/>
      <c r="C617" s="34"/>
      <c r="D617" s="42"/>
      <c r="E617" s="64"/>
      <c r="F617" s="45"/>
      <c r="G617" s="45"/>
      <c r="H617" s="164"/>
      <c r="I617" s="42"/>
      <c r="J617" s="28"/>
      <c r="K617" s="69"/>
      <c r="L617" s="68"/>
      <c r="M617" s="46"/>
      <c r="N617" s="239" t="str">
        <f ca="1">IF(Tabla1[[#This Row],[Fecha de nac]]="","",IF(Tabla1[[#This Row],[Fecha Finalización]] &gt;=TODAY(), DATEDIF(Tabla1[[#This Row],[Fecha de nac]],TODAY(),"y"), ROUNDDOWN((Tabla1[[#This Row],[Fecha Finalización]] -Tabla1[[#This Row],[Fecha de nac]])/365,0)))</f>
        <v/>
      </c>
      <c r="O617" s="170"/>
      <c r="P617" s="34"/>
      <c r="Q617" s="67"/>
      <c r="R617" s="67"/>
      <c r="S617" s="67"/>
      <c r="T617" s="67"/>
      <c r="U617" s="244" t="str">
        <f>IF(F617="","",Tabla1[[#This Row],[Fecha Inicio grupo]]+3*7-7)</f>
        <v/>
      </c>
      <c r="V617" s="245" t="str">
        <f>IF(F617="","",EDATE(Tabla1[[#This Row],[Fecha Inicio grupo]],3))</f>
        <v/>
      </c>
      <c r="W617" s="29"/>
      <c r="X617" s="29"/>
      <c r="Y617" s="76"/>
      <c r="Z617" s="76"/>
      <c r="AA617" s="76"/>
      <c r="AB617" s="76"/>
      <c r="AC617" s="76"/>
      <c r="AD617" s="76"/>
      <c r="AE617" s="76"/>
      <c r="AF617" s="76"/>
      <c r="AG617" s="76"/>
      <c r="AH617" s="76"/>
      <c r="AI617" s="76"/>
      <c r="AJ617" s="76"/>
      <c r="AK617" s="76"/>
      <c r="AL617" s="76"/>
      <c r="AM617" s="76"/>
      <c r="AN617" s="76"/>
      <c r="AO617" s="145"/>
      <c r="AP617" s="247" t="str">
        <f>IF(F617="","",IFERROR(VLOOKUP(SUBSTITUTE(SUBSTITUTE(Tabla1[[#This Row],[Uso Sistemas]],"T","P"),"N","F"),Parámetros!$M$2:$N$17,2,0),"Completar hasta 3ra sem. para evaluar a Probacionista"))</f>
        <v/>
      </c>
      <c r="AQ617" s="39"/>
      <c r="AR617" s="39"/>
      <c r="AS617" s="39"/>
      <c r="AT617" s="28"/>
      <c r="AU617" s="55"/>
      <c r="AV617" s="55"/>
      <c r="AW617" s="55"/>
      <c r="AX617" s="249" t="str">
        <f>IF(V617="","",EOMONTH(EDATE(Tabla1[[#This Row],[Fecha Finalización]],2),0))</f>
        <v/>
      </c>
      <c r="AY617" s="39"/>
      <c r="AZ617" s="250" t="str">
        <f>IF(V617="","",EOMONTH(EDATE(Tabla1[[#This Row],[Fecha Finalización]],3),0))</f>
        <v/>
      </c>
      <c r="BA617" s="39"/>
      <c r="BB617" s="39"/>
      <c r="BC617" s="236"/>
      <c r="BD617" s="234" t="str">
        <f>IF(F617="","",Tabla1[[#This Row],[sem 01]]&amp;Tabla1[[#This Row],[sem 02]]&amp;Tabla1[[#This Row],[sem 03]])</f>
        <v/>
      </c>
      <c r="BE617" s="235" t="str">
        <f>IF(TRIM(F617)="","",$B$1&amp;"-"&amp;SUBSTITUTE(Tabla1[[#This Row],[Mes Inscrito]]," ","")&amp;"-"&amp;SUBSTITUTE(Tabla1[[#This Row],[Dia de clases Inscrito]]," ","")&amp;"-"&amp;SUBSTITUTE(Tabla1[[#This Row],[Horario Inscrito]]," ","")&amp;"-"&amp;Tabla1[[#This Row],[Fecha Inicio grupo]])</f>
        <v/>
      </c>
      <c r="BF617" s="252" t="str">
        <f>IF(F617="","",Tabla1[[#This Row],[Curso]])</f>
        <v/>
      </c>
      <c r="BG617" s="253" t="str">
        <f>+IF(TRIM(F617)="","",$B$1&amp;"-"&amp;TRIM(Tabla1[[#This Row],[Mes Inscrito]])&amp;"-"&amp;TRIM(Tabla1[[#This Row],[Dia de clases Inscrito]])&amp;"-"&amp;TRIM(Tabla1[[#This Row],[Horario Inscrito]])&amp;"-"&amp;TRIM(Tabla1[[#This Row],[Fecha Inicio grupo]])&amp;"-"&amp;TRIM(Tabla1[[#This Row],[Tipo Incrito]]))</f>
        <v/>
      </c>
      <c r="BH617" s="307"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8"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8"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8" t="str">
        <f>IF(Tabla1[[#This Row],[Fecha Inicio grupo]]="","",IFERROR(VLOOKUP(Tabla1[[#This Row],[Mes de Alta como miembro]],Parámetros!$AM$2:$AN$16,2,0),"01/01/1900"))</f>
        <v/>
      </c>
    </row>
    <row r="618" spans="1:63" ht="14.45">
      <c r="A618" s="68">
        <v>615</v>
      </c>
      <c r="B618" s="29"/>
      <c r="C618" s="34"/>
      <c r="D618" s="42"/>
      <c r="E618" s="64"/>
      <c r="F618" s="45"/>
      <c r="G618" s="45"/>
      <c r="H618" s="164"/>
      <c r="I618" s="42"/>
      <c r="J618" s="28"/>
      <c r="K618" s="69"/>
      <c r="L618" s="68"/>
      <c r="M618" s="46"/>
      <c r="N618" s="239" t="str">
        <f ca="1">IF(Tabla1[[#This Row],[Fecha de nac]]="","",IF(Tabla1[[#This Row],[Fecha Finalización]] &gt;=TODAY(), DATEDIF(Tabla1[[#This Row],[Fecha de nac]],TODAY(),"y"), ROUNDDOWN((Tabla1[[#This Row],[Fecha Finalización]] -Tabla1[[#This Row],[Fecha de nac]])/365,0)))</f>
        <v/>
      </c>
      <c r="O618" s="170"/>
      <c r="P618" s="34"/>
      <c r="Q618" s="67"/>
      <c r="R618" s="67"/>
      <c r="S618" s="67"/>
      <c r="T618" s="67"/>
      <c r="U618" s="244" t="str">
        <f>IF(F618="","",Tabla1[[#This Row],[Fecha Inicio grupo]]+3*7-7)</f>
        <v/>
      </c>
      <c r="V618" s="245" t="str">
        <f>IF(F618="","",EDATE(Tabla1[[#This Row],[Fecha Inicio grupo]],3))</f>
        <v/>
      </c>
      <c r="W618" s="29"/>
      <c r="X618" s="29"/>
      <c r="Y618" s="76"/>
      <c r="Z618" s="76"/>
      <c r="AA618" s="76"/>
      <c r="AB618" s="76"/>
      <c r="AC618" s="76"/>
      <c r="AD618" s="76"/>
      <c r="AE618" s="76"/>
      <c r="AF618" s="76"/>
      <c r="AG618" s="76"/>
      <c r="AH618" s="76"/>
      <c r="AI618" s="76"/>
      <c r="AJ618" s="76"/>
      <c r="AK618" s="76"/>
      <c r="AL618" s="76"/>
      <c r="AM618" s="76"/>
      <c r="AN618" s="76"/>
      <c r="AO618" s="145"/>
      <c r="AP618" s="247" t="str">
        <f>IF(F618="","",IFERROR(VLOOKUP(SUBSTITUTE(SUBSTITUTE(Tabla1[[#This Row],[Uso Sistemas]],"T","P"),"N","F"),Parámetros!$M$2:$N$17,2,0),"Completar hasta 3ra sem. para evaluar a Probacionista"))</f>
        <v/>
      </c>
      <c r="AQ618" s="39"/>
      <c r="AR618" s="39"/>
      <c r="AS618" s="39"/>
      <c r="AT618" s="28"/>
      <c r="AU618" s="55"/>
      <c r="AV618" s="55"/>
      <c r="AW618" s="55"/>
      <c r="AX618" s="249" t="str">
        <f>IF(V618="","",EOMONTH(EDATE(Tabla1[[#This Row],[Fecha Finalización]],2),0))</f>
        <v/>
      </c>
      <c r="AY618" s="39"/>
      <c r="AZ618" s="250" t="str">
        <f>IF(V618="","",EOMONTH(EDATE(Tabla1[[#This Row],[Fecha Finalización]],3),0))</f>
        <v/>
      </c>
      <c r="BA618" s="39"/>
      <c r="BB618" s="39"/>
      <c r="BC618" s="236"/>
      <c r="BD618" s="234" t="str">
        <f>IF(F618="","",Tabla1[[#This Row],[sem 01]]&amp;Tabla1[[#This Row],[sem 02]]&amp;Tabla1[[#This Row],[sem 03]])</f>
        <v/>
      </c>
      <c r="BE618" s="235" t="str">
        <f>IF(TRIM(F618)="","",$B$1&amp;"-"&amp;SUBSTITUTE(Tabla1[[#This Row],[Mes Inscrito]]," ","")&amp;"-"&amp;SUBSTITUTE(Tabla1[[#This Row],[Dia de clases Inscrito]]," ","")&amp;"-"&amp;SUBSTITUTE(Tabla1[[#This Row],[Horario Inscrito]]," ","")&amp;"-"&amp;Tabla1[[#This Row],[Fecha Inicio grupo]])</f>
        <v/>
      </c>
      <c r="BF618" s="252" t="str">
        <f>IF(F618="","",Tabla1[[#This Row],[Curso]])</f>
        <v/>
      </c>
      <c r="BG618" s="253" t="str">
        <f>+IF(TRIM(F618)="","",$B$1&amp;"-"&amp;TRIM(Tabla1[[#This Row],[Mes Inscrito]])&amp;"-"&amp;TRIM(Tabla1[[#This Row],[Dia de clases Inscrito]])&amp;"-"&amp;TRIM(Tabla1[[#This Row],[Horario Inscrito]])&amp;"-"&amp;TRIM(Tabla1[[#This Row],[Fecha Inicio grupo]])&amp;"-"&amp;TRIM(Tabla1[[#This Row],[Tipo Incrito]]))</f>
        <v/>
      </c>
      <c r="BH618" s="307"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8"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8"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8" t="str">
        <f>IF(Tabla1[[#This Row],[Fecha Inicio grupo]]="","",IFERROR(VLOOKUP(Tabla1[[#This Row],[Mes de Alta como miembro]],Parámetros!$AM$2:$AN$16,2,0),"01/01/1900"))</f>
        <v/>
      </c>
    </row>
    <row r="619" spans="1:63" ht="14.45">
      <c r="A619" s="68">
        <v>616</v>
      </c>
      <c r="B619" s="29"/>
      <c r="C619" s="34"/>
      <c r="D619" s="42"/>
      <c r="E619" s="64"/>
      <c r="F619" s="45"/>
      <c r="G619" s="45"/>
      <c r="H619" s="164"/>
      <c r="I619" s="42"/>
      <c r="J619" s="28"/>
      <c r="K619" s="69"/>
      <c r="L619" s="68"/>
      <c r="M619" s="46"/>
      <c r="N619" s="239" t="str">
        <f ca="1">IF(Tabla1[[#This Row],[Fecha de nac]]="","",IF(Tabla1[[#This Row],[Fecha Finalización]] &gt;=TODAY(), DATEDIF(Tabla1[[#This Row],[Fecha de nac]],TODAY(),"y"), ROUNDDOWN((Tabla1[[#This Row],[Fecha Finalización]] -Tabla1[[#This Row],[Fecha de nac]])/365,0)))</f>
        <v/>
      </c>
      <c r="O619" s="170"/>
      <c r="P619" s="34"/>
      <c r="Q619" s="67"/>
      <c r="R619" s="67"/>
      <c r="S619" s="67"/>
      <c r="T619" s="67"/>
      <c r="U619" s="244" t="str">
        <f>IF(F619="","",Tabla1[[#This Row],[Fecha Inicio grupo]]+3*7-7)</f>
        <v/>
      </c>
      <c r="V619" s="245" t="str">
        <f>IF(F619="","",EDATE(Tabla1[[#This Row],[Fecha Inicio grupo]],3))</f>
        <v/>
      </c>
      <c r="W619" s="29"/>
      <c r="X619" s="29"/>
      <c r="Y619" s="76"/>
      <c r="Z619" s="76"/>
      <c r="AA619" s="76"/>
      <c r="AB619" s="76"/>
      <c r="AC619" s="76"/>
      <c r="AD619" s="76"/>
      <c r="AE619" s="76"/>
      <c r="AF619" s="76"/>
      <c r="AG619" s="76"/>
      <c r="AH619" s="76"/>
      <c r="AI619" s="76"/>
      <c r="AJ619" s="76"/>
      <c r="AK619" s="76"/>
      <c r="AL619" s="76"/>
      <c r="AM619" s="76"/>
      <c r="AN619" s="76"/>
      <c r="AO619" s="145"/>
      <c r="AP619" s="247" t="str">
        <f>IF(F619="","",IFERROR(VLOOKUP(SUBSTITUTE(SUBSTITUTE(Tabla1[[#This Row],[Uso Sistemas]],"T","P"),"N","F"),Parámetros!$M$2:$N$17,2,0),"Completar hasta 3ra sem. para evaluar a Probacionista"))</f>
        <v/>
      </c>
      <c r="AQ619" s="39"/>
      <c r="AR619" s="39"/>
      <c r="AS619" s="39"/>
      <c r="AT619" s="28"/>
      <c r="AU619" s="55"/>
      <c r="AV619" s="55"/>
      <c r="AW619" s="55"/>
      <c r="AX619" s="249" t="str">
        <f>IF(V619="","",EOMONTH(EDATE(Tabla1[[#This Row],[Fecha Finalización]],2),0))</f>
        <v/>
      </c>
      <c r="AY619" s="39"/>
      <c r="AZ619" s="250" t="str">
        <f>IF(V619="","",EOMONTH(EDATE(Tabla1[[#This Row],[Fecha Finalización]],3),0))</f>
        <v/>
      </c>
      <c r="BA619" s="39"/>
      <c r="BB619" s="39"/>
      <c r="BC619" s="236"/>
      <c r="BD619" s="234" t="str">
        <f>IF(F619="","",Tabla1[[#This Row],[sem 01]]&amp;Tabla1[[#This Row],[sem 02]]&amp;Tabla1[[#This Row],[sem 03]])</f>
        <v/>
      </c>
      <c r="BE619" s="235" t="str">
        <f>IF(TRIM(F619)="","",$B$1&amp;"-"&amp;SUBSTITUTE(Tabla1[[#This Row],[Mes Inscrito]]," ","")&amp;"-"&amp;SUBSTITUTE(Tabla1[[#This Row],[Dia de clases Inscrito]]," ","")&amp;"-"&amp;SUBSTITUTE(Tabla1[[#This Row],[Horario Inscrito]]," ","")&amp;"-"&amp;Tabla1[[#This Row],[Fecha Inicio grupo]])</f>
        <v/>
      </c>
      <c r="BF619" s="252" t="str">
        <f>IF(F619="","",Tabla1[[#This Row],[Curso]])</f>
        <v/>
      </c>
      <c r="BG619" s="253" t="str">
        <f>+IF(TRIM(F619)="","",$B$1&amp;"-"&amp;TRIM(Tabla1[[#This Row],[Mes Inscrito]])&amp;"-"&amp;TRIM(Tabla1[[#This Row],[Dia de clases Inscrito]])&amp;"-"&amp;TRIM(Tabla1[[#This Row],[Horario Inscrito]])&amp;"-"&amp;TRIM(Tabla1[[#This Row],[Fecha Inicio grupo]])&amp;"-"&amp;TRIM(Tabla1[[#This Row],[Tipo Incrito]]))</f>
        <v/>
      </c>
      <c r="BH619" s="307"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8"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8"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8" t="str">
        <f>IF(Tabla1[[#This Row],[Fecha Inicio grupo]]="","",IFERROR(VLOOKUP(Tabla1[[#This Row],[Mes de Alta como miembro]],Parámetros!$AM$2:$AN$16,2,0),"01/01/1900"))</f>
        <v/>
      </c>
    </row>
    <row r="620" spans="1:63" ht="14.45">
      <c r="A620" s="68">
        <v>617</v>
      </c>
      <c r="B620" s="29"/>
      <c r="C620" s="34"/>
      <c r="D620" s="42"/>
      <c r="E620" s="64"/>
      <c r="F620" s="45"/>
      <c r="G620" s="45"/>
      <c r="H620" s="164"/>
      <c r="I620" s="42"/>
      <c r="J620" s="28"/>
      <c r="K620" s="69"/>
      <c r="L620" s="68"/>
      <c r="M620" s="46"/>
      <c r="N620" s="239" t="str">
        <f ca="1">IF(Tabla1[[#This Row],[Fecha de nac]]="","",IF(Tabla1[[#This Row],[Fecha Finalización]] &gt;=TODAY(), DATEDIF(Tabla1[[#This Row],[Fecha de nac]],TODAY(),"y"), ROUNDDOWN((Tabla1[[#This Row],[Fecha Finalización]] -Tabla1[[#This Row],[Fecha de nac]])/365,0)))</f>
        <v/>
      </c>
      <c r="O620" s="170"/>
      <c r="P620" s="34"/>
      <c r="Q620" s="67"/>
      <c r="R620" s="67"/>
      <c r="S620" s="67"/>
      <c r="T620" s="67"/>
      <c r="U620" s="244" t="str">
        <f>IF(F620="","",Tabla1[[#This Row],[Fecha Inicio grupo]]+3*7-7)</f>
        <v/>
      </c>
      <c r="V620" s="245" t="str">
        <f>IF(F620="","",EDATE(Tabla1[[#This Row],[Fecha Inicio grupo]],3))</f>
        <v/>
      </c>
      <c r="W620" s="29"/>
      <c r="X620" s="29"/>
      <c r="Y620" s="76"/>
      <c r="Z620" s="76"/>
      <c r="AA620" s="76"/>
      <c r="AB620" s="76"/>
      <c r="AC620" s="76"/>
      <c r="AD620" s="76"/>
      <c r="AE620" s="76"/>
      <c r="AF620" s="76"/>
      <c r="AG620" s="76"/>
      <c r="AH620" s="76"/>
      <c r="AI620" s="76"/>
      <c r="AJ620" s="76"/>
      <c r="AK620" s="76"/>
      <c r="AL620" s="76"/>
      <c r="AM620" s="76"/>
      <c r="AN620" s="76"/>
      <c r="AO620" s="145"/>
      <c r="AP620" s="247" t="str">
        <f>IF(F620="","",IFERROR(VLOOKUP(SUBSTITUTE(SUBSTITUTE(Tabla1[[#This Row],[Uso Sistemas]],"T","P"),"N","F"),Parámetros!$M$2:$N$17,2,0),"Completar hasta 3ra sem. para evaluar a Probacionista"))</f>
        <v/>
      </c>
      <c r="AQ620" s="39"/>
      <c r="AR620" s="39"/>
      <c r="AS620" s="39"/>
      <c r="AT620" s="28"/>
      <c r="AU620" s="55"/>
      <c r="AV620" s="55"/>
      <c r="AW620" s="55"/>
      <c r="AX620" s="249" t="str">
        <f>IF(V620="","",EOMONTH(EDATE(Tabla1[[#This Row],[Fecha Finalización]],2),0))</f>
        <v/>
      </c>
      <c r="AY620" s="39"/>
      <c r="AZ620" s="250" t="str">
        <f>IF(V620="","",EOMONTH(EDATE(Tabla1[[#This Row],[Fecha Finalización]],3),0))</f>
        <v/>
      </c>
      <c r="BA620" s="39"/>
      <c r="BB620" s="39"/>
      <c r="BC620" s="236"/>
      <c r="BD620" s="234" t="str">
        <f>IF(F620="","",Tabla1[[#This Row],[sem 01]]&amp;Tabla1[[#This Row],[sem 02]]&amp;Tabla1[[#This Row],[sem 03]])</f>
        <v/>
      </c>
      <c r="BE620" s="235" t="str">
        <f>IF(TRIM(F620)="","",$B$1&amp;"-"&amp;SUBSTITUTE(Tabla1[[#This Row],[Mes Inscrito]]," ","")&amp;"-"&amp;SUBSTITUTE(Tabla1[[#This Row],[Dia de clases Inscrito]]," ","")&amp;"-"&amp;SUBSTITUTE(Tabla1[[#This Row],[Horario Inscrito]]," ","")&amp;"-"&amp;Tabla1[[#This Row],[Fecha Inicio grupo]])</f>
        <v/>
      </c>
      <c r="BF620" s="252" t="str">
        <f>IF(F620="","",Tabla1[[#This Row],[Curso]])</f>
        <v/>
      </c>
      <c r="BG620" s="253" t="str">
        <f>+IF(TRIM(F620)="","",$B$1&amp;"-"&amp;TRIM(Tabla1[[#This Row],[Mes Inscrito]])&amp;"-"&amp;TRIM(Tabla1[[#This Row],[Dia de clases Inscrito]])&amp;"-"&amp;TRIM(Tabla1[[#This Row],[Horario Inscrito]])&amp;"-"&amp;TRIM(Tabla1[[#This Row],[Fecha Inicio grupo]])&amp;"-"&amp;TRIM(Tabla1[[#This Row],[Tipo Incrito]]))</f>
        <v/>
      </c>
      <c r="BH620" s="307"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8"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8"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8" t="str">
        <f>IF(Tabla1[[#This Row],[Fecha Inicio grupo]]="","",IFERROR(VLOOKUP(Tabla1[[#This Row],[Mes de Alta como miembro]],Parámetros!$AM$2:$AN$16,2,0),"01/01/1900"))</f>
        <v/>
      </c>
    </row>
    <row r="621" spans="1:63" ht="14.45">
      <c r="A621" s="68">
        <v>618</v>
      </c>
      <c r="B621" s="29"/>
      <c r="C621" s="34"/>
      <c r="D621" s="42"/>
      <c r="E621" s="64"/>
      <c r="F621" s="45"/>
      <c r="G621" s="45"/>
      <c r="H621" s="164"/>
      <c r="I621" s="42"/>
      <c r="J621" s="28"/>
      <c r="K621" s="69"/>
      <c r="L621" s="68"/>
      <c r="M621" s="46"/>
      <c r="N621" s="239" t="str">
        <f ca="1">IF(Tabla1[[#This Row],[Fecha de nac]]="","",IF(Tabla1[[#This Row],[Fecha Finalización]] &gt;=TODAY(), DATEDIF(Tabla1[[#This Row],[Fecha de nac]],TODAY(),"y"), ROUNDDOWN((Tabla1[[#This Row],[Fecha Finalización]] -Tabla1[[#This Row],[Fecha de nac]])/365,0)))</f>
        <v/>
      </c>
      <c r="O621" s="170"/>
      <c r="P621" s="34"/>
      <c r="Q621" s="67"/>
      <c r="R621" s="67"/>
      <c r="S621" s="67"/>
      <c r="T621" s="67"/>
      <c r="U621" s="244" t="str">
        <f>IF(F621="","",Tabla1[[#This Row],[Fecha Inicio grupo]]+3*7-7)</f>
        <v/>
      </c>
      <c r="V621" s="245" t="str">
        <f>IF(F621="","",EDATE(Tabla1[[#This Row],[Fecha Inicio grupo]],3))</f>
        <v/>
      </c>
      <c r="W621" s="29"/>
      <c r="X621" s="29"/>
      <c r="Y621" s="76"/>
      <c r="Z621" s="76"/>
      <c r="AA621" s="76"/>
      <c r="AB621" s="76"/>
      <c r="AC621" s="76"/>
      <c r="AD621" s="76"/>
      <c r="AE621" s="76"/>
      <c r="AF621" s="76"/>
      <c r="AG621" s="76"/>
      <c r="AH621" s="76"/>
      <c r="AI621" s="76"/>
      <c r="AJ621" s="76"/>
      <c r="AK621" s="76"/>
      <c r="AL621" s="76"/>
      <c r="AM621" s="76"/>
      <c r="AN621" s="76"/>
      <c r="AO621" s="145"/>
      <c r="AP621" s="247" t="str">
        <f>IF(F621="","",IFERROR(VLOOKUP(SUBSTITUTE(SUBSTITUTE(Tabla1[[#This Row],[Uso Sistemas]],"T","P"),"N","F"),Parámetros!$M$2:$N$17,2,0),"Completar hasta 3ra sem. para evaluar a Probacionista"))</f>
        <v/>
      </c>
      <c r="AQ621" s="39"/>
      <c r="AR621" s="39"/>
      <c r="AS621" s="39"/>
      <c r="AT621" s="28"/>
      <c r="AU621" s="55"/>
      <c r="AV621" s="55"/>
      <c r="AW621" s="55"/>
      <c r="AX621" s="249" t="str">
        <f>IF(V621="","",EOMONTH(EDATE(Tabla1[[#This Row],[Fecha Finalización]],2),0))</f>
        <v/>
      </c>
      <c r="AY621" s="39"/>
      <c r="AZ621" s="250" t="str">
        <f>IF(V621="","",EOMONTH(EDATE(Tabla1[[#This Row],[Fecha Finalización]],3),0))</f>
        <v/>
      </c>
      <c r="BA621" s="39"/>
      <c r="BB621" s="39"/>
      <c r="BC621" s="236"/>
      <c r="BD621" s="234" t="str">
        <f>IF(F621="","",Tabla1[[#This Row],[sem 01]]&amp;Tabla1[[#This Row],[sem 02]]&amp;Tabla1[[#This Row],[sem 03]])</f>
        <v/>
      </c>
      <c r="BE621" s="235" t="str">
        <f>IF(TRIM(F621)="","",$B$1&amp;"-"&amp;SUBSTITUTE(Tabla1[[#This Row],[Mes Inscrito]]," ","")&amp;"-"&amp;SUBSTITUTE(Tabla1[[#This Row],[Dia de clases Inscrito]]," ","")&amp;"-"&amp;SUBSTITUTE(Tabla1[[#This Row],[Horario Inscrito]]," ","")&amp;"-"&amp;Tabla1[[#This Row],[Fecha Inicio grupo]])</f>
        <v/>
      </c>
      <c r="BF621" s="252" t="str">
        <f>IF(F621="","",Tabla1[[#This Row],[Curso]])</f>
        <v/>
      </c>
      <c r="BG621" s="253" t="str">
        <f>+IF(TRIM(F621)="","",$B$1&amp;"-"&amp;TRIM(Tabla1[[#This Row],[Mes Inscrito]])&amp;"-"&amp;TRIM(Tabla1[[#This Row],[Dia de clases Inscrito]])&amp;"-"&amp;TRIM(Tabla1[[#This Row],[Horario Inscrito]])&amp;"-"&amp;TRIM(Tabla1[[#This Row],[Fecha Inicio grupo]])&amp;"-"&amp;TRIM(Tabla1[[#This Row],[Tipo Incrito]]))</f>
        <v/>
      </c>
      <c r="BH621" s="307"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8"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8"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8" t="str">
        <f>IF(Tabla1[[#This Row],[Fecha Inicio grupo]]="","",IFERROR(VLOOKUP(Tabla1[[#This Row],[Mes de Alta como miembro]],Parámetros!$AM$2:$AN$16,2,0),"01/01/1900"))</f>
        <v/>
      </c>
    </row>
    <row r="622" spans="1:63" ht="14.45">
      <c r="A622" s="68">
        <v>619</v>
      </c>
      <c r="B622" s="29"/>
      <c r="C622" s="34"/>
      <c r="D622" s="42"/>
      <c r="E622" s="64"/>
      <c r="F622" s="45"/>
      <c r="G622" s="45"/>
      <c r="H622" s="164"/>
      <c r="I622" s="42"/>
      <c r="J622" s="28"/>
      <c r="K622" s="69"/>
      <c r="L622" s="68"/>
      <c r="M622" s="46"/>
      <c r="N622" s="239" t="str">
        <f ca="1">IF(Tabla1[[#This Row],[Fecha de nac]]="","",IF(Tabla1[[#This Row],[Fecha Finalización]] &gt;=TODAY(), DATEDIF(Tabla1[[#This Row],[Fecha de nac]],TODAY(),"y"), ROUNDDOWN((Tabla1[[#This Row],[Fecha Finalización]] -Tabla1[[#This Row],[Fecha de nac]])/365,0)))</f>
        <v/>
      </c>
      <c r="O622" s="170"/>
      <c r="P622" s="34"/>
      <c r="Q622" s="67"/>
      <c r="R622" s="67"/>
      <c r="S622" s="67"/>
      <c r="T622" s="67"/>
      <c r="U622" s="244" t="str">
        <f>IF(F622="","",Tabla1[[#This Row],[Fecha Inicio grupo]]+3*7-7)</f>
        <v/>
      </c>
      <c r="V622" s="245" t="str">
        <f>IF(F622="","",EDATE(Tabla1[[#This Row],[Fecha Inicio grupo]],3))</f>
        <v/>
      </c>
      <c r="W622" s="29"/>
      <c r="X622" s="29"/>
      <c r="Y622" s="76"/>
      <c r="Z622" s="76"/>
      <c r="AA622" s="76"/>
      <c r="AB622" s="76"/>
      <c r="AC622" s="76"/>
      <c r="AD622" s="76"/>
      <c r="AE622" s="76"/>
      <c r="AF622" s="76"/>
      <c r="AG622" s="76"/>
      <c r="AH622" s="76"/>
      <c r="AI622" s="76"/>
      <c r="AJ622" s="76"/>
      <c r="AK622" s="76"/>
      <c r="AL622" s="76"/>
      <c r="AM622" s="76"/>
      <c r="AN622" s="76"/>
      <c r="AO622" s="145"/>
      <c r="AP622" s="247" t="str">
        <f>IF(F622="","",IFERROR(VLOOKUP(SUBSTITUTE(SUBSTITUTE(Tabla1[[#This Row],[Uso Sistemas]],"T","P"),"N","F"),Parámetros!$M$2:$N$17,2,0),"Completar hasta 3ra sem. para evaluar a Probacionista"))</f>
        <v/>
      </c>
      <c r="AQ622" s="39"/>
      <c r="AR622" s="39"/>
      <c r="AS622" s="39"/>
      <c r="AT622" s="28"/>
      <c r="AU622" s="55"/>
      <c r="AV622" s="55"/>
      <c r="AW622" s="55"/>
      <c r="AX622" s="249" t="str">
        <f>IF(V622="","",EOMONTH(EDATE(Tabla1[[#This Row],[Fecha Finalización]],2),0))</f>
        <v/>
      </c>
      <c r="AY622" s="39"/>
      <c r="AZ622" s="250" t="str">
        <f>IF(V622="","",EOMONTH(EDATE(Tabla1[[#This Row],[Fecha Finalización]],3),0))</f>
        <v/>
      </c>
      <c r="BA622" s="39"/>
      <c r="BB622" s="39"/>
      <c r="BC622" s="236"/>
      <c r="BD622" s="234" t="str">
        <f>IF(F622="","",Tabla1[[#This Row],[sem 01]]&amp;Tabla1[[#This Row],[sem 02]]&amp;Tabla1[[#This Row],[sem 03]])</f>
        <v/>
      </c>
      <c r="BE622" s="235" t="str">
        <f>IF(TRIM(F622)="","",$B$1&amp;"-"&amp;SUBSTITUTE(Tabla1[[#This Row],[Mes Inscrito]]," ","")&amp;"-"&amp;SUBSTITUTE(Tabla1[[#This Row],[Dia de clases Inscrito]]," ","")&amp;"-"&amp;SUBSTITUTE(Tabla1[[#This Row],[Horario Inscrito]]," ","")&amp;"-"&amp;Tabla1[[#This Row],[Fecha Inicio grupo]])</f>
        <v/>
      </c>
      <c r="BF622" s="252" t="str">
        <f>IF(F622="","",Tabla1[[#This Row],[Curso]])</f>
        <v/>
      </c>
      <c r="BG622" s="253" t="str">
        <f>+IF(TRIM(F622)="","",$B$1&amp;"-"&amp;TRIM(Tabla1[[#This Row],[Mes Inscrito]])&amp;"-"&amp;TRIM(Tabla1[[#This Row],[Dia de clases Inscrito]])&amp;"-"&amp;TRIM(Tabla1[[#This Row],[Horario Inscrito]])&amp;"-"&amp;TRIM(Tabla1[[#This Row],[Fecha Inicio grupo]])&amp;"-"&amp;TRIM(Tabla1[[#This Row],[Tipo Incrito]]))</f>
        <v/>
      </c>
      <c r="BH622" s="307"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8"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8"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8" t="str">
        <f>IF(Tabla1[[#This Row],[Fecha Inicio grupo]]="","",IFERROR(VLOOKUP(Tabla1[[#This Row],[Mes de Alta como miembro]],Parámetros!$AM$2:$AN$16,2,0),"01/01/1900"))</f>
        <v/>
      </c>
    </row>
    <row r="623" spans="1:63" ht="14.45">
      <c r="A623" s="68">
        <v>620</v>
      </c>
      <c r="B623" s="29"/>
      <c r="C623" s="34"/>
      <c r="D623" s="42"/>
      <c r="E623" s="64"/>
      <c r="F623" s="45"/>
      <c r="G623" s="45"/>
      <c r="H623" s="164"/>
      <c r="I623" s="42"/>
      <c r="J623" s="28"/>
      <c r="K623" s="69"/>
      <c r="L623" s="68"/>
      <c r="M623" s="46"/>
      <c r="N623" s="239" t="str">
        <f ca="1">IF(Tabla1[[#This Row],[Fecha de nac]]="","",IF(Tabla1[[#This Row],[Fecha Finalización]] &gt;=TODAY(), DATEDIF(Tabla1[[#This Row],[Fecha de nac]],TODAY(),"y"), ROUNDDOWN((Tabla1[[#This Row],[Fecha Finalización]] -Tabla1[[#This Row],[Fecha de nac]])/365,0)))</f>
        <v/>
      </c>
      <c r="O623" s="170"/>
      <c r="P623" s="34"/>
      <c r="Q623" s="67"/>
      <c r="R623" s="67"/>
      <c r="S623" s="67"/>
      <c r="T623" s="67"/>
      <c r="U623" s="244" t="str">
        <f>IF(F623="","",Tabla1[[#This Row],[Fecha Inicio grupo]]+3*7-7)</f>
        <v/>
      </c>
      <c r="V623" s="245" t="str">
        <f>IF(F623="","",EDATE(Tabla1[[#This Row],[Fecha Inicio grupo]],3))</f>
        <v/>
      </c>
      <c r="W623" s="29"/>
      <c r="X623" s="29"/>
      <c r="Y623" s="76"/>
      <c r="Z623" s="76"/>
      <c r="AA623" s="76"/>
      <c r="AB623" s="76"/>
      <c r="AC623" s="76"/>
      <c r="AD623" s="76"/>
      <c r="AE623" s="76"/>
      <c r="AF623" s="76"/>
      <c r="AG623" s="76"/>
      <c r="AH623" s="76"/>
      <c r="AI623" s="76"/>
      <c r="AJ623" s="76"/>
      <c r="AK623" s="76"/>
      <c r="AL623" s="76"/>
      <c r="AM623" s="76"/>
      <c r="AN623" s="76"/>
      <c r="AO623" s="145"/>
      <c r="AP623" s="247" t="str">
        <f>IF(F623="","",IFERROR(VLOOKUP(SUBSTITUTE(SUBSTITUTE(Tabla1[[#This Row],[Uso Sistemas]],"T","P"),"N","F"),Parámetros!$M$2:$N$17,2,0),"Completar hasta 3ra sem. para evaluar a Probacionista"))</f>
        <v/>
      </c>
      <c r="AQ623" s="39"/>
      <c r="AR623" s="39"/>
      <c r="AS623" s="39"/>
      <c r="AT623" s="28"/>
      <c r="AU623" s="55"/>
      <c r="AV623" s="55"/>
      <c r="AW623" s="55"/>
      <c r="AX623" s="249" t="str">
        <f>IF(V623="","",EOMONTH(EDATE(Tabla1[[#This Row],[Fecha Finalización]],2),0))</f>
        <v/>
      </c>
      <c r="AY623" s="39"/>
      <c r="AZ623" s="250" t="str">
        <f>IF(V623="","",EOMONTH(EDATE(Tabla1[[#This Row],[Fecha Finalización]],3),0))</f>
        <v/>
      </c>
      <c r="BA623" s="39"/>
      <c r="BB623" s="39"/>
      <c r="BC623" s="236"/>
      <c r="BD623" s="234" t="str">
        <f>IF(F623="","",Tabla1[[#This Row],[sem 01]]&amp;Tabla1[[#This Row],[sem 02]]&amp;Tabla1[[#This Row],[sem 03]])</f>
        <v/>
      </c>
      <c r="BE623" s="235" t="str">
        <f>IF(TRIM(F623)="","",$B$1&amp;"-"&amp;SUBSTITUTE(Tabla1[[#This Row],[Mes Inscrito]]," ","")&amp;"-"&amp;SUBSTITUTE(Tabla1[[#This Row],[Dia de clases Inscrito]]," ","")&amp;"-"&amp;SUBSTITUTE(Tabla1[[#This Row],[Horario Inscrito]]," ","")&amp;"-"&amp;Tabla1[[#This Row],[Fecha Inicio grupo]])</f>
        <v/>
      </c>
      <c r="BF623" s="252" t="str">
        <f>IF(F623="","",Tabla1[[#This Row],[Curso]])</f>
        <v/>
      </c>
      <c r="BG623" s="253" t="str">
        <f>+IF(TRIM(F623)="","",$B$1&amp;"-"&amp;TRIM(Tabla1[[#This Row],[Mes Inscrito]])&amp;"-"&amp;TRIM(Tabla1[[#This Row],[Dia de clases Inscrito]])&amp;"-"&amp;TRIM(Tabla1[[#This Row],[Horario Inscrito]])&amp;"-"&amp;TRIM(Tabla1[[#This Row],[Fecha Inicio grupo]])&amp;"-"&amp;TRIM(Tabla1[[#This Row],[Tipo Incrito]]))</f>
        <v/>
      </c>
      <c r="BH623" s="307"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8"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8"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8" t="str">
        <f>IF(Tabla1[[#This Row],[Fecha Inicio grupo]]="","",IFERROR(VLOOKUP(Tabla1[[#This Row],[Mes de Alta como miembro]],Parámetros!$AM$2:$AN$16,2,0),"01/01/1900"))</f>
        <v/>
      </c>
    </row>
    <row r="624" spans="1:63" ht="14.45">
      <c r="A624" s="68">
        <v>621</v>
      </c>
      <c r="B624" s="29"/>
      <c r="C624" s="34"/>
      <c r="D624" s="42"/>
      <c r="E624" s="64"/>
      <c r="F624" s="45"/>
      <c r="G624" s="45"/>
      <c r="H624" s="164"/>
      <c r="I624" s="42"/>
      <c r="J624" s="28"/>
      <c r="K624" s="69"/>
      <c r="L624" s="68"/>
      <c r="M624" s="46"/>
      <c r="N624" s="239" t="str">
        <f ca="1">IF(Tabla1[[#This Row],[Fecha de nac]]="","",IF(Tabla1[[#This Row],[Fecha Finalización]] &gt;=TODAY(), DATEDIF(Tabla1[[#This Row],[Fecha de nac]],TODAY(),"y"), ROUNDDOWN((Tabla1[[#This Row],[Fecha Finalización]] -Tabla1[[#This Row],[Fecha de nac]])/365,0)))</f>
        <v/>
      </c>
      <c r="O624" s="170"/>
      <c r="P624" s="34"/>
      <c r="Q624" s="67"/>
      <c r="R624" s="67"/>
      <c r="S624" s="67"/>
      <c r="T624" s="67"/>
      <c r="U624" s="244" t="str">
        <f>IF(F624="","",Tabla1[[#This Row],[Fecha Inicio grupo]]+3*7-7)</f>
        <v/>
      </c>
      <c r="V624" s="245" t="str">
        <f>IF(F624="","",EDATE(Tabla1[[#This Row],[Fecha Inicio grupo]],3))</f>
        <v/>
      </c>
      <c r="W624" s="29"/>
      <c r="X624" s="29"/>
      <c r="Y624" s="76"/>
      <c r="Z624" s="76"/>
      <c r="AA624" s="76"/>
      <c r="AB624" s="76"/>
      <c r="AC624" s="76"/>
      <c r="AD624" s="76"/>
      <c r="AE624" s="76"/>
      <c r="AF624" s="76"/>
      <c r="AG624" s="76"/>
      <c r="AH624" s="76"/>
      <c r="AI624" s="76"/>
      <c r="AJ624" s="76"/>
      <c r="AK624" s="76"/>
      <c r="AL624" s="76"/>
      <c r="AM624" s="76"/>
      <c r="AN624" s="76"/>
      <c r="AO624" s="145"/>
      <c r="AP624" s="247" t="str">
        <f>IF(F624="","",IFERROR(VLOOKUP(SUBSTITUTE(SUBSTITUTE(Tabla1[[#This Row],[Uso Sistemas]],"T","P"),"N","F"),Parámetros!$M$2:$N$17,2,0),"Completar hasta 3ra sem. para evaluar a Probacionista"))</f>
        <v/>
      </c>
      <c r="AQ624" s="39"/>
      <c r="AR624" s="39"/>
      <c r="AS624" s="39"/>
      <c r="AT624" s="28"/>
      <c r="AU624" s="55"/>
      <c r="AV624" s="55"/>
      <c r="AW624" s="55"/>
      <c r="AX624" s="249" t="str">
        <f>IF(V624="","",EOMONTH(EDATE(Tabla1[[#This Row],[Fecha Finalización]],2),0))</f>
        <v/>
      </c>
      <c r="AY624" s="39"/>
      <c r="AZ624" s="250" t="str">
        <f>IF(V624="","",EOMONTH(EDATE(Tabla1[[#This Row],[Fecha Finalización]],3),0))</f>
        <v/>
      </c>
      <c r="BA624" s="39"/>
      <c r="BB624" s="39"/>
      <c r="BC624" s="236"/>
      <c r="BD624" s="234" t="str">
        <f>IF(F624="","",Tabla1[[#This Row],[sem 01]]&amp;Tabla1[[#This Row],[sem 02]]&amp;Tabla1[[#This Row],[sem 03]])</f>
        <v/>
      </c>
      <c r="BE624" s="235" t="str">
        <f>IF(TRIM(F624)="","",$B$1&amp;"-"&amp;SUBSTITUTE(Tabla1[[#This Row],[Mes Inscrito]]," ","")&amp;"-"&amp;SUBSTITUTE(Tabla1[[#This Row],[Dia de clases Inscrito]]," ","")&amp;"-"&amp;SUBSTITUTE(Tabla1[[#This Row],[Horario Inscrito]]," ","")&amp;"-"&amp;Tabla1[[#This Row],[Fecha Inicio grupo]])</f>
        <v/>
      </c>
      <c r="BF624" s="252" t="str">
        <f>IF(F624="","",Tabla1[[#This Row],[Curso]])</f>
        <v/>
      </c>
      <c r="BG624" s="253" t="str">
        <f>+IF(TRIM(F624)="","",$B$1&amp;"-"&amp;TRIM(Tabla1[[#This Row],[Mes Inscrito]])&amp;"-"&amp;TRIM(Tabla1[[#This Row],[Dia de clases Inscrito]])&amp;"-"&amp;TRIM(Tabla1[[#This Row],[Horario Inscrito]])&amp;"-"&amp;TRIM(Tabla1[[#This Row],[Fecha Inicio grupo]])&amp;"-"&amp;TRIM(Tabla1[[#This Row],[Tipo Incrito]]))</f>
        <v/>
      </c>
      <c r="BH624" s="307"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8"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8"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8" t="str">
        <f>IF(Tabla1[[#This Row],[Fecha Inicio grupo]]="","",IFERROR(VLOOKUP(Tabla1[[#This Row],[Mes de Alta como miembro]],Parámetros!$AM$2:$AN$16,2,0),"01/01/1900"))</f>
        <v/>
      </c>
    </row>
    <row r="625" spans="1:63" ht="14.45">
      <c r="A625" s="68">
        <v>622</v>
      </c>
      <c r="B625" s="29"/>
      <c r="C625" s="34"/>
      <c r="D625" s="42"/>
      <c r="E625" s="64"/>
      <c r="F625" s="45"/>
      <c r="G625" s="45"/>
      <c r="H625" s="164"/>
      <c r="I625" s="42"/>
      <c r="J625" s="28"/>
      <c r="K625" s="69"/>
      <c r="L625" s="68"/>
      <c r="M625" s="46"/>
      <c r="N625" s="239" t="str">
        <f ca="1">IF(Tabla1[[#This Row],[Fecha de nac]]="","",IF(Tabla1[[#This Row],[Fecha Finalización]] &gt;=TODAY(), DATEDIF(Tabla1[[#This Row],[Fecha de nac]],TODAY(),"y"), ROUNDDOWN((Tabla1[[#This Row],[Fecha Finalización]] -Tabla1[[#This Row],[Fecha de nac]])/365,0)))</f>
        <v/>
      </c>
      <c r="O625" s="170"/>
      <c r="P625" s="34"/>
      <c r="Q625" s="67"/>
      <c r="R625" s="67"/>
      <c r="S625" s="67"/>
      <c r="T625" s="67"/>
      <c r="U625" s="244" t="str">
        <f>IF(F625="","",Tabla1[[#This Row],[Fecha Inicio grupo]]+3*7-7)</f>
        <v/>
      </c>
      <c r="V625" s="245" t="str">
        <f>IF(F625="","",EDATE(Tabla1[[#This Row],[Fecha Inicio grupo]],3))</f>
        <v/>
      </c>
      <c r="W625" s="29"/>
      <c r="X625" s="29"/>
      <c r="Y625" s="76"/>
      <c r="Z625" s="76"/>
      <c r="AA625" s="76"/>
      <c r="AB625" s="76"/>
      <c r="AC625" s="76"/>
      <c r="AD625" s="76"/>
      <c r="AE625" s="76"/>
      <c r="AF625" s="76"/>
      <c r="AG625" s="76"/>
      <c r="AH625" s="76"/>
      <c r="AI625" s="76"/>
      <c r="AJ625" s="76"/>
      <c r="AK625" s="76"/>
      <c r="AL625" s="76"/>
      <c r="AM625" s="76"/>
      <c r="AN625" s="76"/>
      <c r="AO625" s="145"/>
      <c r="AP625" s="247" t="str">
        <f>IF(F625="","",IFERROR(VLOOKUP(SUBSTITUTE(SUBSTITUTE(Tabla1[[#This Row],[Uso Sistemas]],"T","P"),"N","F"),Parámetros!$M$2:$N$17,2,0),"Completar hasta 3ra sem. para evaluar a Probacionista"))</f>
        <v/>
      </c>
      <c r="AQ625" s="39"/>
      <c r="AR625" s="39"/>
      <c r="AS625" s="39"/>
      <c r="AT625" s="28"/>
      <c r="AU625" s="55"/>
      <c r="AV625" s="55"/>
      <c r="AW625" s="55"/>
      <c r="AX625" s="249" t="str">
        <f>IF(V625="","",EOMONTH(EDATE(Tabla1[[#This Row],[Fecha Finalización]],2),0))</f>
        <v/>
      </c>
      <c r="AY625" s="39"/>
      <c r="AZ625" s="250" t="str">
        <f>IF(V625="","",EOMONTH(EDATE(Tabla1[[#This Row],[Fecha Finalización]],3),0))</f>
        <v/>
      </c>
      <c r="BA625" s="39"/>
      <c r="BB625" s="39"/>
      <c r="BC625" s="236"/>
      <c r="BD625" s="234" t="str">
        <f>IF(F625="","",Tabla1[[#This Row],[sem 01]]&amp;Tabla1[[#This Row],[sem 02]]&amp;Tabla1[[#This Row],[sem 03]])</f>
        <v/>
      </c>
      <c r="BE625" s="235" t="str">
        <f>IF(TRIM(F625)="","",$B$1&amp;"-"&amp;SUBSTITUTE(Tabla1[[#This Row],[Mes Inscrito]]," ","")&amp;"-"&amp;SUBSTITUTE(Tabla1[[#This Row],[Dia de clases Inscrito]]," ","")&amp;"-"&amp;SUBSTITUTE(Tabla1[[#This Row],[Horario Inscrito]]," ","")&amp;"-"&amp;Tabla1[[#This Row],[Fecha Inicio grupo]])</f>
        <v/>
      </c>
      <c r="BF625" s="252" t="str">
        <f>IF(F625="","",Tabla1[[#This Row],[Curso]])</f>
        <v/>
      </c>
      <c r="BG625" s="253" t="str">
        <f>+IF(TRIM(F625)="","",$B$1&amp;"-"&amp;TRIM(Tabla1[[#This Row],[Mes Inscrito]])&amp;"-"&amp;TRIM(Tabla1[[#This Row],[Dia de clases Inscrito]])&amp;"-"&amp;TRIM(Tabla1[[#This Row],[Horario Inscrito]])&amp;"-"&amp;TRIM(Tabla1[[#This Row],[Fecha Inicio grupo]])&amp;"-"&amp;TRIM(Tabla1[[#This Row],[Tipo Incrito]]))</f>
        <v/>
      </c>
      <c r="BH625" s="307"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8"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8"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8" t="str">
        <f>IF(Tabla1[[#This Row],[Fecha Inicio grupo]]="","",IFERROR(VLOOKUP(Tabla1[[#This Row],[Mes de Alta como miembro]],Parámetros!$AM$2:$AN$16,2,0),"01/01/1900"))</f>
        <v/>
      </c>
    </row>
    <row r="626" spans="1:63" ht="14.45">
      <c r="A626" s="68">
        <v>623</v>
      </c>
      <c r="B626" s="29"/>
      <c r="C626" s="34"/>
      <c r="D626" s="42"/>
      <c r="E626" s="64"/>
      <c r="F626" s="45"/>
      <c r="G626" s="45"/>
      <c r="H626" s="164"/>
      <c r="I626" s="42"/>
      <c r="J626" s="28"/>
      <c r="K626" s="69"/>
      <c r="L626" s="68"/>
      <c r="M626" s="46"/>
      <c r="N626" s="239" t="str">
        <f ca="1">IF(Tabla1[[#This Row],[Fecha de nac]]="","",IF(Tabla1[[#This Row],[Fecha Finalización]] &gt;=TODAY(), DATEDIF(Tabla1[[#This Row],[Fecha de nac]],TODAY(),"y"), ROUNDDOWN((Tabla1[[#This Row],[Fecha Finalización]] -Tabla1[[#This Row],[Fecha de nac]])/365,0)))</f>
        <v/>
      </c>
      <c r="O626" s="170"/>
      <c r="P626" s="34"/>
      <c r="Q626" s="67"/>
      <c r="R626" s="67"/>
      <c r="S626" s="67"/>
      <c r="T626" s="67"/>
      <c r="U626" s="244" t="str">
        <f>IF(F626="","",Tabla1[[#This Row],[Fecha Inicio grupo]]+3*7-7)</f>
        <v/>
      </c>
      <c r="V626" s="245" t="str">
        <f>IF(F626="","",EDATE(Tabla1[[#This Row],[Fecha Inicio grupo]],3))</f>
        <v/>
      </c>
      <c r="W626" s="29"/>
      <c r="X626" s="29"/>
      <c r="Y626" s="76"/>
      <c r="Z626" s="76"/>
      <c r="AA626" s="76"/>
      <c r="AB626" s="76"/>
      <c r="AC626" s="76"/>
      <c r="AD626" s="76"/>
      <c r="AE626" s="76"/>
      <c r="AF626" s="76"/>
      <c r="AG626" s="76"/>
      <c r="AH626" s="76"/>
      <c r="AI626" s="76"/>
      <c r="AJ626" s="76"/>
      <c r="AK626" s="76"/>
      <c r="AL626" s="76"/>
      <c r="AM626" s="76"/>
      <c r="AN626" s="76"/>
      <c r="AO626" s="145"/>
      <c r="AP626" s="247" t="str">
        <f>IF(F626="","",IFERROR(VLOOKUP(SUBSTITUTE(SUBSTITUTE(Tabla1[[#This Row],[Uso Sistemas]],"T","P"),"N","F"),Parámetros!$M$2:$N$17,2,0),"Completar hasta 3ra sem. para evaluar a Probacionista"))</f>
        <v/>
      </c>
      <c r="AQ626" s="39"/>
      <c r="AR626" s="39"/>
      <c r="AS626" s="39"/>
      <c r="AT626" s="28"/>
      <c r="AU626" s="55"/>
      <c r="AV626" s="55"/>
      <c r="AW626" s="55"/>
      <c r="AX626" s="249" t="str">
        <f>IF(V626="","",EOMONTH(EDATE(Tabla1[[#This Row],[Fecha Finalización]],2),0))</f>
        <v/>
      </c>
      <c r="AY626" s="39"/>
      <c r="AZ626" s="250" t="str">
        <f>IF(V626="","",EOMONTH(EDATE(Tabla1[[#This Row],[Fecha Finalización]],3),0))</f>
        <v/>
      </c>
      <c r="BA626" s="39"/>
      <c r="BB626" s="39"/>
      <c r="BC626" s="236"/>
      <c r="BD626" s="234" t="str">
        <f>IF(F626="","",Tabla1[[#This Row],[sem 01]]&amp;Tabla1[[#This Row],[sem 02]]&amp;Tabla1[[#This Row],[sem 03]])</f>
        <v/>
      </c>
      <c r="BE626" s="235" t="str">
        <f>IF(TRIM(F626)="","",$B$1&amp;"-"&amp;SUBSTITUTE(Tabla1[[#This Row],[Mes Inscrito]]," ","")&amp;"-"&amp;SUBSTITUTE(Tabla1[[#This Row],[Dia de clases Inscrito]]," ","")&amp;"-"&amp;SUBSTITUTE(Tabla1[[#This Row],[Horario Inscrito]]," ","")&amp;"-"&amp;Tabla1[[#This Row],[Fecha Inicio grupo]])</f>
        <v/>
      </c>
      <c r="BF626" s="252" t="str">
        <f>IF(F626="","",Tabla1[[#This Row],[Curso]])</f>
        <v/>
      </c>
      <c r="BG626" s="253" t="str">
        <f>+IF(TRIM(F626)="","",$B$1&amp;"-"&amp;TRIM(Tabla1[[#This Row],[Mes Inscrito]])&amp;"-"&amp;TRIM(Tabla1[[#This Row],[Dia de clases Inscrito]])&amp;"-"&amp;TRIM(Tabla1[[#This Row],[Horario Inscrito]])&amp;"-"&amp;TRIM(Tabla1[[#This Row],[Fecha Inicio grupo]])&amp;"-"&amp;TRIM(Tabla1[[#This Row],[Tipo Incrito]]))</f>
        <v/>
      </c>
      <c r="BH626" s="307"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8"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8"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8" t="str">
        <f>IF(Tabla1[[#This Row],[Fecha Inicio grupo]]="","",IFERROR(VLOOKUP(Tabla1[[#This Row],[Mes de Alta como miembro]],Parámetros!$AM$2:$AN$16,2,0),"01/01/1900"))</f>
        <v/>
      </c>
    </row>
    <row r="627" spans="1:63" ht="14.45">
      <c r="A627" s="68">
        <v>624</v>
      </c>
      <c r="B627" s="29"/>
      <c r="C627" s="34"/>
      <c r="D627" s="42"/>
      <c r="E627" s="64"/>
      <c r="F627" s="45"/>
      <c r="G627" s="45"/>
      <c r="H627" s="164"/>
      <c r="I627" s="42"/>
      <c r="J627" s="28"/>
      <c r="K627" s="69"/>
      <c r="L627" s="68"/>
      <c r="M627" s="46"/>
      <c r="N627" s="239" t="str">
        <f ca="1">IF(Tabla1[[#This Row],[Fecha de nac]]="","",IF(Tabla1[[#This Row],[Fecha Finalización]] &gt;=TODAY(), DATEDIF(Tabla1[[#This Row],[Fecha de nac]],TODAY(),"y"), ROUNDDOWN((Tabla1[[#This Row],[Fecha Finalización]] -Tabla1[[#This Row],[Fecha de nac]])/365,0)))</f>
        <v/>
      </c>
      <c r="O627" s="170"/>
      <c r="P627" s="34"/>
      <c r="Q627" s="67"/>
      <c r="R627" s="67"/>
      <c r="S627" s="67"/>
      <c r="T627" s="67"/>
      <c r="U627" s="244" t="str">
        <f>IF(F627="","",Tabla1[[#This Row],[Fecha Inicio grupo]]+3*7-7)</f>
        <v/>
      </c>
      <c r="V627" s="245" t="str">
        <f>IF(F627="","",EDATE(Tabla1[[#This Row],[Fecha Inicio grupo]],3))</f>
        <v/>
      </c>
      <c r="W627" s="29"/>
      <c r="X627" s="29"/>
      <c r="Y627" s="76"/>
      <c r="Z627" s="76"/>
      <c r="AA627" s="76"/>
      <c r="AB627" s="76"/>
      <c r="AC627" s="76"/>
      <c r="AD627" s="76"/>
      <c r="AE627" s="76"/>
      <c r="AF627" s="76"/>
      <c r="AG627" s="76"/>
      <c r="AH627" s="76"/>
      <c r="AI627" s="76"/>
      <c r="AJ627" s="76"/>
      <c r="AK627" s="76"/>
      <c r="AL627" s="76"/>
      <c r="AM627" s="76"/>
      <c r="AN627" s="76"/>
      <c r="AO627" s="145"/>
      <c r="AP627" s="247" t="str">
        <f>IF(F627="","",IFERROR(VLOOKUP(SUBSTITUTE(SUBSTITUTE(Tabla1[[#This Row],[Uso Sistemas]],"T","P"),"N","F"),Parámetros!$M$2:$N$17,2,0),"Completar hasta 3ra sem. para evaluar a Probacionista"))</f>
        <v/>
      </c>
      <c r="AQ627" s="39"/>
      <c r="AR627" s="39"/>
      <c r="AS627" s="39"/>
      <c r="AT627" s="28"/>
      <c r="AU627" s="55"/>
      <c r="AV627" s="55"/>
      <c r="AW627" s="55"/>
      <c r="AX627" s="249" t="str">
        <f>IF(V627="","",EOMONTH(EDATE(Tabla1[[#This Row],[Fecha Finalización]],2),0))</f>
        <v/>
      </c>
      <c r="AY627" s="39"/>
      <c r="AZ627" s="250" t="str">
        <f>IF(V627="","",EOMONTH(EDATE(Tabla1[[#This Row],[Fecha Finalización]],3),0))</f>
        <v/>
      </c>
      <c r="BA627" s="39"/>
      <c r="BB627" s="39"/>
      <c r="BC627" s="236"/>
      <c r="BD627" s="234" t="str">
        <f>IF(F627="","",Tabla1[[#This Row],[sem 01]]&amp;Tabla1[[#This Row],[sem 02]]&amp;Tabla1[[#This Row],[sem 03]])</f>
        <v/>
      </c>
      <c r="BE627" s="235" t="str">
        <f>IF(TRIM(F627)="","",$B$1&amp;"-"&amp;SUBSTITUTE(Tabla1[[#This Row],[Mes Inscrito]]," ","")&amp;"-"&amp;SUBSTITUTE(Tabla1[[#This Row],[Dia de clases Inscrito]]," ","")&amp;"-"&amp;SUBSTITUTE(Tabla1[[#This Row],[Horario Inscrito]]," ","")&amp;"-"&amp;Tabla1[[#This Row],[Fecha Inicio grupo]])</f>
        <v/>
      </c>
      <c r="BF627" s="252" t="str">
        <f>IF(F627="","",Tabla1[[#This Row],[Curso]])</f>
        <v/>
      </c>
      <c r="BG627" s="253" t="str">
        <f>+IF(TRIM(F627)="","",$B$1&amp;"-"&amp;TRIM(Tabla1[[#This Row],[Mes Inscrito]])&amp;"-"&amp;TRIM(Tabla1[[#This Row],[Dia de clases Inscrito]])&amp;"-"&amp;TRIM(Tabla1[[#This Row],[Horario Inscrito]])&amp;"-"&amp;TRIM(Tabla1[[#This Row],[Fecha Inicio grupo]])&amp;"-"&amp;TRIM(Tabla1[[#This Row],[Tipo Incrito]]))</f>
        <v/>
      </c>
      <c r="BH627" s="307"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8"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8"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8" t="str">
        <f>IF(Tabla1[[#This Row],[Fecha Inicio grupo]]="","",IFERROR(VLOOKUP(Tabla1[[#This Row],[Mes de Alta como miembro]],Parámetros!$AM$2:$AN$16,2,0),"01/01/1900"))</f>
        <v/>
      </c>
    </row>
    <row r="628" spans="1:63" ht="14.45">
      <c r="A628" s="68">
        <v>625</v>
      </c>
      <c r="B628" s="29"/>
      <c r="C628" s="34"/>
      <c r="D628" s="42"/>
      <c r="E628" s="64"/>
      <c r="F628" s="45"/>
      <c r="G628" s="45"/>
      <c r="H628" s="164"/>
      <c r="I628" s="42"/>
      <c r="J628" s="28"/>
      <c r="K628" s="69"/>
      <c r="L628" s="68"/>
      <c r="M628" s="46"/>
      <c r="N628" s="239" t="str">
        <f ca="1">IF(Tabla1[[#This Row],[Fecha de nac]]="","",IF(Tabla1[[#This Row],[Fecha Finalización]] &gt;=TODAY(), DATEDIF(Tabla1[[#This Row],[Fecha de nac]],TODAY(),"y"), ROUNDDOWN((Tabla1[[#This Row],[Fecha Finalización]] -Tabla1[[#This Row],[Fecha de nac]])/365,0)))</f>
        <v/>
      </c>
      <c r="O628" s="170"/>
      <c r="P628" s="34"/>
      <c r="Q628" s="67"/>
      <c r="R628" s="67"/>
      <c r="S628" s="67"/>
      <c r="T628" s="67"/>
      <c r="U628" s="244" t="str">
        <f>IF(F628="","",Tabla1[[#This Row],[Fecha Inicio grupo]]+3*7-7)</f>
        <v/>
      </c>
      <c r="V628" s="245" t="str">
        <f>IF(F628="","",EDATE(Tabla1[[#This Row],[Fecha Inicio grupo]],3))</f>
        <v/>
      </c>
      <c r="W628" s="29"/>
      <c r="X628" s="29"/>
      <c r="Y628" s="76"/>
      <c r="Z628" s="76"/>
      <c r="AA628" s="76"/>
      <c r="AB628" s="76"/>
      <c r="AC628" s="76"/>
      <c r="AD628" s="76"/>
      <c r="AE628" s="76"/>
      <c r="AF628" s="76"/>
      <c r="AG628" s="76"/>
      <c r="AH628" s="76"/>
      <c r="AI628" s="76"/>
      <c r="AJ628" s="76"/>
      <c r="AK628" s="76"/>
      <c r="AL628" s="76"/>
      <c r="AM628" s="76"/>
      <c r="AN628" s="76"/>
      <c r="AO628" s="145"/>
      <c r="AP628" s="247" t="str">
        <f>IF(F628="","",IFERROR(VLOOKUP(SUBSTITUTE(SUBSTITUTE(Tabla1[[#This Row],[Uso Sistemas]],"T","P"),"N","F"),Parámetros!$M$2:$N$17,2,0),"Completar hasta 3ra sem. para evaluar a Probacionista"))</f>
        <v/>
      </c>
      <c r="AQ628" s="39"/>
      <c r="AR628" s="39"/>
      <c r="AS628" s="39"/>
      <c r="AT628" s="28"/>
      <c r="AU628" s="55"/>
      <c r="AV628" s="55"/>
      <c r="AW628" s="55"/>
      <c r="AX628" s="249" t="str">
        <f>IF(V628="","",EOMONTH(EDATE(Tabla1[[#This Row],[Fecha Finalización]],2),0))</f>
        <v/>
      </c>
      <c r="AY628" s="39"/>
      <c r="AZ628" s="250" t="str">
        <f>IF(V628="","",EOMONTH(EDATE(Tabla1[[#This Row],[Fecha Finalización]],3),0))</f>
        <v/>
      </c>
      <c r="BA628" s="39"/>
      <c r="BB628" s="39"/>
      <c r="BC628" s="236"/>
      <c r="BD628" s="234" t="str">
        <f>IF(F628="","",Tabla1[[#This Row],[sem 01]]&amp;Tabla1[[#This Row],[sem 02]]&amp;Tabla1[[#This Row],[sem 03]])</f>
        <v/>
      </c>
      <c r="BE628" s="235" t="str">
        <f>IF(TRIM(F628)="","",$B$1&amp;"-"&amp;SUBSTITUTE(Tabla1[[#This Row],[Mes Inscrito]]," ","")&amp;"-"&amp;SUBSTITUTE(Tabla1[[#This Row],[Dia de clases Inscrito]]," ","")&amp;"-"&amp;SUBSTITUTE(Tabla1[[#This Row],[Horario Inscrito]]," ","")&amp;"-"&amp;Tabla1[[#This Row],[Fecha Inicio grupo]])</f>
        <v/>
      </c>
      <c r="BF628" s="252" t="str">
        <f>IF(F628="","",Tabla1[[#This Row],[Curso]])</f>
        <v/>
      </c>
      <c r="BG628" s="253" t="str">
        <f>+IF(TRIM(F628)="","",$B$1&amp;"-"&amp;TRIM(Tabla1[[#This Row],[Mes Inscrito]])&amp;"-"&amp;TRIM(Tabla1[[#This Row],[Dia de clases Inscrito]])&amp;"-"&amp;TRIM(Tabla1[[#This Row],[Horario Inscrito]])&amp;"-"&amp;TRIM(Tabla1[[#This Row],[Fecha Inicio grupo]])&amp;"-"&amp;TRIM(Tabla1[[#This Row],[Tipo Incrito]]))</f>
        <v/>
      </c>
      <c r="BH628" s="307"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8"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8"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8" t="str">
        <f>IF(Tabla1[[#This Row],[Fecha Inicio grupo]]="","",IFERROR(VLOOKUP(Tabla1[[#This Row],[Mes de Alta como miembro]],Parámetros!$AM$2:$AN$16,2,0),"01/01/1900"))</f>
        <v/>
      </c>
    </row>
    <row r="629" spans="1:63" ht="14.45">
      <c r="A629" s="68">
        <v>626</v>
      </c>
      <c r="B629" s="29"/>
      <c r="C629" s="34"/>
      <c r="D629" s="42"/>
      <c r="E629" s="64"/>
      <c r="F629" s="45"/>
      <c r="G629" s="45"/>
      <c r="H629" s="164"/>
      <c r="I629" s="42"/>
      <c r="J629" s="28"/>
      <c r="K629" s="69"/>
      <c r="L629" s="68"/>
      <c r="M629" s="46"/>
      <c r="N629" s="239" t="str">
        <f ca="1">IF(Tabla1[[#This Row],[Fecha de nac]]="","",IF(Tabla1[[#This Row],[Fecha Finalización]] &gt;=TODAY(), DATEDIF(Tabla1[[#This Row],[Fecha de nac]],TODAY(),"y"), ROUNDDOWN((Tabla1[[#This Row],[Fecha Finalización]] -Tabla1[[#This Row],[Fecha de nac]])/365,0)))</f>
        <v/>
      </c>
      <c r="O629" s="170"/>
      <c r="P629" s="34"/>
      <c r="Q629" s="67"/>
      <c r="R629" s="67"/>
      <c r="S629" s="67"/>
      <c r="T629" s="67"/>
      <c r="U629" s="244" t="str">
        <f>IF(F629="","",Tabla1[[#This Row],[Fecha Inicio grupo]]+3*7-7)</f>
        <v/>
      </c>
      <c r="V629" s="245" t="str">
        <f>IF(F629="","",EDATE(Tabla1[[#This Row],[Fecha Inicio grupo]],3))</f>
        <v/>
      </c>
      <c r="W629" s="29"/>
      <c r="X629" s="29"/>
      <c r="Y629" s="76"/>
      <c r="Z629" s="76"/>
      <c r="AA629" s="76"/>
      <c r="AB629" s="76"/>
      <c r="AC629" s="76"/>
      <c r="AD629" s="76"/>
      <c r="AE629" s="76"/>
      <c r="AF629" s="76"/>
      <c r="AG629" s="76"/>
      <c r="AH629" s="76"/>
      <c r="AI629" s="76"/>
      <c r="AJ629" s="76"/>
      <c r="AK629" s="76"/>
      <c r="AL629" s="76"/>
      <c r="AM629" s="76"/>
      <c r="AN629" s="76"/>
      <c r="AO629" s="145"/>
      <c r="AP629" s="247" t="str">
        <f>IF(F629="","",IFERROR(VLOOKUP(SUBSTITUTE(SUBSTITUTE(Tabla1[[#This Row],[Uso Sistemas]],"T","P"),"N","F"),Parámetros!$M$2:$N$17,2,0),"Completar hasta 3ra sem. para evaluar a Probacionista"))</f>
        <v/>
      </c>
      <c r="AQ629" s="39"/>
      <c r="AR629" s="39"/>
      <c r="AS629" s="39"/>
      <c r="AT629" s="28"/>
      <c r="AU629" s="55"/>
      <c r="AV629" s="55"/>
      <c r="AW629" s="55"/>
      <c r="AX629" s="249" t="str">
        <f>IF(V629="","",EOMONTH(EDATE(Tabla1[[#This Row],[Fecha Finalización]],2),0))</f>
        <v/>
      </c>
      <c r="AY629" s="39"/>
      <c r="AZ629" s="250" t="str">
        <f>IF(V629="","",EOMONTH(EDATE(Tabla1[[#This Row],[Fecha Finalización]],3),0))</f>
        <v/>
      </c>
      <c r="BA629" s="39"/>
      <c r="BB629" s="39"/>
      <c r="BC629" s="236"/>
      <c r="BD629" s="234" t="str">
        <f>IF(F629="","",Tabla1[[#This Row],[sem 01]]&amp;Tabla1[[#This Row],[sem 02]]&amp;Tabla1[[#This Row],[sem 03]])</f>
        <v/>
      </c>
      <c r="BE629" s="235" t="str">
        <f>IF(TRIM(F629)="","",$B$1&amp;"-"&amp;SUBSTITUTE(Tabla1[[#This Row],[Mes Inscrito]]," ","")&amp;"-"&amp;SUBSTITUTE(Tabla1[[#This Row],[Dia de clases Inscrito]]," ","")&amp;"-"&amp;SUBSTITUTE(Tabla1[[#This Row],[Horario Inscrito]]," ","")&amp;"-"&amp;Tabla1[[#This Row],[Fecha Inicio grupo]])</f>
        <v/>
      </c>
      <c r="BF629" s="252" t="str">
        <f>IF(F629="","",Tabla1[[#This Row],[Curso]])</f>
        <v/>
      </c>
      <c r="BG629" s="253" t="str">
        <f>+IF(TRIM(F629)="","",$B$1&amp;"-"&amp;TRIM(Tabla1[[#This Row],[Mes Inscrito]])&amp;"-"&amp;TRIM(Tabla1[[#This Row],[Dia de clases Inscrito]])&amp;"-"&amp;TRIM(Tabla1[[#This Row],[Horario Inscrito]])&amp;"-"&amp;TRIM(Tabla1[[#This Row],[Fecha Inicio grupo]])&amp;"-"&amp;TRIM(Tabla1[[#This Row],[Tipo Incrito]]))</f>
        <v/>
      </c>
      <c r="BH629" s="307"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8"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8"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8" t="str">
        <f>IF(Tabla1[[#This Row],[Fecha Inicio grupo]]="","",IFERROR(VLOOKUP(Tabla1[[#This Row],[Mes de Alta como miembro]],Parámetros!$AM$2:$AN$16,2,0),"01/01/1900"))</f>
        <v/>
      </c>
    </row>
    <row r="630" spans="1:63" ht="14.45">
      <c r="A630" s="68">
        <v>627</v>
      </c>
      <c r="B630" s="29"/>
      <c r="C630" s="34"/>
      <c r="D630" s="42"/>
      <c r="E630" s="64"/>
      <c r="F630" s="45"/>
      <c r="G630" s="45"/>
      <c r="H630" s="164"/>
      <c r="I630" s="42"/>
      <c r="J630" s="28"/>
      <c r="K630" s="69"/>
      <c r="L630" s="68"/>
      <c r="M630" s="46"/>
      <c r="N630" s="239" t="str">
        <f ca="1">IF(Tabla1[[#This Row],[Fecha de nac]]="","",IF(Tabla1[[#This Row],[Fecha Finalización]] &gt;=TODAY(), DATEDIF(Tabla1[[#This Row],[Fecha de nac]],TODAY(),"y"), ROUNDDOWN((Tabla1[[#This Row],[Fecha Finalización]] -Tabla1[[#This Row],[Fecha de nac]])/365,0)))</f>
        <v/>
      </c>
      <c r="O630" s="170"/>
      <c r="P630" s="34"/>
      <c r="Q630" s="67"/>
      <c r="R630" s="67"/>
      <c r="S630" s="67"/>
      <c r="T630" s="67"/>
      <c r="U630" s="244" t="str">
        <f>IF(F630="","",Tabla1[[#This Row],[Fecha Inicio grupo]]+3*7-7)</f>
        <v/>
      </c>
      <c r="V630" s="245" t="str">
        <f>IF(F630="","",EDATE(Tabla1[[#This Row],[Fecha Inicio grupo]],3))</f>
        <v/>
      </c>
      <c r="W630" s="29"/>
      <c r="X630" s="29"/>
      <c r="Y630" s="76"/>
      <c r="Z630" s="76"/>
      <c r="AA630" s="76"/>
      <c r="AB630" s="76"/>
      <c r="AC630" s="76"/>
      <c r="AD630" s="76"/>
      <c r="AE630" s="76"/>
      <c r="AF630" s="76"/>
      <c r="AG630" s="76"/>
      <c r="AH630" s="76"/>
      <c r="AI630" s="76"/>
      <c r="AJ630" s="76"/>
      <c r="AK630" s="76"/>
      <c r="AL630" s="76"/>
      <c r="AM630" s="76"/>
      <c r="AN630" s="76"/>
      <c r="AO630" s="145"/>
      <c r="AP630" s="247" t="str">
        <f>IF(F630="","",IFERROR(VLOOKUP(SUBSTITUTE(SUBSTITUTE(Tabla1[[#This Row],[Uso Sistemas]],"T","P"),"N","F"),Parámetros!$M$2:$N$17,2,0),"Completar hasta 3ra sem. para evaluar a Probacionista"))</f>
        <v/>
      </c>
      <c r="AQ630" s="39"/>
      <c r="AR630" s="39"/>
      <c r="AS630" s="39"/>
      <c r="AT630" s="28"/>
      <c r="AU630" s="55"/>
      <c r="AV630" s="55"/>
      <c r="AW630" s="55"/>
      <c r="AX630" s="249" t="str">
        <f>IF(V630="","",EOMONTH(EDATE(Tabla1[[#This Row],[Fecha Finalización]],2),0))</f>
        <v/>
      </c>
      <c r="AY630" s="39"/>
      <c r="AZ630" s="250" t="str">
        <f>IF(V630="","",EOMONTH(EDATE(Tabla1[[#This Row],[Fecha Finalización]],3),0))</f>
        <v/>
      </c>
      <c r="BA630" s="39"/>
      <c r="BB630" s="39"/>
      <c r="BC630" s="236"/>
      <c r="BD630" s="234" t="str">
        <f>IF(F630="","",Tabla1[[#This Row],[sem 01]]&amp;Tabla1[[#This Row],[sem 02]]&amp;Tabla1[[#This Row],[sem 03]])</f>
        <v/>
      </c>
      <c r="BE630" s="235" t="str">
        <f>IF(TRIM(F630)="","",$B$1&amp;"-"&amp;SUBSTITUTE(Tabla1[[#This Row],[Mes Inscrito]]," ","")&amp;"-"&amp;SUBSTITUTE(Tabla1[[#This Row],[Dia de clases Inscrito]]," ","")&amp;"-"&amp;SUBSTITUTE(Tabla1[[#This Row],[Horario Inscrito]]," ","")&amp;"-"&amp;Tabla1[[#This Row],[Fecha Inicio grupo]])</f>
        <v/>
      </c>
      <c r="BF630" s="252" t="str">
        <f>IF(F630="","",Tabla1[[#This Row],[Curso]])</f>
        <v/>
      </c>
      <c r="BG630" s="253" t="str">
        <f>+IF(TRIM(F630)="","",$B$1&amp;"-"&amp;TRIM(Tabla1[[#This Row],[Mes Inscrito]])&amp;"-"&amp;TRIM(Tabla1[[#This Row],[Dia de clases Inscrito]])&amp;"-"&amp;TRIM(Tabla1[[#This Row],[Horario Inscrito]])&amp;"-"&amp;TRIM(Tabla1[[#This Row],[Fecha Inicio grupo]])&amp;"-"&amp;TRIM(Tabla1[[#This Row],[Tipo Incrito]]))</f>
        <v/>
      </c>
      <c r="BH630" s="307"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8"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8"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8" t="str">
        <f>IF(Tabla1[[#This Row],[Fecha Inicio grupo]]="","",IFERROR(VLOOKUP(Tabla1[[#This Row],[Mes de Alta como miembro]],Parámetros!$AM$2:$AN$16,2,0),"01/01/1900"))</f>
        <v/>
      </c>
    </row>
    <row r="631" spans="1:63" ht="14.45">
      <c r="A631" s="68">
        <v>628</v>
      </c>
      <c r="B631" s="29"/>
      <c r="C631" s="34"/>
      <c r="D631" s="42"/>
      <c r="E631" s="64"/>
      <c r="F631" s="45"/>
      <c r="G631" s="45"/>
      <c r="H631" s="164"/>
      <c r="I631" s="42"/>
      <c r="J631" s="28"/>
      <c r="K631" s="69"/>
      <c r="L631" s="68"/>
      <c r="M631" s="46"/>
      <c r="N631" s="239" t="str">
        <f ca="1">IF(Tabla1[[#This Row],[Fecha de nac]]="","",IF(Tabla1[[#This Row],[Fecha Finalización]] &gt;=TODAY(), DATEDIF(Tabla1[[#This Row],[Fecha de nac]],TODAY(),"y"), ROUNDDOWN((Tabla1[[#This Row],[Fecha Finalización]] -Tabla1[[#This Row],[Fecha de nac]])/365,0)))</f>
        <v/>
      </c>
      <c r="O631" s="170"/>
      <c r="P631" s="34"/>
      <c r="Q631" s="67"/>
      <c r="R631" s="67"/>
      <c r="S631" s="67"/>
      <c r="T631" s="67"/>
      <c r="U631" s="244" t="str">
        <f>IF(F631="","",Tabla1[[#This Row],[Fecha Inicio grupo]]+3*7-7)</f>
        <v/>
      </c>
      <c r="V631" s="245" t="str">
        <f>IF(F631="","",EDATE(Tabla1[[#This Row],[Fecha Inicio grupo]],3))</f>
        <v/>
      </c>
      <c r="W631" s="29"/>
      <c r="X631" s="29"/>
      <c r="Y631" s="76"/>
      <c r="Z631" s="76"/>
      <c r="AA631" s="76"/>
      <c r="AB631" s="76"/>
      <c r="AC631" s="76"/>
      <c r="AD631" s="76"/>
      <c r="AE631" s="76"/>
      <c r="AF631" s="76"/>
      <c r="AG631" s="76"/>
      <c r="AH631" s="76"/>
      <c r="AI631" s="76"/>
      <c r="AJ631" s="76"/>
      <c r="AK631" s="76"/>
      <c r="AL631" s="76"/>
      <c r="AM631" s="76"/>
      <c r="AN631" s="76"/>
      <c r="AO631" s="145"/>
      <c r="AP631" s="247" t="str">
        <f>IF(F631="","",IFERROR(VLOOKUP(SUBSTITUTE(SUBSTITUTE(Tabla1[[#This Row],[Uso Sistemas]],"T","P"),"N","F"),Parámetros!$M$2:$N$17,2,0),"Completar hasta 3ra sem. para evaluar a Probacionista"))</f>
        <v/>
      </c>
      <c r="AQ631" s="39"/>
      <c r="AR631" s="39"/>
      <c r="AS631" s="39"/>
      <c r="AT631" s="28"/>
      <c r="AU631" s="55"/>
      <c r="AV631" s="55"/>
      <c r="AW631" s="55"/>
      <c r="AX631" s="249" t="str">
        <f>IF(V631="","",EOMONTH(EDATE(Tabla1[[#This Row],[Fecha Finalización]],2),0))</f>
        <v/>
      </c>
      <c r="AY631" s="39"/>
      <c r="AZ631" s="250" t="str">
        <f>IF(V631="","",EOMONTH(EDATE(Tabla1[[#This Row],[Fecha Finalización]],3),0))</f>
        <v/>
      </c>
      <c r="BA631" s="39"/>
      <c r="BB631" s="39"/>
      <c r="BC631" s="236"/>
      <c r="BD631" s="234" t="str">
        <f>IF(F631="","",Tabla1[[#This Row],[sem 01]]&amp;Tabla1[[#This Row],[sem 02]]&amp;Tabla1[[#This Row],[sem 03]])</f>
        <v/>
      </c>
      <c r="BE631" s="235" t="str">
        <f>IF(TRIM(F631)="","",$B$1&amp;"-"&amp;SUBSTITUTE(Tabla1[[#This Row],[Mes Inscrito]]," ","")&amp;"-"&amp;SUBSTITUTE(Tabla1[[#This Row],[Dia de clases Inscrito]]," ","")&amp;"-"&amp;SUBSTITUTE(Tabla1[[#This Row],[Horario Inscrito]]," ","")&amp;"-"&amp;Tabla1[[#This Row],[Fecha Inicio grupo]])</f>
        <v/>
      </c>
      <c r="BF631" s="252" t="str">
        <f>IF(F631="","",Tabla1[[#This Row],[Curso]])</f>
        <v/>
      </c>
      <c r="BG631" s="253" t="str">
        <f>+IF(TRIM(F631)="","",$B$1&amp;"-"&amp;TRIM(Tabla1[[#This Row],[Mes Inscrito]])&amp;"-"&amp;TRIM(Tabla1[[#This Row],[Dia de clases Inscrito]])&amp;"-"&amp;TRIM(Tabla1[[#This Row],[Horario Inscrito]])&amp;"-"&amp;TRIM(Tabla1[[#This Row],[Fecha Inicio grupo]])&amp;"-"&amp;TRIM(Tabla1[[#This Row],[Tipo Incrito]]))</f>
        <v/>
      </c>
      <c r="BH631" s="307"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8"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8"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8" t="str">
        <f>IF(Tabla1[[#This Row],[Fecha Inicio grupo]]="","",IFERROR(VLOOKUP(Tabla1[[#This Row],[Mes de Alta como miembro]],Parámetros!$AM$2:$AN$16,2,0),"01/01/1900"))</f>
        <v/>
      </c>
    </row>
    <row r="632" spans="1:63" ht="14.45">
      <c r="A632" s="68">
        <v>629</v>
      </c>
      <c r="B632" s="29"/>
      <c r="C632" s="34"/>
      <c r="D632" s="42"/>
      <c r="E632" s="64"/>
      <c r="F632" s="45"/>
      <c r="G632" s="45"/>
      <c r="H632" s="164"/>
      <c r="I632" s="42"/>
      <c r="J632" s="28"/>
      <c r="K632" s="69"/>
      <c r="L632" s="68"/>
      <c r="M632" s="46"/>
      <c r="N632" s="239" t="str">
        <f ca="1">IF(Tabla1[[#This Row],[Fecha de nac]]="","",IF(Tabla1[[#This Row],[Fecha Finalización]] &gt;=TODAY(), DATEDIF(Tabla1[[#This Row],[Fecha de nac]],TODAY(),"y"), ROUNDDOWN((Tabla1[[#This Row],[Fecha Finalización]] -Tabla1[[#This Row],[Fecha de nac]])/365,0)))</f>
        <v/>
      </c>
      <c r="O632" s="170"/>
      <c r="P632" s="34"/>
      <c r="Q632" s="67"/>
      <c r="R632" s="67"/>
      <c r="S632" s="67"/>
      <c r="T632" s="67"/>
      <c r="U632" s="244" t="str">
        <f>IF(F632="","",Tabla1[[#This Row],[Fecha Inicio grupo]]+3*7-7)</f>
        <v/>
      </c>
      <c r="V632" s="245" t="str">
        <f>IF(F632="","",EDATE(Tabla1[[#This Row],[Fecha Inicio grupo]],3))</f>
        <v/>
      </c>
      <c r="W632" s="29"/>
      <c r="X632" s="29"/>
      <c r="Y632" s="76"/>
      <c r="Z632" s="76"/>
      <c r="AA632" s="76"/>
      <c r="AB632" s="76"/>
      <c r="AC632" s="76"/>
      <c r="AD632" s="76"/>
      <c r="AE632" s="76"/>
      <c r="AF632" s="76"/>
      <c r="AG632" s="76"/>
      <c r="AH632" s="76"/>
      <c r="AI632" s="76"/>
      <c r="AJ632" s="76"/>
      <c r="AK632" s="76"/>
      <c r="AL632" s="76"/>
      <c r="AM632" s="76"/>
      <c r="AN632" s="76"/>
      <c r="AO632" s="145"/>
      <c r="AP632" s="247" t="str">
        <f>IF(F632="","",IFERROR(VLOOKUP(SUBSTITUTE(SUBSTITUTE(Tabla1[[#This Row],[Uso Sistemas]],"T","P"),"N","F"),Parámetros!$M$2:$N$17,2,0),"Completar hasta 3ra sem. para evaluar a Probacionista"))</f>
        <v/>
      </c>
      <c r="AQ632" s="39"/>
      <c r="AR632" s="39"/>
      <c r="AS632" s="39"/>
      <c r="AT632" s="28"/>
      <c r="AU632" s="55"/>
      <c r="AV632" s="55"/>
      <c r="AW632" s="55"/>
      <c r="AX632" s="249" t="str">
        <f>IF(V632="","",EOMONTH(EDATE(Tabla1[[#This Row],[Fecha Finalización]],2),0))</f>
        <v/>
      </c>
      <c r="AY632" s="39"/>
      <c r="AZ632" s="250" t="str">
        <f>IF(V632="","",EOMONTH(EDATE(Tabla1[[#This Row],[Fecha Finalización]],3),0))</f>
        <v/>
      </c>
      <c r="BA632" s="39"/>
      <c r="BB632" s="39"/>
      <c r="BC632" s="236"/>
      <c r="BD632" s="234" t="str">
        <f>IF(F632="","",Tabla1[[#This Row],[sem 01]]&amp;Tabla1[[#This Row],[sem 02]]&amp;Tabla1[[#This Row],[sem 03]])</f>
        <v/>
      </c>
      <c r="BE632" s="235" t="str">
        <f>IF(TRIM(F632)="","",$B$1&amp;"-"&amp;SUBSTITUTE(Tabla1[[#This Row],[Mes Inscrito]]," ","")&amp;"-"&amp;SUBSTITUTE(Tabla1[[#This Row],[Dia de clases Inscrito]]," ","")&amp;"-"&amp;SUBSTITUTE(Tabla1[[#This Row],[Horario Inscrito]]," ","")&amp;"-"&amp;Tabla1[[#This Row],[Fecha Inicio grupo]])</f>
        <v/>
      </c>
      <c r="BF632" s="252" t="str">
        <f>IF(F632="","",Tabla1[[#This Row],[Curso]])</f>
        <v/>
      </c>
      <c r="BG632" s="253" t="str">
        <f>+IF(TRIM(F632)="","",$B$1&amp;"-"&amp;TRIM(Tabla1[[#This Row],[Mes Inscrito]])&amp;"-"&amp;TRIM(Tabla1[[#This Row],[Dia de clases Inscrito]])&amp;"-"&amp;TRIM(Tabla1[[#This Row],[Horario Inscrito]])&amp;"-"&amp;TRIM(Tabla1[[#This Row],[Fecha Inicio grupo]])&amp;"-"&amp;TRIM(Tabla1[[#This Row],[Tipo Incrito]]))</f>
        <v/>
      </c>
      <c r="BH632" s="307"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8"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8"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8" t="str">
        <f>IF(Tabla1[[#This Row],[Fecha Inicio grupo]]="","",IFERROR(VLOOKUP(Tabla1[[#This Row],[Mes de Alta como miembro]],Parámetros!$AM$2:$AN$16,2,0),"01/01/1900"))</f>
        <v/>
      </c>
    </row>
    <row r="633" spans="1:63" ht="14.45">
      <c r="A633" s="68">
        <v>630</v>
      </c>
      <c r="B633" s="29"/>
      <c r="C633" s="34"/>
      <c r="D633" s="42"/>
      <c r="E633" s="64"/>
      <c r="F633" s="45"/>
      <c r="G633" s="45"/>
      <c r="H633" s="164"/>
      <c r="I633" s="42"/>
      <c r="J633" s="28"/>
      <c r="K633" s="69"/>
      <c r="L633" s="68"/>
      <c r="M633" s="46"/>
      <c r="N633" s="239" t="str">
        <f ca="1">IF(Tabla1[[#This Row],[Fecha de nac]]="","",IF(Tabla1[[#This Row],[Fecha Finalización]] &gt;=TODAY(), DATEDIF(Tabla1[[#This Row],[Fecha de nac]],TODAY(),"y"), ROUNDDOWN((Tabla1[[#This Row],[Fecha Finalización]] -Tabla1[[#This Row],[Fecha de nac]])/365,0)))</f>
        <v/>
      </c>
      <c r="O633" s="170"/>
      <c r="P633" s="34"/>
      <c r="Q633" s="67"/>
      <c r="R633" s="67"/>
      <c r="S633" s="67"/>
      <c r="T633" s="67"/>
      <c r="U633" s="244" t="str">
        <f>IF(F633="","",Tabla1[[#This Row],[Fecha Inicio grupo]]+3*7-7)</f>
        <v/>
      </c>
      <c r="V633" s="245" t="str">
        <f>IF(F633="","",EDATE(Tabla1[[#This Row],[Fecha Inicio grupo]],3))</f>
        <v/>
      </c>
      <c r="W633" s="29"/>
      <c r="X633" s="29"/>
      <c r="Y633" s="76"/>
      <c r="Z633" s="76"/>
      <c r="AA633" s="76"/>
      <c r="AB633" s="76"/>
      <c r="AC633" s="76"/>
      <c r="AD633" s="76"/>
      <c r="AE633" s="76"/>
      <c r="AF633" s="76"/>
      <c r="AG633" s="76"/>
      <c r="AH633" s="76"/>
      <c r="AI633" s="76"/>
      <c r="AJ633" s="76"/>
      <c r="AK633" s="76"/>
      <c r="AL633" s="76"/>
      <c r="AM633" s="76"/>
      <c r="AN633" s="76"/>
      <c r="AO633" s="145"/>
      <c r="AP633" s="247" t="str">
        <f>IF(F633="","",IFERROR(VLOOKUP(SUBSTITUTE(SUBSTITUTE(Tabla1[[#This Row],[Uso Sistemas]],"T","P"),"N","F"),Parámetros!$M$2:$N$17,2,0),"Completar hasta 3ra sem. para evaluar a Probacionista"))</f>
        <v/>
      </c>
      <c r="AQ633" s="39"/>
      <c r="AR633" s="39"/>
      <c r="AS633" s="39"/>
      <c r="AT633" s="28"/>
      <c r="AU633" s="55"/>
      <c r="AV633" s="55"/>
      <c r="AW633" s="55"/>
      <c r="AX633" s="249" t="str">
        <f>IF(V633="","",EOMONTH(EDATE(Tabla1[[#This Row],[Fecha Finalización]],2),0))</f>
        <v/>
      </c>
      <c r="AY633" s="39"/>
      <c r="AZ633" s="250" t="str">
        <f>IF(V633="","",EOMONTH(EDATE(Tabla1[[#This Row],[Fecha Finalización]],3),0))</f>
        <v/>
      </c>
      <c r="BA633" s="39"/>
      <c r="BB633" s="39"/>
      <c r="BC633" s="236"/>
      <c r="BD633" s="234" t="str">
        <f>IF(F633="","",Tabla1[[#This Row],[sem 01]]&amp;Tabla1[[#This Row],[sem 02]]&amp;Tabla1[[#This Row],[sem 03]])</f>
        <v/>
      </c>
      <c r="BE633" s="235" t="str">
        <f>IF(TRIM(F633)="","",$B$1&amp;"-"&amp;SUBSTITUTE(Tabla1[[#This Row],[Mes Inscrito]]," ","")&amp;"-"&amp;SUBSTITUTE(Tabla1[[#This Row],[Dia de clases Inscrito]]," ","")&amp;"-"&amp;SUBSTITUTE(Tabla1[[#This Row],[Horario Inscrito]]," ","")&amp;"-"&amp;Tabla1[[#This Row],[Fecha Inicio grupo]])</f>
        <v/>
      </c>
      <c r="BF633" s="252" t="str">
        <f>IF(F633="","",Tabla1[[#This Row],[Curso]])</f>
        <v/>
      </c>
      <c r="BG633" s="253" t="str">
        <f>+IF(TRIM(F633)="","",$B$1&amp;"-"&amp;TRIM(Tabla1[[#This Row],[Mes Inscrito]])&amp;"-"&amp;TRIM(Tabla1[[#This Row],[Dia de clases Inscrito]])&amp;"-"&amp;TRIM(Tabla1[[#This Row],[Horario Inscrito]])&amp;"-"&amp;TRIM(Tabla1[[#This Row],[Fecha Inicio grupo]])&amp;"-"&amp;TRIM(Tabla1[[#This Row],[Tipo Incrito]]))</f>
        <v/>
      </c>
      <c r="BH633" s="307"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8"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8"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8" t="str">
        <f>IF(Tabla1[[#This Row],[Fecha Inicio grupo]]="","",IFERROR(VLOOKUP(Tabla1[[#This Row],[Mes de Alta como miembro]],Parámetros!$AM$2:$AN$16,2,0),"01/01/1900"))</f>
        <v/>
      </c>
    </row>
    <row r="634" spans="1:63" ht="14.45">
      <c r="A634" s="68">
        <v>631</v>
      </c>
      <c r="B634" s="29"/>
      <c r="C634" s="34"/>
      <c r="D634" s="42"/>
      <c r="E634" s="64"/>
      <c r="F634" s="45"/>
      <c r="G634" s="45"/>
      <c r="H634" s="164"/>
      <c r="I634" s="42"/>
      <c r="J634" s="28"/>
      <c r="K634" s="69"/>
      <c r="L634" s="68"/>
      <c r="M634" s="46"/>
      <c r="N634" s="239" t="str">
        <f ca="1">IF(Tabla1[[#This Row],[Fecha de nac]]="","",IF(Tabla1[[#This Row],[Fecha Finalización]] &gt;=TODAY(), DATEDIF(Tabla1[[#This Row],[Fecha de nac]],TODAY(),"y"), ROUNDDOWN((Tabla1[[#This Row],[Fecha Finalización]] -Tabla1[[#This Row],[Fecha de nac]])/365,0)))</f>
        <v/>
      </c>
      <c r="O634" s="170"/>
      <c r="P634" s="34"/>
      <c r="Q634" s="67"/>
      <c r="R634" s="67"/>
      <c r="S634" s="67"/>
      <c r="T634" s="67"/>
      <c r="U634" s="244" t="str">
        <f>IF(F634="","",Tabla1[[#This Row],[Fecha Inicio grupo]]+3*7-7)</f>
        <v/>
      </c>
      <c r="V634" s="245" t="str">
        <f>IF(F634="","",EDATE(Tabla1[[#This Row],[Fecha Inicio grupo]],3))</f>
        <v/>
      </c>
      <c r="W634" s="29"/>
      <c r="X634" s="29"/>
      <c r="Y634" s="76"/>
      <c r="Z634" s="76"/>
      <c r="AA634" s="76"/>
      <c r="AB634" s="76"/>
      <c r="AC634" s="76"/>
      <c r="AD634" s="76"/>
      <c r="AE634" s="76"/>
      <c r="AF634" s="76"/>
      <c r="AG634" s="76"/>
      <c r="AH634" s="76"/>
      <c r="AI634" s="76"/>
      <c r="AJ634" s="76"/>
      <c r="AK634" s="76"/>
      <c r="AL634" s="76"/>
      <c r="AM634" s="76"/>
      <c r="AN634" s="76"/>
      <c r="AO634" s="145"/>
      <c r="AP634" s="247" t="str">
        <f>IF(F634="","",IFERROR(VLOOKUP(SUBSTITUTE(SUBSTITUTE(Tabla1[[#This Row],[Uso Sistemas]],"T","P"),"N","F"),Parámetros!$M$2:$N$17,2,0),"Completar hasta 3ra sem. para evaluar a Probacionista"))</f>
        <v/>
      </c>
      <c r="AQ634" s="39"/>
      <c r="AR634" s="39"/>
      <c r="AS634" s="39"/>
      <c r="AT634" s="28"/>
      <c r="AU634" s="55"/>
      <c r="AV634" s="55"/>
      <c r="AW634" s="55"/>
      <c r="AX634" s="249" t="str">
        <f>IF(V634="","",EOMONTH(EDATE(Tabla1[[#This Row],[Fecha Finalización]],2),0))</f>
        <v/>
      </c>
      <c r="AY634" s="39"/>
      <c r="AZ634" s="250" t="str">
        <f>IF(V634="","",EOMONTH(EDATE(Tabla1[[#This Row],[Fecha Finalización]],3),0))</f>
        <v/>
      </c>
      <c r="BA634" s="39"/>
      <c r="BB634" s="39"/>
      <c r="BC634" s="236"/>
      <c r="BD634" s="234" t="str">
        <f>IF(F634="","",Tabla1[[#This Row],[sem 01]]&amp;Tabla1[[#This Row],[sem 02]]&amp;Tabla1[[#This Row],[sem 03]])</f>
        <v/>
      </c>
      <c r="BE634" s="235" t="str">
        <f>IF(TRIM(F634)="","",$B$1&amp;"-"&amp;SUBSTITUTE(Tabla1[[#This Row],[Mes Inscrito]]," ","")&amp;"-"&amp;SUBSTITUTE(Tabla1[[#This Row],[Dia de clases Inscrito]]," ","")&amp;"-"&amp;SUBSTITUTE(Tabla1[[#This Row],[Horario Inscrito]]," ","")&amp;"-"&amp;Tabla1[[#This Row],[Fecha Inicio grupo]])</f>
        <v/>
      </c>
      <c r="BF634" s="252" t="str">
        <f>IF(F634="","",Tabla1[[#This Row],[Curso]])</f>
        <v/>
      </c>
      <c r="BG634" s="253" t="str">
        <f>+IF(TRIM(F634)="","",$B$1&amp;"-"&amp;TRIM(Tabla1[[#This Row],[Mes Inscrito]])&amp;"-"&amp;TRIM(Tabla1[[#This Row],[Dia de clases Inscrito]])&amp;"-"&amp;TRIM(Tabla1[[#This Row],[Horario Inscrito]])&amp;"-"&amp;TRIM(Tabla1[[#This Row],[Fecha Inicio grupo]])&amp;"-"&amp;TRIM(Tabla1[[#This Row],[Tipo Incrito]]))</f>
        <v/>
      </c>
      <c r="BH634" s="307"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8"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8"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8" t="str">
        <f>IF(Tabla1[[#This Row],[Fecha Inicio grupo]]="","",IFERROR(VLOOKUP(Tabla1[[#This Row],[Mes de Alta como miembro]],Parámetros!$AM$2:$AN$16,2,0),"01/01/1900"))</f>
        <v/>
      </c>
    </row>
    <row r="635" spans="1:63" ht="14.45">
      <c r="A635" s="68">
        <v>632</v>
      </c>
      <c r="B635" s="29"/>
      <c r="C635" s="34"/>
      <c r="D635" s="42"/>
      <c r="E635" s="64"/>
      <c r="F635" s="45"/>
      <c r="G635" s="45"/>
      <c r="H635" s="164"/>
      <c r="I635" s="42"/>
      <c r="J635" s="28"/>
      <c r="K635" s="69"/>
      <c r="L635" s="68"/>
      <c r="M635" s="46"/>
      <c r="N635" s="239" t="str">
        <f ca="1">IF(Tabla1[[#This Row],[Fecha de nac]]="","",IF(Tabla1[[#This Row],[Fecha Finalización]] &gt;=TODAY(), DATEDIF(Tabla1[[#This Row],[Fecha de nac]],TODAY(),"y"), ROUNDDOWN((Tabla1[[#This Row],[Fecha Finalización]] -Tabla1[[#This Row],[Fecha de nac]])/365,0)))</f>
        <v/>
      </c>
      <c r="O635" s="170"/>
      <c r="P635" s="34"/>
      <c r="Q635" s="67"/>
      <c r="R635" s="67"/>
      <c r="S635" s="67"/>
      <c r="T635" s="67"/>
      <c r="U635" s="244" t="str">
        <f>IF(F635="","",Tabla1[[#This Row],[Fecha Inicio grupo]]+3*7-7)</f>
        <v/>
      </c>
      <c r="V635" s="245" t="str">
        <f>IF(F635="","",EDATE(Tabla1[[#This Row],[Fecha Inicio grupo]],3))</f>
        <v/>
      </c>
      <c r="W635" s="29"/>
      <c r="X635" s="29"/>
      <c r="Y635" s="76"/>
      <c r="Z635" s="76"/>
      <c r="AA635" s="76"/>
      <c r="AB635" s="76"/>
      <c r="AC635" s="76"/>
      <c r="AD635" s="76"/>
      <c r="AE635" s="76"/>
      <c r="AF635" s="76"/>
      <c r="AG635" s="76"/>
      <c r="AH635" s="76"/>
      <c r="AI635" s="76"/>
      <c r="AJ635" s="76"/>
      <c r="AK635" s="76"/>
      <c r="AL635" s="76"/>
      <c r="AM635" s="76"/>
      <c r="AN635" s="76"/>
      <c r="AO635" s="145"/>
      <c r="AP635" s="247" t="str">
        <f>IF(F635="","",IFERROR(VLOOKUP(SUBSTITUTE(SUBSTITUTE(Tabla1[[#This Row],[Uso Sistemas]],"T","P"),"N","F"),Parámetros!$M$2:$N$17,2,0),"Completar hasta 3ra sem. para evaluar a Probacionista"))</f>
        <v/>
      </c>
      <c r="AQ635" s="39"/>
      <c r="AR635" s="39"/>
      <c r="AS635" s="39"/>
      <c r="AT635" s="28"/>
      <c r="AU635" s="55"/>
      <c r="AV635" s="55"/>
      <c r="AW635" s="55"/>
      <c r="AX635" s="249" t="str">
        <f>IF(V635="","",EOMONTH(EDATE(Tabla1[[#This Row],[Fecha Finalización]],2),0))</f>
        <v/>
      </c>
      <c r="AY635" s="39"/>
      <c r="AZ635" s="250" t="str">
        <f>IF(V635="","",EOMONTH(EDATE(Tabla1[[#This Row],[Fecha Finalización]],3),0))</f>
        <v/>
      </c>
      <c r="BA635" s="39"/>
      <c r="BB635" s="39"/>
      <c r="BC635" s="236"/>
      <c r="BD635" s="234" t="str">
        <f>IF(F635="","",Tabla1[[#This Row],[sem 01]]&amp;Tabla1[[#This Row],[sem 02]]&amp;Tabla1[[#This Row],[sem 03]])</f>
        <v/>
      </c>
      <c r="BE635" s="235" t="str">
        <f>IF(TRIM(F635)="","",$B$1&amp;"-"&amp;SUBSTITUTE(Tabla1[[#This Row],[Mes Inscrito]]," ","")&amp;"-"&amp;SUBSTITUTE(Tabla1[[#This Row],[Dia de clases Inscrito]]," ","")&amp;"-"&amp;SUBSTITUTE(Tabla1[[#This Row],[Horario Inscrito]]," ","")&amp;"-"&amp;Tabla1[[#This Row],[Fecha Inicio grupo]])</f>
        <v/>
      </c>
      <c r="BF635" s="252" t="str">
        <f>IF(F635="","",Tabla1[[#This Row],[Curso]])</f>
        <v/>
      </c>
      <c r="BG635" s="253" t="str">
        <f>+IF(TRIM(F635)="","",$B$1&amp;"-"&amp;TRIM(Tabla1[[#This Row],[Mes Inscrito]])&amp;"-"&amp;TRIM(Tabla1[[#This Row],[Dia de clases Inscrito]])&amp;"-"&amp;TRIM(Tabla1[[#This Row],[Horario Inscrito]])&amp;"-"&amp;TRIM(Tabla1[[#This Row],[Fecha Inicio grupo]])&amp;"-"&amp;TRIM(Tabla1[[#This Row],[Tipo Incrito]]))</f>
        <v/>
      </c>
      <c r="BH635" s="307"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8"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8"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8" t="str">
        <f>IF(Tabla1[[#This Row],[Fecha Inicio grupo]]="","",IFERROR(VLOOKUP(Tabla1[[#This Row],[Mes de Alta como miembro]],Parámetros!$AM$2:$AN$16,2,0),"01/01/1900"))</f>
        <v/>
      </c>
    </row>
    <row r="636" spans="1:63" ht="14.45">
      <c r="A636" s="68">
        <v>633</v>
      </c>
      <c r="B636" s="29"/>
      <c r="C636" s="34"/>
      <c r="D636" s="42"/>
      <c r="E636" s="64"/>
      <c r="F636" s="45"/>
      <c r="G636" s="45"/>
      <c r="H636" s="164"/>
      <c r="I636" s="42"/>
      <c r="J636" s="28"/>
      <c r="K636" s="69"/>
      <c r="L636" s="68"/>
      <c r="M636" s="46"/>
      <c r="N636" s="239" t="str">
        <f ca="1">IF(Tabla1[[#This Row],[Fecha de nac]]="","",IF(Tabla1[[#This Row],[Fecha Finalización]] &gt;=TODAY(), DATEDIF(Tabla1[[#This Row],[Fecha de nac]],TODAY(),"y"), ROUNDDOWN((Tabla1[[#This Row],[Fecha Finalización]] -Tabla1[[#This Row],[Fecha de nac]])/365,0)))</f>
        <v/>
      </c>
      <c r="O636" s="170"/>
      <c r="P636" s="34"/>
      <c r="Q636" s="67"/>
      <c r="R636" s="67"/>
      <c r="S636" s="67"/>
      <c r="T636" s="67"/>
      <c r="U636" s="244" t="str">
        <f>IF(F636="","",Tabla1[[#This Row],[Fecha Inicio grupo]]+3*7-7)</f>
        <v/>
      </c>
      <c r="V636" s="245" t="str">
        <f>IF(F636="","",EDATE(Tabla1[[#This Row],[Fecha Inicio grupo]],3))</f>
        <v/>
      </c>
      <c r="W636" s="29"/>
      <c r="X636" s="29"/>
      <c r="Y636" s="76"/>
      <c r="Z636" s="76"/>
      <c r="AA636" s="76"/>
      <c r="AB636" s="76"/>
      <c r="AC636" s="76"/>
      <c r="AD636" s="76"/>
      <c r="AE636" s="76"/>
      <c r="AF636" s="76"/>
      <c r="AG636" s="76"/>
      <c r="AH636" s="76"/>
      <c r="AI636" s="76"/>
      <c r="AJ636" s="76"/>
      <c r="AK636" s="76"/>
      <c r="AL636" s="76"/>
      <c r="AM636" s="76"/>
      <c r="AN636" s="76"/>
      <c r="AO636" s="145"/>
      <c r="AP636" s="247" t="str">
        <f>IF(F636="","",IFERROR(VLOOKUP(SUBSTITUTE(SUBSTITUTE(Tabla1[[#This Row],[Uso Sistemas]],"T","P"),"N","F"),Parámetros!$M$2:$N$17,2,0),"Completar hasta 3ra sem. para evaluar a Probacionista"))</f>
        <v/>
      </c>
      <c r="AQ636" s="39"/>
      <c r="AR636" s="39"/>
      <c r="AS636" s="39"/>
      <c r="AT636" s="28"/>
      <c r="AU636" s="55"/>
      <c r="AV636" s="55"/>
      <c r="AW636" s="55"/>
      <c r="AX636" s="249" t="str">
        <f>IF(V636="","",EOMONTH(EDATE(Tabla1[[#This Row],[Fecha Finalización]],2),0))</f>
        <v/>
      </c>
      <c r="AY636" s="39"/>
      <c r="AZ636" s="250" t="str">
        <f>IF(V636="","",EOMONTH(EDATE(Tabla1[[#This Row],[Fecha Finalización]],3),0))</f>
        <v/>
      </c>
      <c r="BA636" s="39"/>
      <c r="BB636" s="39"/>
      <c r="BC636" s="236"/>
      <c r="BD636" s="234" t="str">
        <f>IF(F636="","",Tabla1[[#This Row],[sem 01]]&amp;Tabla1[[#This Row],[sem 02]]&amp;Tabla1[[#This Row],[sem 03]])</f>
        <v/>
      </c>
      <c r="BE636" s="235" t="str">
        <f>IF(TRIM(F636)="","",$B$1&amp;"-"&amp;SUBSTITUTE(Tabla1[[#This Row],[Mes Inscrito]]," ","")&amp;"-"&amp;SUBSTITUTE(Tabla1[[#This Row],[Dia de clases Inscrito]]," ","")&amp;"-"&amp;SUBSTITUTE(Tabla1[[#This Row],[Horario Inscrito]]," ","")&amp;"-"&amp;Tabla1[[#This Row],[Fecha Inicio grupo]])</f>
        <v/>
      </c>
      <c r="BF636" s="252" t="str">
        <f>IF(F636="","",Tabla1[[#This Row],[Curso]])</f>
        <v/>
      </c>
      <c r="BG636" s="253" t="str">
        <f>+IF(TRIM(F636)="","",$B$1&amp;"-"&amp;TRIM(Tabla1[[#This Row],[Mes Inscrito]])&amp;"-"&amp;TRIM(Tabla1[[#This Row],[Dia de clases Inscrito]])&amp;"-"&amp;TRIM(Tabla1[[#This Row],[Horario Inscrito]])&amp;"-"&amp;TRIM(Tabla1[[#This Row],[Fecha Inicio grupo]])&amp;"-"&amp;TRIM(Tabla1[[#This Row],[Tipo Incrito]]))</f>
        <v/>
      </c>
      <c r="BH636" s="307"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8"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8"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8" t="str">
        <f>IF(Tabla1[[#This Row],[Fecha Inicio grupo]]="","",IFERROR(VLOOKUP(Tabla1[[#This Row],[Mes de Alta como miembro]],Parámetros!$AM$2:$AN$16,2,0),"01/01/1900"))</f>
        <v/>
      </c>
    </row>
    <row r="637" spans="1:63" ht="14.45">
      <c r="A637" s="68">
        <v>634</v>
      </c>
      <c r="B637" s="29"/>
      <c r="C637" s="34"/>
      <c r="D637" s="42"/>
      <c r="E637" s="64"/>
      <c r="F637" s="45"/>
      <c r="G637" s="45"/>
      <c r="H637" s="164"/>
      <c r="I637" s="42"/>
      <c r="J637" s="28"/>
      <c r="K637" s="69"/>
      <c r="L637" s="68"/>
      <c r="M637" s="46"/>
      <c r="N637" s="239" t="str">
        <f ca="1">IF(Tabla1[[#This Row],[Fecha de nac]]="","",IF(Tabla1[[#This Row],[Fecha Finalización]] &gt;=TODAY(), DATEDIF(Tabla1[[#This Row],[Fecha de nac]],TODAY(),"y"), ROUNDDOWN((Tabla1[[#This Row],[Fecha Finalización]] -Tabla1[[#This Row],[Fecha de nac]])/365,0)))</f>
        <v/>
      </c>
      <c r="O637" s="170"/>
      <c r="P637" s="34"/>
      <c r="Q637" s="67"/>
      <c r="R637" s="67"/>
      <c r="S637" s="67"/>
      <c r="T637" s="67"/>
      <c r="U637" s="244" t="str">
        <f>IF(F637="","",Tabla1[[#This Row],[Fecha Inicio grupo]]+3*7-7)</f>
        <v/>
      </c>
      <c r="V637" s="245" t="str">
        <f>IF(F637="","",EDATE(Tabla1[[#This Row],[Fecha Inicio grupo]],3))</f>
        <v/>
      </c>
      <c r="W637" s="29"/>
      <c r="X637" s="29"/>
      <c r="Y637" s="76"/>
      <c r="Z637" s="76"/>
      <c r="AA637" s="76"/>
      <c r="AB637" s="76"/>
      <c r="AC637" s="76"/>
      <c r="AD637" s="76"/>
      <c r="AE637" s="76"/>
      <c r="AF637" s="76"/>
      <c r="AG637" s="76"/>
      <c r="AH637" s="76"/>
      <c r="AI637" s="76"/>
      <c r="AJ637" s="76"/>
      <c r="AK637" s="76"/>
      <c r="AL637" s="76"/>
      <c r="AM637" s="76"/>
      <c r="AN637" s="76"/>
      <c r="AO637" s="145"/>
      <c r="AP637" s="247" t="str">
        <f>IF(F637="","",IFERROR(VLOOKUP(SUBSTITUTE(SUBSTITUTE(Tabla1[[#This Row],[Uso Sistemas]],"T","P"),"N","F"),Parámetros!$M$2:$N$17,2,0),"Completar hasta 3ra sem. para evaluar a Probacionista"))</f>
        <v/>
      </c>
      <c r="AQ637" s="39"/>
      <c r="AR637" s="39"/>
      <c r="AS637" s="39"/>
      <c r="AT637" s="28"/>
      <c r="AU637" s="55"/>
      <c r="AV637" s="55"/>
      <c r="AW637" s="55"/>
      <c r="AX637" s="249" t="str">
        <f>IF(V637="","",EOMONTH(EDATE(Tabla1[[#This Row],[Fecha Finalización]],2),0))</f>
        <v/>
      </c>
      <c r="AY637" s="39"/>
      <c r="AZ637" s="250" t="str">
        <f>IF(V637="","",EOMONTH(EDATE(Tabla1[[#This Row],[Fecha Finalización]],3),0))</f>
        <v/>
      </c>
      <c r="BA637" s="39"/>
      <c r="BB637" s="39"/>
      <c r="BC637" s="236"/>
      <c r="BD637" s="234" t="str">
        <f>IF(F637="","",Tabla1[[#This Row],[sem 01]]&amp;Tabla1[[#This Row],[sem 02]]&amp;Tabla1[[#This Row],[sem 03]])</f>
        <v/>
      </c>
      <c r="BE637" s="235" t="str">
        <f>IF(TRIM(F637)="","",$B$1&amp;"-"&amp;SUBSTITUTE(Tabla1[[#This Row],[Mes Inscrito]]," ","")&amp;"-"&amp;SUBSTITUTE(Tabla1[[#This Row],[Dia de clases Inscrito]]," ","")&amp;"-"&amp;SUBSTITUTE(Tabla1[[#This Row],[Horario Inscrito]]," ","")&amp;"-"&amp;Tabla1[[#This Row],[Fecha Inicio grupo]])</f>
        <v/>
      </c>
      <c r="BF637" s="252" t="str">
        <f>IF(F637="","",Tabla1[[#This Row],[Curso]])</f>
        <v/>
      </c>
      <c r="BG637" s="253" t="str">
        <f>+IF(TRIM(F637)="","",$B$1&amp;"-"&amp;TRIM(Tabla1[[#This Row],[Mes Inscrito]])&amp;"-"&amp;TRIM(Tabla1[[#This Row],[Dia de clases Inscrito]])&amp;"-"&amp;TRIM(Tabla1[[#This Row],[Horario Inscrito]])&amp;"-"&amp;TRIM(Tabla1[[#This Row],[Fecha Inicio grupo]])&amp;"-"&amp;TRIM(Tabla1[[#This Row],[Tipo Incrito]]))</f>
        <v/>
      </c>
      <c r="BH637" s="307"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8"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8"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8" t="str">
        <f>IF(Tabla1[[#This Row],[Fecha Inicio grupo]]="","",IFERROR(VLOOKUP(Tabla1[[#This Row],[Mes de Alta como miembro]],Parámetros!$AM$2:$AN$16,2,0),"01/01/1900"))</f>
        <v/>
      </c>
    </row>
    <row r="638" spans="1:63" ht="14.45">
      <c r="A638" s="68">
        <v>635</v>
      </c>
      <c r="B638" s="29"/>
      <c r="C638" s="34"/>
      <c r="D638" s="42"/>
      <c r="E638" s="64"/>
      <c r="F638" s="45"/>
      <c r="G638" s="45"/>
      <c r="H638" s="164"/>
      <c r="I638" s="42"/>
      <c r="J638" s="28"/>
      <c r="K638" s="69"/>
      <c r="L638" s="68"/>
      <c r="M638" s="46"/>
      <c r="N638" s="239" t="str">
        <f ca="1">IF(Tabla1[[#This Row],[Fecha de nac]]="","",IF(Tabla1[[#This Row],[Fecha Finalización]] &gt;=TODAY(), DATEDIF(Tabla1[[#This Row],[Fecha de nac]],TODAY(),"y"), ROUNDDOWN((Tabla1[[#This Row],[Fecha Finalización]] -Tabla1[[#This Row],[Fecha de nac]])/365,0)))</f>
        <v/>
      </c>
      <c r="O638" s="170"/>
      <c r="P638" s="34"/>
      <c r="Q638" s="67"/>
      <c r="R638" s="67"/>
      <c r="S638" s="67"/>
      <c r="T638" s="67"/>
      <c r="U638" s="244" t="str">
        <f>IF(F638="","",Tabla1[[#This Row],[Fecha Inicio grupo]]+3*7-7)</f>
        <v/>
      </c>
      <c r="V638" s="245" t="str">
        <f>IF(F638="","",EDATE(Tabla1[[#This Row],[Fecha Inicio grupo]],3))</f>
        <v/>
      </c>
      <c r="W638" s="29"/>
      <c r="X638" s="29"/>
      <c r="Y638" s="76"/>
      <c r="Z638" s="76"/>
      <c r="AA638" s="76"/>
      <c r="AB638" s="76"/>
      <c r="AC638" s="76"/>
      <c r="AD638" s="76"/>
      <c r="AE638" s="76"/>
      <c r="AF638" s="76"/>
      <c r="AG638" s="76"/>
      <c r="AH638" s="76"/>
      <c r="AI638" s="76"/>
      <c r="AJ638" s="76"/>
      <c r="AK638" s="76"/>
      <c r="AL638" s="76"/>
      <c r="AM638" s="76"/>
      <c r="AN638" s="76"/>
      <c r="AO638" s="145"/>
      <c r="AP638" s="247" t="str">
        <f>IF(F638="","",IFERROR(VLOOKUP(SUBSTITUTE(SUBSTITUTE(Tabla1[[#This Row],[Uso Sistemas]],"T","P"),"N","F"),Parámetros!$M$2:$N$17,2,0),"Completar hasta 3ra sem. para evaluar a Probacionista"))</f>
        <v/>
      </c>
      <c r="AQ638" s="39"/>
      <c r="AR638" s="39"/>
      <c r="AS638" s="39"/>
      <c r="AT638" s="28"/>
      <c r="AU638" s="55"/>
      <c r="AV638" s="55"/>
      <c r="AW638" s="55"/>
      <c r="AX638" s="249" t="str">
        <f>IF(V638="","",EOMONTH(EDATE(Tabla1[[#This Row],[Fecha Finalización]],2),0))</f>
        <v/>
      </c>
      <c r="AY638" s="39"/>
      <c r="AZ638" s="250" t="str">
        <f>IF(V638="","",EOMONTH(EDATE(Tabla1[[#This Row],[Fecha Finalización]],3),0))</f>
        <v/>
      </c>
      <c r="BA638" s="39"/>
      <c r="BB638" s="39"/>
      <c r="BC638" s="236"/>
      <c r="BD638" s="234" t="str">
        <f>IF(F638="","",Tabla1[[#This Row],[sem 01]]&amp;Tabla1[[#This Row],[sem 02]]&amp;Tabla1[[#This Row],[sem 03]])</f>
        <v/>
      </c>
      <c r="BE638" s="235" t="str">
        <f>IF(TRIM(F638)="","",$B$1&amp;"-"&amp;SUBSTITUTE(Tabla1[[#This Row],[Mes Inscrito]]," ","")&amp;"-"&amp;SUBSTITUTE(Tabla1[[#This Row],[Dia de clases Inscrito]]," ","")&amp;"-"&amp;SUBSTITUTE(Tabla1[[#This Row],[Horario Inscrito]]," ","")&amp;"-"&amp;Tabla1[[#This Row],[Fecha Inicio grupo]])</f>
        <v/>
      </c>
      <c r="BF638" s="252" t="str">
        <f>IF(F638="","",Tabla1[[#This Row],[Curso]])</f>
        <v/>
      </c>
      <c r="BG638" s="253" t="str">
        <f>+IF(TRIM(F638)="","",$B$1&amp;"-"&amp;TRIM(Tabla1[[#This Row],[Mes Inscrito]])&amp;"-"&amp;TRIM(Tabla1[[#This Row],[Dia de clases Inscrito]])&amp;"-"&amp;TRIM(Tabla1[[#This Row],[Horario Inscrito]])&amp;"-"&amp;TRIM(Tabla1[[#This Row],[Fecha Inicio grupo]])&amp;"-"&amp;TRIM(Tabla1[[#This Row],[Tipo Incrito]]))</f>
        <v/>
      </c>
      <c r="BH638" s="307"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8"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8"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8" t="str">
        <f>IF(Tabla1[[#This Row],[Fecha Inicio grupo]]="","",IFERROR(VLOOKUP(Tabla1[[#This Row],[Mes de Alta como miembro]],Parámetros!$AM$2:$AN$16,2,0),"01/01/1900"))</f>
        <v/>
      </c>
    </row>
    <row r="639" spans="1:63" ht="14.45">
      <c r="A639" s="68">
        <v>636</v>
      </c>
      <c r="B639" s="29"/>
      <c r="C639" s="34"/>
      <c r="D639" s="42"/>
      <c r="E639" s="64"/>
      <c r="F639" s="45"/>
      <c r="G639" s="45"/>
      <c r="H639" s="164"/>
      <c r="I639" s="42"/>
      <c r="J639" s="28"/>
      <c r="K639" s="69"/>
      <c r="L639" s="68"/>
      <c r="M639" s="46"/>
      <c r="N639" s="239" t="str">
        <f ca="1">IF(Tabla1[[#This Row],[Fecha de nac]]="","",IF(Tabla1[[#This Row],[Fecha Finalización]] &gt;=TODAY(), DATEDIF(Tabla1[[#This Row],[Fecha de nac]],TODAY(),"y"), ROUNDDOWN((Tabla1[[#This Row],[Fecha Finalización]] -Tabla1[[#This Row],[Fecha de nac]])/365,0)))</f>
        <v/>
      </c>
      <c r="O639" s="170"/>
      <c r="P639" s="34"/>
      <c r="Q639" s="67"/>
      <c r="R639" s="67"/>
      <c r="S639" s="67"/>
      <c r="T639" s="67"/>
      <c r="U639" s="244" t="str">
        <f>IF(F639="","",Tabla1[[#This Row],[Fecha Inicio grupo]]+3*7-7)</f>
        <v/>
      </c>
      <c r="V639" s="245" t="str">
        <f>IF(F639="","",EDATE(Tabla1[[#This Row],[Fecha Inicio grupo]],3))</f>
        <v/>
      </c>
      <c r="W639" s="29"/>
      <c r="X639" s="29"/>
      <c r="Y639" s="76"/>
      <c r="Z639" s="76"/>
      <c r="AA639" s="76"/>
      <c r="AB639" s="76"/>
      <c r="AC639" s="76"/>
      <c r="AD639" s="76"/>
      <c r="AE639" s="76"/>
      <c r="AF639" s="76"/>
      <c r="AG639" s="76"/>
      <c r="AH639" s="76"/>
      <c r="AI639" s="76"/>
      <c r="AJ639" s="76"/>
      <c r="AK639" s="76"/>
      <c r="AL639" s="76"/>
      <c r="AM639" s="76"/>
      <c r="AN639" s="76"/>
      <c r="AO639" s="145"/>
      <c r="AP639" s="247" t="str">
        <f>IF(F639="","",IFERROR(VLOOKUP(SUBSTITUTE(SUBSTITUTE(Tabla1[[#This Row],[Uso Sistemas]],"T","P"),"N","F"),Parámetros!$M$2:$N$17,2,0),"Completar hasta 3ra sem. para evaluar a Probacionista"))</f>
        <v/>
      </c>
      <c r="AQ639" s="39"/>
      <c r="AR639" s="39"/>
      <c r="AS639" s="39"/>
      <c r="AT639" s="28"/>
      <c r="AU639" s="55"/>
      <c r="AV639" s="55"/>
      <c r="AW639" s="55"/>
      <c r="AX639" s="249" t="str">
        <f>IF(V639="","",EOMONTH(EDATE(Tabla1[[#This Row],[Fecha Finalización]],2),0))</f>
        <v/>
      </c>
      <c r="AY639" s="39"/>
      <c r="AZ639" s="250" t="str">
        <f>IF(V639="","",EOMONTH(EDATE(Tabla1[[#This Row],[Fecha Finalización]],3),0))</f>
        <v/>
      </c>
      <c r="BA639" s="39"/>
      <c r="BB639" s="39"/>
      <c r="BC639" s="236"/>
      <c r="BD639" s="234" t="str">
        <f>IF(F639="","",Tabla1[[#This Row],[sem 01]]&amp;Tabla1[[#This Row],[sem 02]]&amp;Tabla1[[#This Row],[sem 03]])</f>
        <v/>
      </c>
      <c r="BE639" s="235" t="str">
        <f>IF(TRIM(F639)="","",$B$1&amp;"-"&amp;SUBSTITUTE(Tabla1[[#This Row],[Mes Inscrito]]," ","")&amp;"-"&amp;SUBSTITUTE(Tabla1[[#This Row],[Dia de clases Inscrito]]," ","")&amp;"-"&amp;SUBSTITUTE(Tabla1[[#This Row],[Horario Inscrito]]," ","")&amp;"-"&amp;Tabla1[[#This Row],[Fecha Inicio grupo]])</f>
        <v/>
      </c>
      <c r="BF639" s="252" t="str">
        <f>IF(F639="","",Tabla1[[#This Row],[Curso]])</f>
        <v/>
      </c>
      <c r="BG639" s="253" t="str">
        <f>+IF(TRIM(F639)="","",$B$1&amp;"-"&amp;TRIM(Tabla1[[#This Row],[Mes Inscrito]])&amp;"-"&amp;TRIM(Tabla1[[#This Row],[Dia de clases Inscrito]])&amp;"-"&amp;TRIM(Tabla1[[#This Row],[Horario Inscrito]])&amp;"-"&amp;TRIM(Tabla1[[#This Row],[Fecha Inicio grupo]])&amp;"-"&amp;TRIM(Tabla1[[#This Row],[Tipo Incrito]]))</f>
        <v/>
      </c>
      <c r="BH639" s="307"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8"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8"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8" t="str">
        <f>IF(Tabla1[[#This Row],[Fecha Inicio grupo]]="","",IFERROR(VLOOKUP(Tabla1[[#This Row],[Mes de Alta como miembro]],Parámetros!$AM$2:$AN$16,2,0),"01/01/1900"))</f>
        <v/>
      </c>
    </row>
    <row r="640" spans="1:63" ht="14.45">
      <c r="A640" s="68">
        <v>637</v>
      </c>
      <c r="B640" s="29"/>
      <c r="C640" s="34"/>
      <c r="D640" s="42"/>
      <c r="E640" s="64"/>
      <c r="F640" s="45"/>
      <c r="G640" s="45"/>
      <c r="H640" s="164"/>
      <c r="I640" s="42"/>
      <c r="J640" s="28"/>
      <c r="K640" s="69"/>
      <c r="L640" s="68"/>
      <c r="M640" s="46"/>
      <c r="N640" s="239" t="str">
        <f ca="1">IF(Tabla1[[#This Row],[Fecha de nac]]="","",IF(Tabla1[[#This Row],[Fecha Finalización]] &gt;=TODAY(), DATEDIF(Tabla1[[#This Row],[Fecha de nac]],TODAY(),"y"), ROUNDDOWN((Tabla1[[#This Row],[Fecha Finalización]] -Tabla1[[#This Row],[Fecha de nac]])/365,0)))</f>
        <v/>
      </c>
      <c r="O640" s="170"/>
      <c r="P640" s="34"/>
      <c r="Q640" s="67"/>
      <c r="R640" s="67"/>
      <c r="S640" s="67"/>
      <c r="T640" s="67"/>
      <c r="U640" s="244" t="str">
        <f>IF(F640="","",Tabla1[[#This Row],[Fecha Inicio grupo]]+3*7-7)</f>
        <v/>
      </c>
      <c r="V640" s="245" t="str">
        <f>IF(F640="","",EDATE(Tabla1[[#This Row],[Fecha Inicio grupo]],3))</f>
        <v/>
      </c>
      <c r="W640" s="29"/>
      <c r="X640" s="29"/>
      <c r="Y640" s="76"/>
      <c r="Z640" s="76"/>
      <c r="AA640" s="76"/>
      <c r="AB640" s="76"/>
      <c r="AC640" s="76"/>
      <c r="AD640" s="76"/>
      <c r="AE640" s="76"/>
      <c r="AF640" s="76"/>
      <c r="AG640" s="76"/>
      <c r="AH640" s="76"/>
      <c r="AI640" s="76"/>
      <c r="AJ640" s="76"/>
      <c r="AK640" s="76"/>
      <c r="AL640" s="76"/>
      <c r="AM640" s="76"/>
      <c r="AN640" s="76"/>
      <c r="AO640" s="145"/>
      <c r="AP640" s="247" t="str">
        <f>IF(F640="","",IFERROR(VLOOKUP(SUBSTITUTE(SUBSTITUTE(Tabla1[[#This Row],[Uso Sistemas]],"T","P"),"N","F"),Parámetros!$M$2:$N$17,2,0),"Completar hasta 3ra sem. para evaluar a Probacionista"))</f>
        <v/>
      </c>
      <c r="AQ640" s="39"/>
      <c r="AR640" s="39"/>
      <c r="AS640" s="39"/>
      <c r="AT640" s="28"/>
      <c r="AU640" s="55"/>
      <c r="AV640" s="55"/>
      <c r="AW640" s="55"/>
      <c r="AX640" s="249" t="str">
        <f>IF(V640="","",EOMONTH(EDATE(Tabla1[[#This Row],[Fecha Finalización]],2),0))</f>
        <v/>
      </c>
      <c r="AY640" s="39"/>
      <c r="AZ640" s="250" t="str">
        <f>IF(V640="","",EOMONTH(EDATE(Tabla1[[#This Row],[Fecha Finalización]],3),0))</f>
        <v/>
      </c>
      <c r="BA640" s="39"/>
      <c r="BB640" s="39"/>
      <c r="BC640" s="236"/>
      <c r="BD640" s="234" t="str">
        <f>IF(F640="","",Tabla1[[#This Row],[sem 01]]&amp;Tabla1[[#This Row],[sem 02]]&amp;Tabla1[[#This Row],[sem 03]])</f>
        <v/>
      </c>
      <c r="BE640" s="235" t="str">
        <f>IF(TRIM(F640)="","",$B$1&amp;"-"&amp;SUBSTITUTE(Tabla1[[#This Row],[Mes Inscrito]]," ","")&amp;"-"&amp;SUBSTITUTE(Tabla1[[#This Row],[Dia de clases Inscrito]]," ","")&amp;"-"&amp;SUBSTITUTE(Tabla1[[#This Row],[Horario Inscrito]]," ","")&amp;"-"&amp;Tabla1[[#This Row],[Fecha Inicio grupo]])</f>
        <v/>
      </c>
      <c r="BF640" s="252" t="str">
        <f>IF(F640="","",Tabla1[[#This Row],[Curso]])</f>
        <v/>
      </c>
      <c r="BG640" s="253" t="str">
        <f>+IF(TRIM(F640)="","",$B$1&amp;"-"&amp;TRIM(Tabla1[[#This Row],[Mes Inscrito]])&amp;"-"&amp;TRIM(Tabla1[[#This Row],[Dia de clases Inscrito]])&amp;"-"&amp;TRIM(Tabla1[[#This Row],[Horario Inscrito]])&amp;"-"&amp;TRIM(Tabla1[[#This Row],[Fecha Inicio grupo]])&amp;"-"&amp;TRIM(Tabla1[[#This Row],[Tipo Incrito]]))</f>
        <v/>
      </c>
      <c r="BH640" s="307"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8"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8"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8" t="str">
        <f>IF(Tabla1[[#This Row],[Fecha Inicio grupo]]="","",IFERROR(VLOOKUP(Tabla1[[#This Row],[Mes de Alta como miembro]],Parámetros!$AM$2:$AN$16,2,0),"01/01/1900"))</f>
        <v/>
      </c>
    </row>
    <row r="641" spans="1:63" ht="14.45">
      <c r="A641" s="68">
        <v>638</v>
      </c>
      <c r="B641" s="29"/>
      <c r="C641" s="34"/>
      <c r="D641" s="42"/>
      <c r="E641" s="64"/>
      <c r="F641" s="45"/>
      <c r="G641" s="45"/>
      <c r="H641" s="164"/>
      <c r="I641" s="42"/>
      <c r="J641" s="28"/>
      <c r="K641" s="69"/>
      <c r="L641" s="68"/>
      <c r="M641" s="46"/>
      <c r="N641" s="239" t="str">
        <f ca="1">IF(Tabla1[[#This Row],[Fecha de nac]]="","",IF(Tabla1[[#This Row],[Fecha Finalización]] &gt;=TODAY(), DATEDIF(Tabla1[[#This Row],[Fecha de nac]],TODAY(),"y"), ROUNDDOWN((Tabla1[[#This Row],[Fecha Finalización]] -Tabla1[[#This Row],[Fecha de nac]])/365,0)))</f>
        <v/>
      </c>
      <c r="O641" s="170"/>
      <c r="P641" s="34"/>
      <c r="Q641" s="67"/>
      <c r="R641" s="67"/>
      <c r="S641" s="67"/>
      <c r="T641" s="67"/>
      <c r="U641" s="244" t="str">
        <f>IF(F641="","",Tabla1[[#This Row],[Fecha Inicio grupo]]+3*7-7)</f>
        <v/>
      </c>
      <c r="V641" s="245" t="str">
        <f>IF(F641="","",EDATE(Tabla1[[#This Row],[Fecha Inicio grupo]],3))</f>
        <v/>
      </c>
      <c r="W641" s="29"/>
      <c r="X641" s="29"/>
      <c r="Y641" s="76"/>
      <c r="Z641" s="76"/>
      <c r="AA641" s="76"/>
      <c r="AB641" s="76"/>
      <c r="AC641" s="76"/>
      <c r="AD641" s="76"/>
      <c r="AE641" s="76"/>
      <c r="AF641" s="76"/>
      <c r="AG641" s="76"/>
      <c r="AH641" s="76"/>
      <c r="AI641" s="76"/>
      <c r="AJ641" s="76"/>
      <c r="AK641" s="76"/>
      <c r="AL641" s="76"/>
      <c r="AM641" s="76"/>
      <c r="AN641" s="76"/>
      <c r="AO641" s="145"/>
      <c r="AP641" s="247" t="str">
        <f>IF(F641="","",IFERROR(VLOOKUP(SUBSTITUTE(SUBSTITUTE(Tabla1[[#This Row],[Uso Sistemas]],"T","P"),"N","F"),Parámetros!$M$2:$N$17,2,0),"Completar hasta 3ra sem. para evaluar a Probacionista"))</f>
        <v/>
      </c>
      <c r="AQ641" s="39"/>
      <c r="AR641" s="39"/>
      <c r="AS641" s="39"/>
      <c r="AT641" s="28"/>
      <c r="AU641" s="55"/>
      <c r="AV641" s="55"/>
      <c r="AW641" s="55"/>
      <c r="AX641" s="249" t="str">
        <f>IF(V641="","",EOMONTH(EDATE(Tabla1[[#This Row],[Fecha Finalización]],2),0))</f>
        <v/>
      </c>
      <c r="AY641" s="39"/>
      <c r="AZ641" s="250" t="str">
        <f>IF(V641="","",EOMONTH(EDATE(Tabla1[[#This Row],[Fecha Finalización]],3),0))</f>
        <v/>
      </c>
      <c r="BA641" s="39"/>
      <c r="BB641" s="39"/>
      <c r="BC641" s="236"/>
      <c r="BD641" s="234" t="str">
        <f>IF(F641="","",Tabla1[[#This Row],[sem 01]]&amp;Tabla1[[#This Row],[sem 02]]&amp;Tabla1[[#This Row],[sem 03]])</f>
        <v/>
      </c>
      <c r="BE641" s="235" t="str">
        <f>IF(TRIM(F641)="","",$B$1&amp;"-"&amp;SUBSTITUTE(Tabla1[[#This Row],[Mes Inscrito]]," ","")&amp;"-"&amp;SUBSTITUTE(Tabla1[[#This Row],[Dia de clases Inscrito]]," ","")&amp;"-"&amp;SUBSTITUTE(Tabla1[[#This Row],[Horario Inscrito]]," ","")&amp;"-"&amp;Tabla1[[#This Row],[Fecha Inicio grupo]])</f>
        <v/>
      </c>
      <c r="BF641" s="252" t="str">
        <f>IF(F641="","",Tabla1[[#This Row],[Curso]])</f>
        <v/>
      </c>
      <c r="BG641" s="253" t="str">
        <f>+IF(TRIM(F641)="","",$B$1&amp;"-"&amp;TRIM(Tabla1[[#This Row],[Mes Inscrito]])&amp;"-"&amp;TRIM(Tabla1[[#This Row],[Dia de clases Inscrito]])&amp;"-"&amp;TRIM(Tabla1[[#This Row],[Horario Inscrito]])&amp;"-"&amp;TRIM(Tabla1[[#This Row],[Fecha Inicio grupo]])&amp;"-"&amp;TRIM(Tabla1[[#This Row],[Tipo Incrito]]))</f>
        <v/>
      </c>
      <c r="BH641" s="307"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8"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8"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8" t="str">
        <f>IF(Tabla1[[#This Row],[Fecha Inicio grupo]]="","",IFERROR(VLOOKUP(Tabla1[[#This Row],[Mes de Alta como miembro]],Parámetros!$AM$2:$AN$16,2,0),"01/01/1900"))</f>
        <v/>
      </c>
    </row>
    <row r="642" spans="1:63" ht="14.45">
      <c r="A642" s="68">
        <v>639</v>
      </c>
      <c r="B642" s="29"/>
      <c r="C642" s="34"/>
      <c r="D642" s="42"/>
      <c r="E642" s="64"/>
      <c r="F642" s="45"/>
      <c r="G642" s="45"/>
      <c r="H642" s="164"/>
      <c r="I642" s="42"/>
      <c r="J642" s="28"/>
      <c r="K642" s="69"/>
      <c r="L642" s="68"/>
      <c r="M642" s="46"/>
      <c r="N642" s="239" t="str">
        <f ca="1">IF(Tabla1[[#This Row],[Fecha de nac]]="","",IF(Tabla1[[#This Row],[Fecha Finalización]] &gt;=TODAY(), DATEDIF(Tabla1[[#This Row],[Fecha de nac]],TODAY(),"y"), ROUNDDOWN((Tabla1[[#This Row],[Fecha Finalización]] -Tabla1[[#This Row],[Fecha de nac]])/365,0)))</f>
        <v/>
      </c>
      <c r="O642" s="170"/>
      <c r="P642" s="34"/>
      <c r="Q642" s="67"/>
      <c r="R642" s="67"/>
      <c r="S642" s="67"/>
      <c r="T642" s="67"/>
      <c r="U642" s="244" t="str">
        <f>IF(F642="","",Tabla1[[#This Row],[Fecha Inicio grupo]]+3*7-7)</f>
        <v/>
      </c>
      <c r="V642" s="245" t="str">
        <f>IF(F642="","",EDATE(Tabla1[[#This Row],[Fecha Inicio grupo]],3))</f>
        <v/>
      </c>
      <c r="W642" s="29"/>
      <c r="X642" s="29"/>
      <c r="Y642" s="76"/>
      <c r="Z642" s="76"/>
      <c r="AA642" s="76"/>
      <c r="AB642" s="76"/>
      <c r="AC642" s="76"/>
      <c r="AD642" s="76"/>
      <c r="AE642" s="76"/>
      <c r="AF642" s="76"/>
      <c r="AG642" s="76"/>
      <c r="AH642" s="76"/>
      <c r="AI642" s="76"/>
      <c r="AJ642" s="76"/>
      <c r="AK642" s="76"/>
      <c r="AL642" s="76"/>
      <c r="AM642" s="76"/>
      <c r="AN642" s="76"/>
      <c r="AO642" s="145"/>
      <c r="AP642" s="247" t="str">
        <f>IF(F642="","",IFERROR(VLOOKUP(SUBSTITUTE(SUBSTITUTE(Tabla1[[#This Row],[Uso Sistemas]],"T","P"),"N","F"),Parámetros!$M$2:$N$17,2,0),"Completar hasta 3ra sem. para evaluar a Probacionista"))</f>
        <v/>
      </c>
      <c r="AQ642" s="39"/>
      <c r="AR642" s="39"/>
      <c r="AS642" s="39"/>
      <c r="AT642" s="28"/>
      <c r="AU642" s="55"/>
      <c r="AV642" s="55"/>
      <c r="AW642" s="55"/>
      <c r="AX642" s="249" t="str">
        <f>IF(V642="","",EOMONTH(EDATE(Tabla1[[#This Row],[Fecha Finalización]],2),0))</f>
        <v/>
      </c>
      <c r="AY642" s="39"/>
      <c r="AZ642" s="250" t="str">
        <f>IF(V642="","",EOMONTH(EDATE(Tabla1[[#This Row],[Fecha Finalización]],3),0))</f>
        <v/>
      </c>
      <c r="BA642" s="39"/>
      <c r="BB642" s="39"/>
      <c r="BC642" s="236"/>
      <c r="BD642" s="234" t="str">
        <f>IF(F642="","",Tabla1[[#This Row],[sem 01]]&amp;Tabla1[[#This Row],[sem 02]]&amp;Tabla1[[#This Row],[sem 03]])</f>
        <v/>
      </c>
      <c r="BE642" s="235" t="str">
        <f>IF(TRIM(F642)="","",$B$1&amp;"-"&amp;SUBSTITUTE(Tabla1[[#This Row],[Mes Inscrito]]," ","")&amp;"-"&amp;SUBSTITUTE(Tabla1[[#This Row],[Dia de clases Inscrito]]," ","")&amp;"-"&amp;SUBSTITUTE(Tabla1[[#This Row],[Horario Inscrito]]," ","")&amp;"-"&amp;Tabla1[[#This Row],[Fecha Inicio grupo]])</f>
        <v/>
      </c>
      <c r="BF642" s="252" t="str">
        <f>IF(F642="","",Tabla1[[#This Row],[Curso]])</f>
        <v/>
      </c>
      <c r="BG642" s="253" t="str">
        <f>+IF(TRIM(F642)="","",$B$1&amp;"-"&amp;TRIM(Tabla1[[#This Row],[Mes Inscrito]])&amp;"-"&amp;TRIM(Tabla1[[#This Row],[Dia de clases Inscrito]])&amp;"-"&amp;TRIM(Tabla1[[#This Row],[Horario Inscrito]])&amp;"-"&amp;TRIM(Tabla1[[#This Row],[Fecha Inicio grupo]])&amp;"-"&amp;TRIM(Tabla1[[#This Row],[Tipo Incrito]]))</f>
        <v/>
      </c>
      <c r="BH642" s="307"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8"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8"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8" t="str">
        <f>IF(Tabla1[[#This Row],[Fecha Inicio grupo]]="","",IFERROR(VLOOKUP(Tabla1[[#This Row],[Mes de Alta como miembro]],Parámetros!$AM$2:$AN$16,2,0),"01/01/1900"))</f>
        <v/>
      </c>
    </row>
    <row r="643" spans="1:63" ht="14.45">
      <c r="A643" s="68">
        <v>640</v>
      </c>
      <c r="B643" s="29"/>
      <c r="C643" s="34"/>
      <c r="D643" s="42"/>
      <c r="E643" s="64"/>
      <c r="F643" s="45"/>
      <c r="G643" s="45"/>
      <c r="H643" s="164"/>
      <c r="I643" s="42"/>
      <c r="J643" s="28"/>
      <c r="K643" s="69"/>
      <c r="L643" s="68"/>
      <c r="M643" s="46"/>
      <c r="N643" s="239" t="str">
        <f ca="1">IF(Tabla1[[#This Row],[Fecha de nac]]="","",IF(Tabla1[[#This Row],[Fecha Finalización]] &gt;=TODAY(), DATEDIF(Tabla1[[#This Row],[Fecha de nac]],TODAY(),"y"), ROUNDDOWN((Tabla1[[#This Row],[Fecha Finalización]] -Tabla1[[#This Row],[Fecha de nac]])/365,0)))</f>
        <v/>
      </c>
      <c r="O643" s="170"/>
      <c r="P643" s="34"/>
      <c r="Q643" s="67"/>
      <c r="R643" s="67"/>
      <c r="S643" s="67"/>
      <c r="T643" s="67"/>
      <c r="U643" s="244" t="str">
        <f>IF(F643="","",Tabla1[[#This Row],[Fecha Inicio grupo]]+3*7-7)</f>
        <v/>
      </c>
      <c r="V643" s="245" t="str">
        <f>IF(F643="","",EDATE(Tabla1[[#This Row],[Fecha Inicio grupo]],3))</f>
        <v/>
      </c>
      <c r="W643" s="29"/>
      <c r="X643" s="29"/>
      <c r="Y643" s="76"/>
      <c r="Z643" s="76"/>
      <c r="AA643" s="76"/>
      <c r="AB643" s="76"/>
      <c r="AC643" s="76"/>
      <c r="AD643" s="76"/>
      <c r="AE643" s="76"/>
      <c r="AF643" s="76"/>
      <c r="AG643" s="76"/>
      <c r="AH643" s="76"/>
      <c r="AI643" s="76"/>
      <c r="AJ643" s="76"/>
      <c r="AK643" s="76"/>
      <c r="AL643" s="76"/>
      <c r="AM643" s="76"/>
      <c r="AN643" s="76"/>
      <c r="AO643" s="145"/>
      <c r="AP643" s="247" t="str">
        <f>IF(F643="","",IFERROR(VLOOKUP(SUBSTITUTE(SUBSTITUTE(Tabla1[[#This Row],[Uso Sistemas]],"T","P"),"N","F"),Parámetros!$M$2:$N$17,2,0),"Completar hasta 3ra sem. para evaluar a Probacionista"))</f>
        <v/>
      </c>
      <c r="AQ643" s="39"/>
      <c r="AR643" s="39"/>
      <c r="AS643" s="39"/>
      <c r="AT643" s="28"/>
      <c r="AU643" s="55"/>
      <c r="AV643" s="55"/>
      <c r="AW643" s="55"/>
      <c r="AX643" s="249" t="str">
        <f>IF(V643="","",EOMONTH(EDATE(Tabla1[[#This Row],[Fecha Finalización]],2),0))</f>
        <v/>
      </c>
      <c r="AY643" s="39"/>
      <c r="AZ643" s="250" t="str">
        <f>IF(V643="","",EOMONTH(EDATE(Tabla1[[#This Row],[Fecha Finalización]],3),0))</f>
        <v/>
      </c>
      <c r="BA643" s="39"/>
      <c r="BB643" s="39"/>
      <c r="BC643" s="236"/>
      <c r="BD643" s="234" t="str">
        <f>IF(F643="","",Tabla1[[#This Row],[sem 01]]&amp;Tabla1[[#This Row],[sem 02]]&amp;Tabla1[[#This Row],[sem 03]])</f>
        <v/>
      </c>
      <c r="BE643" s="235" t="str">
        <f>IF(TRIM(F643)="","",$B$1&amp;"-"&amp;SUBSTITUTE(Tabla1[[#This Row],[Mes Inscrito]]," ","")&amp;"-"&amp;SUBSTITUTE(Tabla1[[#This Row],[Dia de clases Inscrito]]," ","")&amp;"-"&amp;SUBSTITUTE(Tabla1[[#This Row],[Horario Inscrito]]," ","")&amp;"-"&amp;Tabla1[[#This Row],[Fecha Inicio grupo]])</f>
        <v/>
      </c>
      <c r="BF643" s="252" t="str">
        <f>IF(F643="","",Tabla1[[#This Row],[Curso]])</f>
        <v/>
      </c>
      <c r="BG643" s="253" t="str">
        <f>+IF(TRIM(F643)="","",$B$1&amp;"-"&amp;TRIM(Tabla1[[#This Row],[Mes Inscrito]])&amp;"-"&amp;TRIM(Tabla1[[#This Row],[Dia de clases Inscrito]])&amp;"-"&amp;TRIM(Tabla1[[#This Row],[Horario Inscrito]])&amp;"-"&amp;TRIM(Tabla1[[#This Row],[Fecha Inicio grupo]])&amp;"-"&amp;TRIM(Tabla1[[#This Row],[Tipo Incrito]]))</f>
        <v/>
      </c>
      <c r="BH643" s="307"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8"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8"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8" t="str">
        <f>IF(Tabla1[[#This Row],[Fecha Inicio grupo]]="","",IFERROR(VLOOKUP(Tabla1[[#This Row],[Mes de Alta como miembro]],Parámetros!$AM$2:$AN$16,2,0),"01/01/1900"))</f>
        <v/>
      </c>
    </row>
    <row r="644" spans="1:63" ht="14.45">
      <c r="A644" s="68">
        <v>641</v>
      </c>
      <c r="B644" s="29"/>
      <c r="C644" s="34"/>
      <c r="D644" s="42"/>
      <c r="E644" s="64"/>
      <c r="F644" s="45"/>
      <c r="G644" s="45"/>
      <c r="H644" s="164"/>
      <c r="I644" s="42"/>
      <c r="J644" s="28"/>
      <c r="K644" s="69"/>
      <c r="L644" s="68"/>
      <c r="M644" s="46"/>
      <c r="N644" s="239" t="str">
        <f ca="1">IF(Tabla1[[#This Row],[Fecha de nac]]="","",IF(Tabla1[[#This Row],[Fecha Finalización]] &gt;=TODAY(), DATEDIF(Tabla1[[#This Row],[Fecha de nac]],TODAY(),"y"), ROUNDDOWN((Tabla1[[#This Row],[Fecha Finalización]] -Tabla1[[#This Row],[Fecha de nac]])/365,0)))</f>
        <v/>
      </c>
      <c r="O644" s="170"/>
      <c r="P644" s="34"/>
      <c r="Q644" s="67"/>
      <c r="R644" s="67"/>
      <c r="S644" s="67"/>
      <c r="T644" s="67"/>
      <c r="U644" s="244" t="str">
        <f>IF(F644="","",Tabla1[[#This Row],[Fecha Inicio grupo]]+3*7-7)</f>
        <v/>
      </c>
      <c r="V644" s="245" t="str">
        <f>IF(F644="","",EDATE(Tabla1[[#This Row],[Fecha Inicio grupo]],3))</f>
        <v/>
      </c>
      <c r="W644" s="29"/>
      <c r="X644" s="29"/>
      <c r="Y644" s="76"/>
      <c r="Z644" s="76"/>
      <c r="AA644" s="76"/>
      <c r="AB644" s="76"/>
      <c r="AC644" s="76"/>
      <c r="AD644" s="76"/>
      <c r="AE644" s="76"/>
      <c r="AF644" s="76"/>
      <c r="AG644" s="76"/>
      <c r="AH644" s="76"/>
      <c r="AI644" s="76"/>
      <c r="AJ644" s="76"/>
      <c r="AK644" s="76"/>
      <c r="AL644" s="76"/>
      <c r="AM644" s="76"/>
      <c r="AN644" s="76"/>
      <c r="AO644" s="145"/>
      <c r="AP644" s="247" t="str">
        <f>IF(F644="","",IFERROR(VLOOKUP(SUBSTITUTE(SUBSTITUTE(Tabla1[[#This Row],[Uso Sistemas]],"T","P"),"N","F"),Parámetros!$M$2:$N$17,2,0),"Completar hasta 3ra sem. para evaluar a Probacionista"))</f>
        <v/>
      </c>
      <c r="AQ644" s="39"/>
      <c r="AR644" s="39"/>
      <c r="AS644" s="39"/>
      <c r="AT644" s="28"/>
      <c r="AU644" s="55"/>
      <c r="AV644" s="55"/>
      <c r="AW644" s="55"/>
      <c r="AX644" s="249" t="str">
        <f>IF(V644="","",EOMONTH(EDATE(Tabla1[[#This Row],[Fecha Finalización]],2),0))</f>
        <v/>
      </c>
      <c r="AY644" s="39"/>
      <c r="AZ644" s="250" t="str">
        <f>IF(V644="","",EOMONTH(EDATE(Tabla1[[#This Row],[Fecha Finalización]],3),0))</f>
        <v/>
      </c>
      <c r="BA644" s="39"/>
      <c r="BB644" s="39"/>
      <c r="BC644" s="236"/>
      <c r="BD644" s="234" t="str">
        <f>IF(F644="","",Tabla1[[#This Row],[sem 01]]&amp;Tabla1[[#This Row],[sem 02]]&amp;Tabla1[[#This Row],[sem 03]])</f>
        <v/>
      </c>
      <c r="BE644" s="235" t="str">
        <f>IF(TRIM(F644)="","",$B$1&amp;"-"&amp;SUBSTITUTE(Tabla1[[#This Row],[Mes Inscrito]]," ","")&amp;"-"&amp;SUBSTITUTE(Tabla1[[#This Row],[Dia de clases Inscrito]]," ","")&amp;"-"&amp;SUBSTITUTE(Tabla1[[#This Row],[Horario Inscrito]]," ","")&amp;"-"&amp;Tabla1[[#This Row],[Fecha Inicio grupo]])</f>
        <v/>
      </c>
      <c r="BF644" s="252" t="str">
        <f>IF(F644="","",Tabla1[[#This Row],[Curso]])</f>
        <v/>
      </c>
      <c r="BG644" s="253" t="str">
        <f>+IF(TRIM(F644)="","",$B$1&amp;"-"&amp;TRIM(Tabla1[[#This Row],[Mes Inscrito]])&amp;"-"&amp;TRIM(Tabla1[[#This Row],[Dia de clases Inscrito]])&amp;"-"&amp;TRIM(Tabla1[[#This Row],[Horario Inscrito]])&amp;"-"&amp;TRIM(Tabla1[[#This Row],[Fecha Inicio grupo]])&amp;"-"&amp;TRIM(Tabla1[[#This Row],[Tipo Incrito]]))</f>
        <v/>
      </c>
      <c r="BH644" s="307"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8"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8"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8" t="str">
        <f>IF(Tabla1[[#This Row],[Fecha Inicio grupo]]="","",IFERROR(VLOOKUP(Tabla1[[#This Row],[Mes de Alta como miembro]],Parámetros!$AM$2:$AN$16,2,0),"01/01/1900"))</f>
        <v/>
      </c>
    </row>
    <row r="645" spans="1:63" ht="14.45">
      <c r="A645" s="68">
        <v>642</v>
      </c>
      <c r="B645" s="29"/>
      <c r="C645" s="34"/>
      <c r="D645" s="42"/>
      <c r="E645" s="64"/>
      <c r="F645" s="45"/>
      <c r="G645" s="45"/>
      <c r="H645" s="164"/>
      <c r="I645" s="42"/>
      <c r="J645" s="28"/>
      <c r="K645" s="69"/>
      <c r="L645" s="68"/>
      <c r="M645" s="46"/>
      <c r="N645" s="239" t="str">
        <f ca="1">IF(Tabla1[[#This Row],[Fecha de nac]]="","",IF(Tabla1[[#This Row],[Fecha Finalización]] &gt;=TODAY(), DATEDIF(Tabla1[[#This Row],[Fecha de nac]],TODAY(),"y"), ROUNDDOWN((Tabla1[[#This Row],[Fecha Finalización]] -Tabla1[[#This Row],[Fecha de nac]])/365,0)))</f>
        <v/>
      </c>
      <c r="O645" s="170"/>
      <c r="P645" s="34"/>
      <c r="Q645" s="67"/>
      <c r="R645" s="67"/>
      <c r="S645" s="67"/>
      <c r="T645" s="67"/>
      <c r="U645" s="244" t="str">
        <f>IF(F645="","",Tabla1[[#This Row],[Fecha Inicio grupo]]+3*7-7)</f>
        <v/>
      </c>
      <c r="V645" s="245" t="str">
        <f>IF(F645="","",EDATE(Tabla1[[#This Row],[Fecha Inicio grupo]],3))</f>
        <v/>
      </c>
      <c r="W645" s="29"/>
      <c r="X645" s="29"/>
      <c r="Y645" s="76"/>
      <c r="Z645" s="76"/>
      <c r="AA645" s="76"/>
      <c r="AB645" s="76"/>
      <c r="AC645" s="76"/>
      <c r="AD645" s="76"/>
      <c r="AE645" s="76"/>
      <c r="AF645" s="76"/>
      <c r="AG645" s="76"/>
      <c r="AH645" s="76"/>
      <c r="AI645" s="76"/>
      <c r="AJ645" s="76"/>
      <c r="AK645" s="76"/>
      <c r="AL645" s="76"/>
      <c r="AM645" s="76"/>
      <c r="AN645" s="76"/>
      <c r="AO645" s="145"/>
      <c r="AP645" s="247" t="str">
        <f>IF(F645="","",IFERROR(VLOOKUP(SUBSTITUTE(SUBSTITUTE(Tabla1[[#This Row],[Uso Sistemas]],"T","P"),"N","F"),Parámetros!$M$2:$N$17,2,0),"Completar hasta 3ra sem. para evaluar a Probacionista"))</f>
        <v/>
      </c>
      <c r="AQ645" s="39"/>
      <c r="AR645" s="39"/>
      <c r="AS645" s="39"/>
      <c r="AT645" s="28"/>
      <c r="AU645" s="55"/>
      <c r="AV645" s="55"/>
      <c r="AW645" s="55"/>
      <c r="AX645" s="249" t="str">
        <f>IF(V645="","",EOMONTH(EDATE(Tabla1[[#This Row],[Fecha Finalización]],2),0))</f>
        <v/>
      </c>
      <c r="AY645" s="39"/>
      <c r="AZ645" s="250" t="str">
        <f>IF(V645="","",EOMONTH(EDATE(Tabla1[[#This Row],[Fecha Finalización]],3),0))</f>
        <v/>
      </c>
      <c r="BA645" s="39"/>
      <c r="BB645" s="39"/>
      <c r="BC645" s="236"/>
      <c r="BD645" s="234" t="str">
        <f>IF(F645="","",Tabla1[[#This Row],[sem 01]]&amp;Tabla1[[#This Row],[sem 02]]&amp;Tabla1[[#This Row],[sem 03]])</f>
        <v/>
      </c>
      <c r="BE645" s="235" t="str">
        <f>IF(TRIM(F645)="","",$B$1&amp;"-"&amp;SUBSTITUTE(Tabla1[[#This Row],[Mes Inscrito]]," ","")&amp;"-"&amp;SUBSTITUTE(Tabla1[[#This Row],[Dia de clases Inscrito]]," ","")&amp;"-"&amp;SUBSTITUTE(Tabla1[[#This Row],[Horario Inscrito]]," ","")&amp;"-"&amp;Tabla1[[#This Row],[Fecha Inicio grupo]])</f>
        <v/>
      </c>
      <c r="BF645" s="252" t="str">
        <f>IF(F645="","",Tabla1[[#This Row],[Curso]])</f>
        <v/>
      </c>
      <c r="BG645" s="253" t="str">
        <f>+IF(TRIM(F645)="","",$B$1&amp;"-"&amp;TRIM(Tabla1[[#This Row],[Mes Inscrito]])&amp;"-"&amp;TRIM(Tabla1[[#This Row],[Dia de clases Inscrito]])&amp;"-"&amp;TRIM(Tabla1[[#This Row],[Horario Inscrito]])&amp;"-"&amp;TRIM(Tabla1[[#This Row],[Fecha Inicio grupo]])&amp;"-"&amp;TRIM(Tabla1[[#This Row],[Tipo Incrito]]))</f>
        <v/>
      </c>
      <c r="BH645" s="307"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8"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8"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8" t="str">
        <f>IF(Tabla1[[#This Row],[Fecha Inicio grupo]]="","",IFERROR(VLOOKUP(Tabla1[[#This Row],[Mes de Alta como miembro]],Parámetros!$AM$2:$AN$16,2,0),"01/01/1900"))</f>
        <v/>
      </c>
    </row>
    <row r="646" spans="1:63" ht="14.45">
      <c r="A646" s="68">
        <v>643</v>
      </c>
      <c r="B646" s="29"/>
      <c r="C646" s="34"/>
      <c r="D646" s="42"/>
      <c r="E646" s="64"/>
      <c r="F646" s="45"/>
      <c r="G646" s="45"/>
      <c r="H646" s="164"/>
      <c r="I646" s="42"/>
      <c r="J646" s="28"/>
      <c r="K646" s="69"/>
      <c r="L646" s="68"/>
      <c r="M646" s="46"/>
      <c r="N646" s="239" t="str">
        <f ca="1">IF(Tabla1[[#This Row],[Fecha de nac]]="","",IF(Tabla1[[#This Row],[Fecha Finalización]] &gt;=TODAY(), DATEDIF(Tabla1[[#This Row],[Fecha de nac]],TODAY(),"y"), ROUNDDOWN((Tabla1[[#This Row],[Fecha Finalización]] -Tabla1[[#This Row],[Fecha de nac]])/365,0)))</f>
        <v/>
      </c>
      <c r="O646" s="170"/>
      <c r="P646" s="34"/>
      <c r="Q646" s="67"/>
      <c r="R646" s="67"/>
      <c r="S646" s="67"/>
      <c r="T646" s="67"/>
      <c r="U646" s="244" t="str">
        <f>IF(F646="","",Tabla1[[#This Row],[Fecha Inicio grupo]]+3*7-7)</f>
        <v/>
      </c>
      <c r="V646" s="245" t="str">
        <f>IF(F646="","",EDATE(Tabla1[[#This Row],[Fecha Inicio grupo]],3))</f>
        <v/>
      </c>
      <c r="W646" s="29"/>
      <c r="X646" s="29"/>
      <c r="Y646" s="76"/>
      <c r="Z646" s="76"/>
      <c r="AA646" s="76"/>
      <c r="AB646" s="76"/>
      <c r="AC646" s="76"/>
      <c r="AD646" s="76"/>
      <c r="AE646" s="76"/>
      <c r="AF646" s="76"/>
      <c r="AG646" s="76"/>
      <c r="AH646" s="76"/>
      <c r="AI646" s="76"/>
      <c r="AJ646" s="76"/>
      <c r="AK646" s="76"/>
      <c r="AL646" s="76"/>
      <c r="AM646" s="76"/>
      <c r="AN646" s="76"/>
      <c r="AO646" s="145"/>
      <c r="AP646" s="247" t="str">
        <f>IF(F646="","",IFERROR(VLOOKUP(SUBSTITUTE(SUBSTITUTE(Tabla1[[#This Row],[Uso Sistemas]],"T","P"),"N","F"),Parámetros!$M$2:$N$17,2,0),"Completar hasta 3ra sem. para evaluar a Probacionista"))</f>
        <v/>
      </c>
      <c r="AQ646" s="39"/>
      <c r="AR646" s="39"/>
      <c r="AS646" s="39"/>
      <c r="AT646" s="28"/>
      <c r="AU646" s="55"/>
      <c r="AV646" s="55"/>
      <c r="AW646" s="55"/>
      <c r="AX646" s="249" t="str">
        <f>IF(V646="","",EOMONTH(EDATE(Tabla1[[#This Row],[Fecha Finalización]],2),0))</f>
        <v/>
      </c>
      <c r="AY646" s="39"/>
      <c r="AZ646" s="250" t="str">
        <f>IF(V646="","",EOMONTH(EDATE(Tabla1[[#This Row],[Fecha Finalización]],3),0))</f>
        <v/>
      </c>
      <c r="BA646" s="39"/>
      <c r="BB646" s="39"/>
      <c r="BC646" s="236"/>
      <c r="BD646" s="234" t="str">
        <f>IF(F646="","",Tabla1[[#This Row],[sem 01]]&amp;Tabla1[[#This Row],[sem 02]]&amp;Tabla1[[#This Row],[sem 03]])</f>
        <v/>
      </c>
      <c r="BE646" s="235" t="str">
        <f>IF(TRIM(F646)="","",$B$1&amp;"-"&amp;SUBSTITUTE(Tabla1[[#This Row],[Mes Inscrito]]," ","")&amp;"-"&amp;SUBSTITUTE(Tabla1[[#This Row],[Dia de clases Inscrito]]," ","")&amp;"-"&amp;SUBSTITUTE(Tabla1[[#This Row],[Horario Inscrito]]," ","")&amp;"-"&amp;Tabla1[[#This Row],[Fecha Inicio grupo]])</f>
        <v/>
      </c>
      <c r="BF646" s="252" t="str">
        <f>IF(F646="","",Tabla1[[#This Row],[Curso]])</f>
        <v/>
      </c>
      <c r="BG646" s="253" t="str">
        <f>+IF(TRIM(F646)="","",$B$1&amp;"-"&amp;TRIM(Tabla1[[#This Row],[Mes Inscrito]])&amp;"-"&amp;TRIM(Tabla1[[#This Row],[Dia de clases Inscrito]])&amp;"-"&amp;TRIM(Tabla1[[#This Row],[Horario Inscrito]])&amp;"-"&amp;TRIM(Tabla1[[#This Row],[Fecha Inicio grupo]])&amp;"-"&amp;TRIM(Tabla1[[#This Row],[Tipo Incrito]]))</f>
        <v/>
      </c>
      <c r="BH646" s="307"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8"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8"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8" t="str">
        <f>IF(Tabla1[[#This Row],[Fecha Inicio grupo]]="","",IFERROR(VLOOKUP(Tabla1[[#This Row],[Mes de Alta como miembro]],Parámetros!$AM$2:$AN$16,2,0),"01/01/1900"))</f>
        <v/>
      </c>
    </row>
    <row r="647" spans="1:63" ht="14.45">
      <c r="A647" s="68">
        <v>644</v>
      </c>
      <c r="B647" s="29"/>
      <c r="C647" s="34"/>
      <c r="D647" s="42"/>
      <c r="E647" s="64"/>
      <c r="F647" s="45"/>
      <c r="G647" s="45"/>
      <c r="H647" s="164"/>
      <c r="I647" s="42"/>
      <c r="J647" s="28"/>
      <c r="K647" s="69"/>
      <c r="L647" s="68"/>
      <c r="M647" s="46"/>
      <c r="N647" s="239" t="str">
        <f ca="1">IF(Tabla1[[#This Row],[Fecha de nac]]="","",IF(Tabla1[[#This Row],[Fecha Finalización]] &gt;=TODAY(), DATEDIF(Tabla1[[#This Row],[Fecha de nac]],TODAY(),"y"), ROUNDDOWN((Tabla1[[#This Row],[Fecha Finalización]] -Tabla1[[#This Row],[Fecha de nac]])/365,0)))</f>
        <v/>
      </c>
      <c r="O647" s="170"/>
      <c r="P647" s="34"/>
      <c r="Q647" s="67"/>
      <c r="R647" s="67"/>
      <c r="S647" s="67"/>
      <c r="T647" s="67"/>
      <c r="U647" s="244" t="str">
        <f>IF(F647="","",Tabla1[[#This Row],[Fecha Inicio grupo]]+3*7-7)</f>
        <v/>
      </c>
      <c r="V647" s="245" t="str">
        <f>IF(F647="","",EDATE(Tabla1[[#This Row],[Fecha Inicio grupo]],3))</f>
        <v/>
      </c>
      <c r="W647" s="29"/>
      <c r="X647" s="29"/>
      <c r="Y647" s="76"/>
      <c r="Z647" s="76"/>
      <c r="AA647" s="76"/>
      <c r="AB647" s="76"/>
      <c r="AC647" s="76"/>
      <c r="AD647" s="76"/>
      <c r="AE647" s="76"/>
      <c r="AF647" s="76"/>
      <c r="AG647" s="76"/>
      <c r="AH647" s="76"/>
      <c r="AI647" s="76"/>
      <c r="AJ647" s="76"/>
      <c r="AK647" s="76"/>
      <c r="AL647" s="76"/>
      <c r="AM647" s="76"/>
      <c r="AN647" s="76"/>
      <c r="AO647" s="145"/>
      <c r="AP647" s="247" t="str">
        <f>IF(F647="","",IFERROR(VLOOKUP(SUBSTITUTE(SUBSTITUTE(Tabla1[[#This Row],[Uso Sistemas]],"T","P"),"N","F"),Parámetros!$M$2:$N$17,2,0),"Completar hasta 3ra sem. para evaluar a Probacionista"))</f>
        <v/>
      </c>
      <c r="AQ647" s="39"/>
      <c r="AR647" s="39"/>
      <c r="AS647" s="39"/>
      <c r="AT647" s="28"/>
      <c r="AU647" s="55"/>
      <c r="AV647" s="55"/>
      <c r="AW647" s="55"/>
      <c r="AX647" s="249" t="str">
        <f>IF(V647="","",EOMONTH(EDATE(Tabla1[[#This Row],[Fecha Finalización]],2),0))</f>
        <v/>
      </c>
      <c r="AY647" s="39"/>
      <c r="AZ647" s="250" t="str">
        <f>IF(V647="","",EOMONTH(EDATE(Tabla1[[#This Row],[Fecha Finalización]],3),0))</f>
        <v/>
      </c>
      <c r="BA647" s="39"/>
      <c r="BB647" s="39"/>
      <c r="BC647" s="236"/>
      <c r="BD647" s="234" t="str">
        <f>IF(F647="","",Tabla1[[#This Row],[sem 01]]&amp;Tabla1[[#This Row],[sem 02]]&amp;Tabla1[[#This Row],[sem 03]])</f>
        <v/>
      </c>
      <c r="BE647" s="235" t="str">
        <f>IF(TRIM(F647)="","",$B$1&amp;"-"&amp;SUBSTITUTE(Tabla1[[#This Row],[Mes Inscrito]]," ","")&amp;"-"&amp;SUBSTITUTE(Tabla1[[#This Row],[Dia de clases Inscrito]]," ","")&amp;"-"&amp;SUBSTITUTE(Tabla1[[#This Row],[Horario Inscrito]]," ","")&amp;"-"&amp;Tabla1[[#This Row],[Fecha Inicio grupo]])</f>
        <v/>
      </c>
      <c r="BF647" s="252" t="str">
        <f>IF(F647="","",Tabla1[[#This Row],[Curso]])</f>
        <v/>
      </c>
      <c r="BG647" s="253" t="str">
        <f>+IF(TRIM(F647)="","",$B$1&amp;"-"&amp;TRIM(Tabla1[[#This Row],[Mes Inscrito]])&amp;"-"&amp;TRIM(Tabla1[[#This Row],[Dia de clases Inscrito]])&amp;"-"&amp;TRIM(Tabla1[[#This Row],[Horario Inscrito]])&amp;"-"&amp;TRIM(Tabla1[[#This Row],[Fecha Inicio grupo]])&amp;"-"&amp;TRIM(Tabla1[[#This Row],[Tipo Incrito]]))</f>
        <v/>
      </c>
      <c r="BH647" s="307"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8"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8"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8" t="str">
        <f>IF(Tabla1[[#This Row],[Fecha Inicio grupo]]="","",IFERROR(VLOOKUP(Tabla1[[#This Row],[Mes de Alta como miembro]],Parámetros!$AM$2:$AN$16,2,0),"01/01/1900"))</f>
        <v/>
      </c>
    </row>
    <row r="648" spans="1:63" ht="14.45">
      <c r="A648" s="68">
        <v>645</v>
      </c>
      <c r="B648" s="29"/>
      <c r="C648" s="34"/>
      <c r="D648" s="42"/>
      <c r="E648" s="64"/>
      <c r="F648" s="45"/>
      <c r="G648" s="45"/>
      <c r="H648" s="164"/>
      <c r="I648" s="42"/>
      <c r="J648" s="28"/>
      <c r="K648" s="69"/>
      <c r="L648" s="68"/>
      <c r="M648" s="46"/>
      <c r="N648" s="239" t="str">
        <f ca="1">IF(Tabla1[[#This Row],[Fecha de nac]]="","",IF(Tabla1[[#This Row],[Fecha Finalización]] &gt;=TODAY(), DATEDIF(Tabla1[[#This Row],[Fecha de nac]],TODAY(),"y"), ROUNDDOWN((Tabla1[[#This Row],[Fecha Finalización]] -Tabla1[[#This Row],[Fecha de nac]])/365,0)))</f>
        <v/>
      </c>
      <c r="O648" s="170"/>
      <c r="P648" s="34"/>
      <c r="Q648" s="67"/>
      <c r="R648" s="67"/>
      <c r="S648" s="67"/>
      <c r="T648" s="67"/>
      <c r="U648" s="244" t="str">
        <f>IF(F648="","",Tabla1[[#This Row],[Fecha Inicio grupo]]+3*7-7)</f>
        <v/>
      </c>
      <c r="V648" s="245" t="str">
        <f>IF(F648="","",EDATE(Tabla1[[#This Row],[Fecha Inicio grupo]],3))</f>
        <v/>
      </c>
      <c r="W648" s="29"/>
      <c r="X648" s="29"/>
      <c r="Y648" s="76"/>
      <c r="Z648" s="76"/>
      <c r="AA648" s="76"/>
      <c r="AB648" s="76"/>
      <c r="AC648" s="76"/>
      <c r="AD648" s="76"/>
      <c r="AE648" s="76"/>
      <c r="AF648" s="76"/>
      <c r="AG648" s="76"/>
      <c r="AH648" s="76"/>
      <c r="AI648" s="76"/>
      <c r="AJ648" s="76"/>
      <c r="AK648" s="76"/>
      <c r="AL648" s="76"/>
      <c r="AM648" s="76"/>
      <c r="AN648" s="76"/>
      <c r="AO648" s="145"/>
      <c r="AP648" s="247" t="str">
        <f>IF(F648="","",IFERROR(VLOOKUP(SUBSTITUTE(SUBSTITUTE(Tabla1[[#This Row],[Uso Sistemas]],"T","P"),"N","F"),Parámetros!$M$2:$N$17,2,0),"Completar hasta 3ra sem. para evaluar a Probacionista"))</f>
        <v/>
      </c>
      <c r="AQ648" s="39"/>
      <c r="AR648" s="39"/>
      <c r="AS648" s="39"/>
      <c r="AT648" s="28"/>
      <c r="AU648" s="55"/>
      <c r="AV648" s="55"/>
      <c r="AW648" s="55"/>
      <c r="AX648" s="249" t="str">
        <f>IF(V648="","",EOMONTH(EDATE(Tabla1[[#This Row],[Fecha Finalización]],2),0))</f>
        <v/>
      </c>
      <c r="AY648" s="39"/>
      <c r="AZ648" s="250" t="str">
        <f>IF(V648="","",EOMONTH(EDATE(Tabla1[[#This Row],[Fecha Finalización]],3),0))</f>
        <v/>
      </c>
      <c r="BA648" s="39"/>
      <c r="BB648" s="39"/>
      <c r="BC648" s="236"/>
      <c r="BD648" s="234" t="str">
        <f>IF(F648="","",Tabla1[[#This Row],[sem 01]]&amp;Tabla1[[#This Row],[sem 02]]&amp;Tabla1[[#This Row],[sem 03]])</f>
        <v/>
      </c>
      <c r="BE648" s="235" t="str">
        <f>IF(TRIM(F648)="","",$B$1&amp;"-"&amp;SUBSTITUTE(Tabla1[[#This Row],[Mes Inscrito]]," ","")&amp;"-"&amp;SUBSTITUTE(Tabla1[[#This Row],[Dia de clases Inscrito]]," ","")&amp;"-"&amp;SUBSTITUTE(Tabla1[[#This Row],[Horario Inscrito]]," ","")&amp;"-"&amp;Tabla1[[#This Row],[Fecha Inicio grupo]])</f>
        <v/>
      </c>
      <c r="BF648" s="252" t="str">
        <f>IF(F648="","",Tabla1[[#This Row],[Curso]])</f>
        <v/>
      </c>
      <c r="BG648" s="253" t="str">
        <f>+IF(TRIM(F648)="","",$B$1&amp;"-"&amp;TRIM(Tabla1[[#This Row],[Mes Inscrito]])&amp;"-"&amp;TRIM(Tabla1[[#This Row],[Dia de clases Inscrito]])&amp;"-"&amp;TRIM(Tabla1[[#This Row],[Horario Inscrito]])&amp;"-"&amp;TRIM(Tabla1[[#This Row],[Fecha Inicio grupo]])&amp;"-"&amp;TRIM(Tabla1[[#This Row],[Tipo Incrito]]))</f>
        <v/>
      </c>
      <c r="BH648" s="307"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8"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8"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8" t="str">
        <f>IF(Tabla1[[#This Row],[Fecha Inicio grupo]]="","",IFERROR(VLOOKUP(Tabla1[[#This Row],[Mes de Alta como miembro]],Parámetros!$AM$2:$AN$16,2,0),"01/01/1900"))</f>
        <v/>
      </c>
    </row>
    <row r="649" spans="1:63" ht="14.45">
      <c r="A649" s="68">
        <v>646</v>
      </c>
      <c r="B649" s="29"/>
      <c r="C649" s="34"/>
      <c r="D649" s="42"/>
      <c r="E649" s="64"/>
      <c r="F649" s="45"/>
      <c r="G649" s="45"/>
      <c r="H649" s="164"/>
      <c r="I649" s="42"/>
      <c r="J649" s="28"/>
      <c r="K649" s="69"/>
      <c r="L649" s="68"/>
      <c r="M649" s="46"/>
      <c r="N649" s="239" t="str">
        <f ca="1">IF(Tabla1[[#This Row],[Fecha de nac]]="","",IF(Tabla1[[#This Row],[Fecha Finalización]] &gt;=TODAY(), DATEDIF(Tabla1[[#This Row],[Fecha de nac]],TODAY(),"y"), ROUNDDOWN((Tabla1[[#This Row],[Fecha Finalización]] -Tabla1[[#This Row],[Fecha de nac]])/365,0)))</f>
        <v/>
      </c>
      <c r="O649" s="170"/>
      <c r="P649" s="34"/>
      <c r="Q649" s="67"/>
      <c r="R649" s="67"/>
      <c r="S649" s="67"/>
      <c r="T649" s="67"/>
      <c r="U649" s="244" t="str">
        <f>IF(F649="","",Tabla1[[#This Row],[Fecha Inicio grupo]]+3*7-7)</f>
        <v/>
      </c>
      <c r="V649" s="245" t="str">
        <f>IF(F649="","",EDATE(Tabla1[[#This Row],[Fecha Inicio grupo]],3))</f>
        <v/>
      </c>
      <c r="W649" s="29"/>
      <c r="X649" s="29"/>
      <c r="Y649" s="76"/>
      <c r="Z649" s="76"/>
      <c r="AA649" s="76"/>
      <c r="AB649" s="76"/>
      <c r="AC649" s="76"/>
      <c r="AD649" s="76"/>
      <c r="AE649" s="76"/>
      <c r="AF649" s="76"/>
      <c r="AG649" s="76"/>
      <c r="AH649" s="76"/>
      <c r="AI649" s="76"/>
      <c r="AJ649" s="76"/>
      <c r="AK649" s="76"/>
      <c r="AL649" s="76"/>
      <c r="AM649" s="76"/>
      <c r="AN649" s="76"/>
      <c r="AO649" s="145"/>
      <c r="AP649" s="247" t="str">
        <f>IF(F649="","",IFERROR(VLOOKUP(SUBSTITUTE(SUBSTITUTE(Tabla1[[#This Row],[Uso Sistemas]],"T","P"),"N","F"),Parámetros!$M$2:$N$17,2,0),"Completar hasta 3ra sem. para evaluar a Probacionista"))</f>
        <v/>
      </c>
      <c r="AQ649" s="39"/>
      <c r="AR649" s="39"/>
      <c r="AS649" s="39"/>
      <c r="AT649" s="28"/>
      <c r="AU649" s="55"/>
      <c r="AV649" s="55"/>
      <c r="AW649" s="55"/>
      <c r="AX649" s="249" t="str">
        <f>IF(V649="","",EOMONTH(EDATE(Tabla1[[#This Row],[Fecha Finalización]],2),0))</f>
        <v/>
      </c>
      <c r="AY649" s="39"/>
      <c r="AZ649" s="250" t="str">
        <f>IF(V649="","",EOMONTH(EDATE(Tabla1[[#This Row],[Fecha Finalización]],3),0))</f>
        <v/>
      </c>
      <c r="BA649" s="39"/>
      <c r="BB649" s="39"/>
      <c r="BC649" s="236"/>
      <c r="BD649" s="234" t="str">
        <f>IF(F649="","",Tabla1[[#This Row],[sem 01]]&amp;Tabla1[[#This Row],[sem 02]]&amp;Tabla1[[#This Row],[sem 03]])</f>
        <v/>
      </c>
      <c r="BE649" s="235" t="str">
        <f>IF(TRIM(F649)="","",$B$1&amp;"-"&amp;SUBSTITUTE(Tabla1[[#This Row],[Mes Inscrito]]," ","")&amp;"-"&amp;SUBSTITUTE(Tabla1[[#This Row],[Dia de clases Inscrito]]," ","")&amp;"-"&amp;SUBSTITUTE(Tabla1[[#This Row],[Horario Inscrito]]," ","")&amp;"-"&amp;Tabla1[[#This Row],[Fecha Inicio grupo]])</f>
        <v/>
      </c>
      <c r="BF649" s="252" t="str">
        <f>IF(F649="","",Tabla1[[#This Row],[Curso]])</f>
        <v/>
      </c>
      <c r="BG649" s="253" t="str">
        <f>+IF(TRIM(F649)="","",$B$1&amp;"-"&amp;TRIM(Tabla1[[#This Row],[Mes Inscrito]])&amp;"-"&amp;TRIM(Tabla1[[#This Row],[Dia de clases Inscrito]])&amp;"-"&amp;TRIM(Tabla1[[#This Row],[Horario Inscrito]])&amp;"-"&amp;TRIM(Tabla1[[#This Row],[Fecha Inicio grupo]])&amp;"-"&amp;TRIM(Tabla1[[#This Row],[Tipo Incrito]]))</f>
        <v/>
      </c>
      <c r="BH649" s="307"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8"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8"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8" t="str">
        <f>IF(Tabla1[[#This Row],[Fecha Inicio grupo]]="","",IFERROR(VLOOKUP(Tabla1[[#This Row],[Mes de Alta como miembro]],Parámetros!$AM$2:$AN$16,2,0),"01/01/1900"))</f>
        <v/>
      </c>
    </row>
    <row r="650" spans="1:63" ht="14.45">
      <c r="A650" s="68">
        <v>647</v>
      </c>
      <c r="B650" s="29"/>
      <c r="C650" s="34"/>
      <c r="D650" s="42"/>
      <c r="E650" s="64"/>
      <c r="F650" s="45"/>
      <c r="G650" s="45"/>
      <c r="H650" s="164"/>
      <c r="I650" s="42"/>
      <c r="J650" s="28"/>
      <c r="K650" s="69"/>
      <c r="L650" s="68"/>
      <c r="M650" s="46"/>
      <c r="N650" s="239" t="str">
        <f ca="1">IF(Tabla1[[#This Row],[Fecha de nac]]="","",IF(Tabla1[[#This Row],[Fecha Finalización]] &gt;=TODAY(), DATEDIF(Tabla1[[#This Row],[Fecha de nac]],TODAY(),"y"), ROUNDDOWN((Tabla1[[#This Row],[Fecha Finalización]] -Tabla1[[#This Row],[Fecha de nac]])/365,0)))</f>
        <v/>
      </c>
      <c r="O650" s="170"/>
      <c r="P650" s="34"/>
      <c r="Q650" s="67"/>
      <c r="R650" s="67"/>
      <c r="S650" s="67"/>
      <c r="T650" s="67"/>
      <c r="U650" s="244" t="str">
        <f>IF(F650="","",Tabla1[[#This Row],[Fecha Inicio grupo]]+3*7-7)</f>
        <v/>
      </c>
      <c r="V650" s="245" t="str">
        <f>IF(F650="","",EDATE(Tabla1[[#This Row],[Fecha Inicio grupo]],3))</f>
        <v/>
      </c>
      <c r="W650" s="29"/>
      <c r="X650" s="29"/>
      <c r="Y650" s="76"/>
      <c r="Z650" s="76"/>
      <c r="AA650" s="76"/>
      <c r="AB650" s="76"/>
      <c r="AC650" s="76"/>
      <c r="AD650" s="76"/>
      <c r="AE650" s="76"/>
      <c r="AF650" s="76"/>
      <c r="AG650" s="76"/>
      <c r="AH650" s="76"/>
      <c r="AI650" s="76"/>
      <c r="AJ650" s="76"/>
      <c r="AK650" s="76"/>
      <c r="AL650" s="76"/>
      <c r="AM650" s="76"/>
      <c r="AN650" s="76"/>
      <c r="AO650" s="145"/>
      <c r="AP650" s="247" t="str">
        <f>IF(F650="","",IFERROR(VLOOKUP(SUBSTITUTE(SUBSTITUTE(Tabla1[[#This Row],[Uso Sistemas]],"T","P"),"N","F"),Parámetros!$M$2:$N$17,2,0),"Completar hasta 3ra sem. para evaluar a Probacionista"))</f>
        <v/>
      </c>
      <c r="AQ650" s="39"/>
      <c r="AR650" s="39"/>
      <c r="AS650" s="39"/>
      <c r="AT650" s="28"/>
      <c r="AU650" s="55"/>
      <c r="AV650" s="55"/>
      <c r="AW650" s="55"/>
      <c r="AX650" s="249" t="str">
        <f>IF(V650="","",EOMONTH(EDATE(Tabla1[[#This Row],[Fecha Finalización]],2),0))</f>
        <v/>
      </c>
      <c r="AY650" s="39"/>
      <c r="AZ650" s="250" t="str">
        <f>IF(V650="","",EOMONTH(EDATE(Tabla1[[#This Row],[Fecha Finalización]],3),0))</f>
        <v/>
      </c>
      <c r="BA650" s="39"/>
      <c r="BB650" s="39"/>
      <c r="BC650" s="236"/>
      <c r="BD650" s="234" t="str">
        <f>IF(F650="","",Tabla1[[#This Row],[sem 01]]&amp;Tabla1[[#This Row],[sem 02]]&amp;Tabla1[[#This Row],[sem 03]])</f>
        <v/>
      </c>
      <c r="BE650" s="235" t="str">
        <f>IF(TRIM(F650)="","",$B$1&amp;"-"&amp;SUBSTITUTE(Tabla1[[#This Row],[Mes Inscrito]]," ","")&amp;"-"&amp;SUBSTITUTE(Tabla1[[#This Row],[Dia de clases Inscrito]]," ","")&amp;"-"&amp;SUBSTITUTE(Tabla1[[#This Row],[Horario Inscrito]]," ","")&amp;"-"&amp;Tabla1[[#This Row],[Fecha Inicio grupo]])</f>
        <v/>
      </c>
      <c r="BF650" s="252" t="str">
        <f>IF(F650="","",Tabla1[[#This Row],[Curso]])</f>
        <v/>
      </c>
      <c r="BG650" s="253" t="str">
        <f>+IF(TRIM(F650)="","",$B$1&amp;"-"&amp;TRIM(Tabla1[[#This Row],[Mes Inscrito]])&amp;"-"&amp;TRIM(Tabla1[[#This Row],[Dia de clases Inscrito]])&amp;"-"&amp;TRIM(Tabla1[[#This Row],[Horario Inscrito]])&amp;"-"&amp;TRIM(Tabla1[[#This Row],[Fecha Inicio grupo]])&amp;"-"&amp;TRIM(Tabla1[[#This Row],[Tipo Incrito]]))</f>
        <v/>
      </c>
      <c r="BH650" s="307"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8"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8"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8" t="str">
        <f>IF(Tabla1[[#This Row],[Fecha Inicio grupo]]="","",IFERROR(VLOOKUP(Tabla1[[#This Row],[Mes de Alta como miembro]],Parámetros!$AM$2:$AN$16,2,0),"01/01/1900"))</f>
        <v/>
      </c>
    </row>
    <row r="651" spans="1:63" ht="14.45">
      <c r="A651" s="68">
        <v>648</v>
      </c>
      <c r="B651" s="29"/>
      <c r="C651" s="34"/>
      <c r="D651" s="42"/>
      <c r="E651" s="64"/>
      <c r="F651" s="45"/>
      <c r="G651" s="45"/>
      <c r="H651" s="164"/>
      <c r="I651" s="42"/>
      <c r="J651" s="28"/>
      <c r="K651" s="69"/>
      <c r="L651" s="68"/>
      <c r="M651" s="46"/>
      <c r="N651" s="239" t="str">
        <f ca="1">IF(Tabla1[[#This Row],[Fecha de nac]]="","",IF(Tabla1[[#This Row],[Fecha Finalización]] &gt;=TODAY(), DATEDIF(Tabla1[[#This Row],[Fecha de nac]],TODAY(),"y"), ROUNDDOWN((Tabla1[[#This Row],[Fecha Finalización]] -Tabla1[[#This Row],[Fecha de nac]])/365,0)))</f>
        <v/>
      </c>
      <c r="O651" s="170"/>
      <c r="P651" s="34"/>
      <c r="Q651" s="67"/>
      <c r="R651" s="67"/>
      <c r="S651" s="67"/>
      <c r="T651" s="67"/>
      <c r="U651" s="244" t="str">
        <f>IF(F651="","",Tabla1[[#This Row],[Fecha Inicio grupo]]+3*7-7)</f>
        <v/>
      </c>
      <c r="V651" s="245" t="str">
        <f>IF(F651="","",EDATE(Tabla1[[#This Row],[Fecha Inicio grupo]],3))</f>
        <v/>
      </c>
      <c r="W651" s="29"/>
      <c r="X651" s="29"/>
      <c r="Y651" s="76"/>
      <c r="Z651" s="76"/>
      <c r="AA651" s="76"/>
      <c r="AB651" s="76"/>
      <c r="AC651" s="76"/>
      <c r="AD651" s="76"/>
      <c r="AE651" s="76"/>
      <c r="AF651" s="76"/>
      <c r="AG651" s="76"/>
      <c r="AH651" s="76"/>
      <c r="AI651" s="76"/>
      <c r="AJ651" s="76"/>
      <c r="AK651" s="76"/>
      <c r="AL651" s="76"/>
      <c r="AM651" s="76"/>
      <c r="AN651" s="76"/>
      <c r="AO651" s="145"/>
      <c r="AP651" s="247" t="str">
        <f>IF(F651="","",IFERROR(VLOOKUP(SUBSTITUTE(SUBSTITUTE(Tabla1[[#This Row],[Uso Sistemas]],"T","P"),"N","F"),Parámetros!$M$2:$N$17,2,0),"Completar hasta 3ra sem. para evaluar a Probacionista"))</f>
        <v/>
      </c>
      <c r="AQ651" s="39"/>
      <c r="AR651" s="39"/>
      <c r="AS651" s="39"/>
      <c r="AT651" s="28"/>
      <c r="AU651" s="55"/>
      <c r="AV651" s="55"/>
      <c r="AW651" s="55"/>
      <c r="AX651" s="249" t="str">
        <f>IF(V651="","",EOMONTH(EDATE(Tabla1[[#This Row],[Fecha Finalización]],2),0))</f>
        <v/>
      </c>
      <c r="AY651" s="39"/>
      <c r="AZ651" s="250" t="str">
        <f>IF(V651="","",EOMONTH(EDATE(Tabla1[[#This Row],[Fecha Finalización]],3),0))</f>
        <v/>
      </c>
      <c r="BA651" s="39"/>
      <c r="BB651" s="39"/>
      <c r="BC651" s="236"/>
      <c r="BD651" s="234" t="str">
        <f>IF(F651="","",Tabla1[[#This Row],[sem 01]]&amp;Tabla1[[#This Row],[sem 02]]&amp;Tabla1[[#This Row],[sem 03]])</f>
        <v/>
      </c>
      <c r="BE651" s="235" t="str">
        <f>IF(TRIM(F651)="","",$B$1&amp;"-"&amp;SUBSTITUTE(Tabla1[[#This Row],[Mes Inscrito]]," ","")&amp;"-"&amp;SUBSTITUTE(Tabla1[[#This Row],[Dia de clases Inscrito]]," ","")&amp;"-"&amp;SUBSTITUTE(Tabla1[[#This Row],[Horario Inscrito]]," ","")&amp;"-"&amp;Tabla1[[#This Row],[Fecha Inicio grupo]])</f>
        <v/>
      </c>
      <c r="BF651" s="252" t="str">
        <f>IF(F651="","",Tabla1[[#This Row],[Curso]])</f>
        <v/>
      </c>
      <c r="BG651" s="253" t="str">
        <f>+IF(TRIM(F651)="","",$B$1&amp;"-"&amp;TRIM(Tabla1[[#This Row],[Mes Inscrito]])&amp;"-"&amp;TRIM(Tabla1[[#This Row],[Dia de clases Inscrito]])&amp;"-"&amp;TRIM(Tabla1[[#This Row],[Horario Inscrito]])&amp;"-"&amp;TRIM(Tabla1[[#This Row],[Fecha Inicio grupo]])&amp;"-"&amp;TRIM(Tabla1[[#This Row],[Tipo Incrito]]))</f>
        <v/>
      </c>
      <c r="BH651" s="307"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8"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8"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8" t="str">
        <f>IF(Tabla1[[#This Row],[Fecha Inicio grupo]]="","",IFERROR(VLOOKUP(Tabla1[[#This Row],[Mes de Alta como miembro]],Parámetros!$AM$2:$AN$16,2,0),"01/01/1900"))</f>
        <v/>
      </c>
    </row>
    <row r="652" spans="1:63" ht="14.45">
      <c r="A652" s="68">
        <v>649</v>
      </c>
      <c r="B652" s="29"/>
      <c r="C652" s="34"/>
      <c r="D652" s="42"/>
      <c r="E652" s="64"/>
      <c r="F652" s="45"/>
      <c r="G652" s="45"/>
      <c r="H652" s="164"/>
      <c r="I652" s="42"/>
      <c r="J652" s="28"/>
      <c r="K652" s="69"/>
      <c r="L652" s="68"/>
      <c r="M652" s="46"/>
      <c r="N652" s="239" t="str">
        <f ca="1">IF(Tabla1[[#This Row],[Fecha de nac]]="","",IF(Tabla1[[#This Row],[Fecha Finalización]] &gt;=TODAY(), DATEDIF(Tabla1[[#This Row],[Fecha de nac]],TODAY(),"y"), ROUNDDOWN((Tabla1[[#This Row],[Fecha Finalización]] -Tabla1[[#This Row],[Fecha de nac]])/365,0)))</f>
        <v/>
      </c>
      <c r="O652" s="170"/>
      <c r="P652" s="34"/>
      <c r="Q652" s="67"/>
      <c r="R652" s="67"/>
      <c r="S652" s="67"/>
      <c r="T652" s="67"/>
      <c r="U652" s="244" t="str">
        <f>IF(F652="","",Tabla1[[#This Row],[Fecha Inicio grupo]]+3*7-7)</f>
        <v/>
      </c>
      <c r="V652" s="245" t="str">
        <f>IF(F652="","",EDATE(Tabla1[[#This Row],[Fecha Inicio grupo]],3))</f>
        <v/>
      </c>
      <c r="W652" s="29"/>
      <c r="X652" s="29"/>
      <c r="Y652" s="76"/>
      <c r="Z652" s="76"/>
      <c r="AA652" s="76"/>
      <c r="AB652" s="76"/>
      <c r="AC652" s="76"/>
      <c r="AD652" s="76"/>
      <c r="AE652" s="76"/>
      <c r="AF652" s="76"/>
      <c r="AG652" s="76"/>
      <c r="AH652" s="76"/>
      <c r="AI652" s="76"/>
      <c r="AJ652" s="76"/>
      <c r="AK652" s="76"/>
      <c r="AL652" s="76"/>
      <c r="AM652" s="76"/>
      <c r="AN652" s="76"/>
      <c r="AO652" s="145"/>
      <c r="AP652" s="247" t="str">
        <f>IF(F652="","",IFERROR(VLOOKUP(SUBSTITUTE(SUBSTITUTE(Tabla1[[#This Row],[Uso Sistemas]],"T","P"),"N","F"),Parámetros!$M$2:$N$17,2,0),"Completar hasta 3ra sem. para evaluar a Probacionista"))</f>
        <v/>
      </c>
      <c r="AQ652" s="39"/>
      <c r="AR652" s="39"/>
      <c r="AS652" s="39"/>
      <c r="AT652" s="28"/>
      <c r="AU652" s="55"/>
      <c r="AV652" s="55"/>
      <c r="AW652" s="55"/>
      <c r="AX652" s="249" t="str">
        <f>IF(V652="","",EOMONTH(EDATE(Tabla1[[#This Row],[Fecha Finalización]],2),0))</f>
        <v/>
      </c>
      <c r="AY652" s="39"/>
      <c r="AZ652" s="250" t="str">
        <f>IF(V652="","",EOMONTH(EDATE(Tabla1[[#This Row],[Fecha Finalización]],3),0))</f>
        <v/>
      </c>
      <c r="BA652" s="39"/>
      <c r="BB652" s="39"/>
      <c r="BC652" s="236"/>
      <c r="BD652" s="234" t="str">
        <f>IF(F652="","",Tabla1[[#This Row],[sem 01]]&amp;Tabla1[[#This Row],[sem 02]]&amp;Tabla1[[#This Row],[sem 03]])</f>
        <v/>
      </c>
      <c r="BE652" s="235" t="str">
        <f>IF(TRIM(F652)="","",$B$1&amp;"-"&amp;SUBSTITUTE(Tabla1[[#This Row],[Mes Inscrito]]," ","")&amp;"-"&amp;SUBSTITUTE(Tabla1[[#This Row],[Dia de clases Inscrito]]," ","")&amp;"-"&amp;SUBSTITUTE(Tabla1[[#This Row],[Horario Inscrito]]," ","")&amp;"-"&amp;Tabla1[[#This Row],[Fecha Inicio grupo]])</f>
        <v/>
      </c>
      <c r="BF652" s="252" t="str">
        <f>IF(F652="","",Tabla1[[#This Row],[Curso]])</f>
        <v/>
      </c>
      <c r="BG652" s="253" t="str">
        <f>+IF(TRIM(F652)="","",$B$1&amp;"-"&amp;TRIM(Tabla1[[#This Row],[Mes Inscrito]])&amp;"-"&amp;TRIM(Tabla1[[#This Row],[Dia de clases Inscrito]])&amp;"-"&amp;TRIM(Tabla1[[#This Row],[Horario Inscrito]])&amp;"-"&amp;TRIM(Tabla1[[#This Row],[Fecha Inicio grupo]])&amp;"-"&amp;TRIM(Tabla1[[#This Row],[Tipo Incrito]]))</f>
        <v/>
      </c>
      <c r="BH652" s="307"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8"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8"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8" t="str">
        <f>IF(Tabla1[[#This Row],[Fecha Inicio grupo]]="","",IFERROR(VLOOKUP(Tabla1[[#This Row],[Mes de Alta como miembro]],Parámetros!$AM$2:$AN$16,2,0),"01/01/1900"))</f>
        <v/>
      </c>
    </row>
    <row r="653" spans="1:63" ht="14.45">
      <c r="A653" s="68">
        <v>650</v>
      </c>
      <c r="B653" s="29"/>
      <c r="C653" s="34"/>
      <c r="D653" s="42"/>
      <c r="E653" s="64"/>
      <c r="F653" s="45"/>
      <c r="G653" s="45"/>
      <c r="H653" s="164"/>
      <c r="I653" s="42"/>
      <c r="J653" s="28"/>
      <c r="K653" s="69"/>
      <c r="L653" s="68"/>
      <c r="M653" s="46"/>
      <c r="N653" s="239" t="str">
        <f ca="1">IF(Tabla1[[#This Row],[Fecha de nac]]="","",IF(Tabla1[[#This Row],[Fecha Finalización]] &gt;=TODAY(), DATEDIF(Tabla1[[#This Row],[Fecha de nac]],TODAY(),"y"), ROUNDDOWN((Tabla1[[#This Row],[Fecha Finalización]] -Tabla1[[#This Row],[Fecha de nac]])/365,0)))</f>
        <v/>
      </c>
      <c r="O653" s="170"/>
      <c r="P653" s="34"/>
      <c r="Q653" s="67"/>
      <c r="R653" s="67"/>
      <c r="S653" s="67"/>
      <c r="T653" s="67"/>
      <c r="U653" s="244" t="str">
        <f>IF(F653="","",Tabla1[[#This Row],[Fecha Inicio grupo]]+3*7-7)</f>
        <v/>
      </c>
      <c r="V653" s="245" t="str">
        <f>IF(F653="","",EDATE(Tabla1[[#This Row],[Fecha Inicio grupo]],3))</f>
        <v/>
      </c>
      <c r="W653" s="29"/>
      <c r="X653" s="29"/>
      <c r="Y653" s="76"/>
      <c r="Z653" s="76"/>
      <c r="AA653" s="76"/>
      <c r="AB653" s="76"/>
      <c r="AC653" s="76"/>
      <c r="AD653" s="76"/>
      <c r="AE653" s="76"/>
      <c r="AF653" s="76"/>
      <c r="AG653" s="76"/>
      <c r="AH653" s="76"/>
      <c r="AI653" s="76"/>
      <c r="AJ653" s="76"/>
      <c r="AK653" s="76"/>
      <c r="AL653" s="76"/>
      <c r="AM653" s="76"/>
      <c r="AN653" s="76"/>
      <c r="AO653" s="145"/>
      <c r="AP653" s="247" t="str">
        <f>IF(F653="","",IFERROR(VLOOKUP(SUBSTITUTE(SUBSTITUTE(Tabla1[[#This Row],[Uso Sistemas]],"T","P"),"N","F"),Parámetros!$M$2:$N$17,2,0),"Completar hasta 3ra sem. para evaluar a Probacionista"))</f>
        <v/>
      </c>
      <c r="AQ653" s="39"/>
      <c r="AR653" s="39"/>
      <c r="AS653" s="39"/>
      <c r="AT653" s="28"/>
      <c r="AU653" s="55"/>
      <c r="AV653" s="55"/>
      <c r="AW653" s="55"/>
      <c r="AX653" s="249" t="str">
        <f>IF(V653="","",EOMONTH(EDATE(Tabla1[[#This Row],[Fecha Finalización]],2),0))</f>
        <v/>
      </c>
      <c r="AY653" s="39"/>
      <c r="AZ653" s="250" t="str">
        <f>IF(V653="","",EOMONTH(EDATE(Tabla1[[#This Row],[Fecha Finalización]],3),0))</f>
        <v/>
      </c>
      <c r="BA653" s="39"/>
      <c r="BB653" s="39"/>
      <c r="BC653" s="236"/>
      <c r="BD653" s="234" t="str">
        <f>IF(F653="","",Tabla1[[#This Row],[sem 01]]&amp;Tabla1[[#This Row],[sem 02]]&amp;Tabla1[[#This Row],[sem 03]])</f>
        <v/>
      </c>
      <c r="BE653" s="235" t="str">
        <f>IF(TRIM(F653)="","",$B$1&amp;"-"&amp;SUBSTITUTE(Tabla1[[#This Row],[Mes Inscrito]]," ","")&amp;"-"&amp;SUBSTITUTE(Tabla1[[#This Row],[Dia de clases Inscrito]]," ","")&amp;"-"&amp;SUBSTITUTE(Tabla1[[#This Row],[Horario Inscrito]]," ","")&amp;"-"&amp;Tabla1[[#This Row],[Fecha Inicio grupo]])</f>
        <v/>
      </c>
      <c r="BF653" s="252" t="str">
        <f>IF(F653="","",Tabla1[[#This Row],[Curso]])</f>
        <v/>
      </c>
      <c r="BG653" s="253" t="str">
        <f>+IF(TRIM(F653)="","",$B$1&amp;"-"&amp;TRIM(Tabla1[[#This Row],[Mes Inscrito]])&amp;"-"&amp;TRIM(Tabla1[[#This Row],[Dia de clases Inscrito]])&amp;"-"&amp;TRIM(Tabla1[[#This Row],[Horario Inscrito]])&amp;"-"&amp;TRIM(Tabla1[[#This Row],[Fecha Inicio grupo]])&amp;"-"&amp;TRIM(Tabla1[[#This Row],[Tipo Incrito]]))</f>
        <v/>
      </c>
      <c r="BH653" s="307"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8"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8"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8" t="str">
        <f>IF(Tabla1[[#This Row],[Fecha Inicio grupo]]="","",IFERROR(VLOOKUP(Tabla1[[#This Row],[Mes de Alta como miembro]],Parámetros!$AM$2:$AN$16,2,0),"01/01/1900"))</f>
        <v/>
      </c>
    </row>
    <row r="654" spans="1:63" ht="14.45">
      <c r="A654" s="68">
        <v>651</v>
      </c>
      <c r="B654" s="29"/>
      <c r="C654" s="34"/>
      <c r="D654" s="42"/>
      <c r="E654" s="64"/>
      <c r="F654" s="45"/>
      <c r="G654" s="45"/>
      <c r="H654" s="164"/>
      <c r="I654" s="42"/>
      <c r="J654" s="28"/>
      <c r="K654" s="69"/>
      <c r="L654" s="68"/>
      <c r="M654" s="46"/>
      <c r="N654" s="239" t="str">
        <f ca="1">IF(Tabla1[[#This Row],[Fecha de nac]]="","",IF(Tabla1[[#This Row],[Fecha Finalización]] &gt;=TODAY(), DATEDIF(Tabla1[[#This Row],[Fecha de nac]],TODAY(),"y"), ROUNDDOWN((Tabla1[[#This Row],[Fecha Finalización]] -Tabla1[[#This Row],[Fecha de nac]])/365,0)))</f>
        <v/>
      </c>
      <c r="O654" s="170"/>
      <c r="P654" s="34"/>
      <c r="Q654" s="67"/>
      <c r="R654" s="67"/>
      <c r="S654" s="67"/>
      <c r="T654" s="67"/>
      <c r="U654" s="244" t="str">
        <f>IF(F654="","",Tabla1[[#This Row],[Fecha Inicio grupo]]+3*7-7)</f>
        <v/>
      </c>
      <c r="V654" s="245" t="str">
        <f>IF(F654="","",EDATE(Tabla1[[#This Row],[Fecha Inicio grupo]],3))</f>
        <v/>
      </c>
      <c r="W654" s="29"/>
      <c r="X654" s="29"/>
      <c r="Y654" s="76"/>
      <c r="Z654" s="76"/>
      <c r="AA654" s="76"/>
      <c r="AB654" s="76"/>
      <c r="AC654" s="76"/>
      <c r="AD654" s="76"/>
      <c r="AE654" s="76"/>
      <c r="AF654" s="76"/>
      <c r="AG654" s="76"/>
      <c r="AH654" s="76"/>
      <c r="AI654" s="76"/>
      <c r="AJ654" s="76"/>
      <c r="AK654" s="76"/>
      <c r="AL654" s="76"/>
      <c r="AM654" s="76"/>
      <c r="AN654" s="76"/>
      <c r="AO654" s="145"/>
      <c r="AP654" s="247" t="str">
        <f>IF(F654="","",IFERROR(VLOOKUP(SUBSTITUTE(SUBSTITUTE(Tabla1[[#This Row],[Uso Sistemas]],"T","P"),"N","F"),Parámetros!$M$2:$N$17,2,0),"Completar hasta 3ra sem. para evaluar a Probacionista"))</f>
        <v/>
      </c>
      <c r="AQ654" s="39"/>
      <c r="AR654" s="39"/>
      <c r="AS654" s="39"/>
      <c r="AT654" s="28"/>
      <c r="AU654" s="55"/>
      <c r="AV654" s="55"/>
      <c r="AW654" s="55"/>
      <c r="AX654" s="249" t="str">
        <f>IF(V654="","",EOMONTH(EDATE(Tabla1[[#This Row],[Fecha Finalización]],2),0))</f>
        <v/>
      </c>
      <c r="AY654" s="39"/>
      <c r="AZ654" s="250" t="str">
        <f>IF(V654="","",EOMONTH(EDATE(Tabla1[[#This Row],[Fecha Finalización]],3),0))</f>
        <v/>
      </c>
      <c r="BA654" s="39"/>
      <c r="BB654" s="39"/>
      <c r="BC654" s="236"/>
      <c r="BD654" s="234" t="str">
        <f>IF(F654="","",Tabla1[[#This Row],[sem 01]]&amp;Tabla1[[#This Row],[sem 02]]&amp;Tabla1[[#This Row],[sem 03]])</f>
        <v/>
      </c>
      <c r="BE654" s="235" t="str">
        <f>IF(TRIM(F654)="","",$B$1&amp;"-"&amp;SUBSTITUTE(Tabla1[[#This Row],[Mes Inscrito]]," ","")&amp;"-"&amp;SUBSTITUTE(Tabla1[[#This Row],[Dia de clases Inscrito]]," ","")&amp;"-"&amp;SUBSTITUTE(Tabla1[[#This Row],[Horario Inscrito]]," ","")&amp;"-"&amp;Tabla1[[#This Row],[Fecha Inicio grupo]])</f>
        <v/>
      </c>
      <c r="BF654" s="252" t="str">
        <f>IF(F654="","",Tabla1[[#This Row],[Curso]])</f>
        <v/>
      </c>
      <c r="BG654" s="253" t="str">
        <f>+IF(TRIM(F654)="","",$B$1&amp;"-"&amp;TRIM(Tabla1[[#This Row],[Mes Inscrito]])&amp;"-"&amp;TRIM(Tabla1[[#This Row],[Dia de clases Inscrito]])&amp;"-"&amp;TRIM(Tabla1[[#This Row],[Horario Inscrito]])&amp;"-"&amp;TRIM(Tabla1[[#This Row],[Fecha Inicio grupo]])&amp;"-"&amp;TRIM(Tabla1[[#This Row],[Tipo Incrito]]))</f>
        <v/>
      </c>
      <c r="BH654" s="307"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8"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8"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8" t="str">
        <f>IF(Tabla1[[#This Row],[Fecha Inicio grupo]]="","",IFERROR(VLOOKUP(Tabla1[[#This Row],[Mes de Alta como miembro]],Parámetros!$AM$2:$AN$16,2,0),"01/01/1900"))</f>
        <v/>
      </c>
    </row>
    <row r="655" spans="1:63" ht="14.45">
      <c r="A655" s="68">
        <v>652</v>
      </c>
      <c r="B655" s="29"/>
      <c r="C655" s="34"/>
      <c r="D655" s="42"/>
      <c r="E655" s="64"/>
      <c r="F655" s="45"/>
      <c r="G655" s="45"/>
      <c r="H655" s="164"/>
      <c r="I655" s="42"/>
      <c r="J655" s="28"/>
      <c r="K655" s="69"/>
      <c r="L655" s="68"/>
      <c r="M655" s="46"/>
      <c r="N655" s="239" t="str">
        <f ca="1">IF(Tabla1[[#This Row],[Fecha de nac]]="","",IF(Tabla1[[#This Row],[Fecha Finalización]] &gt;=TODAY(), DATEDIF(Tabla1[[#This Row],[Fecha de nac]],TODAY(),"y"), ROUNDDOWN((Tabla1[[#This Row],[Fecha Finalización]] -Tabla1[[#This Row],[Fecha de nac]])/365,0)))</f>
        <v/>
      </c>
      <c r="O655" s="170"/>
      <c r="P655" s="34"/>
      <c r="Q655" s="67"/>
      <c r="R655" s="67"/>
      <c r="S655" s="67"/>
      <c r="T655" s="67"/>
      <c r="U655" s="244" t="str">
        <f>IF(F655="","",Tabla1[[#This Row],[Fecha Inicio grupo]]+3*7-7)</f>
        <v/>
      </c>
      <c r="V655" s="245" t="str">
        <f>IF(F655="","",EDATE(Tabla1[[#This Row],[Fecha Inicio grupo]],3))</f>
        <v/>
      </c>
      <c r="W655" s="29"/>
      <c r="X655" s="29"/>
      <c r="Y655" s="76"/>
      <c r="Z655" s="76"/>
      <c r="AA655" s="76"/>
      <c r="AB655" s="76"/>
      <c r="AC655" s="76"/>
      <c r="AD655" s="76"/>
      <c r="AE655" s="76"/>
      <c r="AF655" s="76"/>
      <c r="AG655" s="76"/>
      <c r="AH655" s="76"/>
      <c r="AI655" s="76"/>
      <c r="AJ655" s="76"/>
      <c r="AK655" s="76"/>
      <c r="AL655" s="76"/>
      <c r="AM655" s="76"/>
      <c r="AN655" s="76"/>
      <c r="AO655" s="145"/>
      <c r="AP655" s="247" t="str">
        <f>IF(F655="","",IFERROR(VLOOKUP(SUBSTITUTE(SUBSTITUTE(Tabla1[[#This Row],[Uso Sistemas]],"T","P"),"N","F"),Parámetros!$M$2:$N$17,2,0),"Completar hasta 3ra sem. para evaluar a Probacionista"))</f>
        <v/>
      </c>
      <c r="AQ655" s="39"/>
      <c r="AR655" s="39"/>
      <c r="AS655" s="39"/>
      <c r="AT655" s="28"/>
      <c r="AU655" s="55"/>
      <c r="AV655" s="55"/>
      <c r="AW655" s="55"/>
      <c r="AX655" s="249" t="str">
        <f>IF(V655="","",EOMONTH(EDATE(Tabla1[[#This Row],[Fecha Finalización]],2),0))</f>
        <v/>
      </c>
      <c r="AY655" s="39"/>
      <c r="AZ655" s="250" t="str">
        <f>IF(V655="","",EOMONTH(EDATE(Tabla1[[#This Row],[Fecha Finalización]],3),0))</f>
        <v/>
      </c>
      <c r="BA655" s="39"/>
      <c r="BB655" s="39"/>
      <c r="BC655" s="236"/>
      <c r="BD655" s="234" t="str">
        <f>IF(F655="","",Tabla1[[#This Row],[sem 01]]&amp;Tabla1[[#This Row],[sem 02]]&amp;Tabla1[[#This Row],[sem 03]])</f>
        <v/>
      </c>
      <c r="BE655" s="235" t="str">
        <f>IF(TRIM(F655)="","",$B$1&amp;"-"&amp;SUBSTITUTE(Tabla1[[#This Row],[Mes Inscrito]]," ","")&amp;"-"&amp;SUBSTITUTE(Tabla1[[#This Row],[Dia de clases Inscrito]]," ","")&amp;"-"&amp;SUBSTITUTE(Tabla1[[#This Row],[Horario Inscrito]]," ","")&amp;"-"&amp;Tabla1[[#This Row],[Fecha Inicio grupo]])</f>
        <v/>
      </c>
      <c r="BF655" s="252" t="str">
        <f>IF(F655="","",Tabla1[[#This Row],[Curso]])</f>
        <v/>
      </c>
      <c r="BG655" s="253" t="str">
        <f>+IF(TRIM(F655)="","",$B$1&amp;"-"&amp;TRIM(Tabla1[[#This Row],[Mes Inscrito]])&amp;"-"&amp;TRIM(Tabla1[[#This Row],[Dia de clases Inscrito]])&amp;"-"&amp;TRIM(Tabla1[[#This Row],[Horario Inscrito]])&amp;"-"&amp;TRIM(Tabla1[[#This Row],[Fecha Inicio grupo]])&amp;"-"&amp;TRIM(Tabla1[[#This Row],[Tipo Incrito]]))</f>
        <v/>
      </c>
      <c r="BH655" s="307"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8"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8"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8" t="str">
        <f>IF(Tabla1[[#This Row],[Fecha Inicio grupo]]="","",IFERROR(VLOOKUP(Tabla1[[#This Row],[Mes de Alta como miembro]],Parámetros!$AM$2:$AN$16,2,0),"01/01/1900"))</f>
        <v/>
      </c>
    </row>
    <row r="656" spans="1:63" ht="14.45">
      <c r="A656" s="68">
        <v>653</v>
      </c>
      <c r="B656" s="29"/>
      <c r="C656" s="34"/>
      <c r="D656" s="42"/>
      <c r="E656" s="64"/>
      <c r="F656" s="45"/>
      <c r="G656" s="45"/>
      <c r="H656" s="164"/>
      <c r="I656" s="42"/>
      <c r="J656" s="28"/>
      <c r="K656" s="69"/>
      <c r="L656" s="68"/>
      <c r="M656" s="46"/>
      <c r="N656" s="239" t="str">
        <f ca="1">IF(Tabla1[[#This Row],[Fecha de nac]]="","",IF(Tabla1[[#This Row],[Fecha Finalización]] &gt;=TODAY(), DATEDIF(Tabla1[[#This Row],[Fecha de nac]],TODAY(),"y"), ROUNDDOWN((Tabla1[[#This Row],[Fecha Finalización]] -Tabla1[[#This Row],[Fecha de nac]])/365,0)))</f>
        <v/>
      </c>
      <c r="O656" s="170"/>
      <c r="P656" s="34"/>
      <c r="Q656" s="67"/>
      <c r="R656" s="67"/>
      <c r="S656" s="67"/>
      <c r="T656" s="67"/>
      <c r="U656" s="244" t="str">
        <f>IF(F656="","",Tabla1[[#This Row],[Fecha Inicio grupo]]+3*7-7)</f>
        <v/>
      </c>
      <c r="V656" s="245" t="str">
        <f>IF(F656="","",EDATE(Tabla1[[#This Row],[Fecha Inicio grupo]],3))</f>
        <v/>
      </c>
      <c r="W656" s="29"/>
      <c r="X656" s="29"/>
      <c r="Y656" s="76"/>
      <c r="Z656" s="76"/>
      <c r="AA656" s="76"/>
      <c r="AB656" s="76"/>
      <c r="AC656" s="76"/>
      <c r="AD656" s="76"/>
      <c r="AE656" s="76"/>
      <c r="AF656" s="76"/>
      <c r="AG656" s="76"/>
      <c r="AH656" s="76"/>
      <c r="AI656" s="76"/>
      <c r="AJ656" s="76"/>
      <c r="AK656" s="76"/>
      <c r="AL656" s="76"/>
      <c r="AM656" s="76"/>
      <c r="AN656" s="76"/>
      <c r="AO656" s="145"/>
      <c r="AP656" s="247" t="str">
        <f>IF(F656="","",IFERROR(VLOOKUP(SUBSTITUTE(SUBSTITUTE(Tabla1[[#This Row],[Uso Sistemas]],"T","P"),"N","F"),Parámetros!$M$2:$N$17,2,0),"Completar hasta 3ra sem. para evaluar a Probacionista"))</f>
        <v/>
      </c>
      <c r="AQ656" s="39"/>
      <c r="AR656" s="39"/>
      <c r="AS656" s="39"/>
      <c r="AT656" s="28"/>
      <c r="AU656" s="55"/>
      <c r="AV656" s="55"/>
      <c r="AW656" s="55"/>
      <c r="AX656" s="249" t="str">
        <f>IF(V656="","",EOMONTH(EDATE(Tabla1[[#This Row],[Fecha Finalización]],2),0))</f>
        <v/>
      </c>
      <c r="AY656" s="39"/>
      <c r="AZ656" s="250" t="str">
        <f>IF(V656="","",EOMONTH(EDATE(Tabla1[[#This Row],[Fecha Finalización]],3),0))</f>
        <v/>
      </c>
      <c r="BA656" s="39"/>
      <c r="BB656" s="39"/>
      <c r="BC656" s="236"/>
      <c r="BD656" s="234" t="str">
        <f>IF(F656="","",Tabla1[[#This Row],[sem 01]]&amp;Tabla1[[#This Row],[sem 02]]&amp;Tabla1[[#This Row],[sem 03]])</f>
        <v/>
      </c>
      <c r="BE656" s="235" t="str">
        <f>IF(TRIM(F656)="","",$B$1&amp;"-"&amp;SUBSTITUTE(Tabla1[[#This Row],[Mes Inscrito]]," ","")&amp;"-"&amp;SUBSTITUTE(Tabla1[[#This Row],[Dia de clases Inscrito]]," ","")&amp;"-"&amp;SUBSTITUTE(Tabla1[[#This Row],[Horario Inscrito]]," ","")&amp;"-"&amp;Tabla1[[#This Row],[Fecha Inicio grupo]])</f>
        <v/>
      </c>
      <c r="BF656" s="252" t="str">
        <f>IF(F656="","",Tabla1[[#This Row],[Curso]])</f>
        <v/>
      </c>
      <c r="BG656" s="253" t="str">
        <f>+IF(TRIM(F656)="","",$B$1&amp;"-"&amp;TRIM(Tabla1[[#This Row],[Mes Inscrito]])&amp;"-"&amp;TRIM(Tabla1[[#This Row],[Dia de clases Inscrito]])&amp;"-"&amp;TRIM(Tabla1[[#This Row],[Horario Inscrito]])&amp;"-"&amp;TRIM(Tabla1[[#This Row],[Fecha Inicio grupo]])&amp;"-"&amp;TRIM(Tabla1[[#This Row],[Tipo Incrito]]))</f>
        <v/>
      </c>
      <c r="BH656" s="307"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8"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8"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8" t="str">
        <f>IF(Tabla1[[#This Row],[Fecha Inicio grupo]]="","",IFERROR(VLOOKUP(Tabla1[[#This Row],[Mes de Alta como miembro]],Parámetros!$AM$2:$AN$16,2,0),"01/01/1900"))</f>
        <v/>
      </c>
    </row>
    <row r="657" spans="1:63" ht="14.45">
      <c r="A657" s="68">
        <v>654</v>
      </c>
      <c r="B657" s="29"/>
      <c r="C657" s="34"/>
      <c r="D657" s="42"/>
      <c r="E657" s="64"/>
      <c r="F657" s="45"/>
      <c r="G657" s="45"/>
      <c r="H657" s="164"/>
      <c r="I657" s="42"/>
      <c r="J657" s="28"/>
      <c r="K657" s="69"/>
      <c r="L657" s="68"/>
      <c r="M657" s="46"/>
      <c r="N657" s="239" t="str">
        <f ca="1">IF(Tabla1[[#This Row],[Fecha de nac]]="","",IF(Tabla1[[#This Row],[Fecha Finalización]] &gt;=TODAY(), DATEDIF(Tabla1[[#This Row],[Fecha de nac]],TODAY(),"y"), ROUNDDOWN((Tabla1[[#This Row],[Fecha Finalización]] -Tabla1[[#This Row],[Fecha de nac]])/365,0)))</f>
        <v/>
      </c>
      <c r="O657" s="170"/>
      <c r="P657" s="34"/>
      <c r="Q657" s="67"/>
      <c r="R657" s="67"/>
      <c r="S657" s="67"/>
      <c r="T657" s="67"/>
      <c r="U657" s="244" t="str">
        <f>IF(F657="","",Tabla1[[#This Row],[Fecha Inicio grupo]]+3*7-7)</f>
        <v/>
      </c>
      <c r="V657" s="245" t="str">
        <f>IF(F657="","",EDATE(Tabla1[[#This Row],[Fecha Inicio grupo]],3))</f>
        <v/>
      </c>
      <c r="W657" s="29"/>
      <c r="X657" s="29"/>
      <c r="Y657" s="76"/>
      <c r="Z657" s="76"/>
      <c r="AA657" s="76"/>
      <c r="AB657" s="76"/>
      <c r="AC657" s="76"/>
      <c r="AD657" s="76"/>
      <c r="AE657" s="76"/>
      <c r="AF657" s="76"/>
      <c r="AG657" s="76"/>
      <c r="AH657" s="76"/>
      <c r="AI657" s="76"/>
      <c r="AJ657" s="76"/>
      <c r="AK657" s="76"/>
      <c r="AL657" s="76"/>
      <c r="AM657" s="76"/>
      <c r="AN657" s="76"/>
      <c r="AO657" s="145"/>
      <c r="AP657" s="247" t="str">
        <f>IF(F657="","",IFERROR(VLOOKUP(SUBSTITUTE(SUBSTITUTE(Tabla1[[#This Row],[Uso Sistemas]],"T","P"),"N","F"),Parámetros!$M$2:$N$17,2,0),"Completar hasta 3ra sem. para evaluar a Probacionista"))</f>
        <v/>
      </c>
      <c r="AQ657" s="39"/>
      <c r="AR657" s="39"/>
      <c r="AS657" s="39"/>
      <c r="AT657" s="28"/>
      <c r="AU657" s="55"/>
      <c r="AV657" s="55"/>
      <c r="AW657" s="55"/>
      <c r="AX657" s="249" t="str">
        <f>IF(V657="","",EOMONTH(EDATE(Tabla1[[#This Row],[Fecha Finalización]],2),0))</f>
        <v/>
      </c>
      <c r="AY657" s="39"/>
      <c r="AZ657" s="250" t="str">
        <f>IF(V657="","",EOMONTH(EDATE(Tabla1[[#This Row],[Fecha Finalización]],3),0))</f>
        <v/>
      </c>
      <c r="BA657" s="39"/>
      <c r="BB657" s="39"/>
      <c r="BC657" s="236"/>
      <c r="BD657" s="234" t="str">
        <f>IF(F657="","",Tabla1[[#This Row],[sem 01]]&amp;Tabla1[[#This Row],[sem 02]]&amp;Tabla1[[#This Row],[sem 03]])</f>
        <v/>
      </c>
      <c r="BE657" s="235" t="str">
        <f>IF(TRIM(F657)="","",$B$1&amp;"-"&amp;SUBSTITUTE(Tabla1[[#This Row],[Mes Inscrito]]," ","")&amp;"-"&amp;SUBSTITUTE(Tabla1[[#This Row],[Dia de clases Inscrito]]," ","")&amp;"-"&amp;SUBSTITUTE(Tabla1[[#This Row],[Horario Inscrito]]," ","")&amp;"-"&amp;Tabla1[[#This Row],[Fecha Inicio grupo]])</f>
        <v/>
      </c>
      <c r="BF657" s="252" t="str">
        <f>IF(F657="","",Tabla1[[#This Row],[Curso]])</f>
        <v/>
      </c>
      <c r="BG657" s="253" t="str">
        <f>+IF(TRIM(F657)="","",$B$1&amp;"-"&amp;TRIM(Tabla1[[#This Row],[Mes Inscrito]])&amp;"-"&amp;TRIM(Tabla1[[#This Row],[Dia de clases Inscrito]])&amp;"-"&amp;TRIM(Tabla1[[#This Row],[Horario Inscrito]])&amp;"-"&amp;TRIM(Tabla1[[#This Row],[Fecha Inicio grupo]])&amp;"-"&amp;TRIM(Tabla1[[#This Row],[Tipo Incrito]]))</f>
        <v/>
      </c>
      <c r="BH657" s="307"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8"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8"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8" t="str">
        <f>IF(Tabla1[[#This Row],[Fecha Inicio grupo]]="","",IFERROR(VLOOKUP(Tabla1[[#This Row],[Mes de Alta como miembro]],Parámetros!$AM$2:$AN$16,2,0),"01/01/1900"))</f>
        <v/>
      </c>
    </row>
    <row r="658" spans="1:63" ht="14.45">
      <c r="A658" s="68">
        <v>655</v>
      </c>
      <c r="B658" s="29"/>
      <c r="C658" s="34"/>
      <c r="D658" s="42"/>
      <c r="E658" s="64"/>
      <c r="F658" s="45"/>
      <c r="G658" s="45"/>
      <c r="H658" s="164"/>
      <c r="I658" s="42"/>
      <c r="J658" s="28"/>
      <c r="K658" s="69"/>
      <c r="L658" s="68"/>
      <c r="M658" s="46"/>
      <c r="N658" s="239" t="str">
        <f ca="1">IF(Tabla1[[#This Row],[Fecha de nac]]="","",IF(Tabla1[[#This Row],[Fecha Finalización]] &gt;=TODAY(), DATEDIF(Tabla1[[#This Row],[Fecha de nac]],TODAY(),"y"), ROUNDDOWN((Tabla1[[#This Row],[Fecha Finalización]] -Tabla1[[#This Row],[Fecha de nac]])/365,0)))</f>
        <v/>
      </c>
      <c r="O658" s="170"/>
      <c r="P658" s="34"/>
      <c r="Q658" s="67"/>
      <c r="R658" s="67"/>
      <c r="S658" s="67"/>
      <c r="T658" s="67"/>
      <c r="U658" s="244" t="str">
        <f>IF(F658="","",Tabla1[[#This Row],[Fecha Inicio grupo]]+3*7-7)</f>
        <v/>
      </c>
      <c r="V658" s="245" t="str">
        <f>IF(F658="","",EDATE(Tabla1[[#This Row],[Fecha Inicio grupo]],3))</f>
        <v/>
      </c>
      <c r="W658" s="29"/>
      <c r="X658" s="29"/>
      <c r="Y658" s="76"/>
      <c r="Z658" s="76"/>
      <c r="AA658" s="76"/>
      <c r="AB658" s="76"/>
      <c r="AC658" s="76"/>
      <c r="AD658" s="76"/>
      <c r="AE658" s="76"/>
      <c r="AF658" s="76"/>
      <c r="AG658" s="76"/>
      <c r="AH658" s="76"/>
      <c r="AI658" s="76"/>
      <c r="AJ658" s="76"/>
      <c r="AK658" s="76"/>
      <c r="AL658" s="76"/>
      <c r="AM658" s="76"/>
      <c r="AN658" s="76"/>
      <c r="AO658" s="145"/>
      <c r="AP658" s="247" t="str">
        <f>IF(F658="","",IFERROR(VLOOKUP(SUBSTITUTE(SUBSTITUTE(Tabla1[[#This Row],[Uso Sistemas]],"T","P"),"N","F"),Parámetros!$M$2:$N$17,2,0),"Completar hasta 3ra sem. para evaluar a Probacionista"))</f>
        <v/>
      </c>
      <c r="AQ658" s="39"/>
      <c r="AR658" s="39"/>
      <c r="AS658" s="39"/>
      <c r="AT658" s="28"/>
      <c r="AU658" s="55"/>
      <c r="AV658" s="55"/>
      <c r="AW658" s="55"/>
      <c r="AX658" s="249" t="str">
        <f>IF(V658="","",EOMONTH(EDATE(Tabla1[[#This Row],[Fecha Finalización]],2),0))</f>
        <v/>
      </c>
      <c r="AY658" s="39"/>
      <c r="AZ658" s="250" t="str">
        <f>IF(V658="","",EOMONTH(EDATE(Tabla1[[#This Row],[Fecha Finalización]],3),0))</f>
        <v/>
      </c>
      <c r="BA658" s="39"/>
      <c r="BB658" s="39"/>
      <c r="BC658" s="236"/>
      <c r="BD658" s="234" t="str">
        <f>IF(F658="","",Tabla1[[#This Row],[sem 01]]&amp;Tabla1[[#This Row],[sem 02]]&amp;Tabla1[[#This Row],[sem 03]])</f>
        <v/>
      </c>
      <c r="BE658" s="235" t="str">
        <f>IF(TRIM(F658)="","",$B$1&amp;"-"&amp;SUBSTITUTE(Tabla1[[#This Row],[Mes Inscrito]]," ","")&amp;"-"&amp;SUBSTITUTE(Tabla1[[#This Row],[Dia de clases Inscrito]]," ","")&amp;"-"&amp;SUBSTITUTE(Tabla1[[#This Row],[Horario Inscrito]]," ","")&amp;"-"&amp;Tabla1[[#This Row],[Fecha Inicio grupo]])</f>
        <v/>
      </c>
      <c r="BF658" s="252" t="str">
        <f>IF(F658="","",Tabla1[[#This Row],[Curso]])</f>
        <v/>
      </c>
      <c r="BG658" s="253" t="str">
        <f>+IF(TRIM(F658)="","",$B$1&amp;"-"&amp;TRIM(Tabla1[[#This Row],[Mes Inscrito]])&amp;"-"&amp;TRIM(Tabla1[[#This Row],[Dia de clases Inscrito]])&amp;"-"&amp;TRIM(Tabla1[[#This Row],[Horario Inscrito]])&amp;"-"&amp;TRIM(Tabla1[[#This Row],[Fecha Inicio grupo]])&amp;"-"&amp;TRIM(Tabla1[[#This Row],[Tipo Incrito]]))</f>
        <v/>
      </c>
      <c r="BH658" s="307"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8"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8"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8" t="str">
        <f>IF(Tabla1[[#This Row],[Fecha Inicio grupo]]="","",IFERROR(VLOOKUP(Tabla1[[#This Row],[Mes de Alta como miembro]],Parámetros!$AM$2:$AN$16,2,0),"01/01/1900"))</f>
        <v/>
      </c>
    </row>
    <row r="659" spans="1:63" ht="14.45">
      <c r="A659" s="68">
        <v>656</v>
      </c>
      <c r="B659" s="29"/>
      <c r="C659" s="34"/>
      <c r="D659" s="42"/>
      <c r="E659" s="64"/>
      <c r="F659" s="45"/>
      <c r="G659" s="45"/>
      <c r="H659" s="164"/>
      <c r="I659" s="42"/>
      <c r="J659" s="28"/>
      <c r="K659" s="69"/>
      <c r="L659" s="68"/>
      <c r="M659" s="46"/>
      <c r="N659" s="239" t="str">
        <f ca="1">IF(Tabla1[[#This Row],[Fecha de nac]]="","",IF(Tabla1[[#This Row],[Fecha Finalización]] &gt;=TODAY(), DATEDIF(Tabla1[[#This Row],[Fecha de nac]],TODAY(),"y"), ROUNDDOWN((Tabla1[[#This Row],[Fecha Finalización]] -Tabla1[[#This Row],[Fecha de nac]])/365,0)))</f>
        <v/>
      </c>
      <c r="O659" s="170"/>
      <c r="P659" s="34"/>
      <c r="Q659" s="67"/>
      <c r="R659" s="67"/>
      <c r="S659" s="67"/>
      <c r="T659" s="67"/>
      <c r="U659" s="244" t="str">
        <f>IF(F659="","",Tabla1[[#This Row],[Fecha Inicio grupo]]+3*7-7)</f>
        <v/>
      </c>
      <c r="V659" s="245" t="str">
        <f>IF(F659="","",EDATE(Tabla1[[#This Row],[Fecha Inicio grupo]],3))</f>
        <v/>
      </c>
      <c r="W659" s="29"/>
      <c r="X659" s="29"/>
      <c r="Y659" s="76"/>
      <c r="Z659" s="76"/>
      <c r="AA659" s="76"/>
      <c r="AB659" s="76"/>
      <c r="AC659" s="76"/>
      <c r="AD659" s="76"/>
      <c r="AE659" s="76"/>
      <c r="AF659" s="76"/>
      <c r="AG659" s="76"/>
      <c r="AH659" s="76"/>
      <c r="AI659" s="76"/>
      <c r="AJ659" s="76"/>
      <c r="AK659" s="76"/>
      <c r="AL659" s="76"/>
      <c r="AM659" s="76"/>
      <c r="AN659" s="76"/>
      <c r="AO659" s="145"/>
      <c r="AP659" s="247" t="str">
        <f>IF(F659="","",IFERROR(VLOOKUP(SUBSTITUTE(SUBSTITUTE(Tabla1[[#This Row],[Uso Sistemas]],"T","P"),"N","F"),Parámetros!$M$2:$N$17,2,0),"Completar hasta 3ra sem. para evaluar a Probacionista"))</f>
        <v/>
      </c>
      <c r="AQ659" s="39"/>
      <c r="AR659" s="39"/>
      <c r="AS659" s="39"/>
      <c r="AT659" s="28"/>
      <c r="AU659" s="55"/>
      <c r="AV659" s="55"/>
      <c r="AW659" s="55"/>
      <c r="AX659" s="249" t="str">
        <f>IF(V659="","",EOMONTH(EDATE(Tabla1[[#This Row],[Fecha Finalización]],2),0))</f>
        <v/>
      </c>
      <c r="AY659" s="39"/>
      <c r="AZ659" s="250" t="str">
        <f>IF(V659="","",EOMONTH(EDATE(Tabla1[[#This Row],[Fecha Finalización]],3),0))</f>
        <v/>
      </c>
      <c r="BA659" s="39"/>
      <c r="BB659" s="39"/>
      <c r="BC659" s="236"/>
      <c r="BD659" s="234" t="str">
        <f>IF(F659="","",Tabla1[[#This Row],[sem 01]]&amp;Tabla1[[#This Row],[sem 02]]&amp;Tabla1[[#This Row],[sem 03]])</f>
        <v/>
      </c>
      <c r="BE659" s="235" t="str">
        <f>IF(TRIM(F659)="","",$B$1&amp;"-"&amp;SUBSTITUTE(Tabla1[[#This Row],[Mes Inscrito]]," ","")&amp;"-"&amp;SUBSTITUTE(Tabla1[[#This Row],[Dia de clases Inscrito]]," ","")&amp;"-"&amp;SUBSTITUTE(Tabla1[[#This Row],[Horario Inscrito]]," ","")&amp;"-"&amp;Tabla1[[#This Row],[Fecha Inicio grupo]])</f>
        <v/>
      </c>
      <c r="BF659" s="252" t="str">
        <f>IF(F659="","",Tabla1[[#This Row],[Curso]])</f>
        <v/>
      </c>
      <c r="BG659" s="253" t="str">
        <f>+IF(TRIM(F659)="","",$B$1&amp;"-"&amp;TRIM(Tabla1[[#This Row],[Mes Inscrito]])&amp;"-"&amp;TRIM(Tabla1[[#This Row],[Dia de clases Inscrito]])&amp;"-"&amp;TRIM(Tabla1[[#This Row],[Horario Inscrito]])&amp;"-"&amp;TRIM(Tabla1[[#This Row],[Fecha Inicio grupo]])&amp;"-"&amp;TRIM(Tabla1[[#This Row],[Tipo Incrito]]))</f>
        <v/>
      </c>
      <c r="BH659" s="307"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8"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8"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8" t="str">
        <f>IF(Tabla1[[#This Row],[Fecha Inicio grupo]]="","",IFERROR(VLOOKUP(Tabla1[[#This Row],[Mes de Alta como miembro]],Parámetros!$AM$2:$AN$16,2,0),"01/01/1900"))</f>
        <v/>
      </c>
    </row>
    <row r="660" spans="1:63" ht="14.45">
      <c r="A660" s="68">
        <v>657</v>
      </c>
      <c r="B660" s="29"/>
      <c r="C660" s="34"/>
      <c r="D660" s="42"/>
      <c r="E660" s="64"/>
      <c r="F660" s="45"/>
      <c r="G660" s="45"/>
      <c r="H660" s="164"/>
      <c r="I660" s="42"/>
      <c r="J660" s="28"/>
      <c r="K660" s="69"/>
      <c r="L660" s="68"/>
      <c r="M660" s="46"/>
      <c r="N660" s="239" t="str">
        <f ca="1">IF(Tabla1[[#This Row],[Fecha de nac]]="","",IF(Tabla1[[#This Row],[Fecha Finalización]] &gt;=TODAY(), DATEDIF(Tabla1[[#This Row],[Fecha de nac]],TODAY(),"y"), ROUNDDOWN((Tabla1[[#This Row],[Fecha Finalización]] -Tabla1[[#This Row],[Fecha de nac]])/365,0)))</f>
        <v/>
      </c>
      <c r="O660" s="170"/>
      <c r="P660" s="34"/>
      <c r="Q660" s="67"/>
      <c r="R660" s="67"/>
      <c r="S660" s="67"/>
      <c r="T660" s="67"/>
      <c r="U660" s="244" t="str">
        <f>IF(F660="","",Tabla1[[#This Row],[Fecha Inicio grupo]]+3*7-7)</f>
        <v/>
      </c>
      <c r="V660" s="245" t="str">
        <f>IF(F660="","",EDATE(Tabla1[[#This Row],[Fecha Inicio grupo]],3))</f>
        <v/>
      </c>
      <c r="W660" s="29"/>
      <c r="X660" s="29"/>
      <c r="Y660" s="76"/>
      <c r="Z660" s="76"/>
      <c r="AA660" s="76"/>
      <c r="AB660" s="76"/>
      <c r="AC660" s="76"/>
      <c r="AD660" s="76"/>
      <c r="AE660" s="76"/>
      <c r="AF660" s="76"/>
      <c r="AG660" s="76"/>
      <c r="AH660" s="76"/>
      <c r="AI660" s="76"/>
      <c r="AJ660" s="76"/>
      <c r="AK660" s="76"/>
      <c r="AL660" s="76"/>
      <c r="AM660" s="76"/>
      <c r="AN660" s="76"/>
      <c r="AO660" s="145"/>
      <c r="AP660" s="247" t="str">
        <f>IF(F660="","",IFERROR(VLOOKUP(SUBSTITUTE(SUBSTITUTE(Tabla1[[#This Row],[Uso Sistemas]],"T","P"),"N","F"),Parámetros!$M$2:$N$17,2,0),"Completar hasta 3ra sem. para evaluar a Probacionista"))</f>
        <v/>
      </c>
      <c r="AQ660" s="39"/>
      <c r="AR660" s="39"/>
      <c r="AS660" s="39"/>
      <c r="AT660" s="28"/>
      <c r="AU660" s="55"/>
      <c r="AV660" s="55"/>
      <c r="AW660" s="55"/>
      <c r="AX660" s="249" t="str">
        <f>IF(V660="","",EOMONTH(EDATE(Tabla1[[#This Row],[Fecha Finalización]],2),0))</f>
        <v/>
      </c>
      <c r="AY660" s="39"/>
      <c r="AZ660" s="250" t="str">
        <f>IF(V660="","",EOMONTH(EDATE(Tabla1[[#This Row],[Fecha Finalización]],3),0))</f>
        <v/>
      </c>
      <c r="BA660" s="39"/>
      <c r="BB660" s="39"/>
      <c r="BC660" s="236"/>
      <c r="BD660" s="234" t="str">
        <f>IF(F660="","",Tabla1[[#This Row],[sem 01]]&amp;Tabla1[[#This Row],[sem 02]]&amp;Tabla1[[#This Row],[sem 03]])</f>
        <v/>
      </c>
      <c r="BE660" s="235" t="str">
        <f>IF(TRIM(F660)="","",$B$1&amp;"-"&amp;SUBSTITUTE(Tabla1[[#This Row],[Mes Inscrito]]," ","")&amp;"-"&amp;SUBSTITUTE(Tabla1[[#This Row],[Dia de clases Inscrito]]," ","")&amp;"-"&amp;SUBSTITUTE(Tabla1[[#This Row],[Horario Inscrito]]," ","")&amp;"-"&amp;Tabla1[[#This Row],[Fecha Inicio grupo]])</f>
        <v/>
      </c>
      <c r="BF660" s="252" t="str">
        <f>IF(F660="","",Tabla1[[#This Row],[Curso]])</f>
        <v/>
      </c>
      <c r="BG660" s="253" t="str">
        <f>+IF(TRIM(F660)="","",$B$1&amp;"-"&amp;TRIM(Tabla1[[#This Row],[Mes Inscrito]])&amp;"-"&amp;TRIM(Tabla1[[#This Row],[Dia de clases Inscrito]])&amp;"-"&amp;TRIM(Tabla1[[#This Row],[Horario Inscrito]])&amp;"-"&amp;TRIM(Tabla1[[#This Row],[Fecha Inicio grupo]])&amp;"-"&amp;TRIM(Tabla1[[#This Row],[Tipo Incrito]]))</f>
        <v/>
      </c>
      <c r="BH660" s="307"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8"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8"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8" t="str">
        <f>IF(Tabla1[[#This Row],[Fecha Inicio grupo]]="","",IFERROR(VLOOKUP(Tabla1[[#This Row],[Mes de Alta como miembro]],Parámetros!$AM$2:$AN$16,2,0),"01/01/1900"))</f>
        <v/>
      </c>
    </row>
    <row r="661" spans="1:63" ht="14.45">
      <c r="A661" s="68">
        <v>658</v>
      </c>
      <c r="B661" s="29"/>
      <c r="C661" s="34"/>
      <c r="D661" s="42"/>
      <c r="E661" s="64"/>
      <c r="F661" s="45"/>
      <c r="G661" s="45"/>
      <c r="H661" s="164"/>
      <c r="I661" s="42"/>
      <c r="J661" s="28"/>
      <c r="K661" s="69"/>
      <c r="L661" s="68"/>
      <c r="M661" s="46"/>
      <c r="N661" s="239" t="str">
        <f ca="1">IF(Tabla1[[#This Row],[Fecha de nac]]="","",IF(Tabla1[[#This Row],[Fecha Finalización]] &gt;=TODAY(), DATEDIF(Tabla1[[#This Row],[Fecha de nac]],TODAY(),"y"), ROUNDDOWN((Tabla1[[#This Row],[Fecha Finalización]] -Tabla1[[#This Row],[Fecha de nac]])/365,0)))</f>
        <v/>
      </c>
      <c r="O661" s="170"/>
      <c r="P661" s="34"/>
      <c r="Q661" s="67"/>
      <c r="R661" s="67"/>
      <c r="S661" s="67"/>
      <c r="T661" s="67"/>
      <c r="U661" s="244" t="str">
        <f>IF(F661="","",Tabla1[[#This Row],[Fecha Inicio grupo]]+3*7-7)</f>
        <v/>
      </c>
      <c r="V661" s="245" t="str">
        <f>IF(F661="","",EDATE(Tabla1[[#This Row],[Fecha Inicio grupo]],3))</f>
        <v/>
      </c>
      <c r="W661" s="29"/>
      <c r="X661" s="29"/>
      <c r="Y661" s="76"/>
      <c r="Z661" s="76"/>
      <c r="AA661" s="76"/>
      <c r="AB661" s="76"/>
      <c r="AC661" s="76"/>
      <c r="AD661" s="76"/>
      <c r="AE661" s="76"/>
      <c r="AF661" s="76"/>
      <c r="AG661" s="76"/>
      <c r="AH661" s="76"/>
      <c r="AI661" s="76"/>
      <c r="AJ661" s="76"/>
      <c r="AK661" s="76"/>
      <c r="AL661" s="76"/>
      <c r="AM661" s="76"/>
      <c r="AN661" s="76"/>
      <c r="AO661" s="145"/>
      <c r="AP661" s="247" t="str">
        <f>IF(F661="","",IFERROR(VLOOKUP(SUBSTITUTE(SUBSTITUTE(Tabla1[[#This Row],[Uso Sistemas]],"T","P"),"N","F"),Parámetros!$M$2:$N$17,2,0),"Completar hasta 3ra sem. para evaluar a Probacionista"))</f>
        <v/>
      </c>
      <c r="AQ661" s="39"/>
      <c r="AR661" s="39"/>
      <c r="AS661" s="39"/>
      <c r="AT661" s="28"/>
      <c r="AU661" s="55"/>
      <c r="AV661" s="55"/>
      <c r="AW661" s="55"/>
      <c r="AX661" s="249" t="str">
        <f>IF(V661="","",EOMONTH(EDATE(Tabla1[[#This Row],[Fecha Finalización]],2),0))</f>
        <v/>
      </c>
      <c r="AY661" s="39"/>
      <c r="AZ661" s="250" t="str">
        <f>IF(V661="","",EOMONTH(EDATE(Tabla1[[#This Row],[Fecha Finalización]],3),0))</f>
        <v/>
      </c>
      <c r="BA661" s="39"/>
      <c r="BB661" s="39"/>
      <c r="BC661" s="236"/>
      <c r="BD661" s="234" t="str">
        <f>IF(F661="","",Tabla1[[#This Row],[sem 01]]&amp;Tabla1[[#This Row],[sem 02]]&amp;Tabla1[[#This Row],[sem 03]])</f>
        <v/>
      </c>
      <c r="BE661" s="235" t="str">
        <f>IF(TRIM(F661)="","",$B$1&amp;"-"&amp;SUBSTITUTE(Tabla1[[#This Row],[Mes Inscrito]]," ","")&amp;"-"&amp;SUBSTITUTE(Tabla1[[#This Row],[Dia de clases Inscrito]]," ","")&amp;"-"&amp;SUBSTITUTE(Tabla1[[#This Row],[Horario Inscrito]]," ","")&amp;"-"&amp;Tabla1[[#This Row],[Fecha Inicio grupo]])</f>
        <v/>
      </c>
      <c r="BF661" s="252" t="str">
        <f>IF(F661="","",Tabla1[[#This Row],[Curso]])</f>
        <v/>
      </c>
      <c r="BG661" s="253" t="str">
        <f>+IF(TRIM(F661)="","",$B$1&amp;"-"&amp;TRIM(Tabla1[[#This Row],[Mes Inscrito]])&amp;"-"&amp;TRIM(Tabla1[[#This Row],[Dia de clases Inscrito]])&amp;"-"&amp;TRIM(Tabla1[[#This Row],[Horario Inscrito]])&amp;"-"&amp;TRIM(Tabla1[[#This Row],[Fecha Inicio grupo]])&amp;"-"&amp;TRIM(Tabla1[[#This Row],[Tipo Incrito]]))</f>
        <v/>
      </c>
      <c r="BH661" s="307"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8"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8"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8" t="str">
        <f>IF(Tabla1[[#This Row],[Fecha Inicio grupo]]="","",IFERROR(VLOOKUP(Tabla1[[#This Row],[Mes de Alta como miembro]],Parámetros!$AM$2:$AN$16,2,0),"01/01/1900"))</f>
        <v/>
      </c>
    </row>
    <row r="662" spans="1:63" ht="14.45">
      <c r="A662" s="68">
        <v>659</v>
      </c>
      <c r="B662" s="29"/>
      <c r="C662" s="34"/>
      <c r="D662" s="42"/>
      <c r="E662" s="64"/>
      <c r="F662" s="45"/>
      <c r="G662" s="45"/>
      <c r="H662" s="164"/>
      <c r="I662" s="42"/>
      <c r="J662" s="28"/>
      <c r="K662" s="69"/>
      <c r="L662" s="68"/>
      <c r="M662" s="46"/>
      <c r="N662" s="239" t="str">
        <f ca="1">IF(Tabla1[[#This Row],[Fecha de nac]]="","",IF(Tabla1[[#This Row],[Fecha Finalización]] &gt;=TODAY(), DATEDIF(Tabla1[[#This Row],[Fecha de nac]],TODAY(),"y"), ROUNDDOWN((Tabla1[[#This Row],[Fecha Finalización]] -Tabla1[[#This Row],[Fecha de nac]])/365,0)))</f>
        <v/>
      </c>
      <c r="O662" s="170"/>
      <c r="P662" s="34"/>
      <c r="Q662" s="67"/>
      <c r="R662" s="67"/>
      <c r="S662" s="67"/>
      <c r="T662" s="67"/>
      <c r="U662" s="244" t="str">
        <f>IF(F662="","",Tabla1[[#This Row],[Fecha Inicio grupo]]+3*7-7)</f>
        <v/>
      </c>
      <c r="V662" s="245" t="str">
        <f>IF(F662="","",EDATE(Tabla1[[#This Row],[Fecha Inicio grupo]],3))</f>
        <v/>
      </c>
      <c r="W662" s="29"/>
      <c r="X662" s="29"/>
      <c r="Y662" s="76"/>
      <c r="Z662" s="76"/>
      <c r="AA662" s="76"/>
      <c r="AB662" s="76"/>
      <c r="AC662" s="76"/>
      <c r="AD662" s="76"/>
      <c r="AE662" s="76"/>
      <c r="AF662" s="76"/>
      <c r="AG662" s="76"/>
      <c r="AH662" s="76"/>
      <c r="AI662" s="76"/>
      <c r="AJ662" s="76"/>
      <c r="AK662" s="76"/>
      <c r="AL662" s="76"/>
      <c r="AM662" s="76"/>
      <c r="AN662" s="76"/>
      <c r="AO662" s="145"/>
      <c r="AP662" s="247" t="str">
        <f>IF(F662="","",IFERROR(VLOOKUP(SUBSTITUTE(SUBSTITUTE(Tabla1[[#This Row],[Uso Sistemas]],"T","P"),"N","F"),Parámetros!$M$2:$N$17,2,0),"Completar hasta 3ra sem. para evaluar a Probacionista"))</f>
        <v/>
      </c>
      <c r="AQ662" s="39"/>
      <c r="AR662" s="39"/>
      <c r="AS662" s="39"/>
      <c r="AT662" s="28"/>
      <c r="AU662" s="55"/>
      <c r="AV662" s="55"/>
      <c r="AW662" s="55"/>
      <c r="AX662" s="249" t="str">
        <f>IF(V662="","",EOMONTH(EDATE(Tabla1[[#This Row],[Fecha Finalización]],2),0))</f>
        <v/>
      </c>
      <c r="AY662" s="39"/>
      <c r="AZ662" s="250" t="str">
        <f>IF(V662="","",EOMONTH(EDATE(Tabla1[[#This Row],[Fecha Finalización]],3),0))</f>
        <v/>
      </c>
      <c r="BA662" s="39"/>
      <c r="BB662" s="39"/>
      <c r="BC662" s="236"/>
      <c r="BD662" s="234" t="str">
        <f>IF(F662="","",Tabla1[[#This Row],[sem 01]]&amp;Tabla1[[#This Row],[sem 02]]&amp;Tabla1[[#This Row],[sem 03]])</f>
        <v/>
      </c>
      <c r="BE662" s="235" t="str">
        <f>IF(TRIM(F662)="","",$B$1&amp;"-"&amp;SUBSTITUTE(Tabla1[[#This Row],[Mes Inscrito]]," ","")&amp;"-"&amp;SUBSTITUTE(Tabla1[[#This Row],[Dia de clases Inscrito]]," ","")&amp;"-"&amp;SUBSTITUTE(Tabla1[[#This Row],[Horario Inscrito]]," ","")&amp;"-"&amp;Tabla1[[#This Row],[Fecha Inicio grupo]])</f>
        <v/>
      </c>
      <c r="BF662" s="252" t="str">
        <f>IF(F662="","",Tabla1[[#This Row],[Curso]])</f>
        <v/>
      </c>
      <c r="BG662" s="253" t="str">
        <f>+IF(TRIM(F662)="","",$B$1&amp;"-"&amp;TRIM(Tabla1[[#This Row],[Mes Inscrito]])&amp;"-"&amp;TRIM(Tabla1[[#This Row],[Dia de clases Inscrito]])&amp;"-"&amp;TRIM(Tabla1[[#This Row],[Horario Inscrito]])&amp;"-"&amp;TRIM(Tabla1[[#This Row],[Fecha Inicio grupo]])&amp;"-"&amp;TRIM(Tabla1[[#This Row],[Tipo Incrito]]))</f>
        <v/>
      </c>
      <c r="BH662" s="307"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8"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8"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8" t="str">
        <f>IF(Tabla1[[#This Row],[Fecha Inicio grupo]]="","",IFERROR(VLOOKUP(Tabla1[[#This Row],[Mes de Alta como miembro]],Parámetros!$AM$2:$AN$16,2,0),"01/01/1900"))</f>
        <v/>
      </c>
    </row>
    <row r="663" spans="1:63" ht="14.45">
      <c r="A663" s="68">
        <v>660</v>
      </c>
      <c r="B663" s="29"/>
      <c r="C663" s="34"/>
      <c r="D663" s="42"/>
      <c r="E663" s="64"/>
      <c r="F663" s="45"/>
      <c r="G663" s="45"/>
      <c r="H663" s="164"/>
      <c r="I663" s="42"/>
      <c r="J663" s="28"/>
      <c r="K663" s="69"/>
      <c r="L663" s="68"/>
      <c r="M663" s="46"/>
      <c r="N663" s="239" t="str">
        <f ca="1">IF(Tabla1[[#This Row],[Fecha de nac]]="","",IF(Tabla1[[#This Row],[Fecha Finalización]] &gt;=TODAY(), DATEDIF(Tabla1[[#This Row],[Fecha de nac]],TODAY(),"y"), ROUNDDOWN((Tabla1[[#This Row],[Fecha Finalización]] -Tabla1[[#This Row],[Fecha de nac]])/365,0)))</f>
        <v/>
      </c>
      <c r="O663" s="170"/>
      <c r="P663" s="34"/>
      <c r="Q663" s="67"/>
      <c r="R663" s="67"/>
      <c r="S663" s="67"/>
      <c r="T663" s="67"/>
      <c r="U663" s="244" t="str">
        <f>IF(F663="","",Tabla1[[#This Row],[Fecha Inicio grupo]]+3*7-7)</f>
        <v/>
      </c>
      <c r="V663" s="245" t="str">
        <f>IF(F663="","",EDATE(Tabla1[[#This Row],[Fecha Inicio grupo]],3))</f>
        <v/>
      </c>
      <c r="W663" s="29"/>
      <c r="X663" s="29"/>
      <c r="Y663" s="76"/>
      <c r="Z663" s="76"/>
      <c r="AA663" s="76"/>
      <c r="AB663" s="76"/>
      <c r="AC663" s="76"/>
      <c r="AD663" s="76"/>
      <c r="AE663" s="76"/>
      <c r="AF663" s="76"/>
      <c r="AG663" s="76"/>
      <c r="AH663" s="76"/>
      <c r="AI663" s="76"/>
      <c r="AJ663" s="76"/>
      <c r="AK663" s="76"/>
      <c r="AL663" s="76"/>
      <c r="AM663" s="76"/>
      <c r="AN663" s="76"/>
      <c r="AO663" s="145"/>
      <c r="AP663" s="247" t="str">
        <f>IF(F663="","",IFERROR(VLOOKUP(SUBSTITUTE(SUBSTITUTE(Tabla1[[#This Row],[Uso Sistemas]],"T","P"),"N","F"),Parámetros!$M$2:$N$17,2,0),"Completar hasta 3ra sem. para evaluar a Probacionista"))</f>
        <v/>
      </c>
      <c r="AQ663" s="39"/>
      <c r="AR663" s="39"/>
      <c r="AS663" s="39"/>
      <c r="AT663" s="28"/>
      <c r="AU663" s="55"/>
      <c r="AV663" s="55"/>
      <c r="AW663" s="55"/>
      <c r="AX663" s="249" t="str">
        <f>IF(V663="","",EOMONTH(EDATE(Tabla1[[#This Row],[Fecha Finalización]],2),0))</f>
        <v/>
      </c>
      <c r="AY663" s="39"/>
      <c r="AZ663" s="250" t="str">
        <f>IF(V663="","",EOMONTH(EDATE(Tabla1[[#This Row],[Fecha Finalización]],3),0))</f>
        <v/>
      </c>
      <c r="BA663" s="39"/>
      <c r="BB663" s="39"/>
      <c r="BC663" s="236"/>
      <c r="BD663" s="234" t="str">
        <f>IF(F663="","",Tabla1[[#This Row],[sem 01]]&amp;Tabla1[[#This Row],[sem 02]]&amp;Tabla1[[#This Row],[sem 03]])</f>
        <v/>
      </c>
      <c r="BE663" s="235" t="str">
        <f>IF(TRIM(F663)="","",$B$1&amp;"-"&amp;SUBSTITUTE(Tabla1[[#This Row],[Mes Inscrito]]," ","")&amp;"-"&amp;SUBSTITUTE(Tabla1[[#This Row],[Dia de clases Inscrito]]," ","")&amp;"-"&amp;SUBSTITUTE(Tabla1[[#This Row],[Horario Inscrito]]," ","")&amp;"-"&amp;Tabla1[[#This Row],[Fecha Inicio grupo]])</f>
        <v/>
      </c>
      <c r="BF663" s="252" t="str">
        <f>IF(F663="","",Tabla1[[#This Row],[Curso]])</f>
        <v/>
      </c>
      <c r="BG663" s="253" t="str">
        <f>+IF(TRIM(F663)="","",$B$1&amp;"-"&amp;TRIM(Tabla1[[#This Row],[Mes Inscrito]])&amp;"-"&amp;TRIM(Tabla1[[#This Row],[Dia de clases Inscrito]])&amp;"-"&amp;TRIM(Tabla1[[#This Row],[Horario Inscrito]])&amp;"-"&amp;TRIM(Tabla1[[#This Row],[Fecha Inicio grupo]])&amp;"-"&amp;TRIM(Tabla1[[#This Row],[Tipo Incrito]]))</f>
        <v/>
      </c>
      <c r="BH663" s="307"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8"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8"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8" t="str">
        <f>IF(Tabla1[[#This Row],[Fecha Inicio grupo]]="","",IFERROR(VLOOKUP(Tabla1[[#This Row],[Mes de Alta como miembro]],Parámetros!$AM$2:$AN$16,2,0),"01/01/1900"))</f>
        <v/>
      </c>
    </row>
    <row r="664" spans="1:63" ht="14.45">
      <c r="A664" s="68">
        <v>661</v>
      </c>
      <c r="B664" s="29"/>
      <c r="C664" s="34"/>
      <c r="D664" s="42"/>
      <c r="E664" s="64"/>
      <c r="F664" s="45"/>
      <c r="G664" s="45"/>
      <c r="H664" s="164"/>
      <c r="I664" s="42"/>
      <c r="J664" s="28"/>
      <c r="K664" s="69"/>
      <c r="L664" s="68"/>
      <c r="M664" s="46"/>
      <c r="N664" s="239" t="str">
        <f ca="1">IF(Tabla1[[#This Row],[Fecha de nac]]="","",IF(Tabla1[[#This Row],[Fecha Finalización]] &gt;=TODAY(), DATEDIF(Tabla1[[#This Row],[Fecha de nac]],TODAY(),"y"), ROUNDDOWN((Tabla1[[#This Row],[Fecha Finalización]] -Tabla1[[#This Row],[Fecha de nac]])/365,0)))</f>
        <v/>
      </c>
      <c r="O664" s="170"/>
      <c r="P664" s="34"/>
      <c r="Q664" s="67"/>
      <c r="R664" s="67"/>
      <c r="S664" s="67"/>
      <c r="T664" s="67"/>
      <c r="U664" s="244" t="str">
        <f>IF(F664="","",Tabla1[[#This Row],[Fecha Inicio grupo]]+3*7-7)</f>
        <v/>
      </c>
      <c r="V664" s="245" t="str">
        <f>IF(F664="","",EDATE(Tabla1[[#This Row],[Fecha Inicio grupo]],3))</f>
        <v/>
      </c>
      <c r="W664" s="29"/>
      <c r="X664" s="29"/>
      <c r="Y664" s="76"/>
      <c r="Z664" s="76"/>
      <c r="AA664" s="76"/>
      <c r="AB664" s="76"/>
      <c r="AC664" s="76"/>
      <c r="AD664" s="76"/>
      <c r="AE664" s="76"/>
      <c r="AF664" s="76"/>
      <c r="AG664" s="76"/>
      <c r="AH664" s="76"/>
      <c r="AI664" s="76"/>
      <c r="AJ664" s="76"/>
      <c r="AK664" s="76"/>
      <c r="AL664" s="76"/>
      <c r="AM664" s="76"/>
      <c r="AN664" s="76"/>
      <c r="AO664" s="145"/>
      <c r="AP664" s="247" t="str">
        <f>IF(F664="","",IFERROR(VLOOKUP(SUBSTITUTE(SUBSTITUTE(Tabla1[[#This Row],[Uso Sistemas]],"T","P"),"N","F"),Parámetros!$M$2:$N$17,2,0),"Completar hasta 3ra sem. para evaluar a Probacionista"))</f>
        <v/>
      </c>
      <c r="AQ664" s="39"/>
      <c r="AR664" s="39"/>
      <c r="AS664" s="39"/>
      <c r="AT664" s="28"/>
      <c r="AU664" s="55"/>
      <c r="AV664" s="55"/>
      <c r="AW664" s="55"/>
      <c r="AX664" s="249" t="str">
        <f>IF(V664="","",EOMONTH(EDATE(Tabla1[[#This Row],[Fecha Finalización]],2),0))</f>
        <v/>
      </c>
      <c r="AY664" s="39"/>
      <c r="AZ664" s="250" t="str">
        <f>IF(V664="","",EOMONTH(EDATE(Tabla1[[#This Row],[Fecha Finalización]],3),0))</f>
        <v/>
      </c>
      <c r="BA664" s="39"/>
      <c r="BB664" s="39"/>
      <c r="BC664" s="236"/>
      <c r="BD664" s="234" t="str">
        <f>IF(F664="","",Tabla1[[#This Row],[sem 01]]&amp;Tabla1[[#This Row],[sem 02]]&amp;Tabla1[[#This Row],[sem 03]])</f>
        <v/>
      </c>
      <c r="BE664" s="235" t="str">
        <f>IF(TRIM(F664)="","",$B$1&amp;"-"&amp;SUBSTITUTE(Tabla1[[#This Row],[Mes Inscrito]]," ","")&amp;"-"&amp;SUBSTITUTE(Tabla1[[#This Row],[Dia de clases Inscrito]]," ","")&amp;"-"&amp;SUBSTITUTE(Tabla1[[#This Row],[Horario Inscrito]]," ","")&amp;"-"&amp;Tabla1[[#This Row],[Fecha Inicio grupo]])</f>
        <v/>
      </c>
      <c r="BF664" s="252" t="str">
        <f>IF(F664="","",Tabla1[[#This Row],[Curso]])</f>
        <v/>
      </c>
      <c r="BG664" s="253" t="str">
        <f>+IF(TRIM(F664)="","",$B$1&amp;"-"&amp;TRIM(Tabla1[[#This Row],[Mes Inscrito]])&amp;"-"&amp;TRIM(Tabla1[[#This Row],[Dia de clases Inscrito]])&amp;"-"&amp;TRIM(Tabla1[[#This Row],[Horario Inscrito]])&amp;"-"&amp;TRIM(Tabla1[[#This Row],[Fecha Inicio grupo]])&amp;"-"&amp;TRIM(Tabla1[[#This Row],[Tipo Incrito]]))</f>
        <v/>
      </c>
      <c r="BH664" s="307"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8"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8"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8" t="str">
        <f>IF(Tabla1[[#This Row],[Fecha Inicio grupo]]="","",IFERROR(VLOOKUP(Tabla1[[#This Row],[Mes de Alta como miembro]],Parámetros!$AM$2:$AN$16,2,0),"01/01/1900"))</f>
        <v/>
      </c>
    </row>
    <row r="665" spans="1:63" ht="14.45">
      <c r="A665" s="68">
        <v>662</v>
      </c>
      <c r="B665" s="29"/>
      <c r="C665" s="34"/>
      <c r="D665" s="42"/>
      <c r="E665" s="64"/>
      <c r="F665" s="45"/>
      <c r="G665" s="45"/>
      <c r="H665" s="164"/>
      <c r="I665" s="42"/>
      <c r="J665" s="28"/>
      <c r="K665" s="69"/>
      <c r="L665" s="68"/>
      <c r="M665" s="46"/>
      <c r="N665" s="239" t="str">
        <f ca="1">IF(Tabla1[[#This Row],[Fecha de nac]]="","",IF(Tabla1[[#This Row],[Fecha Finalización]] &gt;=TODAY(), DATEDIF(Tabla1[[#This Row],[Fecha de nac]],TODAY(),"y"), ROUNDDOWN((Tabla1[[#This Row],[Fecha Finalización]] -Tabla1[[#This Row],[Fecha de nac]])/365,0)))</f>
        <v/>
      </c>
      <c r="O665" s="170"/>
      <c r="P665" s="34"/>
      <c r="Q665" s="67"/>
      <c r="R665" s="67"/>
      <c r="S665" s="67"/>
      <c r="T665" s="67"/>
      <c r="U665" s="244" t="str">
        <f>IF(F665="","",Tabla1[[#This Row],[Fecha Inicio grupo]]+3*7-7)</f>
        <v/>
      </c>
      <c r="V665" s="245" t="str">
        <f>IF(F665="","",EDATE(Tabla1[[#This Row],[Fecha Inicio grupo]],3))</f>
        <v/>
      </c>
      <c r="W665" s="29"/>
      <c r="X665" s="29"/>
      <c r="Y665" s="76"/>
      <c r="Z665" s="76"/>
      <c r="AA665" s="76"/>
      <c r="AB665" s="76"/>
      <c r="AC665" s="76"/>
      <c r="AD665" s="76"/>
      <c r="AE665" s="76"/>
      <c r="AF665" s="76"/>
      <c r="AG665" s="76"/>
      <c r="AH665" s="76"/>
      <c r="AI665" s="76"/>
      <c r="AJ665" s="76"/>
      <c r="AK665" s="76"/>
      <c r="AL665" s="76"/>
      <c r="AM665" s="76"/>
      <c r="AN665" s="76"/>
      <c r="AO665" s="145"/>
      <c r="AP665" s="247" t="str">
        <f>IF(F665="","",IFERROR(VLOOKUP(SUBSTITUTE(SUBSTITUTE(Tabla1[[#This Row],[Uso Sistemas]],"T","P"),"N","F"),Parámetros!$M$2:$N$17,2,0),"Completar hasta 3ra sem. para evaluar a Probacionista"))</f>
        <v/>
      </c>
      <c r="AQ665" s="39"/>
      <c r="AR665" s="39"/>
      <c r="AS665" s="39"/>
      <c r="AT665" s="28"/>
      <c r="AU665" s="55"/>
      <c r="AV665" s="55"/>
      <c r="AW665" s="55"/>
      <c r="AX665" s="249" t="str">
        <f>IF(V665="","",EOMONTH(EDATE(Tabla1[[#This Row],[Fecha Finalización]],2),0))</f>
        <v/>
      </c>
      <c r="AY665" s="39"/>
      <c r="AZ665" s="250" t="str">
        <f>IF(V665="","",EOMONTH(EDATE(Tabla1[[#This Row],[Fecha Finalización]],3),0))</f>
        <v/>
      </c>
      <c r="BA665" s="39"/>
      <c r="BB665" s="39"/>
      <c r="BC665" s="236"/>
      <c r="BD665" s="234" t="str">
        <f>IF(F665="","",Tabla1[[#This Row],[sem 01]]&amp;Tabla1[[#This Row],[sem 02]]&amp;Tabla1[[#This Row],[sem 03]])</f>
        <v/>
      </c>
      <c r="BE665" s="235" t="str">
        <f>IF(TRIM(F665)="","",$B$1&amp;"-"&amp;SUBSTITUTE(Tabla1[[#This Row],[Mes Inscrito]]," ","")&amp;"-"&amp;SUBSTITUTE(Tabla1[[#This Row],[Dia de clases Inscrito]]," ","")&amp;"-"&amp;SUBSTITUTE(Tabla1[[#This Row],[Horario Inscrito]]," ","")&amp;"-"&amp;Tabla1[[#This Row],[Fecha Inicio grupo]])</f>
        <v/>
      </c>
      <c r="BF665" s="252" t="str">
        <f>IF(F665="","",Tabla1[[#This Row],[Curso]])</f>
        <v/>
      </c>
      <c r="BG665" s="253" t="str">
        <f>+IF(TRIM(F665)="","",$B$1&amp;"-"&amp;TRIM(Tabla1[[#This Row],[Mes Inscrito]])&amp;"-"&amp;TRIM(Tabla1[[#This Row],[Dia de clases Inscrito]])&amp;"-"&amp;TRIM(Tabla1[[#This Row],[Horario Inscrito]])&amp;"-"&amp;TRIM(Tabla1[[#This Row],[Fecha Inicio grupo]])&amp;"-"&amp;TRIM(Tabla1[[#This Row],[Tipo Incrito]]))</f>
        <v/>
      </c>
      <c r="BH665" s="307"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8"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8"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8" t="str">
        <f>IF(Tabla1[[#This Row],[Fecha Inicio grupo]]="","",IFERROR(VLOOKUP(Tabla1[[#This Row],[Mes de Alta como miembro]],Parámetros!$AM$2:$AN$16,2,0),"01/01/1900"))</f>
        <v/>
      </c>
    </row>
    <row r="666" spans="1:63" ht="14.45">
      <c r="A666" s="68">
        <v>663</v>
      </c>
      <c r="B666" s="29"/>
      <c r="C666" s="34"/>
      <c r="D666" s="42"/>
      <c r="E666" s="64"/>
      <c r="F666" s="45"/>
      <c r="G666" s="45"/>
      <c r="H666" s="164"/>
      <c r="I666" s="42"/>
      <c r="J666" s="28"/>
      <c r="K666" s="69"/>
      <c r="L666" s="68"/>
      <c r="M666" s="46"/>
      <c r="N666" s="239" t="str">
        <f ca="1">IF(Tabla1[[#This Row],[Fecha de nac]]="","",IF(Tabla1[[#This Row],[Fecha Finalización]] &gt;=TODAY(), DATEDIF(Tabla1[[#This Row],[Fecha de nac]],TODAY(),"y"), ROUNDDOWN((Tabla1[[#This Row],[Fecha Finalización]] -Tabla1[[#This Row],[Fecha de nac]])/365,0)))</f>
        <v/>
      </c>
      <c r="O666" s="170"/>
      <c r="P666" s="34"/>
      <c r="Q666" s="67"/>
      <c r="R666" s="67"/>
      <c r="S666" s="67"/>
      <c r="T666" s="67"/>
      <c r="U666" s="244" t="str">
        <f>IF(F666="","",Tabla1[[#This Row],[Fecha Inicio grupo]]+3*7-7)</f>
        <v/>
      </c>
      <c r="V666" s="245" t="str">
        <f>IF(F666="","",EDATE(Tabla1[[#This Row],[Fecha Inicio grupo]],3))</f>
        <v/>
      </c>
      <c r="W666" s="29"/>
      <c r="X666" s="29"/>
      <c r="Y666" s="76"/>
      <c r="Z666" s="76"/>
      <c r="AA666" s="76"/>
      <c r="AB666" s="76"/>
      <c r="AC666" s="76"/>
      <c r="AD666" s="76"/>
      <c r="AE666" s="76"/>
      <c r="AF666" s="76"/>
      <c r="AG666" s="76"/>
      <c r="AH666" s="76"/>
      <c r="AI666" s="76"/>
      <c r="AJ666" s="76"/>
      <c r="AK666" s="76"/>
      <c r="AL666" s="76"/>
      <c r="AM666" s="76"/>
      <c r="AN666" s="76"/>
      <c r="AO666" s="145"/>
      <c r="AP666" s="247" t="str">
        <f>IF(F666="","",IFERROR(VLOOKUP(SUBSTITUTE(SUBSTITUTE(Tabla1[[#This Row],[Uso Sistemas]],"T","P"),"N","F"),Parámetros!$M$2:$N$17,2,0),"Completar hasta 3ra sem. para evaluar a Probacionista"))</f>
        <v/>
      </c>
      <c r="AQ666" s="39"/>
      <c r="AR666" s="39"/>
      <c r="AS666" s="39"/>
      <c r="AT666" s="28"/>
      <c r="AU666" s="55"/>
      <c r="AV666" s="55"/>
      <c r="AW666" s="55"/>
      <c r="AX666" s="249" t="str">
        <f>IF(V666="","",EOMONTH(EDATE(Tabla1[[#This Row],[Fecha Finalización]],2),0))</f>
        <v/>
      </c>
      <c r="AY666" s="39"/>
      <c r="AZ666" s="250" t="str">
        <f>IF(V666="","",EOMONTH(EDATE(Tabla1[[#This Row],[Fecha Finalización]],3),0))</f>
        <v/>
      </c>
      <c r="BA666" s="39"/>
      <c r="BB666" s="39"/>
      <c r="BC666" s="236"/>
      <c r="BD666" s="234" t="str">
        <f>IF(F666="","",Tabla1[[#This Row],[sem 01]]&amp;Tabla1[[#This Row],[sem 02]]&amp;Tabla1[[#This Row],[sem 03]])</f>
        <v/>
      </c>
      <c r="BE666" s="235" t="str">
        <f>IF(TRIM(F666)="","",$B$1&amp;"-"&amp;SUBSTITUTE(Tabla1[[#This Row],[Mes Inscrito]]," ","")&amp;"-"&amp;SUBSTITUTE(Tabla1[[#This Row],[Dia de clases Inscrito]]," ","")&amp;"-"&amp;SUBSTITUTE(Tabla1[[#This Row],[Horario Inscrito]]," ","")&amp;"-"&amp;Tabla1[[#This Row],[Fecha Inicio grupo]])</f>
        <v/>
      </c>
      <c r="BF666" s="252" t="str">
        <f>IF(F666="","",Tabla1[[#This Row],[Curso]])</f>
        <v/>
      </c>
      <c r="BG666" s="253" t="str">
        <f>+IF(TRIM(F666)="","",$B$1&amp;"-"&amp;TRIM(Tabla1[[#This Row],[Mes Inscrito]])&amp;"-"&amp;TRIM(Tabla1[[#This Row],[Dia de clases Inscrito]])&amp;"-"&amp;TRIM(Tabla1[[#This Row],[Horario Inscrito]])&amp;"-"&amp;TRIM(Tabla1[[#This Row],[Fecha Inicio grupo]])&amp;"-"&amp;TRIM(Tabla1[[#This Row],[Tipo Incrito]]))</f>
        <v/>
      </c>
      <c r="BH666" s="307"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8"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8"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8" t="str">
        <f>IF(Tabla1[[#This Row],[Fecha Inicio grupo]]="","",IFERROR(VLOOKUP(Tabla1[[#This Row],[Mes de Alta como miembro]],Parámetros!$AM$2:$AN$16,2,0),"01/01/1900"))</f>
        <v/>
      </c>
    </row>
    <row r="667" spans="1:63" ht="14.45">
      <c r="A667" s="68">
        <v>664</v>
      </c>
      <c r="B667" s="29"/>
      <c r="C667" s="34"/>
      <c r="D667" s="42"/>
      <c r="E667" s="64"/>
      <c r="F667" s="45"/>
      <c r="G667" s="45"/>
      <c r="H667" s="164"/>
      <c r="I667" s="42"/>
      <c r="J667" s="28"/>
      <c r="K667" s="69"/>
      <c r="L667" s="68"/>
      <c r="M667" s="46"/>
      <c r="N667" s="239" t="str">
        <f ca="1">IF(Tabla1[[#This Row],[Fecha de nac]]="","",IF(Tabla1[[#This Row],[Fecha Finalización]] &gt;=TODAY(), DATEDIF(Tabla1[[#This Row],[Fecha de nac]],TODAY(),"y"), ROUNDDOWN((Tabla1[[#This Row],[Fecha Finalización]] -Tabla1[[#This Row],[Fecha de nac]])/365,0)))</f>
        <v/>
      </c>
      <c r="O667" s="170"/>
      <c r="P667" s="34"/>
      <c r="Q667" s="67"/>
      <c r="R667" s="67"/>
      <c r="S667" s="67"/>
      <c r="T667" s="67"/>
      <c r="U667" s="244" t="str">
        <f>IF(F667="","",Tabla1[[#This Row],[Fecha Inicio grupo]]+3*7-7)</f>
        <v/>
      </c>
      <c r="V667" s="245" t="str">
        <f>IF(F667="","",EDATE(Tabla1[[#This Row],[Fecha Inicio grupo]],3))</f>
        <v/>
      </c>
      <c r="W667" s="29"/>
      <c r="X667" s="29"/>
      <c r="Y667" s="76"/>
      <c r="Z667" s="76"/>
      <c r="AA667" s="76"/>
      <c r="AB667" s="76"/>
      <c r="AC667" s="76"/>
      <c r="AD667" s="76"/>
      <c r="AE667" s="76"/>
      <c r="AF667" s="76"/>
      <c r="AG667" s="76"/>
      <c r="AH667" s="76"/>
      <c r="AI667" s="76"/>
      <c r="AJ667" s="76"/>
      <c r="AK667" s="76"/>
      <c r="AL667" s="76"/>
      <c r="AM667" s="76"/>
      <c r="AN667" s="76"/>
      <c r="AO667" s="145"/>
      <c r="AP667" s="247" t="str">
        <f>IF(F667="","",IFERROR(VLOOKUP(SUBSTITUTE(SUBSTITUTE(Tabla1[[#This Row],[Uso Sistemas]],"T","P"),"N","F"),Parámetros!$M$2:$N$17,2,0),"Completar hasta 3ra sem. para evaluar a Probacionista"))</f>
        <v/>
      </c>
      <c r="AQ667" s="39"/>
      <c r="AR667" s="39"/>
      <c r="AS667" s="39"/>
      <c r="AT667" s="28"/>
      <c r="AU667" s="55"/>
      <c r="AV667" s="55"/>
      <c r="AW667" s="55"/>
      <c r="AX667" s="249" t="str">
        <f>IF(V667="","",EOMONTH(EDATE(Tabla1[[#This Row],[Fecha Finalización]],2),0))</f>
        <v/>
      </c>
      <c r="AY667" s="39"/>
      <c r="AZ667" s="250" t="str">
        <f>IF(V667="","",EOMONTH(EDATE(Tabla1[[#This Row],[Fecha Finalización]],3),0))</f>
        <v/>
      </c>
      <c r="BA667" s="39"/>
      <c r="BB667" s="39"/>
      <c r="BC667" s="236"/>
      <c r="BD667" s="234" t="str">
        <f>IF(F667="","",Tabla1[[#This Row],[sem 01]]&amp;Tabla1[[#This Row],[sem 02]]&amp;Tabla1[[#This Row],[sem 03]])</f>
        <v/>
      </c>
      <c r="BE667" s="235" t="str">
        <f>IF(TRIM(F667)="","",$B$1&amp;"-"&amp;SUBSTITUTE(Tabla1[[#This Row],[Mes Inscrito]]," ","")&amp;"-"&amp;SUBSTITUTE(Tabla1[[#This Row],[Dia de clases Inscrito]]," ","")&amp;"-"&amp;SUBSTITUTE(Tabla1[[#This Row],[Horario Inscrito]]," ","")&amp;"-"&amp;Tabla1[[#This Row],[Fecha Inicio grupo]])</f>
        <v/>
      </c>
      <c r="BF667" s="252" t="str">
        <f>IF(F667="","",Tabla1[[#This Row],[Curso]])</f>
        <v/>
      </c>
      <c r="BG667" s="253" t="str">
        <f>+IF(TRIM(F667)="","",$B$1&amp;"-"&amp;TRIM(Tabla1[[#This Row],[Mes Inscrito]])&amp;"-"&amp;TRIM(Tabla1[[#This Row],[Dia de clases Inscrito]])&amp;"-"&amp;TRIM(Tabla1[[#This Row],[Horario Inscrito]])&amp;"-"&amp;TRIM(Tabla1[[#This Row],[Fecha Inicio grupo]])&amp;"-"&amp;TRIM(Tabla1[[#This Row],[Tipo Incrito]]))</f>
        <v/>
      </c>
      <c r="BH667" s="307"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8"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8"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8" t="str">
        <f>IF(Tabla1[[#This Row],[Fecha Inicio grupo]]="","",IFERROR(VLOOKUP(Tabla1[[#This Row],[Mes de Alta como miembro]],Parámetros!$AM$2:$AN$16,2,0),"01/01/1900"))</f>
        <v/>
      </c>
    </row>
    <row r="668" spans="1:63" ht="14.45">
      <c r="A668" s="68">
        <v>665</v>
      </c>
      <c r="B668" s="29"/>
      <c r="C668" s="34"/>
      <c r="D668" s="42"/>
      <c r="E668" s="64"/>
      <c r="F668" s="45"/>
      <c r="G668" s="45"/>
      <c r="H668" s="164"/>
      <c r="I668" s="42"/>
      <c r="J668" s="28"/>
      <c r="K668" s="69"/>
      <c r="L668" s="68"/>
      <c r="M668" s="46"/>
      <c r="N668" s="239" t="str">
        <f ca="1">IF(Tabla1[[#This Row],[Fecha de nac]]="","",IF(Tabla1[[#This Row],[Fecha Finalización]] &gt;=TODAY(), DATEDIF(Tabla1[[#This Row],[Fecha de nac]],TODAY(),"y"), ROUNDDOWN((Tabla1[[#This Row],[Fecha Finalización]] -Tabla1[[#This Row],[Fecha de nac]])/365,0)))</f>
        <v/>
      </c>
      <c r="O668" s="170"/>
      <c r="P668" s="34"/>
      <c r="Q668" s="67"/>
      <c r="R668" s="67"/>
      <c r="S668" s="67"/>
      <c r="T668" s="67"/>
      <c r="U668" s="244" t="str">
        <f>IF(F668="","",Tabla1[[#This Row],[Fecha Inicio grupo]]+3*7-7)</f>
        <v/>
      </c>
      <c r="V668" s="245" t="str">
        <f>IF(F668="","",EDATE(Tabla1[[#This Row],[Fecha Inicio grupo]],3))</f>
        <v/>
      </c>
      <c r="W668" s="29"/>
      <c r="X668" s="29"/>
      <c r="Y668" s="76"/>
      <c r="Z668" s="76"/>
      <c r="AA668" s="76"/>
      <c r="AB668" s="76"/>
      <c r="AC668" s="76"/>
      <c r="AD668" s="76"/>
      <c r="AE668" s="76"/>
      <c r="AF668" s="76"/>
      <c r="AG668" s="76"/>
      <c r="AH668" s="76"/>
      <c r="AI668" s="76"/>
      <c r="AJ668" s="76"/>
      <c r="AK668" s="76"/>
      <c r="AL668" s="76"/>
      <c r="AM668" s="76"/>
      <c r="AN668" s="76"/>
      <c r="AO668" s="145"/>
      <c r="AP668" s="247" t="str">
        <f>IF(F668="","",IFERROR(VLOOKUP(SUBSTITUTE(SUBSTITUTE(Tabla1[[#This Row],[Uso Sistemas]],"T","P"),"N","F"),Parámetros!$M$2:$N$17,2,0),"Completar hasta 3ra sem. para evaluar a Probacionista"))</f>
        <v/>
      </c>
      <c r="AQ668" s="39"/>
      <c r="AR668" s="39"/>
      <c r="AS668" s="39"/>
      <c r="AT668" s="28"/>
      <c r="AU668" s="55"/>
      <c r="AV668" s="55"/>
      <c r="AW668" s="55"/>
      <c r="AX668" s="249" t="str">
        <f>IF(V668="","",EOMONTH(EDATE(Tabla1[[#This Row],[Fecha Finalización]],2),0))</f>
        <v/>
      </c>
      <c r="AY668" s="39"/>
      <c r="AZ668" s="250" t="str">
        <f>IF(V668="","",EOMONTH(EDATE(Tabla1[[#This Row],[Fecha Finalización]],3),0))</f>
        <v/>
      </c>
      <c r="BA668" s="39"/>
      <c r="BB668" s="39"/>
      <c r="BC668" s="236"/>
      <c r="BD668" s="234" t="str">
        <f>IF(F668="","",Tabla1[[#This Row],[sem 01]]&amp;Tabla1[[#This Row],[sem 02]]&amp;Tabla1[[#This Row],[sem 03]])</f>
        <v/>
      </c>
      <c r="BE668" s="235" t="str">
        <f>IF(TRIM(F668)="","",$B$1&amp;"-"&amp;SUBSTITUTE(Tabla1[[#This Row],[Mes Inscrito]]," ","")&amp;"-"&amp;SUBSTITUTE(Tabla1[[#This Row],[Dia de clases Inscrito]]," ","")&amp;"-"&amp;SUBSTITUTE(Tabla1[[#This Row],[Horario Inscrito]]," ","")&amp;"-"&amp;Tabla1[[#This Row],[Fecha Inicio grupo]])</f>
        <v/>
      </c>
      <c r="BF668" s="252" t="str">
        <f>IF(F668="","",Tabla1[[#This Row],[Curso]])</f>
        <v/>
      </c>
      <c r="BG668" s="253" t="str">
        <f>+IF(TRIM(F668)="","",$B$1&amp;"-"&amp;TRIM(Tabla1[[#This Row],[Mes Inscrito]])&amp;"-"&amp;TRIM(Tabla1[[#This Row],[Dia de clases Inscrito]])&amp;"-"&amp;TRIM(Tabla1[[#This Row],[Horario Inscrito]])&amp;"-"&amp;TRIM(Tabla1[[#This Row],[Fecha Inicio grupo]])&amp;"-"&amp;TRIM(Tabla1[[#This Row],[Tipo Incrito]]))</f>
        <v/>
      </c>
      <c r="BH668" s="307"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8"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8"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8" t="str">
        <f>IF(Tabla1[[#This Row],[Fecha Inicio grupo]]="","",IFERROR(VLOOKUP(Tabla1[[#This Row],[Mes de Alta como miembro]],Parámetros!$AM$2:$AN$16,2,0),"01/01/1900"))</f>
        <v/>
      </c>
    </row>
    <row r="669" spans="1:63" ht="14.45">
      <c r="A669" s="68">
        <v>666</v>
      </c>
      <c r="B669" s="29"/>
      <c r="C669" s="34"/>
      <c r="D669" s="42"/>
      <c r="E669" s="64"/>
      <c r="F669" s="45"/>
      <c r="G669" s="45"/>
      <c r="H669" s="164"/>
      <c r="I669" s="42"/>
      <c r="J669" s="28"/>
      <c r="K669" s="69"/>
      <c r="L669" s="68"/>
      <c r="M669" s="46"/>
      <c r="N669" s="239" t="str">
        <f ca="1">IF(Tabla1[[#This Row],[Fecha de nac]]="","",IF(Tabla1[[#This Row],[Fecha Finalización]] &gt;=TODAY(), DATEDIF(Tabla1[[#This Row],[Fecha de nac]],TODAY(),"y"), ROUNDDOWN((Tabla1[[#This Row],[Fecha Finalización]] -Tabla1[[#This Row],[Fecha de nac]])/365,0)))</f>
        <v/>
      </c>
      <c r="O669" s="170"/>
      <c r="P669" s="34"/>
      <c r="Q669" s="67"/>
      <c r="R669" s="67"/>
      <c r="S669" s="67"/>
      <c r="T669" s="67"/>
      <c r="U669" s="244" t="str">
        <f>IF(F669="","",Tabla1[[#This Row],[Fecha Inicio grupo]]+3*7-7)</f>
        <v/>
      </c>
      <c r="V669" s="245" t="str">
        <f>IF(F669="","",EDATE(Tabla1[[#This Row],[Fecha Inicio grupo]],3))</f>
        <v/>
      </c>
      <c r="W669" s="29"/>
      <c r="X669" s="29"/>
      <c r="Y669" s="76"/>
      <c r="Z669" s="76"/>
      <c r="AA669" s="76"/>
      <c r="AB669" s="76"/>
      <c r="AC669" s="76"/>
      <c r="AD669" s="76"/>
      <c r="AE669" s="76"/>
      <c r="AF669" s="76"/>
      <c r="AG669" s="76"/>
      <c r="AH669" s="76"/>
      <c r="AI669" s="76"/>
      <c r="AJ669" s="76"/>
      <c r="AK669" s="76"/>
      <c r="AL669" s="76"/>
      <c r="AM669" s="76"/>
      <c r="AN669" s="76"/>
      <c r="AO669" s="145"/>
      <c r="AP669" s="247" t="str">
        <f>IF(F669="","",IFERROR(VLOOKUP(SUBSTITUTE(SUBSTITUTE(Tabla1[[#This Row],[Uso Sistemas]],"T","P"),"N","F"),Parámetros!$M$2:$N$17,2,0),"Completar hasta 3ra sem. para evaluar a Probacionista"))</f>
        <v/>
      </c>
      <c r="AQ669" s="39"/>
      <c r="AR669" s="39"/>
      <c r="AS669" s="39"/>
      <c r="AT669" s="28"/>
      <c r="AU669" s="55"/>
      <c r="AV669" s="55"/>
      <c r="AW669" s="55"/>
      <c r="AX669" s="249" t="str">
        <f>IF(V669="","",EOMONTH(EDATE(Tabla1[[#This Row],[Fecha Finalización]],2),0))</f>
        <v/>
      </c>
      <c r="AY669" s="39"/>
      <c r="AZ669" s="250" t="str">
        <f>IF(V669="","",EOMONTH(EDATE(Tabla1[[#This Row],[Fecha Finalización]],3),0))</f>
        <v/>
      </c>
      <c r="BA669" s="39"/>
      <c r="BB669" s="39"/>
      <c r="BC669" s="236"/>
      <c r="BD669" s="234" t="str">
        <f>IF(F669="","",Tabla1[[#This Row],[sem 01]]&amp;Tabla1[[#This Row],[sem 02]]&amp;Tabla1[[#This Row],[sem 03]])</f>
        <v/>
      </c>
      <c r="BE669" s="235" t="str">
        <f>IF(TRIM(F669)="","",$B$1&amp;"-"&amp;SUBSTITUTE(Tabla1[[#This Row],[Mes Inscrito]]," ","")&amp;"-"&amp;SUBSTITUTE(Tabla1[[#This Row],[Dia de clases Inscrito]]," ","")&amp;"-"&amp;SUBSTITUTE(Tabla1[[#This Row],[Horario Inscrito]]," ","")&amp;"-"&amp;Tabla1[[#This Row],[Fecha Inicio grupo]])</f>
        <v/>
      </c>
      <c r="BF669" s="252" t="str">
        <f>IF(F669="","",Tabla1[[#This Row],[Curso]])</f>
        <v/>
      </c>
      <c r="BG669" s="253" t="str">
        <f>+IF(TRIM(F669)="","",$B$1&amp;"-"&amp;TRIM(Tabla1[[#This Row],[Mes Inscrito]])&amp;"-"&amp;TRIM(Tabla1[[#This Row],[Dia de clases Inscrito]])&amp;"-"&amp;TRIM(Tabla1[[#This Row],[Horario Inscrito]])&amp;"-"&amp;TRIM(Tabla1[[#This Row],[Fecha Inicio grupo]])&amp;"-"&amp;TRIM(Tabla1[[#This Row],[Tipo Incrito]]))</f>
        <v/>
      </c>
      <c r="BH669" s="307"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8"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8"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8" t="str">
        <f>IF(Tabla1[[#This Row],[Fecha Inicio grupo]]="","",IFERROR(VLOOKUP(Tabla1[[#This Row],[Mes de Alta como miembro]],Parámetros!$AM$2:$AN$16,2,0),"01/01/1900"))</f>
        <v/>
      </c>
    </row>
    <row r="670" spans="1:63" ht="14.45">
      <c r="A670" s="68">
        <v>667</v>
      </c>
      <c r="B670" s="29"/>
      <c r="C670" s="34"/>
      <c r="D670" s="42"/>
      <c r="E670" s="64"/>
      <c r="F670" s="45"/>
      <c r="G670" s="45"/>
      <c r="H670" s="164"/>
      <c r="I670" s="42"/>
      <c r="J670" s="28"/>
      <c r="K670" s="69"/>
      <c r="L670" s="68"/>
      <c r="M670" s="46"/>
      <c r="N670" s="239" t="str">
        <f ca="1">IF(Tabla1[[#This Row],[Fecha de nac]]="","",IF(Tabla1[[#This Row],[Fecha Finalización]] &gt;=TODAY(), DATEDIF(Tabla1[[#This Row],[Fecha de nac]],TODAY(),"y"), ROUNDDOWN((Tabla1[[#This Row],[Fecha Finalización]] -Tabla1[[#This Row],[Fecha de nac]])/365,0)))</f>
        <v/>
      </c>
      <c r="O670" s="170"/>
      <c r="P670" s="34"/>
      <c r="Q670" s="67"/>
      <c r="R670" s="67"/>
      <c r="S670" s="67"/>
      <c r="T670" s="67"/>
      <c r="U670" s="244" t="str">
        <f>IF(F670="","",Tabla1[[#This Row],[Fecha Inicio grupo]]+3*7-7)</f>
        <v/>
      </c>
      <c r="V670" s="245" t="str">
        <f>IF(F670="","",EDATE(Tabla1[[#This Row],[Fecha Inicio grupo]],3))</f>
        <v/>
      </c>
      <c r="W670" s="29"/>
      <c r="X670" s="29"/>
      <c r="Y670" s="76"/>
      <c r="Z670" s="76"/>
      <c r="AA670" s="76"/>
      <c r="AB670" s="76"/>
      <c r="AC670" s="76"/>
      <c r="AD670" s="76"/>
      <c r="AE670" s="76"/>
      <c r="AF670" s="76"/>
      <c r="AG670" s="76"/>
      <c r="AH670" s="76"/>
      <c r="AI670" s="76"/>
      <c r="AJ670" s="76"/>
      <c r="AK670" s="76"/>
      <c r="AL670" s="76"/>
      <c r="AM670" s="76"/>
      <c r="AN670" s="76"/>
      <c r="AO670" s="145"/>
      <c r="AP670" s="247" t="str">
        <f>IF(F670="","",IFERROR(VLOOKUP(SUBSTITUTE(SUBSTITUTE(Tabla1[[#This Row],[Uso Sistemas]],"T","P"),"N","F"),Parámetros!$M$2:$N$17,2,0),"Completar hasta 3ra sem. para evaluar a Probacionista"))</f>
        <v/>
      </c>
      <c r="AQ670" s="39"/>
      <c r="AR670" s="39"/>
      <c r="AS670" s="39"/>
      <c r="AT670" s="28"/>
      <c r="AU670" s="55"/>
      <c r="AV670" s="55"/>
      <c r="AW670" s="55"/>
      <c r="AX670" s="249" t="str">
        <f>IF(V670="","",EOMONTH(EDATE(Tabla1[[#This Row],[Fecha Finalización]],2),0))</f>
        <v/>
      </c>
      <c r="AY670" s="39"/>
      <c r="AZ670" s="250" t="str">
        <f>IF(V670="","",EOMONTH(EDATE(Tabla1[[#This Row],[Fecha Finalización]],3),0))</f>
        <v/>
      </c>
      <c r="BA670" s="39"/>
      <c r="BB670" s="39"/>
      <c r="BC670" s="236"/>
      <c r="BD670" s="234" t="str">
        <f>IF(F670="","",Tabla1[[#This Row],[sem 01]]&amp;Tabla1[[#This Row],[sem 02]]&amp;Tabla1[[#This Row],[sem 03]])</f>
        <v/>
      </c>
      <c r="BE670" s="235" t="str">
        <f>IF(TRIM(F670)="","",$B$1&amp;"-"&amp;SUBSTITUTE(Tabla1[[#This Row],[Mes Inscrito]]," ","")&amp;"-"&amp;SUBSTITUTE(Tabla1[[#This Row],[Dia de clases Inscrito]]," ","")&amp;"-"&amp;SUBSTITUTE(Tabla1[[#This Row],[Horario Inscrito]]," ","")&amp;"-"&amp;Tabla1[[#This Row],[Fecha Inicio grupo]])</f>
        <v/>
      </c>
      <c r="BF670" s="252" t="str">
        <f>IF(F670="","",Tabla1[[#This Row],[Curso]])</f>
        <v/>
      </c>
      <c r="BG670" s="253" t="str">
        <f>+IF(TRIM(F670)="","",$B$1&amp;"-"&amp;TRIM(Tabla1[[#This Row],[Mes Inscrito]])&amp;"-"&amp;TRIM(Tabla1[[#This Row],[Dia de clases Inscrito]])&amp;"-"&amp;TRIM(Tabla1[[#This Row],[Horario Inscrito]])&amp;"-"&amp;TRIM(Tabla1[[#This Row],[Fecha Inicio grupo]])&amp;"-"&amp;TRIM(Tabla1[[#This Row],[Tipo Incrito]]))</f>
        <v/>
      </c>
      <c r="BH670" s="307"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8"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8"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8" t="str">
        <f>IF(Tabla1[[#This Row],[Fecha Inicio grupo]]="","",IFERROR(VLOOKUP(Tabla1[[#This Row],[Mes de Alta como miembro]],Parámetros!$AM$2:$AN$16,2,0),"01/01/1900"))</f>
        <v/>
      </c>
    </row>
    <row r="671" spans="1:63" ht="14.45">
      <c r="A671" s="68">
        <v>668</v>
      </c>
      <c r="B671" s="29"/>
      <c r="C671" s="34"/>
      <c r="D671" s="42"/>
      <c r="E671" s="64"/>
      <c r="F671" s="45"/>
      <c r="G671" s="45"/>
      <c r="H671" s="164"/>
      <c r="I671" s="42"/>
      <c r="J671" s="28"/>
      <c r="K671" s="69"/>
      <c r="L671" s="68"/>
      <c r="M671" s="46"/>
      <c r="N671" s="239" t="str">
        <f ca="1">IF(Tabla1[[#This Row],[Fecha de nac]]="","",IF(Tabla1[[#This Row],[Fecha Finalización]] &gt;=TODAY(), DATEDIF(Tabla1[[#This Row],[Fecha de nac]],TODAY(),"y"), ROUNDDOWN((Tabla1[[#This Row],[Fecha Finalización]] -Tabla1[[#This Row],[Fecha de nac]])/365,0)))</f>
        <v/>
      </c>
      <c r="O671" s="170"/>
      <c r="P671" s="34"/>
      <c r="Q671" s="67"/>
      <c r="R671" s="67"/>
      <c r="S671" s="67"/>
      <c r="T671" s="67"/>
      <c r="U671" s="244" t="str">
        <f>IF(F671="","",Tabla1[[#This Row],[Fecha Inicio grupo]]+3*7-7)</f>
        <v/>
      </c>
      <c r="V671" s="245" t="str">
        <f>IF(F671="","",EDATE(Tabla1[[#This Row],[Fecha Inicio grupo]],3))</f>
        <v/>
      </c>
      <c r="W671" s="29"/>
      <c r="X671" s="29"/>
      <c r="Y671" s="76"/>
      <c r="Z671" s="76"/>
      <c r="AA671" s="76"/>
      <c r="AB671" s="76"/>
      <c r="AC671" s="76"/>
      <c r="AD671" s="76"/>
      <c r="AE671" s="76"/>
      <c r="AF671" s="76"/>
      <c r="AG671" s="76"/>
      <c r="AH671" s="76"/>
      <c r="AI671" s="76"/>
      <c r="AJ671" s="76"/>
      <c r="AK671" s="76"/>
      <c r="AL671" s="76"/>
      <c r="AM671" s="76"/>
      <c r="AN671" s="76"/>
      <c r="AO671" s="145"/>
      <c r="AP671" s="247" t="str">
        <f>IF(F671="","",IFERROR(VLOOKUP(SUBSTITUTE(SUBSTITUTE(Tabla1[[#This Row],[Uso Sistemas]],"T","P"),"N","F"),Parámetros!$M$2:$N$17,2,0),"Completar hasta 3ra sem. para evaluar a Probacionista"))</f>
        <v/>
      </c>
      <c r="AQ671" s="39"/>
      <c r="AR671" s="39"/>
      <c r="AS671" s="39"/>
      <c r="AT671" s="28"/>
      <c r="AU671" s="55"/>
      <c r="AV671" s="55"/>
      <c r="AW671" s="55"/>
      <c r="AX671" s="249" t="str">
        <f>IF(V671="","",EOMONTH(EDATE(Tabla1[[#This Row],[Fecha Finalización]],2),0))</f>
        <v/>
      </c>
      <c r="AY671" s="39"/>
      <c r="AZ671" s="250" t="str">
        <f>IF(V671="","",EOMONTH(EDATE(Tabla1[[#This Row],[Fecha Finalización]],3),0))</f>
        <v/>
      </c>
      <c r="BA671" s="39"/>
      <c r="BB671" s="39"/>
      <c r="BC671" s="236"/>
      <c r="BD671" s="234" t="str">
        <f>IF(F671="","",Tabla1[[#This Row],[sem 01]]&amp;Tabla1[[#This Row],[sem 02]]&amp;Tabla1[[#This Row],[sem 03]])</f>
        <v/>
      </c>
      <c r="BE671" s="235" t="str">
        <f>IF(TRIM(F671)="","",$B$1&amp;"-"&amp;SUBSTITUTE(Tabla1[[#This Row],[Mes Inscrito]]," ","")&amp;"-"&amp;SUBSTITUTE(Tabla1[[#This Row],[Dia de clases Inscrito]]," ","")&amp;"-"&amp;SUBSTITUTE(Tabla1[[#This Row],[Horario Inscrito]]," ","")&amp;"-"&amp;Tabla1[[#This Row],[Fecha Inicio grupo]])</f>
        <v/>
      </c>
      <c r="BF671" s="252" t="str">
        <f>IF(F671="","",Tabla1[[#This Row],[Curso]])</f>
        <v/>
      </c>
      <c r="BG671" s="253" t="str">
        <f>+IF(TRIM(F671)="","",$B$1&amp;"-"&amp;TRIM(Tabla1[[#This Row],[Mes Inscrito]])&amp;"-"&amp;TRIM(Tabla1[[#This Row],[Dia de clases Inscrito]])&amp;"-"&amp;TRIM(Tabla1[[#This Row],[Horario Inscrito]])&amp;"-"&amp;TRIM(Tabla1[[#This Row],[Fecha Inicio grupo]])&amp;"-"&amp;TRIM(Tabla1[[#This Row],[Tipo Incrito]]))</f>
        <v/>
      </c>
      <c r="BH671" s="307"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8"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8"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8" t="str">
        <f>IF(Tabla1[[#This Row],[Fecha Inicio grupo]]="","",IFERROR(VLOOKUP(Tabla1[[#This Row],[Mes de Alta como miembro]],Parámetros!$AM$2:$AN$16,2,0),"01/01/1900"))</f>
        <v/>
      </c>
    </row>
    <row r="672" spans="1:63" ht="14.45">
      <c r="A672" s="68">
        <v>669</v>
      </c>
      <c r="B672" s="29"/>
      <c r="C672" s="34"/>
      <c r="D672" s="42"/>
      <c r="E672" s="64"/>
      <c r="F672" s="45"/>
      <c r="G672" s="45"/>
      <c r="H672" s="164"/>
      <c r="I672" s="42"/>
      <c r="J672" s="28"/>
      <c r="K672" s="69"/>
      <c r="L672" s="68"/>
      <c r="M672" s="46"/>
      <c r="N672" s="239" t="str">
        <f ca="1">IF(Tabla1[[#This Row],[Fecha de nac]]="","",IF(Tabla1[[#This Row],[Fecha Finalización]] &gt;=TODAY(), DATEDIF(Tabla1[[#This Row],[Fecha de nac]],TODAY(),"y"), ROUNDDOWN((Tabla1[[#This Row],[Fecha Finalización]] -Tabla1[[#This Row],[Fecha de nac]])/365,0)))</f>
        <v/>
      </c>
      <c r="O672" s="170"/>
      <c r="P672" s="34"/>
      <c r="Q672" s="67"/>
      <c r="R672" s="67"/>
      <c r="S672" s="67"/>
      <c r="T672" s="67"/>
      <c r="U672" s="244" t="str">
        <f>IF(F672="","",Tabla1[[#This Row],[Fecha Inicio grupo]]+3*7-7)</f>
        <v/>
      </c>
      <c r="V672" s="245" t="str">
        <f>IF(F672="","",EDATE(Tabla1[[#This Row],[Fecha Inicio grupo]],3))</f>
        <v/>
      </c>
      <c r="W672" s="29"/>
      <c r="X672" s="29"/>
      <c r="Y672" s="76"/>
      <c r="Z672" s="76"/>
      <c r="AA672" s="76"/>
      <c r="AB672" s="76"/>
      <c r="AC672" s="76"/>
      <c r="AD672" s="76"/>
      <c r="AE672" s="76"/>
      <c r="AF672" s="76"/>
      <c r="AG672" s="76"/>
      <c r="AH672" s="76"/>
      <c r="AI672" s="76"/>
      <c r="AJ672" s="76"/>
      <c r="AK672" s="76"/>
      <c r="AL672" s="76"/>
      <c r="AM672" s="76"/>
      <c r="AN672" s="76"/>
      <c r="AO672" s="145"/>
      <c r="AP672" s="247" t="str">
        <f>IF(F672="","",IFERROR(VLOOKUP(SUBSTITUTE(SUBSTITUTE(Tabla1[[#This Row],[Uso Sistemas]],"T","P"),"N","F"),Parámetros!$M$2:$N$17,2,0),"Completar hasta 3ra sem. para evaluar a Probacionista"))</f>
        <v/>
      </c>
      <c r="AQ672" s="39"/>
      <c r="AR672" s="39"/>
      <c r="AS672" s="39"/>
      <c r="AT672" s="28"/>
      <c r="AU672" s="55"/>
      <c r="AV672" s="55"/>
      <c r="AW672" s="55"/>
      <c r="AX672" s="249" t="str">
        <f>IF(V672="","",EOMONTH(EDATE(Tabla1[[#This Row],[Fecha Finalización]],2),0))</f>
        <v/>
      </c>
      <c r="AY672" s="39"/>
      <c r="AZ672" s="250" t="str">
        <f>IF(V672="","",EOMONTH(EDATE(Tabla1[[#This Row],[Fecha Finalización]],3),0))</f>
        <v/>
      </c>
      <c r="BA672" s="39"/>
      <c r="BB672" s="39"/>
      <c r="BC672" s="236"/>
      <c r="BD672" s="234" t="str">
        <f>IF(F672="","",Tabla1[[#This Row],[sem 01]]&amp;Tabla1[[#This Row],[sem 02]]&amp;Tabla1[[#This Row],[sem 03]])</f>
        <v/>
      </c>
      <c r="BE672" s="235" t="str">
        <f>IF(TRIM(F672)="","",$B$1&amp;"-"&amp;SUBSTITUTE(Tabla1[[#This Row],[Mes Inscrito]]," ","")&amp;"-"&amp;SUBSTITUTE(Tabla1[[#This Row],[Dia de clases Inscrito]]," ","")&amp;"-"&amp;SUBSTITUTE(Tabla1[[#This Row],[Horario Inscrito]]," ","")&amp;"-"&amp;Tabla1[[#This Row],[Fecha Inicio grupo]])</f>
        <v/>
      </c>
      <c r="BF672" s="252" t="str">
        <f>IF(F672="","",Tabla1[[#This Row],[Curso]])</f>
        <v/>
      </c>
      <c r="BG672" s="253" t="str">
        <f>+IF(TRIM(F672)="","",$B$1&amp;"-"&amp;TRIM(Tabla1[[#This Row],[Mes Inscrito]])&amp;"-"&amp;TRIM(Tabla1[[#This Row],[Dia de clases Inscrito]])&amp;"-"&amp;TRIM(Tabla1[[#This Row],[Horario Inscrito]])&amp;"-"&amp;TRIM(Tabla1[[#This Row],[Fecha Inicio grupo]])&amp;"-"&amp;TRIM(Tabla1[[#This Row],[Tipo Incrito]]))</f>
        <v/>
      </c>
      <c r="BH672" s="307"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8"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8"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8" t="str">
        <f>IF(Tabla1[[#This Row],[Fecha Inicio grupo]]="","",IFERROR(VLOOKUP(Tabla1[[#This Row],[Mes de Alta como miembro]],Parámetros!$AM$2:$AN$16,2,0),"01/01/1900"))</f>
        <v/>
      </c>
    </row>
    <row r="673" spans="1:63" ht="14.45">
      <c r="A673" s="68">
        <v>670</v>
      </c>
      <c r="B673" s="29"/>
      <c r="C673" s="34"/>
      <c r="D673" s="42"/>
      <c r="E673" s="64"/>
      <c r="F673" s="45"/>
      <c r="G673" s="45"/>
      <c r="H673" s="164"/>
      <c r="I673" s="42"/>
      <c r="J673" s="28"/>
      <c r="K673" s="69"/>
      <c r="L673" s="68"/>
      <c r="M673" s="46"/>
      <c r="N673" s="239" t="str">
        <f ca="1">IF(Tabla1[[#This Row],[Fecha de nac]]="","",IF(Tabla1[[#This Row],[Fecha Finalización]] &gt;=TODAY(), DATEDIF(Tabla1[[#This Row],[Fecha de nac]],TODAY(),"y"), ROUNDDOWN((Tabla1[[#This Row],[Fecha Finalización]] -Tabla1[[#This Row],[Fecha de nac]])/365,0)))</f>
        <v/>
      </c>
      <c r="O673" s="170"/>
      <c r="P673" s="34"/>
      <c r="Q673" s="67"/>
      <c r="R673" s="67"/>
      <c r="S673" s="67"/>
      <c r="T673" s="67"/>
      <c r="U673" s="244" t="str">
        <f>IF(F673="","",Tabla1[[#This Row],[Fecha Inicio grupo]]+3*7-7)</f>
        <v/>
      </c>
      <c r="V673" s="245" t="str">
        <f>IF(F673="","",EDATE(Tabla1[[#This Row],[Fecha Inicio grupo]],3))</f>
        <v/>
      </c>
      <c r="W673" s="29"/>
      <c r="X673" s="29"/>
      <c r="Y673" s="76"/>
      <c r="Z673" s="76"/>
      <c r="AA673" s="76"/>
      <c r="AB673" s="76"/>
      <c r="AC673" s="76"/>
      <c r="AD673" s="76"/>
      <c r="AE673" s="76"/>
      <c r="AF673" s="76"/>
      <c r="AG673" s="76"/>
      <c r="AH673" s="76"/>
      <c r="AI673" s="76"/>
      <c r="AJ673" s="76"/>
      <c r="AK673" s="76"/>
      <c r="AL673" s="76"/>
      <c r="AM673" s="76"/>
      <c r="AN673" s="76"/>
      <c r="AO673" s="145"/>
      <c r="AP673" s="247" t="str">
        <f>IF(F673="","",IFERROR(VLOOKUP(SUBSTITUTE(SUBSTITUTE(Tabla1[[#This Row],[Uso Sistemas]],"T","P"),"N","F"),Parámetros!$M$2:$N$17,2,0),"Completar hasta 3ra sem. para evaluar a Probacionista"))</f>
        <v/>
      </c>
      <c r="AQ673" s="39"/>
      <c r="AR673" s="39"/>
      <c r="AS673" s="39"/>
      <c r="AT673" s="28"/>
      <c r="AU673" s="55"/>
      <c r="AV673" s="55"/>
      <c r="AW673" s="55"/>
      <c r="AX673" s="249" t="str">
        <f>IF(V673="","",EOMONTH(EDATE(Tabla1[[#This Row],[Fecha Finalización]],2),0))</f>
        <v/>
      </c>
      <c r="AY673" s="39"/>
      <c r="AZ673" s="250" t="str">
        <f>IF(V673="","",EOMONTH(EDATE(Tabla1[[#This Row],[Fecha Finalización]],3),0))</f>
        <v/>
      </c>
      <c r="BA673" s="39"/>
      <c r="BB673" s="39"/>
      <c r="BC673" s="236"/>
      <c r="BD673" s="234" t="str">
        <f>IF(F673="","",Tabla1[[#This Row],[sem 01]]&amp;Tabla1[[#This Row],[sem 02]]&amp;Tabla1[[#This Row],[sem 03]])</f>
        <v/>
      </c>
      <c r="BE673" s="235" t="str">
        <f>IF(TRIM(F673)="","",$B$1&amp;"-"&amp;SUBSTITUTE(Tabla1[[#This Row],[Mes Inscrito]]," ","")&amp;"-"&amp;SUBSTITUTE(Tabla1[[#This Row],[Dia de clases Inscrito]]," ","")&amp;"-"&amp;SUBSTITUTE(Tabla1[[#This Row],[Horario Inscrito]]," ","")&amp;"-"&amp;Tabla1[[#This Row],[Fecha Inicio grupo]])</f>
        <v/>
      </c>
      <c r="BF673" s="252" t="str">
        <f>IF(F673="","",Tabla1[[#This Row],[Curso]])</f>
        <v/>
      </c>
      <c r="BG673" s="253" t="str">
        <f>+IF(TRIM(F673)="","",$B$1&amp;"-"&amp;TRIM(Tabla1[[#This Row],[Mes Inscrito]])&amp;"-"&amp;TRIM(Tabla1[[#This Row],[Dia de clases Inscrito]])&amp;"-"&amp;TRIM(Tabla1[[#This Row],[Horario Inscrito]])&amp;"-"&amp;TRIM(Tabla1[[#This Row],[Fecha Inicio grupo]])&amp;"-"&amp;TRIM(Tabla1[[#This Row],[Tipo Incrito]]))</f>
        <v/>
      </c>
      <c r="BH673" s="307"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8"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8"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8" t="str">
        <f>IF(Tabla1[[#This Row],[Fecha Inicio grupo]]="","",IFERROR(VLOOKUP(Tabla1[[#This Row],[Mes de Alta como miembro]],Parámetros!$AM$2:$AN$16,2,0),"01/01/1900"))</f>
        <v/>
      </c>
    </row>
    <row r="674" spans="1:63" ht="14.45">
      <c r="A674" s="68">
        <v>671</v>
      </c>
      <c r="B674" s="29"/>
      <c r="C674" s="34"/>
      <c r="D674" s="42"/>
      <c r="E674" s="64"/>
      <c r="F674" s="45"/>
      <c r="G674" s="45"/>
      <c r="H674" s="164"/>
      <c r="I674" s="42"/>
      <c r="J674" s="28"/>
      <c r="K674" s="69"/>
      <c r="L674" s="68"/>
      <c r="M674" s="46"/>
      <c r="N674" s="239" t="str">
        <f ca="1">IF(Tabla1[[#This Row],[Fecha de nac]]="","",IF(Tabla1[[#This Row],[Fecha Finalización]] &gt;=TODAY(), DATEDIF(Tabla1[[#This Row],[Fecha de nac]],TODAY(),"y"), ROUNDDOWN((Tabla1[[#This Row],[Fecha Finalización]] -Tabla1[[#This Row],[Fecha de nac]])/365,0)))</f>
        <v/>
      </c>
      <c r="O674" s="170"/>
      <c r="P674" s="34"/>
      <c r="Q674" s="67"/>
      <c r="R674" s="67"/>
      <c r="S674" s="67"/>
      <c r="T674" s="67"/>
      <c r="U674" s="244" t="str">
        <f>IF(F674="","",Tabla1[[#This Row],[Fecha Inicio grupo]]+3*7-7)</f>
        <v/>
      </c>
      <c r="V674" s="245" t="str">
        <f>IF(F674="","",EDATE(Tabla1[[#This Row],[Fecha Inicio grupo]],3))</f>
        <v/>
      </c>
      <c r="W674" s="29"/>
      <c r="X674" s="29"/>
      <c r="Y674" s="76"/>
      <c r="Z674" s="76"/>
      <c r="AA674" s="76"/>
      <c r="AB674" s="76"/>
      <c r="AC674" s="76"/>
      <c r="AD674" s="76"/>
      <c r="AE674" s="76"/>
      <c r="AF674" s="76"/>
      <c r="AG674" s="76"/>
      <c r="AH674" s="76"/>
      <c r="AI674" s="76"/>
      <c r="AJ674" s="76"/>
      <c r="AK674" s="76"/>
      <c r="AL674" s="76"/>
      <c r="AM674" s="76"/>
      <c r="AN674" s="76"/>
      <c r="AO674" s="145"/>
      <c r="AP674" s="247" t="str">
        <f>IF(F674="","",IFERROR(VLOOKUP(SUBSTITUTE(SUBSTITUTE(Tabla1[[#This Row],[Uso Sistemas]],"T","P"),"N","F"),Parámetros!$M$2:$N$17,2,0),"Completar hasta 3ra sem. para evaluar a Probacionista"))</f>
        <v/>
      </c>
      <c r="AQ674" s="39"/>
      <c r="AR674" s="39"/>
      <c r="AS674" s="39"/>
      <c r="AT674" s="28"/>
      <c r="AU674" s="55"/>
      <c r="AV674" s="55"/>
      <c r="AW674" s="55"/>
      <c r="AX674" s="249" t="str">
        <f>IF(V674="","",EOMONTH(EDATE(Tabla1[[#This Row],[Fecha Finalización]],2),0))</f>
        <v/>
      </c>
      <c r="AY674" s="39"/>
      <c r="AZ674" s="250" t="str">
        <f>IF(V674="","",EOMONTH(EDATE(Tabla1[[#This Row],[Fecha Finalización]],3),0))</f>
        <v/>
      </c>
      <c r="BA674" s="39"/>
      <c r="BB674" s="39"/>
      <c r="BC674" s="236"/>
      <c r="BD674" s="234" t="str">
        <f>IF(F674="","",Tabla1[[#This Row],[sem 01]]&amp;Tabla1[[#This Row],[sem 02]]&amp;Tabla1[[#This Row],[sem 03]])</f>
        <v/>
      </c>
      <c r="BE674" s="235" t="str">
        <f>IF(TRIM(F674)="","",$B$1&amp;"-"&amp;SUBSTITUTE(Tabla1[[#This Row],[Mes Inscrito]]," ","")&amp;"-"&amp;SUBSTITUTE(Tabla1[[#This Row],[Dia de clases Inscrito]]," ","")&amp;"-"&amp;SUBSTITUTE(Tabla1[[#This Row],[Horario Inscrito]]," ","")&amp;"-"&amp;Tabla1[[#This Row],[Fecha Inicio grupo]])</f>
        <v/>
      </c>
      <c r="BF674" s="252" t="str">
        <f>IF(F674="","",Tabla1[[#This Row],[Curso]])</f>
        <v/>
      </c>
      <c r="BG674" s="253" t="str">
        <f>+IF(TRIM(F674)="","",$B$1&amp;"-"&amp;TRIM(Tabla1[[#This Row],[Mes Inscrito]])&amp;"-"&amp;TRIM(Tabla1[[#This Row],[Dia de clases Inscrito]])&amp;"-"&amp;TRIM(Tabla1[[#This Row],[Horario Inscrito]])&amp;"-"&amp;TRIM(Tabla1[[#This Row],[Fecha Inicio grupo]])&amp;"-"&amp;TRIM(Tabla1[[#This Row],[Tipo Incrito]]))</f>
        <v/>
      </c>
      <c r="BH674" s="307"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8"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8"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8" t="str">
        <f>IF(Tabla1[[#This Row],[Fecha Inicio grupo]]="","",IFERROR(VLOOKUP(Tabla1[[#This Row],[Mes de Alta como miembro]],Parámetros!$AM$2:$AN$16,2,0),"01/01/1900"))</f>
        <v/>
      </c>
    </row>
    <row r="675" spans="1:63" ht="14.45">
      <c r="A675" s="68">
        <v>672</v>
      </c>
      <c r="B675" s="29"/>
      <c r="C675" s="34"/>
      <c r="D675" s="42"/>
      <c r="E675" s="64"/>
      <c r="F675" s="45"/>
      <c r="G675" s="45"/>
      <c r="H675" s="164"/>
      <c r="I675" s="42"/>
      <c r="J675" s="28"/>
      <c r="K675" s="69"/>
      <c r="L675" s="68"/>
      <c r="M675" s="46"/>
      <c r="N675" s="239" t="str">
        <f ca="1">IF(Tabla1[[#This Row],[Fecha de nac]]="","",IF(Tabla1[[#This Row],[Fecha Finalización]] &gt;=TODAY(), DATEDIF(Tabla1[[#This Row],[Fecha de nac]],TODAY(),"y"), ROUNDDOWN((Tabla1[[#This Row],[Fecha Finalización]] -Tabla1[[#This Row],[Fecha de nac]])/365,0)))</f>
        <v/>
      </c>
      <c r="O675" s="170"/>
      <c r="P675" s="34"/>
      <c r="Q675" s="67"/>
      <c r="R675" s="67"/>
      <c r="S675" s="67"/>
      <c r="T675" s="67"/>
      <c r="U675" s="244" t="str">
        <f>IF(F675="","",Tabla1[[#This Row],[Fecha Inicio grupo]]+3*7-7)</f>
        <v/>
      </c>
      <c r="V675" s="245" t="str">
        <f>IF(F675="","",EDATE(Tabla1[[#This Row],[Fecha Inicio grupo]],3))</f>
        <v/>
      </c>
      <c r="W675" s="29"/>
      <c r="X675" s="29"/>
      <c r="Y675" s="76"/>
      <c r="Z675" s="76"/>
      <c r="AA675" s="76"/>
      <c r="AB675" s="76"/>
      <c r="AC675" s="76"/>
      <c r="AD675" s="76"/>
      <c r="AE675" s="76"/>
      <c r="AF675" s="76"/>
      <c r="AG675" s="76"/>
      <c r="AH675" s="76"/>
      <c r="AI675" s="76"/>
      <c r="AJ675" s="76"/>
      <c r="AK675" s="76"/>
      <c r="AL675" s="76"/>
      <c r="AM675" s="76"/>
      <c r="AN675" s="76"/>
      <c r="AO675" s="145"/>
      <c r="AP675" s="247" t="str">
        <f>IF(F675="","",IFERROR(VLOOKUP(SUBSTITUTE(SUBSTITUTE(Tabla1[[#This Row],[Uso Sistemas]],"T","P"),"N","F"),Parámetros!$M$2:$N$17,2,0),"Completar hasta 3ra sem. para evaluar a Probacionista"))</f>
        <v/>
      </c>
      <c r="AQ675" s="39"/>
      <c r="AR675" s="39"/>
      <c r="AS675" s="39"/>
      <c r="AT675" s="28"/>
      <c r="AU675" s="55"/>
      <c r="AV675" s="55"/>
      <c r="AW675" s="55"/>
      <c r="AX675" s="249" t="str">
        <f>IF(V675="","",EOMONTH(EDATE(Tabla1[[#This Row],[Fecha Finalización]],2),0))</f>
        <v/>
      </c>
      <c r="AY675" s="39"/>
      <c r="AZ675" s="250" t="str">
        <f>IF(V675="","",EOMONTH(EDATE(Tabla1[[#This Row],[Fecha Finalización]],3),0))</f>
        <v/>
      </c>
      <c r="BA675" s="39"/>
      <c r="BB675" s="39"/>
      <c r="BC675" s="236"/>
      <c r="BD675" s="234" t="str">
        <f>IF(F675="","",Tabla1[[#This Row],[sem 01]]&amp;Tabla1[[#This Row],[sem 02]]&amp;Tabla1[[#This Row],[sem 03]])</f>
        <v/>
      </c>
      <c r="BE675" s="235" t="str">
        <f>IF(TRIM(F675)="","",$B$1&amp;"-"&amp;SUBSTITUTE(Tabla1[[#This Row],[Mes Inscrito]]," ","")&amp;"-"&amp;SUBSTITUTE(Tabla1[[#This Row],[Dia de clases Inscrito]]," ","")&amp;"-"&amp;SUBSTITUTE(Tabla1[[#This Row],[Horario Inscrito]]," ","")&amp;"-"&amp;Tabla1[[#This Row],[Fecha Inicio grupo]])</f>
        <v/>
      </c>
      <c r="BF675" s="252" t="str">
        <f>IF(F675="","",Tabla1[[#This Row],[Curso]])</f>
        <v/>
      </c>
      <c r="BG675" s="253" t="str">
        <f>+IF(TRIM(F675)="","",$B$1&amp;"-"&amp;TRIM(Tabla1[[#This Row],[Mes Inscrito]])&amp;"-"&amp;TRIM(Tabla1[[#This Row],[Dia de clases Inscrito]])&amp;"-"&amp;TRIM(Tabla1[[#This Row],[Horario Inscrito]])&amp;"-"&amp;TRIM(Tabla1[[#This Row],[Fecha Inicio grupo]])&amp;"-"&amp;TRIM(Tabla1[[#This Row],[Tipo Incrito]]))</f>
        <v/>
      </c>
      <c r="BH675" s="307"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8"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8"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8" t="str">
        <f>IF(Tabla1[[#This Row],[Fecha Inicio grupo]]="","",IFERROR(VLOOKUP(Tabla1[[#This Row],[Mes de Alta como miembro]],Parámetros!$AM$2:$AN$16,2,0),"01/01/1900"))</f>
        <v/>
      </c>
    </row>
    <row r="676" spans="1:63" ht="14.45">
      <c r="A676" s="68">
        <v>673</v>
      </c>
      <c r="B676" s="29"/>
      <c r="C676" s="34"/>
      <c r="D676" s="42"/>
      <c r="E676" s="64"/>
      <c r="F676" s="45"/>
      <c r="G676" s="45"/>
      <c r="H676" s="164"/>
      <c r="I676" s="42"/>
      <c r="J676" s="28"/>
      <c r="K676" s="69"/>
      <c r="L676" s="68"/>
      <c r="M676" s="46"/>
      <c r="N676" s="239" t="str">
        <f ca="1">IF(Tabla1[[#This Row],[Fecha de nac]]="","",IF(Tabla1[[#This Row],[Fecha Finalización]] &gt;=TODAY(), DATEDIF(Tabla1[[#This Row],[Fecha de nac]],TODAY(),"y"), ROUNDDOWN((Tabla1[[#This Row],[Fecha Finalización]] -Tabla1[[#This Row],[Fecha de nac]])/365,0)))</f>
        <v/>
      </c>
      <c r="O676" s="170"/>
      <c r="P676" s="34"/>
      <c r="Q676" s="67"/>
      <c r="R676" s="67"/>
      <c r="S676" s="67"/>
      <c r="T676" s="67"/>
      <c r="U676" s="244" t="str">
        <f>IF(F676="","",Tabla1[[#This Row],[Fecha Inicio grupo]]+3*7-7)</f>
        <v/>
      </c>
      <c r="V676" s="245" t="str">
        <f>IF(F676="","",EDATE(Tabla1[[#This Row],[Fecha Inicio grupo]],3))</f>
        <v/>
      </c>
      <c r="W676" s="29"/>
      <c r="X676" s="29"/>
      <c r="Y676" s="76"/>
      <c r="Z676" s="76"/>
      <c r="AA676" s="76"/>
      <c r="AB676" s="76"/>
      <c r="AC676" s="76"/>
      <c r="AD676" s="76"/>
      <c r="AE676" s="76"/>
      <c r="AF676" s="76"/>
      <c r="AG676" s="76"/>
      <c r="AH676" s="76"/>
      <c r="AI676" s="76"/>
      <c r="AJ676" s="76"/>
      <c r="AK676" s="76"/>
      <c r="AL676" s="76"/>
      <c r="AM676" s="76"/>
      <c r="AN676" s="76"/>
      <c r="AO676" s="145"/>
      <c r="AP676" s="247" t="str">
        <f>IF(F676="","",IFERROR(VLOOKUP(SUBSTITUTE(SUBSTITUTE(Tabla1[[#This Row],[Uso Sistemas]],"T","P"),"N","F"),Parámetros!$M$2:$N$17,2,0),"Completar hasta 3ra sem. para evaluar a Probacionista"))</f>
        <v/>
      </c>
      <c r="AQ676" s="39"/>
      <c r="AR676" s="39"/>
      <c r="AS676" s="39"/>
      <c r="AT676" s="28"/>
      <c r="AU676" s="55"/>
      <c r="AV676" s="55"/>
      <c r="AW676" s="55"/>
      <c r="AX676" s="249" t="str">
        <f>IF(V676="","",EOMONTH(EDATE(Tabla1[[#This Row],[Fecha Finalización]],2),0))</f>
        <v/>
      </c>
      <c r="AY676" s="39"/>
      <c r="AZ676" s="250" t="str">
        <f>IF(V676="","",EOMONTH(EDATE(Tabla1[[#This Row],[Fecha Finalización]],3),0))</f>
        <v/>
      </c>
      <c r="BA676" s="39"/>
      <c r="BB676" s="39"/>
      <c r="BC676" s="236"/>
      <c r="BD676" s="234" t="str">
        <f>IF(F676="","",Tabla1[[#This Row],[sem 01]]&amp;Tabla1[[#This Row],[sem 02]]&amp;Tabla1[[#This Row],[sem 03]])</f>
        <v/>
      </c>
      <c r="BE676" s="235" t="str">
        <f>IF(TRIM(F676)="","",$B$1&amp;"-"&amp;SUBSTITUTE(Tabla1[[#This Row],[Mes Inscrito]]," ","")&amp;"-"&amp;SUBSTITUTE(Tabla1[[#This Row],[Dia de clases Inscrito]]," ","")&amp;"-"&amp;SUBSTITUTE(Tabla1[[#This Row],[Horario Inscrito]]," ","")&amp;"-"&amp;Tabla1[[#This Row],[Fecha Inicio grupo]])</f>
        <v/>
      </c>
      <c r="BF676" s="252" t="str">
        <f>IF(F676="","",Tabla1[[#This Row],[Curso]])</f>
        <v/>
      </c>
      <c r="BG676" s="253" t="str">
        <f>+IF(TRIM(F676)="","",$B$1&amp;"-"&amp;TRIM(Tabla1[[#This Row],[Mes Inscrito]])&amp;"-"&amp;TRIM(Tabla1[[#This Row],[Dia de clases Inscrito]])&amp;"-"&amp;TRIM(Tabla1[[#This Row],[Horario Inscrito]])&amp;"-"&amp;TRIM(Tabla1[[#This Row],[Fecha Inicio grupo]])&amp;"-"&amp;TRIM(Tabla1[[#This Row],[Tipo Incrito]]))</f>
        <v/>
      </c>
      <c r="BH676" s="307"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8"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8"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8" t="str">
        <f>IF(Tabla1[[#This Row],[Fecha Inicio grupo]]="","",IFERROR(VLOOKUP(Tabla1[[#This Row],[Mes de Alta como miembro]],Parámetros!$AM$2:$AN$16,2,0),"01/01/1900"))</f>
        <v/>
      </c>
    </row>
    <row r="677" spans="1:63" ht="14.45">
      <c r="A677" s="68">
        <v>674</v>
      </c>
      <c r="B677" s="29"/>
      <c r="C677" s="34"/>
      <c r="D677" s="42"/>
      <c r="E677" s="64"/>
      <c r="F677" s="45"/>
      <c r="G677" s="45"/>
      <c r="H677" s="164"/>
      <c r="I677" s="42"/>
      <c r="J677" s="28"/>
      <c r="K677" s="69"/>
      <c r="L677" s="68"/>
      <c r="M677" s="46"/>
      <c r="N677" s="239" t="str">
        <f ca="1">IF(Tabla1[[#This Row],[Fecha de nac]]="","",IF(Tabla1[[#This Row],[Fecha Finalización]] &gt;=TODAY(), DATEDIF(Tabla1[[#This Row],[Fecha de nac]],TODAY(),"y"), ROUNDDOWN((Tabla1[[#This Row],[Fecha Finalización]] -Tabla1[[#This Row],[Fecha de nac]])/365,0)))</f>
        <v/>
      </c>
      <c r="O677" s="170"/>
      <c r="P677" s="34"/>
      <c r="Q677" s="67"/>
      <c r="R677" s="67"/>
      <c r="S677" s="67"/>
      <c r="T677" s="67"/>
      <c r="U677" s="244" t="str">
        <f>IF(F677="","",Tabla1[[#This Row],[Fecha Inicio grupo]]+3*7-7)</f>
        <v/>
      </c>
      <c r="V677" s="245" t="str">
        <f>IF(F677="","",EDATE(Tabla1[[#This Row],[Fecha Inicio grupo]],3))</f>
        <v/>
      </c>
      <c r="W677" s="29"/>
      <c r="X677" s="29"/>
      <c r="Y677" s="76"/>
      <c r="Z677" s="76"/>
      <c r="AA677" s="76"/>
      <c r="AB677" s="76"/>
      <c r="AC677" s="76"/>
      <c r="AD677" s="76"/>
      <c r="AE677" s="76"/>
      <c r="AF677" s="76"/>
      <c r="AG677" s="76"/>
      <c r="AH677" s="76"/>
      <c r="AI677" s="76"/>
      <c r="AJ677" s="76"/>
      <c r="AK677" s="76"/>
      <c r="AL677" s="76"/>
      <c r="AM677" s="76"/>
      <c r="AN677" s="76"/>
      <c r="AO677" s="145"/>
      <c r="AP677" s="247" t="str">
        <f>IF(F677="","",IFERROR(VLOOKUP(SUBSTITUTE(SUBSTITUTE(Tabla1[[#This Row],[Uso Sistemas]],"T","P"),"N","F"),Parámetros!$M$2:$N$17,2,0),"Completar hasta 3ra sem. para evaluar a Probacionista"))</f>
        <v/>
      </c>
      <c r="AQ677" s="39"/>
      <c r="AR677" s="39"/>
      <c r="AS677" s="39"/>
      <c r="AT677" s="28"/>
      <c r="AU677" s="55"/>
      <c r="AV677" s="55"/>
      <c r="AW677" s="55"/>
      <c r="AX677" s="249" t="str">
        <f>IF(V677="","",EOMONTH(EDATE(Tabla1[[#This Row],[Fecha Finalización]],2),0))</f>
        <v/>
      </c>
      <c r="AY677" s="39"/>
      <c r="AZ677" s="250" t="str">
        <f>IF(V677="","",EOMONTH(EDATE(Tabla1[[#This Row],[Fecha Finalización]],3),0))</f>
        <v/>
      </c>
      <c r="BA677" s="39"/>
      <c r="BB677" s="39"/>
      <c r="BC677" s="236"/>
      <c r="BD677" s="234" t="str">
        <f>IF(F677="","",Tabla1[[#This Row],[sem 01]]&amp;Tabla1[[#This Row],[sem 02]]&amp;Tabla1[[#This Row],[sem 03]])</f>
        <v/>
      </c>
      <c r="BE677" s="235" t="str">
        <f>IF(TRIM(F677)="","",$B$1&amp;"-"&amp;SUBSTITUTE(Tabla1[[#This Row],[Mes Inscrito]]," ","")&amp;"-"&amp;SUBSTITUTE(Tabla1[[#This Row],[Dia de clases Inscrito]]," ","")&amp;"-"&amp;SUBSTITUTE(Tabla1[[#This Row],[Horario Inscrito]]," ","")&amp;"-"&amp;Tabla1[[#This Row],[Fecha Inicio grupo]])</f>
        <v/>
      </c>
      <c r="BF677" s="252" t="str">
        <f>IF(F677="","",Tabla1[[#This Row],[Curso]])</f>
        <v/>
      </c>
      <c r="BG677" s="253" t="str">
        <f>+IF(TRIM(F677)="","",$B$1&amp;"-"&amp;TRIM(Tabla1[[#This Row],[Mes Inscrito]])&amp;"-"&amp;TRIM(Tabla1[[#This Row],[Dia de clases Inscrito]])&amp;"-"&amp;TRIM(Tabla1[[#This Row],[Horario Inscrito]])&amp;"-"&amp;TRIM(Tabla1[[#This Row],[Fecha Inicio grupo]])&amp;"-"&amp;TRIM(Tabla1[[#This Row],[Tipo Incrito]]))</f>
        <v/>
      </c>
      <c r="BH677" s="307"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8"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8"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8" t="str">
        <f>IF(Tabla1[[#This Row],[Fecha Inicio grupo]]="","",IFERROR(VLOOKUP(Tabla1[[#This Row],[Mes de Alta como miembro]],Parámetros!$AM$2:$AN$16,2,0),"01/01/1900"))</f>
        <v/>
      </c>
    </row>
    <row r="678" spans="1:63" ht="14.45">
      <c r="A678" s="68">
        <v>675</v>
      </c>
      <c r="B678" s="29"/>
      <c r="C678" s="34"/>
      <c r="D678" s="42"/>
      <c r="E678" s="64"/>
      <c r="F678" s="45"/>
      <c r="G678" s="45"/>
      <c r="H678" s="164"/>
      <c r="I678" s="42"/>
      <c r="J678" s="28"/>
      <c r="K678" s="69"/>
      <c r="L678" s="68"/>
      <c r="M678" s="46"/>
      <c r="N678" s="239" t="str">
        <f ca="1">IF(Tabla1[[#This Row],[Fecha de nac]]="","",IF(Tabla1[[#This Row],[Fecha Finalización]] &gt;=TODAY(), DATEDIF(Tabla1[[#This Row],[Fecha de nac]],TODAY(),"y"), ROUNDDOWN((Tabla1[[#This Row],[Fecha Finalización]] -Tabla1[[#This Row],[Fecha de nac]])/365,0)))</f>
        <v/>
      </c>
      <c r="O678" s="170"/>
      <c r="P678" s="34"/>
      <c r="Q678" s="67"/>
      <c r="R678" s="67"/>
      <c r="S678" s="67"/>
      <c r="T678" s="67"/>
      <c r="U678" s="244" t="str">
        <f>IF(F678="","",Tabla1[[#This Row],[Fecha Inicio grupo]]+3*7-7)</f>
        <v/>
      </c>
      <c r="V678" s="245" t="str">
        <f>IF(F678="","",EDATE(Tabla1[[#This Row],[Fecha Inicio grupo]],3))</f>
        <v/>
      </c>
      <c r="W678" s="29"/>
      <c r="X678" s="29"/>
      <c r="Y678" s="76"/>
      <c r="Z678" s="76"/>
      <c r="AA678" s="76"/>
      <c r="AB678" s="76"/>
      <c r="AC678" s="76"/>
      <c r="AD678" s="76"/>
      <c r="AE678" s="76"/>
      <c r="AF678" s="76"/>
      <c r="AG678" s="76"/>
      <c r="AH678" s="76"/>
      <c r="AI678" s="76"/>
      <c r="AJ678" s="76"/>
      <c r="AK678" s="76"/>
      <c r="AL678" s="76"/>
      <c r="AM678" s="76"/>
      <c r="AN678" s="76"/>
      <c r="AO678" s="145"/>
      <c r="AP678" s="247" t="str">
        <f>IF(F678="","",IFERROR(VLOOKUP(SUBSTITUTE(SUBSTITUTE(Tabla1[[#This Row],[Uso Sistemas]],"T","P"),"N","F"),Parámetros!$M$2:$N$17,2,0),"Completar hasta 3ra sem. para evaluar a Probacionista"))</f>
        <v/>
      </c>
      <c r="AQ678" s="39"/>
      <c r="AR678" s="39"/>
      <c r="AS678" s="39"/>
      <c r="AT678" s="28"/>
      <c r="AU678" s="55"/>
      <c r="AV678" s="55"/>
      <c r="AW678" s="55"/>
      <c r="AX678" s="249" t="str">
        <f>IF(V678="","",EOMONTH(EDATE(Tabla1[[#This Row],[Fecha Finalización]],2),0))</f>
        <v/>
      </c>
      <c r="AY678" s="39"/>
      <c r="AZ678" s="250" t="str">
        <f>IF(V678="","",EOMONTH(EDATE(Tabla1[[#This Row],[Fecha Finalización]],3),0))</f>
        <v/>
      </c>
      <c r="BA678" s="39"/>
      <c r="BB678" s="39"/>
      <c r="BC678" s="236"/>
      <c r="BD678" s="234" t="str">
        <f>IF(F678="","",Tabla1[[#This Row],[sem 01]]&amp;Tabla1[[#This Row],[sem 02]]&amp;Tabla1[[#This Row],[sem 03]])</f>
        <v/>
      </c>
      <c r="BE678" s="235" t="str">
        <f>IF(TRIM(F678)="","",$B$1&amp;"-"&amp;SUBSTITUTE(Tabla1[[#This Row],[Mes Inscrito]]," ","")&amp;"-"&amp;SUBSTITUTE(Tabla1[[#This Row],[Dia de clases Inscrito]]," ","")&amp;"-"&amp;SUBSTITUTE(Tabla1[[#This Row],[Horario Inscrito]]," ","")&amp;"-"&amp;Tabla1[[#This Row],[Fecha Inicio grupo]])</f>
        <v/>
      </c>
      <c r="BF678" s="252" t="str">
        <f>IF(F678="","",Tabla1[[#This Row],[Curso]])</f>
        <v/>
      </c>
      <c r="BG678" s="253" t="str">
        <f>+IF(TRIM(F678)="","",$B$1&amp;"-"&amp;TRIM(Tabla1[[#This Row],[Mes Inscrito]])&amp;"-"&amp;TRIM(Tabla1[[#This Row],[Dia de clases Inscrito]])&amp;"-"&amp;TRIM(Tabla1[[#This Row],[Horario Inscrito]])&amp;"-"&amp;TRIM(Tabla1[[#This Row],[Fecha Inicio grupo]])&amp;"-"&amp;TRIM(Tabla1[[#This Row],[Tipo Incrito]]))</f>
        <v/>
      </c>
      <c r="BH678" s="307"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8"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8"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8" t="str">
        <f>IF(Tabla1[[#This Row],[Fecha Inicio grupo]]="","",IFERROR(VLOOKUP(Tabla1[[#This Row],[Mes de Alta como miembro]],Parámetros!$AM$2:$AN$16,2,0),"01/01/1900"))</f>
        <v/>
      </c>
    </row>
    <row r="679" spans="1:63" ht="14.45">
      <c r="A679" s="68">
        <v>676</v>
      </c>
      <c r="B679" s="29"/>
      <c r="C679" s="34"/>
      <c r="D679" s="42"/>
      <c r="E679" s="64"/>
      <c r="F679" s="45"/>
      <c r="G679" s="45"/>
      <c r="H679" s="164"/>
      <c r="I679" s="42"/>
      <c r="J679" s="28"/>
      <c r="K679" s="69"/>
      <c r="L679" s="68"/>
      <c r="M679" s="46"/>
      <c r="N679" s="239" t="str">
        <f ca="1">IF(Tabla1[[#This Row],[Fecha de nac]]="","",IF(Tabla1[[#This Row],[Fecha Finalización]] &gt;=TODAY(), DATEDIF(Tabla1[[#This Row],[Fecha de nac]],TODAY(),"y"), ROUNDDOWN((Tabla1[[#This Row],[Fecha Finalización]] -Tabla1[[#This Row],[Fecha de nac]])/365,0)))</f>
        <v/>
      </c>
      <c r="O679" s="170"/>
      <c r="P679" s="34"/>
      <c r="Q679" s="67"/>
      <c r="R679" s="67"/>
      <c r="S679" s="67"/>
      <c r="T679" s="67"/>
      <c r="U679" s="244" t="str">
        <f>IF(F679="","",Tabla1[[#This Row],[Fecha Inicio grupo]]+3*7-7)</f>
        <v/>
      </c>
      <c r="V679" s="245" t="str">
        <f>IF(F679="","",EDATE(Tabla1[[#This Row],[Fecha Inicio grupo]],3))</f>
        <v/>
      </c>
      <c r="W679" s="29"/>
      <c r="X679" s="29"/>
      <c r="Y679" s="76"/>
      <c r="Z679" s="76"/>
      <c r="AA679" s="76"/>
      <c r="AB679" s="76"/>
      <c r="AC679" s="76"/>
      <c r="AD679" s="76"/>
      <c r="AE679" s="76"/>
      <c r="AF679" s="76"/>
      <c r="AG679" s="76"/>
      <c r="AH679" s="76"/>
      <c r="AI679" s="76"/>
      <c r="AJ679" s="76"/>
      <c r="AK679" s="76"/>
      <c r="AL679" s="76"/>
      <c r="AM679" s="76"/>
      <c r="AN679" s="76"/>
      <c r="AO679" s="145"/>
      <c r="AP679" s="247" t="str">
        <f>IF(F679="","",IFERROR(VLOOKUP(SUBSTITUTE(SUBSTITUTE(Tabla1[[#This Row],[Uso Sistemas]],"T","P"),"N","F"),Parámetros!$M$2:$N$17,2,0),"Completar hasta 3ra sem. para evaluar a Probacionista"))</f>
        <v/>
      </c>
      <c r="AQ679" s="39"/>
      <c r="AR679" s="39"/>
      <c r="AS679" s="39"/>
      <c r="AT679" s="28"/>
      <c r="AU679" s="55"/>
      <c r="AV679" s="55"/>
      <c r="AW679" s="55"/>
      <c r="AX679" s="249" t="str">
        <f>IF(V679="","",EOMONTH(EDATE(Tabla1[[#This Row],[Fecha Finalización]],2),0))</f>
        <v/>
      </c>
      <c r="AY679" s="39"/>
      <c r="AZ679" s="250" t="str">
        <f>IF(V679="","",EOMONTH(EDATE(Tabla1[[#This Row],[Fecha Finalización]],3),0))</f>
        <v/>
      </c>
      <c r="BA679" s="39"/>
      <c r="BB679" s="39"/>
      <c r="BC679" s="236"/>
      <c r="BD679" s="234" t="str">
        <f>IF(F679="","",Tabla1[[#This Row],[sem 01]]&amp;Tabla1[[#This Row],[sem 02]]&amp;Tabla1[[#This Row],[sem 03]])</f>
        <v/>
      </c>
      <c r="BE679" s="235" t="str">
        <f>IF(TRIM(F679)="","",$B$1&amp;"-"&amp;SUBSTITUTE(Tabla1[[#This Row],[Mes Inscrito]]," ","")&amp;"-"&amp;SUBSTITUTE(Tabla1[[#This Row],[Dia de clases Inscrito]]," ","")&amp;"-"&amp;SUBSTITUTE(Tabla1[[#This Row],[Horario Inscrito]]," ","")&amp;"-"&amp;Tabla1[[#This Row],[Fecha Inicio grupo]])</f>
        <v/>
      </c>
      <c r="BF679" s="252" t="str">
        <f>IF(F679="","",Tabla1[[#This Row],[Curso]])</f>
        <v/>
      </c>
      <c r="BG679" s="253" t="str">
        <f>+IF(TRIM(F679)="","",$B$1&amp;"-"&amp;TRIM(Tabla1[[#This Row],[Mes Inscrito]])&amp;"-"&amp;TRIM(Tabla1[[#This Row],[Dia de clases Inscrito]])&amp;"-"&amp;TRIM(Tabla1[[#This Row],[Horario Inscrito]])&amp;"-"&amp;TRIM(Tabla1[[#This Row],[Fecha Inicio grupo]])&amp;"-"&amp;TRIM(Tabla1[[#This Row],[Tipo Incrito]]))</f>
        <v/>
      </c>
      <c r="BH679" s="307"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8"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8"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8" t="str">
        <f>IF(Tabla1[[#This Row],[Fecha Inicio grupo]]="","",IFERROR(VLOOKUP(Tabla1[[#This Row],[Mes de Alta como miembro]],Parámetros!$AM$2:$AN$16,2,0),"01/01/1900"))</f>
        <v/>
      </c>
    </row>
    <row r="680" spans="1:63" ht="14.45">
      <c r="A680" s="68">
        <v>677</v>
      </c>
      <c r="B680" s="29"/>
      <c r="C680" s="34"/>
      <c r="D680" s="42"/>
      <c r="E680" s="64"/>
      <c r="F680" s="45"/>
      <c r="G680" s="45"/>
      <c r="H680" s="164"/>
      <c r="I680" s="42"/>
      <c r="J680" s="28"/>
      <c r="K680" s="69"/>
      <c r="L680" s="68"/>
      <c r="M680" s="46"/>
      <c r="N680" s="239" t="str">
        <f ca="1">IF(Tabla1[[#This Row],[Fecha de nac]]="","",IF(Tabla1[[#This Row],[Fecha Finalización]] &gt;=TODAY(), DATEDIF(Tabla1[[#This Row],[Fecha de nac]],TODAY(),"y"), ROUNDDOWN((Tabla1[[#This Row],[Fecha Finalización]] -Tabla1[[#This Row],[Fecha de nac]])/365,0)))</f>
        <v/>
      </c>
      <c r="O680" s="170"/>
      <c r="P680" s="34"/>
      <c r="Q680" s="67"/>
      <c r="R680" s="67"/>
      <c r="S680" s="67"/>
      <c r="T680" s="67"/>
      <c r="U680" s="244" t="str">
        <f>IF(F680="","",Tabla1[[#This Row],[Fecha Inicio grupo]]+3*7-7)</f>
        <v/>
      </c>
      <c r="V680" s="245" t="str">
        <f>IF(F680="","",EDATE(Tabla1[[#This Row],[Fecha Inicio grupo]],3))</f>
        <v/>
      </c>
      <c r="W680" s="29"/>
      <c r="X680" s="29"/>
      <c r="Y680" s="76"/>
      <c r="Z680" s="76"/>
      <c r="AA680" s="76"/>
      <c r="AB680" s="76"/>
      <c r="AC680" s="76"/>
      <c r="AD680" s="76"/>
      <c r="AE680" s="76"/>
      <c r="AF680" s="76"/>
      <c r="AG680" s="76"/>
      <c r="AH680" s="76"/>
      <c r="AI680" s="76"/>
      <c r="AJ680" s="76"/>
      <c r="AK680" s="76"/>
      <c r="AL680" s="76"/>
      <c r="AM680" s="76"/>
      <c r="AN680" s="76"/>
      <c r="AO680" s="145"/>
      <c r="AP680" s="247" t="str">
        <f>IF(F680="","",IFERROR(VLOOKUP(SUBSTITUTE(SUBSTITUTE(Tabla1[[#This Row],[Uso Sistemas]],"T","P"),"N","F"),Parámetros!$M$2:$N$17,2,0),"Completar hasta 3ra sem. para evaluar a Probacionista"))</f>
        <v/>
      </c>
      <c r="AQ680" s="39"/>
      <c r="AR680" s="39"/>
      <c r="AS680" s="39"/>
      <c r="AT680" s="28"/>
      <c r="AU680" s="55"/>
      <c r="AV680" s="55"/>
      <c r="AW680" s="55"/>
      <c r="AX680" s="249" t="str">
        <f>IF(V680="","",EOMONTH(EDATE(Tabla1[[#This Row],[Fecha Finalización]],2),0))</f>
        <v/>
      </c>
      <c r="AY680" s="39"/>
      <c r="AZ680" s="250" t="str">
        <f>IF(V680="","",EOMONTH(EDATE(Tabla1[[#This Row],[Fecha Finalización]],3),0))</f>
        <v/>
      </c>
      <c r="BA680" s="39"/>
      <c r="BB680" s="39"/>
      <c r="BC680" s="236"/>
      <c r="BD680" s="234" t="str">
        <f>IF(F680="","",Tabla1[[#This Row],[sem 01]]&amp;Tabla1[[#This Row],[sem 02]]&amp;Tabla1[[#This Row],[sem 03]])</f>
        <v/>
      </c>
      <c r="BE680" s="235" t="str">
        <f>IF(TRIM(F680)="","",$B$1&amp;"-"&amp;SUBSTITUTE(Tabla1[[#This Row],[Mes Inscrito]]," ","")&amp;"-"&amp;SUBSTITUTE(Tabla1[[#This Row],[Dia de clases Inscrito]]," ","")&amp;"-"&amp;SUBSTITUTE(Tabla1[[#This Row],[Horario Inscrito]]," ","")&amp;"-"&amp;Tabla1[[#This Row],[Fecha Inicio grupo]])</f>
        <v/>
      </c>
      <c r="BF680" s="252" t="str">
        <f>IF(F680="","",Tabla1[[#This Row],[Curso]])</f>
        <v/>
      </c>
      <c r="BG680" s="253" t="str">
        <f>+IF(TRIM(F680)="","",$B$1&amp;"-"&amp;TRIM(Tabla1[[#This Row],[Mes Inscrito]])&amp;"-"&amp;TRIM(Tabla1[[#This Row],[Dia de clases Inscrito]])&amp;"-"&amp;TRIM(Tabla1[[#This Row],[Horario Inscrito]])&amp;"-"&amp;TRIM(Tabla1[[#This Row],[Fecha Inicio grupo]])&amp;"-"&amp;TRIM(Tabla1[[#This Row],[Tipo Incrito]]))</f>
        <v/>
      </c>
      <c r="BH680" s="307"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8"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8"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8" t="str">
        <f>IF(Tabla1[[#This Row],[Fecha Inicio grupo]]="","",IFERROR(VLOOKUP(Tabla1[[#This Row],[Mes de Alta como miembro]],Parámetros!$AM$2:$AN$16,2,0),"01/01/1900"))</f>
        <v/>
      </c>
    </row>
    <row r="681" spans="1:63" ht="14.45">
      <c r="A681" s="68">
        <v>678</v>
      </c>
      <c r="B681" s="29"/>
      <c r="C681" s="34"/>
      <c r="D681" s="42"/>
      <c r="E681" s="64"/>
      <c r="F681" s="45"/>
      <c r="G681" s="45"/>
      <c r="H681" s="164"/>
      <c r="I681" s="42"/>
      <c r="J681" s="28"/>
      <c r="K681" s="69"/>
      <c r="L681" s="68"/>
      <c r="M681" s="46"/>
      <c r="N681" s="239" t="str">
        <f ca="1">IF(Tabla1[[#This Row],[Fecha de nac]]="","",IF(Tabla1[[#This Row],[Fecha Finalización]] &gt;=TODAY(), DATEDIF(Tabla1[[#This Row],[Fecha de nac]],TODAY(),"y"), ROUNDDOWN((Tabla1[[#This Row],[Fecha Finalización]] -Tabla1[[#This Row],[Fecha de nac]])/365,0)))</f>
        <v/>
      </c>
      <c r="O681" s="170"/>
      <c r="P681" s="34"/>
      <c r="Q681" s="67"/>
      <c r="R681" s="67"/>
      <c r="S681" s="67"/>
      <c r="T681" s="67"/>
      <c r="U681" s="244" t="str">
        <f>IF(F681="","",Tabla1[[#This Row],[Fecha Inicio grupo]]+3*7-7)</f>
        <v/>
      </c>
      <c r="V681" s="245" t="str">
        <f>IF(F681="","",EDATE(Tabla1[[#This Row],[Fecha Inicio grupo]],3))</f>
        <v/>
      </c>
      <c r="W681" s="29"/>
      <c r="X681" s="29"/>
      <c r="Y681" s="76"/>
      <c r="Z681" s="76"/>
      <c r="AA681" s="76"/>
      <c r="AB681" s="76"/>
      <c r="AC681" s="76"/>
      <c r="AD681" s="76"/>
      <c r="AE681" s="76"/>
      <c r="AF681" s="76"/>
      <c r="AG681" s="76"/>
      <c r="AH681" s="76"/>
      <c r="AI681" s="76"/>
      <c r="AJ681" s="76"/>
      <c r="AK681" s="76"/>
      <c r="AL681" s="76"/>
      <c r="AM681" s="76"/>
      <c r="AN681" s="76"/>
      <c r="AO681" s="145"/>
      <c r="AP681" s="247" t="str">
        <f>IF(F681="","",IFERROR(VLOOKUP(SUBSTITUTE(SUBSTITUTE(Tabla1[[#This Row],[Uso Sistemas]],"T","P"),"N","F"),Parámetros!$M$2:$N$17,2,0),"Completar hasta 3ra sem. para evaluar a Probacionista"))</f>
        <v/>
      </c>
      <c r="AQ681" s="39"/>
      <c r="AR681" s="39"/>
      <c r="AS681" s="39"/>
      <c r="AT681" s="28"/>
      <c r="AU681" s="55"/>
      <c r="AV681" s="55"/>
      <c r="AW681" s="55"/>
      <c r="AX681" s="249" t="str">
        <f>IF(V681="","",EOMONTH(EDATE(Tabla1[[#This Row],[Fecha Finalización]],2),0))</f>
        <v/>
      </c>
      <c r="AY681" s="39"/>
      <c r="AZ681" s="250" t="str">
        <f>IF(V681="","",EOMONTH(EDATE(Tabla1[[#This Row],[Fecha Finalización]],3),0))</f>
        <v/>
      </c>
      <c r="BA681" s="39"/>
      <c r="BB681" s="39"/>
      <c r="BC681" s="236"/>
      <c r="BD681" s="234" t="str">
        <f>IF(F681="","",Tabla1[[#This Row],[sem 01]]&amp;Tabla1[[#This Row],[sem 02]]&amp;Tabla1[[#This Row],[sem 03]])</f>
        <v/>
      </c>
      <c r="BE681" s="235" t="str">
        <f>IF(TRIM(F681)="","",$B$1&amp;"-"&amp;SUBSTITUTE(Tabla1[[#This Row],[Mes Inscrito]]," ","")&amp;"-"&amp;SUBSTITUTE(Tabla1[[#This Row],[Dia de clases Inscrito]]," ","")&amp;"-"&amp;SUBSTITUTE(Tabla1[[#This Row],[Horario Inscrito]]," ","")&amp;"-"&amp;Tabla1[[#This Row],[Fecha Inicio grupo]])</f>
        <v/>
      </c>
      <c r="BF681" s="252" t="str">
        <f>IF(F681="","",Tabla1[[#This Row],[Curso]])</f>
        <v/>
      </c>
      <c r="BG681" s="253" t="str">
        <f>+IF(TRIM(F681)="","",$B$1&amp;"-"&amp;TRIM(Tabla1[[#This Row],[Mes Inscrito]])&amp;"-"&amp;TRIM(Tabla1[[#This Row],[Dia de clases Inscrito]])&amp;"-"&amp;TRIM(Tabla1[[#This Row],[Horario Inscrito]])&amp;"-"&amp;TRIM(Tabla1[[#This Row],[Fecha Inicio grupo]])&amp;"-"&amp;TRIM(Tabla1[[#This Row],[Tipo Incrito]]))</f>
        <v/>
      </c>
      <c r="BH681" s="307"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8"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8"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8" t="str">
        <f>IF(Tabla1[[#This Row],[Fecha Inicio grupo]]="","",IFERROR(VLOOKUP(Tabla1[[#This Row],[Mes de Alta como miembro]],Parámetros!$AM$2:$AN$16,2,0),"01/01/1900"))</f>
        <v/>
      </c>
    </row>
    <row r="682" spans="1:63" ht="14.45">
      <c r="A682" s="68">
        <v>679</v>
      </c>
      <c r="B682" s="29"/>
      <c r="C682" s="34"/>
      <c r="D682" s="42"/>
      <c r="E682" s="64"/>
      <c r="F682" s="45"/>
      <c r="G682" s="45"/>
      <c r="H682" s="164"/>
      <c r="I682" s="42"/>
      <c r="J682" s="28"/>
      <c r="K682" s="69"/>
      <c r="L682" s="68"/>
      <c r="M682" s="46"/>
      <c r="N682" s="239" t="str">
        <f ca="1">IF(Tabla1[[#This Row],[Fecha de nac]]="","",IF(Tabla1[[#This Row],[Fecha Finalización]] &gt;=TODAY(), DATEDIF(Tabla1[[#This Row],[Fecha de nac]],TODAY(),"y"), ROUNDDOWN((Tabla1[[#This Row],[Fecha Finalización]] -Tabla1[[#This Row],[Fecha de nac]])/365,0)))</f>
        <v/>
      </c>
      <c r="O682" s="170"/>
      <c r="P682" s="34"/>
      <c r="Q682" s="67"/>
      <c r="R682" s="67"/>
      <c r="S682" s="67"/>
      <c r="T682" s="67"/>
      <c r="U682" s="244" t="str">
        <f>IF(F682="","",Tabla1[[#This Row],[Fecha Inicio grupo]]+3*7-7)</f>
        <v/>
      </c>
      <c r="V682" s="245" t="str">
        <f>IF(F682="","",EDATE(Tabla1[[#This Row],[Fecha Inicio grupo]],3))</f>
        <v/>
      </c>
      <c r="W682" s="29"/>
      <c r="X682" s="29"/>
      <c r="Y682" s="76"/>
      <c r="Z682" s="76"/>
      <c r="AA682" s="76"/>
      <c r="AB682" s="76"/>
      <c r="AC682" s="76"/>
      <c r="AD682" s="76"/>
      <c r="AE682" s="76"/>
      <c r="AF682" s="76"/>
      <c r="AG682" s="76"/>
      <c r="AH682" s="76"/>
      <c r="AI682" s="76"/>
      <c r="AJ682" s="76"/>
      <c r="AK682" s="76"/>
      <c r="AL682" s="76"/>
      <c r="AM682" s="76"/>
      <c r="AN682" s="76"/>
      <c r="AO682" s="145"/>
      <c r="AP682" s="247" t="str">
        <f>IF(F682="","",IFERROR(VLOOKUP(SUBSTITUTE(SUBSTITUTE(Tabla1[[#This Row],[Uso Sistemas]],"T","P"),"N","F"),Parámetros!$M$2:$N$17,2,0),"Completar hasta 3ra sem. para evaluar a Probacionista"))</f>
        <v/>
      </c>
      <c r="AQ682" s="39"/>
      <c r="AR682" s="39"/>
      <c r="AS682" s="39"/>
      <c r="AT682" s="28"/>
      <c r="AU682" s="55"/>
      <c r="AV682" s="55"/>
      <c r="AW682" s="55"/>
      <c r="AX682" s="249" t="str">
        <f>IF(V682="","",EOMONTH(EDATE(Tabla1[[#This Row],[Fecha Finalización]],2),0))</f>
        <v/>
      </c>
      <c r="AY682" s="39"/>
      <c r="AZ682" s="250" t="str">
        <f>IF(V682="","",EOMONTH(EDATE(Tabla1[[#This Row],[Fecha Finalización]],3),0))</f>
        <v/>
      </c>
      <c r="BA682" s="39"/>
      <c r="BB682" s="39"/>
      <c r="BC682" s="236"/>
      <c r="BD682" s="234" t="str">
        <f>IF(F682="","",Tabla1[[#This Row],[sem 01]]&amp;Tabla1[[#This Row],[sem 02]]&amp;Tabla1[[#This Row],[sem 03]])</f>
        <v/>
      </c>
      <c r="BE682" s="235" t="str">
        <f>IF(TRIM(F682)="","",$B$1&amp;"-"&amp;SUBSTITUTE(Tabla1[[#This Row],[Mes Inscrito]]," ","")&amp;"-"&amp;SUBSTITUTE(Tabla1[[#This Row],[Dia de clases Inscrito]]," ","")&amp;"-"&amp;SUBSTITUTE(Tabla1[[#This Row],[Horario Inscrito]]," ","")&amp;"-"&amp;Tabla1[[#This Row],[Fecha Inicio grupo]])</f>
        <v/>
      </c>
      <c r="BF682" s="252" t="str">
        <f>IF(F682="","",Tabla1[[#This Row],[Curso]])</f>
        <v/>
      </c>
      <c r="BG682" s="253" t="str">
        <f>+IF(TRIM(F682)="","",$B$1&amp;"-"&amp;TRIM(Tabla1[[#This Row],[Mes Inscrito]])&amp;"-"&amp;TRIM(Tabla1[[#This Row],[Dia de clases Inscrito]])&amp;"-"&amp;TRIM(Tabla1[[#This Row],[Horario Inscrito]])&amp;"-"&amp;TRIM(Tabla1[[#This Row],[Fecha Inicio grupo]])&amp;"-"&amp;TRIM(Tabla1[[#This Row],[Tipo Incrito]]))</f>
        <v/>
      </c>
      <c r="BH682" s="307"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8"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8"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8" t="str">
        <f>IF(Tabla1[[#This Row],[Fecha Inicio grupo]]="","",IFERROR(VLOOKUP(Tabla1[[#This Row],[Mes de Alta como miembro]],Parámetros!$AM$2:$AN$16,2,0),"01/01/1900"))</f>
        <v/>
      </c>
    </row>
    <row r="683" spans="1:63" ht="14.45">
      <c r="A683" s="68">
        <v>680</v>
      </c>
      <c r="B683" s="29"/>
      <c r="C683" s="34"/>
      <c r="D683" s="42"/>
      <c r="E683" s="64"/>
      <c r="F683" s="45"/>
      <c r="G683" s="45"/>
      <c r="H683" s="164"/>
      <c r="I683" s="42"/>
      <c r="J683" s="28"/>
      <c r="K683" s="69"/>
      <c r="L683" s="68"/>
      <c r="M683" s="46"/>
      <c r="N683" s="239" t="str">
        <f ca="1">IF(Tabla1[[#This Row],[Fecha de nac]]="","",IF(Tabla1[[#This Row],[Fecha Finalización]] &gt;=TODAY(), DATEDIF(Tabla1[[#This Row],[Fecha de nac]],TODAY(),"y"), ROUNDDOWN((Tabla1[[#This Row],[Fecha Finalización]] -Tabla1[[#This Row],[Fecha de nac]])/365,0)))</f>
        <v/>
      </c>
      <c r="O683" s="170"/>
      <c r="P683" s="34"/>
      <c r="Q683" s="67"/>
      <c r="R683" s="67"/>
      <c r="S683" s="67"/>
      <c r="T683" s="67"/>
      <c r="U683" s="244" t="str">
        <f>IF(F683="","",Tabla1[[#This Row],[Fecha Inicio grupo]]+3*7-7)</f>
        <v/>
      </c>
      <c r="V683" s="245" t="str">
        <f>IF(F683="","",EDATE(Tabla1[[#This Row],[Fecha Inicio grupo]],3))</f>
        <v/>
      </c>
      <c r="W683" s="29"/>
      <c r="X683" s="29"/>
      <c r="Y683" s="76"/>
      <c r="Z683" s="76"/>
      <c r="AA683" s="76"/>
      <c r="AB683" s="76"/>
      <c r="AC683" s="76"/>
      <c r="AD683" s="76"/>
      <c r="AE683" s="76"/>
      <c r="AF683" s="76"/>
      <c r="AG683" s="76"/>
      <c r="AH683" s="76"/>
      <c r="AI683" s="76"/>
      <c r="AJ683" s="76"/>
      <c r="AK683" s="76"/>
      <c r="AL683" s="76"/>
      <c r="AM683" s="76"/>
      <c r="AN683" s="76"/>
      <c r="AO683" s="145"/>
      <c r="AP683" s="247" t="str">
        <f>IF(F683="","",IFERROR(VLOOKUP(SUBSTITUTE(SUBSTITUTE(Tabla1[[#This Row],[Uso Sistemas]],"T","P"),"N","F"),Parámetros!$M$2:$N$17,2,0),"Completar hasta 3ra sem. para evaluar a Probacionista"))</f>
        <v/>
      </c>
      <c r="AQ683" s="39"/>
      <c r="AR683" s="39"/>
      <c r="AS683" s="39"/>
      <c r="AT683" s="28"/>
      <c r="AU683" s="55"/>
      <c r="AV683" s="55"/>
      <c r="AW683" s="55"/>
      <c r="AX683" s="249" t="str">
        <f>IF(V683="","",EOMONTH(EDATE(Tabla1[[#This Row],[Fecha Finalización]],2),0))</f>
        <v/>
      </c>
      <c r="AY683" s="39"/>
      <c r="AZ683" s="250" t="str">
        <f>IF(V683="","",EOMONTH(EDATE(Tabla1[[#This Row],[Fecha Finalización]],3),0))</f>
        <v/>
      </c>
      <c r="BA683" s="39"/>
      <c r="BB683" s="39"/>
      <c r="BC683" s="236"/>
      <c r="BD683" s="234" t="str">
        <f>IF(F683="","",Tabla1[[#This Row],[sem 01]]&amp;Tabla1[[#This Row],[sem 02]]&amp;Tabla1[[#This Row],[sem 03]])</f>
        <v/>
      </c>
      <c r="BE683" s="235" t="str">
        <f>IF(TRIM(F683)="","",$B$1&amp;"-"&amp;SUBSTITUTE(Tabla1[[#This Row],[Mes Inscrito]]," ","")&amp;"-"&amp;SUBSTITUTE(Tabla1[[#This Row],[Dia de clases Inscrito]]," ","")&amp;"-"&amp;SUBSTITUTE(Tabla1[[#This Row],[Horario Inscrito]]," ","")&amp;"-"&amp;Tabla1[[#This Row],[Fecha Inicio grupo]])</f>
        <v/>
      </c>
      <c r="BF683" s="252" t="str">
        <f>IF(F683="","",Tabla1[[#This Row],[Curso]])</f>
        <v/>
      </c>
      <c r="BG683" s="253" t="str">
        <f>+IF(TRIM(F683)="","",$B$1&amp;"-"&amp;TRIM(Tabla1[[#This Row],[Mes Inscrito]])&amp;"-"&amp;TRIM(Tabla1[[#This Row],[Dia de clases Inscrito]])&amp;"-"&amp;TRIM(Tabla1[[#This Row],[Horario Inscrito]])&amp;"-"&amp;TRIM(Tabla1[[#This Row],[Fecha Inicio grupo]])&amp;"-"&amp;TRIM(Tabla1[[#This Row],[Tipo Incrito]]))</f>
        <v/>
      </c>
      <c r="BH683" s="307"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8"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8"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8" t="str">
        <f>IF(Tabla1[[#This Row],[Fecha Inicio grupo]]="","",IFERROR(VLOOKUP(Tabla1[[#This Row],[Mes de Alta como miembro]],Parámetros!$AM$2:$AN$16,2,0),"01/01/1900"))</f>
        <v/>
      </c>
    </row>
    <row r="684" spans="1:63" ht="14.45">
      <c r="A684" s="68">
        <v>681</v>
      </c>
      <c r="B684" s="29"/>
      <c r="C684" s="34"/>
      <c r="D684" s="42"/>
      <c r="E684" s="64"/>
      <c r="F684" s="45"/>
      <c r="G684" s="45"/>
      <c r="H684" s="164"/>
      <c r="I684" s="42"/>
      <c r="J684" s="28"/>
      <c r="K684" s="69"/>
      <c r="L684" s="68"/>
      <c r="M684" s="46"/>
      <c r="N684" s="239" t="str">
        <f ca="1">IF(Tabla1[[#This Row],[Fecha de nac]]="","",IF(Tabla1[[#This Row],[Fecha Finalización]] &gt;=TODAY(), DATEDIF(Tabla1[[#This Row],[Fecha de nac]],TODAY(),"y"), ROUNDDOWN((Tabla1[[#This Row],[Fecha Finalización]] -Tabla1[[#This Row],[Fecha de nac]])/365,0)))</f>
        <v/>
      </c>
      <c r="O684" s="170"/>
      <c r="P684" s="34"/>
      <c r="Q684" s="67"/>
      <c r="R684" s="67"/>
      <c r="S684" s="67"/>
      <c r="T684" s="67"/>
      <c r="U684" s="244" t="str">
        <f>IF(F684="","",Tabla1[[#This Row],[Fecha Inicio grupo]]+3*7-7)</f>
        <v/>
      </c>
      <c r="V684" s="245" t="str">
        <f>IF(F684="","",EDATE(Tabla1[[#This Row],[Fecha Inicio grupo]],3))</f>
        <v/>
      </c>
      <c r="W684" s="29"/>
      <c r="X684" s="29"/>
      <c r="Y684" s="76"/>
      <c r="Z684" s="76"/>
      <c r="AA684" s="76"/>
      <c r="AB684" s="76"/>
      <c r="AC684" s="76"/>
      <c r="AD684" s="76"/>
      <c r="AE684" s="76"/>
      <c r="AF684" s="76"/>
      <c r="AG684" s="76"/>
      <c r="AH684" s="76"/>
      <c r="AI684" s="76"/>
      <c r="AJ684" s="76"/>
      <c r="AK684" s="76"/>
      <c r="AL684" s="76"/>
      <c r="AM684" s="76"/>
      <c r="AN684" s="76"/>
      <c r="AO684" s="145"/>
      <c r="AP684" s="247" t="str">
        <f>IF(F684="","",IFERROR(VLOOKUP(SUBSTITUTE(SUBSTITUTE(Tabla1[[#This Row],[Uso Sistemas]],"T","P"),"N","F"),Parámetros!$M$2:$N$17,2,0),"Completar hasta 3ra sem. para evaluar a Probacionista"))</f>
        <v/>
      </c>
      <c r="AQ684" s="39"/>
      <c r="AR684" s="39"/>
      <c r="AS684" s="39"/>
      <c r="AT684" s="28"/>
      <c r="AU684" s="55"/>
      <c r="AV684" s="55"/>
      <c r="AW684" s="55"/>
      <c r="AX684" s="249" t="str">
        <f>IF(V684="","",EOMONTH(EDATE(Tabla1[[#This Row],[Fecha Finalización]],2),0))</f>
        <v/>
      </c>
      <c r="AY684" s="39"/>
      <c r="AZ684" s="250" t="str">
        <f>IF(V684="","",EOMONTH(EDATE(Tabla1[[#This Row],[Fecha Finalización]],3),0))</f>
        <v/>
      </c>
      <c r="BA684" s="39"/>
      <c r="BB684" s="39"/>
      <c r="BC684" s="236"/>
      <c r="BD684" s="234" t="str">
        <f>IF(F684="","",Tabla1[[#This Row],[sem 01]]&amp;Tabla1[[#This Row],[sem 02]]&amp;Tabla1[[#This Row],[sem 03]])</f>
        <v/>
      </c>
      <c r="BE684" s="235" t="str">
        <f>IF(TRIM(F684)="","",$B$1&amp;"-"&amp;SUBSTITUTE(Tabla1[[#This Row],[Mes Inscrito]]," ","")&amp;"-"&amp;SUBSTITUTE(Tabla1[[#This Row],[Dia de clases Inscrito]]," ","")&amp;"-"&amp;SUBSTITUTE(Tabla1[[#This Row],[Horario Inscrito]]," ","")&amp;"-"&amp;Tabla1[[#This Row],[Fecha Inicio grupo]])</f>
        <v/>
      </c>
      <c r="BF684" s="252" t="str">
        <f>IF(F684="","",Tabla1[[#This Row],[Curso]])</f>
        <v/>
      </c>
      <c r="BG684" s="253" t="str">
        <f>+IF(TRIM(F684)="","",$B$1&amp;"-"&amp;TRIM(Tabla1[[#This Row],[Mes Inscrito]])&amp;"-"&amp;TRIM(Tabla1[[#This Row],[Dia de clases Inscrito]])&amp;"-"&amp;TRIM(Tabla1[[#This Row],[Horario Inscrito]])&amp;"-"&amp;TRIM(Tabla1[[#This Row],[Fecha Inicio grupo]])&amp;"-"&amp;TRIM(Tabla1[[#This Row],[Tipo Incrito]]))</f>
        <v/>
      </c>
      <c r="BH684" s="307"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8"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8"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8" t="str">
        <f>IF(Tabla1[[#This Row],[Fecha Inicio grupo]]="","",IFERROR(VLOOKUP(Tabla1[[#This Row],[Mes de Alta como miembro]],Parámetros!$AM$2:$AN$16,2,0),"01/01/1900"))</f>
        <v/>
      </c>
    </row>
    <row r="685" spans="1:63" ht="14.45">
      <c r="A685" s="68">
        <v>682</v>
      </c>
      <c r="B685" s="29"/>
      <c r="C685" s="34"/>
      <c r="D685" s="42"/>
      <c r="E685" s="64"/>
      <c r="F685" s="45"/>
      <c r="G685" s="45"/>
      <c r="H685" s="164"/>
      <c r="I685" s="42"/>
      <c r="J685" s="28"/>
      <c r="K685" s="69"/>
      <c r="L685" s="68"/>
      <c r="M685" s="46"/>
      <c r="N685" s="239" t="str">
        <f ca="1">IF(Tabla1[[#This Row],[Fecha de nac]]="","",IF(Tabla1[[#This Row],[Fecha Finalización]] &gt;=TODAY(), DATEDIF(Tabla1[[#This Row],[Fecha de nac]],TODAY(),"y"), ROUNDDOWN((Tabla1[[#This Row],[Fecha Finalización]] -Tabla1[[#This Row],[Fecha de nac]])/365,0)))</f>
        <v/>
      </c>
      <c r="O685" s="170"/>
      <c r="P685" s="34"/>
      <c r="Q685" s="67"/>
      <c r="R685" s="67"/>
      <c r="S685" s="67"/>
      <c r="T685" s="67"/>
      <c r="U685" s="244" t="str">
        <f>IF(F685="","",Tabla1[[#This Row],[Fecha Inicio grupo]]+3*7-7)</f>
        <v/>
      </c>
      <c r="V685" s="245" t="str">
        <f>IF(F685="","",EDATE(Tabla1[[#This Row],[Fecha Inicio grupo]],3))</f>
        <v/>
      </c>
      <c r="W685" s="29"/>
      <c r="X685" s="29"/>
      <c r="Y685" s="76"/>
      <c r="Z685" s="76"/>
      <c r="AA685" s="76"/>
      <c r="AB685" s="76"/>
      <c r="AC685" s="76"/>
      <c r="AD685" s="76"/>
      <c r="AE685" s="76"/>
      <c r="AF685" s="76"/>
      <c r="AG685" s="76"/>
      <c r="AH685" s="76"/>
      <c r="AI685" s="76"/>
      <c r="AJ685" s="76"/>
      <c r="AK685" s="76"/>
      <c r="AL685" s="76"/>
      <c r="AM685" s="76"/>
      <c r="AN685" s="76"/>
      <c r="AO685" s="145"/>
      <c r="AP685" s="247" t="str">
        <f>IF(F685="","",IFERROR(VLOOKUP(SUBSTITUTE(SUBSTITUTE(Tabla1[[#This Row],[Uso Sistemas]],"T","P"),"N","F"),Parámetros!$M$2:$N$17,2,0),"Completar hasta 3ra sem. para evaluar a Probacionista"))</f>
        <v/>
      </c>
      <c r="AQ685" s="39"/>
      <c r="AR685" s="39"/>
      <c r="AS685" s="39"/>
      <c r="AT685" s="28"/>
      <c r="AU685" s="55"/>
      <c r="AV685" s="55"/>
      <c r="AW685" s="55"/>
      <c r="AX685" s="249" t="str">
        <f>IF(V685="","",EOMONTH(EDATE(Tabla1[[#This Row],[Fecha Finalización]],2),0))</f>
        <v/>
      </c>
      <c r="AY685" s="39"/>
      <c r="AZ685" s="250" t="str">
        <f>IF(V685="","",EOMONTH(EDATE(Tabla1[[#This Row],[Fecha Finalización]],3),0))</f>
        <v/>
      </c>
      <c r="BA685" s="39"/>
      <c r="BB685" s="39"/>
      <c r="BC685" s="236"/>
      <c r="BD685" s="234" t="str">
        <f>IF(F685="","",Tabla1[[#This Row],[sem 01]]&amp;Tabla1[[#This Row],[sem 02]]&amp;Tabla1[[#This Row],[sem 03]])</f>
        <v/>
      </c>
      <c r="BE685" s="235" t="str">
        <f>IF(TRIM(F685)="","",$B$1&amp;"-"&amp;SUBSTITUTE(Tabla1[[#This Row],[Mes Inscrito]]," ","")&amp;"-"&amp;SUBSTITUTE(Tabla1[[#This Row],[Dia de clases Inscrito]]," ","")&amp;"-"&amp;SUBSTITUTE(Tabla1[[#This Row],[Horario Inscrito]]," ","")&amp;"-"&amp;Tabla1[[#This Row],[Fecha Inicio grupo]])</f>
        <v/>
      </c>
      <c r="BF685" s="252" t="str">
        <f>IF(F685="","",Tabla1[[#This Row],[Curso]])</f>
        <v/>
      </c>
      <c r="BG685" s="253" t="str">
        <f>+IF(TRIM(F685)="","",$B$1&amp;"-"&amp;TRIM(Tabla1[[#This Row],[Mes Inscrito]])&amp;"-"&amp;TRIM(Tabla1[[#This Row],[Dia de clases Inscrito]])&amp;"-"&amp;TRIM(Tabla1[[#This Row],[Horario Inscrito]])&amp;"-"&amp;TRIM(Tabla1[[#This Row],[Fecha Inicio grupo]])&amp;"-"&amp;TRIM(Tabla1[[#This Row],[Tipo Incrito]]))</f>
        <v/>
      </c>
      <c r="BH685" s="307"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8"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8"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8" t="str">
        <f>IF(Tabla1[[#This Row],[Fecha Inicio grupo]]="","",IFERROR(VLOOKUP(Tabla1[[#This Row],[Mes de Alta como miembro]],Parámetros!$AM$2:$AN$16,2,0),"01/01/1900"))</f>
        <v/>
      </c>
    </row>
    <row r="686" spans="1:63" ht="14.45">
      <c r="A686" s="68">
        <v>683</v>
      </c>
      <c r="B686" s="29"/>
      <c r="C686" s="34"/>
      <c r="D686" s="42"/>
      <c r="E686" s="64"/>
      <c r="F686" s="45"/>
      <c r="G686" s="45"/>
      <c r="H686" s="164"/>
      <c r="I686" s="42"/>
      <c r="J686" s="28"/>
      <c r="K686" s="69"/>
      <c r="L686" s="68"/>
      <c r="M686" s="46"/>
      <c r="N686" s="239" t="str">
        <f ca="1">IF(Tabla1[[#This Row],[Fecha de nac]]="","",IF(Tabla1[[#This Row],[Fecha Finalización]] &gt;=TODAY(), DATEDIF(Tabla1[[#This Row],[Fecha de nac]],TODAY(),"y"), ROUNDDOWN((Tabla1[[#This Row],[Fecha Finalización]] -Tabla1[[#This Row],[Fecha de nac]])/365,0)))</f>
        <v/>
      </c>
      <c r="O686" s="170"/>
      <c r="P686" s="34"/>
      <c r="Q686" s="67"/>
      <c r="R686" s="67"/>
      <c r="S686" s="67"/>
      <c r="T686" s="67"/>
      <c r="U686" s="244" t="str">
        <f>IF(F686="","",Tabla1[[#This Row],[Fecha Inicio grupo]]+3*7-7)</f>
        <v/>
      </c>
      <c r="V686" s="245" t="str">
        <f>IF(F686="","",EDATE(Tabla1[[#This Row],[Fecha Inicio grupo]],3))</f>
        <v/>
      </c>
      <c r="W686" s="29"/>
      <c r="X686" s="29"/>
      <c r="Y686" s="76"/>
      <c r="Z686" s="76"/>
      <c r="AA686" s="76"/>
      <c r="AB686" s="76"/>
      <c r="AC686" s="76"/>
      <c r="AD686" s="76"/>
      <c r="AE686" s="76"/>
      <c r="AF686" s="76"/>
      <c r="AG686" s="76"/>
      <c r="AH686" s="76"/>
      <c r="AI686" s="76"/>
      <c r="AJ686" s="76"/>
      <c r="AK686" s="76"/>
      <c r="AL686" s="76"/>
      <c r="AM686" s="76"/>
      <c r="AN686" s="76"/>
      <c r="AO686" s="145"/>
      <c r="AP686" s="247" t="str">
        <f>IF(F686="","",IFERROR(VLOOKUP(SUBSTITUTE(SUBSTITUTE(Tabla1[[#This Row],[Uso Sistemas]],"T","P"),"N","F"),Parámetros!$M$2:$N$17,2,0),"Completar hasta 3ra sem. para evaluar a Probacionista"))</f>
        <v/>
      </c>
      <c r="AQ686" s="39"/>
      <c r="AR686" s="39"/>
      <c r="AS686" s="39"/>
      <c r="AT686" s="28"/>
      <c r="AU686" s="55"/>
      <c r="AV686" s="55"/>
      <c r="AW686" s="55"/>
      <c r="AX686" s="249" t="str">
        <f>IF(V686="","",EOMONTH(EDATE(Tabla1[[#This Row],[Fecha Finalización]],2),0))</f>
        <v/>
      </c>
      <c r="AY686" s="39"/>
      <c r="AZ686" s="250" t="str">
        <f>IF(V686="","",EOMONTH(EDATE(Tabla1[[#This Row],[Fecha Finalización]],3),0))</f>
        <v/>
      </c>
      <c r="BA686" s="39"/>
      <c r="BB686" s="39"/>
      <c r="BC686" s="236"/>
      <c r="BD686" s="234" t="str">
        <f>IF(F686="","",Tabla1[[#This Row],[sem 01]]&amp;Tabla1[[#This Row],[sem 02]]&amp;Tabla1[[#This Row],[sem 03]])</f>
        <v/>
      </c>
      <c r="BE686" s="235" t="str">
        <f>IF(TRIM(F686)="","",$B$1&amp;"-"&amp;SUBSTITUTE(Tabla1[[#This Row],[Mes Inscrito]]," ","")&amp;"-"&amp;SUBSTITUTE(Tabla1[[#This Row],[Dia de clases Inscrito]]," ","")&amp;"-"&amp;SUBSTITUTE(Tabla1[[#This Row],[Horario Inscrito]]," ","")&amp;"-"&amp;Tabla1[[#This Row],[Fecha Inicio grupo]])</f>
        <v/>
      </c>
      <c r="BF686" s="252" t="str">
        <f>IF(F686="","",Tabla1[[#This Row],[Curso]])</f>
        <v/>
      </c>
      <c r="BG686" s="253" t="str">
        <f>+IF(TRIM(F686)="","",$B$1&amp;"-"&amp;TRIM(Tabla1[[#This Row],[Mes Inscrito]])&amp;"-"&amp;TRIM(Tabla1[[#This Row],[Dia de clases Inscrito]])&amp;"-"&amp;TRIM(Tabla1[[#This Row],[Horario Inscrito]])&amp;"-"&amp;TRIM(Tabla1[[#This Row],[Fecha Inicio grupo]])&amp;"-"&amp;TRIM(Tabla1[[#This Row],[Tipo Incrito]]))</f>
        <v/>
      </c>
      <c r="BH686" s="307"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8"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8"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8" t="str">
        <f>IF(Tabla1[[#This Row],[Fecha Inicio grupo]]="","",IFERROR(VLOOKUP(Tabla1[[#This Row],[Mes de Alta como miembro]],Parámetros!$AM$2:$AN$16,2,0),"01/01/1900"))</f>
        <v/>
      </c>
    </row>
    <row r="687" spans="1:63" ht="14.45">
      <c r="A687" s="68">
        <v>684</v>
      </c>
      <c r="B687" s="29"/>
      <c r="C687" s="34"/>
      <c r="D687" s="42"/>
      <c r="E687" s="64"/>
      <c r="F687" s="45"/>
      <c r="G687" s="45"/>
      <c r="H687" s="164"/>
      <c r="I687" s="42"/>
      <c r="J687" s="28"/>
      <c r="K687" s="69"/>
      <c r="L687" s="68"/>
      <c r="M687" s="46"/>
      <c r="N687" s="239" t="str">
        <f ca="1">IF(Tabla1[[#This Row],[Fecha de nac]]="","",IF(Tabla1[[#This Row],[Fecha Finalización]] &gt;=TODAY(), DATEDIF(Tabla1[[#This Row],[Fecha de nac]],TODAY(),"y"), ROUNDDOWN((Tabla1[[#This Row],[Fecha Finalización]] -Tabla1[[#This Row],[Fecha de nac]])/365,0)))</f>
        <v/>
      </c>
      <c r="O687" s="170"/>
      <c r="P687" s="34"/>
      <c r="Q687" s="67"/>
      <c r="R687" s="67"/>
      <c r="S687" s="67"/>
      <c r="T687" s="67"/>
      <c r="U687" s="244" t="str">
        <f>IF(F687="","",Tabla1[[#This Row],[Fecha Inicio grupo]]+3*7-7)</f>
        <v/>
      </c>
      <c r="V687" s="245" t="str">
        <f>IF(F687="","",EDATE(Tabla1[[#This Row],[Fecha Inicio grupo]],3))</f>
        <v/>
      </c>
      <c r="W687" s="29"/>
      <c r="X687" s="29"/>
      <c r="Y687" s="76"/>
      <c r="Z687" s="76"/>
      <c r="AA687" s="76"/>
      <c r="AB687" s="76"/>
      <c r="AC687" s="76"/>
      <c r="AD687" s="76"/>
      <c r="AE687" s="76"/>
      <c r="AF687" s="76"/>
      <c r="AG687" s="76"/>
      <c r="AH687" s="76"/>
      <c r="AI687" s="76"/>
      <c r="AJ687" s="76"/>
      <c r="AK687" s="76"/>
      <c r="AL687" s="76"/>
      <c r="AM687" s="76"/>
      <c r="AN687" s="76"/>
      <c r="AO687" s="145"/>
      <c r="AP687" s="247" t="str">
        <f>IF(F687="","",IFERROR(VLOOKUP(SUBSTITUTE(SUBSTITUTE(Tabla1[[#This Row],[Uso Sistemas]],"T","P"),"N","F"),Parámetros!$M$2:$N$17,2,0),"Completar hasta 3ra sem. para evaluar a Probacionista"))</f>
        <v/>
      </c>
      <c r="AQ687" s="39"/>
      <c r="AR687" s="39"/>
      <c r="AS687" s="39"/>
      <c r="AT687" s="28"/>
      <c r="AU687" s="55"/>
      <c r="AV687" s="55"/>
      <c r="AW687" s="55"/>
      <c r="AX687" s="249" t="str">
        <f>IF(V687="","",EOMONTH(EDATE(Tabla1[[#This Row],[Fecha Finalización]],2),0))</f>
        <v/>
      </c>
      <c r="AY687" s="39"/>
      <c r="AZ687" s="250" t="str">
        <f>IF(V687="","",EOMONTH(EDATE(Tabla1[[#This Row],[Fecha Finalización]],3),0))</f>
        <v/>
      </c>
      <c r="BA687" s="39"/>
      <c r="BB687" s="39"/>
      <c r="BC687" s="236"/>
      <c r="BD687" s="234" t="str">
        <f>IF(F687="","",Tabla1[[#This Row],[sem 01]]&amp;Tabla1[[#This Row],[sem 02]]&amp;Tabla1[[#This Row],[sem 03]])</f>
        <v/>
      </c>
      <c r="BE687" s="235" t="str">
        <f>IF(TRIM(F687)="","",$B$1&amp;"-"&amp;SUBSTITUTE(Tabla1[[#This Row],[Mes Inscrito]]," ","")&amp;"-"&amp;SUBSTITUTE(Tabla1[[#This Row],[Dia de clases Inscrito]]," ","")&amp;"-"&amp;SUBSTITUTE(Tabla1[[#This Row],[Horario Inscrito]]," ","")&amp;"-"&amp;Tabla1[[#This Row],[Fecha Inicio grupo]])</f>
        <v/>
      </c>
      <c r="BF687" s="252" t="str">
        <f>IF(F687="","",Tabla1[[#This Row],[Curso]])</f>
        <v/>
      </c>
      <c r="BG687" s="253" t="str">
        <f>+IF(TRIM(F687)="","",$B$1&amp;"-"&amp;TRIM(Tabla1[[#This Row],[Mes Inscrito]])&amp;"-"&amp;TRIM(Tabla1[[#This Row],[Dia de clases Inscrito]])&amp;"-"&amp;TRIM(Tabla1[[#This Row],[Horario Inscrito]])&amp;"-"&amp;TRIM(Tabla1[[#This Row],[Fecha Inicio grupo]])&amp;"-"&amp;TRIM(Tabla1[[#This Row],[Tipo Incrito]]))</f>
        <v/>
      </c>
      <c r="BH687" s="307"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8"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8"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8" t="str">
        <f>IF(Tabla1[[#This Row],[Fecha Inicio grupo]]="","",IFERROR(VLOOKUP(Tabla1[[#This Row],[Mes de Alta como miembro]],Parámetros!$AM$2:$AN$16,2,0),"01/01/1900"))</f>
        <v/>
      </c>
    </row>
    <row r="688" spans="1:63" ht="14.45">
      <c r="A688" s="68">
        <v>685</v>
      </c>
      <c r="B688" s="29"/>
      <c r="C688" s="34"/>
      <c r="D688" s="42"/>
      <c r="E688" s="64"/>
      <c r="F688" s="45"/>
      <c r="G688" s="45"/>
      <c r="H688" s="164"/>
      <c r="I688" s="42"/>
      <c r="J688" s="28"/>
      <c r="K688" s="69"/>
      <c r="L688" s="68"/>
      <c r="M688" s="46"/>
      <c r="N688" s="239" t="str">
        <f ca="1">IF(Tabla1[[#This Row],[Fecha de nac]]="","",IF(Tabla1[[#This Row],[Fecha Finalización]] &gt;=TODAY(), DATEDIF(Tabla1[[#This Row],[Fecha de nac]],TODAY(),"y"), ROUNDDOWN((Tabla1[[#This Row],[Fecha Finalización]] -Tabla1[[#This Row],[Fecha de nac]])/365,0)))</f>
        <v/>
      </c>
      <c r="O688" s="170"/>
      <c r="P688" s="34"/>
      <c r="Q688" s="67"/>
      <c r="R688" s="67"/>
      <c r="S688" s="67"/>
      <c r="T688" s="67"/>
      <c r="U688" s="244" t="str">
        <f>IF(F688="","",Tabla1[[#This Row],[Fecha Inicio grupo]]+3*7-7)</f>
        <v/>
      </c>
      <c r="V688" s="245" t="str">
        <f>IF(F688="","",EDATE(Tabla1[[#This Row],[Fecha Inicio grupo]],3))</f>
        <v/>
      </c>
      <c r="W688" s="29"/>
      <c r="X688" s="29"/>
      <c r="Y688" s="76"/>
      <c r="Z688" s="76"/>
      <c r="AA688" s="76"/>
      <c r="AB688" s="76"/>
      <c r="AC688" s="76"/>
      <c r="AD688" s="76"/>
      <c r="AE688" s="76"/>
      <c r="AF688" s="76"/>
      <c r="AG688" s="76"/>
      <c r="AH688" s="76"/>
      <c r="AI688" s="76"/>
      <c r="AJ688" s="76"/>
      <c r="AK688" s="76"/>
      <c r="AL688" s="76"/>
      <c r="AM688" s="76"/>
      <c r="AN688" s="76"/>
      <c r="AO688" s="145"/>
      <c r="AP688" s="247" t="str">
        <f>IF(F688="","",IFERROR(VLOOKUP(SUBSTITUTE(SUBSTITUTE(Tabla1[[#This Row],[Uso Sistemas]],"T","P"),"N","F"),Parámetros!$M$2:$N$17,2,0),"Completar hasta 3ra sem. para evaluar a Probacionista"))</f>
        <v/>
      </c>
      <c r="AQ688" s="39"/>
      <c r="AR688" s="39"/>
      <c r="AS688" s="39"/>
      <c r="AT688" s="28"/>
      <c r="AU688" s="55"/>
      <c r="AV688" s="55"/>
      <c r="AW688" s="55"/>
      <c r="AX688" s="249" t="str">
        <f>IF(V688="","",EOMONTH(EDATE(Tabla1[[#This Row],[Fecha Finalización]],2),0))</f>
        <v/>
      </c>
      <c r="AY688" s="39"/>
      <c r="AZ688" s="250" t="str">
        <f>IF(V688="","",EOMONTH(EDATE(Tabla1[[#This Row],[Fecha Finalización]],3),0))</f>
        <v/>
      </c>
      <c r="BA688" s="39"/>
      <c r="BB688" s="39"/>
      <c r="BC688" s="236"/>
      <c r="BD688" s="234" t="str">
        <f>IF(F688="","",Tabla1[[#This Row],[sem 01]]&amp;Tabla1[[#This Row],[sem 02]]&amp;Tabla1[[#This Row],[sem 03]])</f>
        <v/>
      </c>
      <c r="BE688" s="235" t="str">
        <f>IF(TRIM(F688)="","",$B$1&amp;"-"&amp;SUBSTITUTE(Tabla1[[#This Row],[Mes Inscrito]]," ","")&amp;"-"&amp;SUBSTITUTE(Tabla1[[#This Row],[Dia de clases Inscrito]]," ","")&amp;"-"&amp;SUBSTITUTE(Tabla1[[#This Row],[Horario Inscrito]]," ","")&amp;"-"&amp;Tabla1[[#This Row],[Fecha Inicio grupo]])</f>
        <v/>
      </c>
      <c r="BF688" s="252" t="str">
        <f>IF(F688="","",Tabla1[[#This Row],[Curso]])</f>
        <v/>
      </c>
      <c r="BG688" s="253" t="str">
        <f>+IF(TRIM(F688)="","",$B$1&amp;"-"&amp;TRIM(Tabla1[[#This Row],[Mes Inscrito]])&amp;"-"&amp;TRIM(Tabla1[[#This Row],[Dia de clases Inscrito]])&amp;"-"&amp;TRIM(Tabla1[[#This Row],[Horario Inscrito]])&amp;"-"&amp;TRIM(Tabla1[[#This Row],[Fecha Inicio grupo]])&amp;"-"&amp;TRIM(Tabla1[[#This Row],[Tipo Incrito]]))</f>
        <v/>
      </c>
      <c r="BH688" s="307"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8"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8"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8" t="str">
        <f>IF(Tabla1[[#This Row],[Fecha Inicio grupo]]="","",IFERROR(VLOOKUP(Tabla1[[#This Row],[Mes de Alta como miembro]],Parámetros!$AM$2:$AN$16,2,0),"01/01/1900"))</f>
        <v/>
      </c>
    </row>
    <row r="689" spans="1:63" ht="14.45">
      <c r="A689" s="68">
        <v>686</v>
      </c>
      <c r="B689" s="29"/>
      <c r="C689" s="34"/>
      <c r="D689" s="42"/>
      <c r="E689" s="64"/>
      <c r="F689" s="45"/>
      <c r="G689" s="45"/>
      <c r="H689" s="164"/>
      <c r="I689" s="42"/>
      <c r="J689" s="28"/>
      <c r="K689" s="69"/>
      <c r="L689" s="68"/>
      <c r="M689" s="46"/>
      <c r="N689" s="239" t="str">
        <f ca="1">IF(Tabla1[[#This Row],[Fecha de nac]]="","",IF(Tabla1[[#This Row],[Fecha Finalización]] &gt;=TODAY(), DATEDIF(Tabla1[[#This Row],[Fecha de nac]],TODAY(),"y"), ROUNDDOWN((Tabla1[[#This Row],[Fecha Finalización]] -Tabla1[[#This Row],[Fecha de nac]])/365,0)))</f>
        <v/>
      </c>
      <c r="O689" s="170"/>
      <c r="P689" s="34"/>
      <c r="Q689" s="67"/>
      <c r="R689" s="67"/>
      <c r="S689" s="67"/>
      <c r="T689" s="67"/>
      <c r="U689" s="244" t="str">
        <f>IF(F689="","",Tabla1[[#This Row],[Fecha Inicio grupo]]+3*7-7)</f>
        <v/>
      </c>
      <c r="V689" s="245" t="str">
        <f>IF(F689="","",EDATE(Tabla1[[#This Row],[Fecha Inicio grupo]],3))</f>
        <v/>
      </c>
      <c r="W689" s="29"/>
      <c r="X689" s="29"/>
      <c r="Y689" s="76"/>
      <c r="Z689" s="76"/>
      <c r="AA689" s="76"/>
      <c r="AB689" s="76"/>
      <c r="AC689" s="76"/>
      <c r="AD689" s="76"/>
      <c r="AE689" s="76"/>
      <c r="AF689" s="76"/>
      <c r="AG689" s="76"/>
      <c r="AH689" s="76"/>
      <c r="AI689" s="76"/>
      <c r="AJ689" s="76"/>
      <c r="AK689" s="76"/>
      <c r="AL689" s="76"/>
      <c r="AM689" s="76"/>
      <c r="AN689" s="76"/>
      <c r="AO689" s="145"/>
      <c r="AP689" s="247" t="str">
        <f>IF(F689="","",IFERROR(VLOOKUP(SUBSTITUTE(SUBSTITUTE(Tabla1[[#This Row],[Uso Sistemas]],"T","P"),"N","F"),Parámetros!$M$2:$N$17,2,0),"Completar hasta 3ra sem. para evaluar a Probacionista"))</f>
        <v/>
      </c>
      <c r="AQ689" s="39"/>
      <c r="AR689" s="39"/>
      <c r="AS689" s="39"/>
      <c r="AT689" s="28"/>
      <c r="AU689" s="55"/>
      <c r="AV689" s="55"/>
      <c r="AW689" s="55"/>
      <c r="AX689" s="249" t="str">
        <f>IF(V689="","",EOMONTH(EDATE(Tabla1[[#This Row],[Fecha Finalización]],2),0))</f>
        <v/>
      </c>
      <c r="AY689" s="39"/>
      <c r="AZ689" s="250" t="str">
        <f>IF(V689="","",EOMONTH(EDATE(Tabla1[[#This Row],[Fecha Finalización]],3),0))</f>
        <v/>
      </c>
      <c r="BA689" s="39"/>
      <c r="BB689" s="39"/>
      <c r="BC689" s="236"/>
      <c r="BD689" s="234" t="str">
        <f>IF(F689="","",Tabla1[[#This Row],[sem 01]]&amp;Tabla1[[#This Row],[sem 02]]&amp;Tabla1[[#This Row],[sem 03]])</f>
        <v/>
      </c>
      <c r="BE689" s="235" t="str">
        <f>IF(TRIM(F689)="","",$B$1&amp;"-"&amp;SUBSTITUTE(Tabla1[[#This Row],[Mes Inscrito]]," ","")&amp;"-"&amp;SUBSTITUTE(Tabla1[[#This Row],[Dia de clases Inscrito]]," ","")&amp;"-"&amp;SUBSTITUTE(Tabla1[[#This Row],[Horario Inscrito]]," ","")&amp;"-"&amp;Tabla1[[#This Row],[Fecha Inicio grupo]])</f>
        <v/>
      </c>
      <c r="BF689" s="252" t="str">
        <f>IF(F689="","",Tabla1[[#This Row],[Curso]])</f>
        <v/>
      </c>
      <c r="BG689" s="253" t="str">
        <f>+IF(TRIM(F689)="","",$B$1&amp;"-"&amp;TRIM(Tabla1[[#This Row],[Mes Inscrito]])&amp;"-"&amp;TRIM(Tabla1[[#This Row],[Dia de clases Inscrito]])&amp;"-"&amp;TRIM(Tabla1[[#This Row],[Horario Inscrito]])&amp;"-"&amp;TRIM(Tabla1[[#This Row],[Fecha Inicio grupo]])&amp;"-"&amp;TRIM(Tabla1[[#This Row],[Tipo Incrito]]))</f>
        <v/>
      </c>
      <c r="BH689" s="307"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8"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8"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8" t="str">
        <f>IF(Tabla1[[#This Row],[Fecha Inicio grupo]]="","",IFERROR(VLOOKUP(Tabla1[[#This Row],[Mes de Alta como miembro]],Parámetros!$AM$2:$AN$16,2,0),"01/01/1900"))</f>
        <v/>
      </c>
    </row>
    <row r="690" spans="1:63" ht="14.45">
      <c r="A690" s="68">
        <v>687</v>
      </c>
      <c r="B690" s="29"/>
      <c r="C690" s="34"/>
      <c r="D690" s="42"/>
      <c r="E690" s="64"/>
      <c r="F690" s="45"/>
      <c r="G690" s="45"/>
      <c r="H690" s="164"/>
      <c r="I690" s="42"/>
      <c r="J690" s="28"/>
      <c r="K690" s="69"/>
      <c r="L690" s="68"/>
      <c r="M690" s="46"/>
      <c r="N690" s="239" t="str">
        <f ca="1">IF(Tabla1[[#This Row],[Fecha de nac]]="","",IF(Tabla1[[#This Row],[Fecha Finalización]] &gt;=TODAY(), DATEDIF(Tabla1[[#This Row],[Fecha de nac]],TODAY(),"y"), ROUNDDOWN((Tabla1[[#This Row],[Fecha Finalización]] -Tabla1[[#This Row],[Fecha de nac]])/365,0)))</f>
        <v/>
      </c>
      <c r="O690" s="170"/>
      <c r="P690" s="34"/>
      <c r="Q690" s="67"/>
      <c r="R690" s="67"/>
      <c r="S690" s="67"/>
      <c r="T690" s="67"/>
      <c r="U690" s="244" t="str">
        <f>IF(F690="","",Tabla1[[#This Row],[Fecha Inicio grupo]]+3*7-7)</f>
        <v/>
      </c>
      <c r="V690" s="245" t="str">
        <f>IF(F690="","",EDATE(Tabla1[[#This Row],[Fecha Inicio grupo]],3))</f>
        <v/>
      </c>
      <c r="W690" s="29"/>
      <c r="X690" s="29"/>
      <c r="Y690" s="76"/>
      <c r="Z690" s="76"/>
      <c r="AA690" s="76"/>
      <c r="AB690" s="76"/>
      <c r="AC690" s="76"/>
      <c r="AD690" s="76"/>
      <c r="AE690" s="76"/>
      <c r="AF690" s="76"/>
      <c r="AG690" s="76"/>
      <c r="AH690" s="76"/>
      <c r="AI690" s="76"/>
      <c r="AJ690" s="76"/>
      <c r="AK690" s="76"/>
      <c r="AL690" s="76"/>
      <c r="AM690" s="76"/>
      <c r="AN690" s="76"/>
      <c r="AO690" s="145"/>
      <c r="AP690" s="247" t="str">
        <f>IF(F690="","",IFERROR(VLOOKUP(SUBSTITUTE(SUBSTITUTE(Tabla1[[#This Row],[Uso Sistemas]],"T","P"),"N","F"),Parámetros!$M$2:$N$17,2,0),"Completar hasta 3ra sem. para evaluar a Probacionista"))</f>
        <v/>
      </c>
      <c r="AQ690" s="39"/>
      <c r="AR690" s="39"/>
      <c r="AS690" s="39"/>
      <c r="AT690" s="28"/>
      <c r="AU690" s="55"/>
      <c r="AV690" s="55"/>
      <c r="AW690" s="55"/>
      <c r="AX690" s="249" t="str">
        <f>IF(V690="","",EOMONTH(EDATE(Tabla1[[#This Row],[Fecha Finalización]],2),0))</f>
        <v/>
      </c>
      <c r="AY690" s="39"/>
      <c r="AZ690" s="250" t="str">
        <f>IF(V690="","",EOMONTH(EDATE(Tabla1[[#This Row],[Fecha Finalización]],3),0))</f>
        <v/>
      </c>
      <c r="BA690" s="39"/>
      <c r="BB690" s="39"/>
      <c r="BC690" s="236"/>
      <c r="BD690" s="234" t="str">
        <f>IF(F690="","",Tabla1[[#This Row],[sem 01]]&amp;Tabla1[[#This Row],[sem 02]]&amp;Tabla1[[#This Row],[sem 03]])</f>
        <v/>
      </c>
      <c r="BE690" s="235" t="str">
        <f>IF(TRIM(F690)="","",$B$1&amp;"-"&amp;SUBSTITUTE(Tabla1[[#This Row],[Mes Inscrito]]," ","")&amp;"-"&amp;SUBSTITUTE(Tabla1[[#This Row],[Dia de clases Inscrito]]," ","")&amp;"-"&amp;SUBSTITUTE(Tabla1[[#This Row],[Horario Inscrito]]," ","")&amp;"-"&amp;Tabla1[[#This Row],[Fecha Inicio grupo]])</f>
        <v/>
      </c>
      <c r="BF690" s="252" t="str">
        <f>IF(F690="","",Tabla1[[#This Row],[Curso]])</f>
        <v/>
      </c>
      <c r="BG690" s="253" t="str">
        <f>+IF(TRIM(F690)="","",$B$1&amp;"-"&amp;TRIM(Tabla1[[#This Row],[Mes Inscrito]])&amp;"-"&amp;TRIM(Tabla1[[#This Row],[Dia de clases Inscrito]])&amp;"-"&amp;TRIM(Tabla1[[#This Row],[Horario Inscrito]])&amp;"-"&amp;TRIM(Tabla1[[#This Row],[Fecha Inicio grupo]])&amp;"-"&amp;TRIM(Tabla1[[#This Row],[Tipo Incrito]]))</f>
        <v/>
      </c>
      <c r="BH690" s="307"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8"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8"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8" t="str">
        <f>IF(Tabla1[[#This Row],[Fecha Inicio grupo]]="","",IFERROR(VLOOKUP(Tabla1[[#This Row],[Mes de Alta como miembro]],Parámetros!$AM$2:$AN$16,2,0),"01/01/1900"))</f>
        <v/>
      </c>
    </row>
    <row r="691" spans="1:63" ht="14.45">
      <c r="A691" s="68">
        <v>688</v>
      </c>
      <c r="B691" s="29"/>
      <c r="C691" s="34"/>
      <c r="D691" s="42"/>
      <c r="E691" s="64"/>
      <c r="F691" s="45"/>
      <c r="G691" s="45"/>
      <c r="H691" s="164"/>
      <c r="I691" s="42"/>
      <c r="J691" s="28"/>
      <c r="K691" s="69"/>
      <c r="L691" s="68"/>
      <c r="M691" s="46"/>
      <c r="N691" s="239" t="str">
        <f ca="1">IF(Tabla1[[#This Row],[Fecha de nac]]="","",IF(Tabla1[[#This Row],[Fecha Finalización]] &gt;=TODAY(), DATEDIF(Tabla1[[#This Row],[Fecha de nac]],TODAY(),"y"), ROUNDDOWN((Tabla1[[#This Row],[Fecha Finalización]] -Tabla1[[#This Row],[Fecha de nac]])/365,0)))</f>
        <v/>
      </c>
      <c r="O691" s="170"/>
      <c r="P691" s="34"/>
      <c r="Q691" s="67"/>
      <c r="R691" s="67"/>
      <c r="S691" s="67"/>
      <c r="T691" s="67"/>
      <c r="U691" s="244" t="str">
        <f>IF(F691="","",Tabla1[[#This Row],[Fecha Inicio grupo]]+3*7-7)</f>
        <v/>
      </c>
      <c r="V691" s="245" t="str">
        <f>IF(F691="","",EDATE(Tabla1[[#This Row],[Fecha Inicio grupo]],3))</f>
        <v/>
      </c>
      <c r="W691" s="29"/>
      <c r="X691" s="29"/>
      <c r="Y691" s="76"/>
      <c r="Z691" s="76"/>
      <c r="AA691" s="76"/>
      <c r="AB691" s="76"/>
      <c r="AC691" s="76"/>
      <c r="AD691" s="76"/>
      <c r="AE691" s="76"/>
      <c r="AF691" s="76"/>
      <c r="AG691" s="76"/>
      <c r="AH691" s="76"/>
      <c r="AI691" s="76"/>
      <c r="AJ691" s="76"/>
      <c r="AK691" s="76"/>
      <c r="AL691" s="76"/>
      <c r="AM691" s="76"/>
      <c r="AN691" s="76"/>
      <c r="AO691" s="145"/>
      <c r="AP691" s="247" t="str">
        <f>IF(F691="","",IFERROR(VLOOKUP(SUBSTITUTE(SUBSTITUTE(Tabla1[[#This Row],[Uso Sistemas]],"T","P"),"N","F"),Parámetros!$M$2:$N$17,2,0),"Completar hasta 3ra sem. para evaluar a Probacionista"))</f>
        <v/>
      </c>
      <c r="AQ691" s="39"/>
      <c r="AR691" s="39"/>
      <c r="AS691" s="39"/>
      <c r="AT691" s="28"/>
      <c r="AU691" s="55"/>
      <c r="AV691" s="55"/>
      <c r="AW691" s="55"/>
      <c r="AX691" s="249" t="str">
        <f>IF(V691="","",EOMONTH(EDATE(Tabla1[[#This Row],[Fecha Finalización]],2),0))</f>
        <v/>
      </c>
      <c r="AY691" s="39"/>
      <c r="AZ691" s="250" t="str">
        <f>IF(V691="","",EOMONTH(EDATE(Tabla1[[#This Row],[Fecha Finalización]],3),0))</f>
        <v/>
      </c>
      <c r="BA691" s="39"/>
      <c r="BB691" s="39"/>
      <c r="BC691" s="236"/>
      <c r="BD691" s="234" t="str">
        <f>IF(F691="","",Tabla1[[#This Row],[sem 01]]&amp;Tabla1[[#This Row],[sem 02]]&amp;Tabla1[[#This Row],[sem 03]])</f>
        <v/>
      </c>
      <c r="BE691" s="235" t="str">
        <f>IF(TRIM(F691)="","",$B$1&amp;"-"&amp;SUBSTITUTE(Tabla1[[#This Row],[Mes Inscrito]]," ","")&amp;"-"&amp;SUBSTITUTE(Tabla1[[#This Row],[Dia de clases Inscrito]]," ","")&amp;"-"&amp;SUBSTITUTE(Tabla1[[#This Row],[Horario Inscrito]]," ","")&amp;"-"&amp;Tabla1[[#This Row],[Fecha Inicio grupo]])</f>
        <v/>
      </c>
      <c r="BF691" s="252" t="str">
        <f>IF(F691="","",Tabla1[[#This Row],[Curso]])</f>
        <v/>
      </c>
      <c r="BG691" s="253" t="str">
        <f>+IF(TRIM(F691)="","",$B$1&amp;"-"&amp;TRIM(Tabla1[[#This Row],[Mes Inscrito]])&amp;"-"&amp;TRIM(Tabla1[[#This Row],[Dia de clases Inscrito]])&amp;"-"&amp;TRIM(Tabla1[[#This Row],[Horario Inscrito]])&amp;"-"&amp;TRIM(Tabla1[[#This Row],[Fecha Inicio grupo]])&amp;"-"&amp;TRIM(Tabla1[[#This Row],[Tipo Incrito]]))</f>
        <v/>
      </c>
      <c r="BH691" s="307"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8"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8"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8" t="str">
        <f>IF(Tabla1[[#This Row],[Fecha Inicio grupo]]="","",IFERROR(VLOOKUP(Tabla1[[#This Row],[Mes de Alta como miembro]],Parámetros!$AM$2:$AN$16,2,0),"01/01/1900"))</f>
        <v/>
      </c>
    </row>
    <row r="692" spans="1:63" ht="14.45">
      <c r="A692" s="68">
        <v>689</v>
      </c>
      <c r="B692" s="29"/>
      <c r="C692" s="34"/>
      <c r="D692" s="42"/>
      <c r="E692" s="64"/>
      <c r="F692" s="45"/>
      <c r="G692" s="45"/>
      <c r="H692" s="164"/>
      <c r="I692" s="42"/>
      <c r="J692" s="28"/>
      <c r="K692" s="69"/>
      <c r="L692" s="68"/>
      <c r="M692" s="46"/>
      <c r="N692" s="239" t="str">
        <f ca="1">IF(Tabla1[[#This Row],[Fecha de nac]]="","",IF(Tabla1[[#This Row],[Fecha Finalización]] &gt;=TODAY(), DATEDIF(Tabla1[[#This Row],[Fecha de nac]],TODAY(),"y"), ROUNDDOWN((Tabla1[[#This Row],[Fecha Finalización]] -Tabla1[[#This Row],[Fecha de nac]])/365,0)))</f>
        <v/>
      </c>
      <c r="O692" s="170"/>
      <c r="P692" s="34"/>
      <c r="Q692" s="67"/>
      <c r="R692" s="67"/>
      <c r="S692" s="67"/>
      <c r="T692" s="67"/>
      <c r="U692" s="244" t="str">
        <f>IF(F692="","",Tabla1[[#This Row],[Fecha Inicio grupo]]+3*7-7)</f>
        <v/>
      </c>
      <c r="V692" s="245" t="str">
        <f>IF(F692="","",EDATE(Tabla1[[#This Row],[Fecha Inicio grupo]],3))</f>
        <v/>
      </c>
      <c r="W692" s="29"/>
      <c r="X692" s="29"/>
      <c r="Y692" s="76"/>
      <c r="Z692" s="76"/>
      <c r="AA692" s="76"/>
      <c r="AB692" s="76"/>
      <c r="AC692" s="76"/>
      <c r="AD692" s="76"/>
      <c r="AE692" s="76"/>
      <c r="AF692" s="76"/>
      <c r="AG692" s="76"/>
      <c r="AH692" s="76"/>
      <c r="AI692" s="76"/>
      <c r="AJ692" s="76"/>
      <c r="AK692" s="76"/>
      <c r="AL692" s="76"/>
      <c r="AM692" s="76"/>
      <c r="AN692" s="76"/>
      <c r="AO692" s="145"/>
      <c r="AP692" s="247" t="str">
        <f>IF(F692="","",IFERROR(VLOOKUP(SUBSTITUTE(SUBSTITUTE(Tabla1[[#This Row],[Uso Sistemas]],"T","P"),"N","F"),Parámetros!$M$2:$N$17,2,0),"Completar hasta 3ra sem. para evaluar a Probacionista"))</f>
        <v/>
      </c>
      <c r="AQ692" s="39"/>
      <c r="AR692" s="39"/>
      <c r="AS692" s="39"/>
      <c r="AT692" s="28"/>
      <c r="AU692" s="55"/>
      <c r="AV692" s="55"/>
      <c r="AW692" s="55"/>
      <c r="AX692" s="249" t="str">
        <f>IF(V692="","",EOMONTH(EDATE(Tabla1[[#This Row],[Fecha Finalización]],2),0))</f>
        <v/>
      </c>
      <c r="AY692" s="39"/>
      <c r="AZ692" s="250" t="str">
        <f>IF(V692="","",EOMONTH(EDATE(Tabla1[[#This Row],[Fecha Finalización]],3),0))</f>
        <v/>
      </c>
      <c r="BA692" s="39"/>
      <c r="BB692" s="39"/>
      <c r="BC692" s="236"/>
      <c r="BD692" s="234" t="str">
        <f>IF(F692="","",Tabla1[[#This Row],[sem 01]]&amp;Tabla1[[#This Row],[sem 02]]&amp;Tabla1[[#This Row],[sem 03]])</f>
        <v/>
      </c>
      <c r="BE692" s="235" t="str">
        <f>IF(TRIM(F692)="","",$B$1&amp;"-"&amp;SUBSTITUTE(Tabla1[[#This Row],[Mes Inscrito]]," ","")&amp;"-"&amp;SUBSTITUTE(Tabla1[[#This Row],[Dia de clases Inscrito]]," ","")&amp;"-"&amp;SUBSTITUTE(Tabla1[[#This Row],[Horario Inscrito]]," ","")&amp;"-"&amp;Tabla1[[#This Row],[Fecha Inicio grupo]])</f>
        <v/>
      </c>
      <c r="BF692" s="252" t="str">
        <f>IF(F692="","",Tabla1[[#This Row],[Curso]])</f>
        <v/>
      </c>
      <c r="BG692" s="253" t="str">
        <f>+IF(TRIM(F692)="","",$B$1&amp;"-"&amp;TRIM(Tabla1[[#This Row],[Mes Inscrito]])&amp;"-"&amp;TRIM(Tabla1[[#This Row],[Dia de clases Inscrito]])&amp;"-"&amp;TRIM(Tabla1[[#This Row],[Horario Inscrito]])&amp;"-"&amp;TRIM(Tabla1[[#This Row],[Fecha Inicio grupo]])&amp;"-"&amp;TRIM(Tabla1[[#This Row],[Tipo Incrito]]))</f>
        <v/>
      </c>
      <c r="BH692" s="307"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8"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8"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8" t="str">
        <f>IF(Tabla1[[#This Row],[Fecha Inicio grupo]]="","",IFERROR(VLOOKUP(Tabla1[[#This Row],[Mes de Alta como miembro]],Parámetros!$AM$2:$AN$16,2,0),"01/01/1900"))</f>
        <v/>
      </c>
    </row>
    <row r="693" spans="1:63" ht="14.45">
      <c r="A693" s="68">
        <v>690</v>
      </c>
      <c r="B693" s="29"/>
      <c r="C693" s="34"/>
      <c r="D693" s="42"/>
      <c r="E693" s="64"/>
      <c r="F693" s="45"/>
      <c r="G693" s="45"/>
      <c r="H693" s="164"/>
      <c r="I693" s="42"/>
      <c r="J693" s="28"/>
      <c r="K693" s="69"/>
      <c r="L693" s="68"/>
      <c r="M693" s="46"/>
      <c r="N693" s="239" t="str">
        <f ca="1">IF(Tabla1[[#This Row],[Fecha de nac]]="","",IF(Tabla1[[#This Row],[Fecha Finalización]] &gt;=TODAY(), DATEDIF(Tabla1[[#This Row],[Fecha de nac]],TODAY(),"y"), ROUNDDOWN((Tabla1[[#This Row],[Fecha Finalización]] -Tabla1[[#This Row],[Fecha de nac]])/365,0)))</f>
        <v/>
      </c>
      <c r="O693" s="170"/>
      <c r="P693" s="34"/>
      <c r="Q693" s="67"/>
      <c r="R693" s="67"/>
      <c r="S693" s="67"/>
      <c r="T693" s="67"/>
      <c r="U693" s="244" t="str">
        <f>IF(F693="","",Tabla1[[#This Row],[Fecha Inicio grupo]]+3*7-7)</f>
        <v/>
      </c>
      <c r="V693" s="245" t="str">
        <f>IF(F693="","",EDATE(Tabla1[[#This Row],[Fecha Inicio grupo]],3))</f>
        <v/>
      </c>
      <c r="W693" s="29"/>
      <c r="X693" s="29"/>
      <c r="Y693" s="76"/>
      <c r="Z693" s="76"/>
      <c r="AA693" s="76"/>
      <c r="AB693" s="76"/>
      <c r="AC693" s="76"/>
      <c r="AD693" s="76"/>
      <c r="AE693" s="76"/>
      <c r="AF693" s="76"/>
      <c r="AG693" s="76"/>
      <c r="AH693" s="76"/>
      <c r="AI693" s="76"/>
      <c r="AJ693" s="76"/>
      <c r="AK693" s="76"/>
      <c r="AL693" s="76"/>
      <c r="AM693" s="76"/>
      <c r="AN693" s="76"/>
      <c r="AO693" s="145"/>
      <c r="AP693" s="247" t="str">
        <f>IF(F693="","",IFERROR(VLOOKUP(SUBSTITUTE(SUBSTITUTE(Tabla1[[#This Row],[Uso Sistemas]],"T","P"),"N","F"),Parámetros!$M$2:$N$17,2,0),"Completar hasta 3ra sem. para evaluar a Probacionista"))</f>
        <v/>
      </c>
      <c r="AQ693" s="39"/>
      <c r="AR693" s="39"/>
      <c r="AS693" s="39"/>
      <c r="AT693" s="28"/>
      <c r="AU693" s="55"/>
      <c r="AV693" s="55"/>
      <c r="AW693" s="55"/>
      <c r="AX693" s="249" t="str">
        <f>IF(V693="","",EOMONTH(EDATE(Tabla1[[#This Row],[Fecha Finalización]],2),0))</f>
        <v/>
      </c>
      <c r="AY693" s="39"/>
      <c r="AZ693" s="250" t="str">
        <f>IF(V693="","",EOMONTH(EDATE(Tabla1[[#This Row],[Fecha Finalización]],3),0))</f>
        <v/>
      </c>
      <c r="BA693" s="39"/>
      <c r="BB693" s="39"/>
      <c r="BC693" s="236"/>
      <c r="BD693" s="234" t="str">
        <f>IF(F693="","",Tabla1[[#This Row],[sem 01]]&amp;Tabla1[[#This Row],[sem 02]]&amp;Tabla1[[#This Row],[sem 03]])</f>
        <v/>
      </c>
      <c r="BE693" s="235" t="str">
        <f>IF(TRIM(F693)="","",$B$1&amp;"-"&amp;SUBSTITUTE(Tabla1[[#This Row],[Mes Inscrito]]," ","")&amp;"-"&amp;SUBSTITUTE(Tabla1[[#This Row],[Dia de clases Inscrito]]," ","")&amp;"-"&amp;SUBSTITUTE(Tabla1[[#This Row],[Horario Inscrito]]," ","")&amp;"-"&amp;Tabla1[[#This Row],[Fecha Inicio grupo]])</f>
        <v/>
      </c>
      <c r="BF693" s="252" t="str">
        <f>IF(F693="","",Tabla1[[#This Row],[Curso]])</f>
        <v/>
      </c>
      <c r="BG693" s="253" t="str">
        <f>+IF(TRIM(F693)="","",$B$1&amp;"-"&amp;TRIM(Tabla1[[#This Row],[Mes Inscrito]])&amp;"-"&amp;TRIM(Tabla1[[#This Row],[Dia de clases Inscrito]])&amp;"-"&amp;TRIM(Tabla1[[#This Row],[Horario Inscrito]])&amp;"-"&amp;TRIM(Tabla1[[#This Row],[Fecha Inicio grupo]])&amp;"-"&amp;TRIM(Tabla1[[#This Row],[Tipo Incrito]]))</f>
        <v/>
      </c>
      <c r="BH693" s="307"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8"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8"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8" t="str">
        <f>IF(Tabla1[[#This Row],[Fecha Inicio grupo]]="","",IFERROR(VLOOKUP(Tabla1[[#This Row],[Mes de Alta como miembro]],Parámetros!$AM$2:$AN$16,2,0),"01/01/1900"))</f>
        <v/>
      </c>
    </row>
    <row r="694" spans="1:63" ht="14.45">
      <c r="A694" s="68">
        <v>691</v>
      </c>
      <c r="B694" s="29"/>
      <c r="C694" s="34"/>
      <c r="D694" s="42"/>
      <c r="E694" s="64"/>
      <c r="F694" s="45"/>
      <c r="G694" s="45"/>
      <c r="H694" s="164"/>
      <c r="I694" s="42"/>
      <c r="J694" s="28"/>
      <c r="K694" s="69"/>
      <c r="L694" s="68"/>
      <c r="M694" s="46"/>
      <c r="N694" s="239" t="str">
        <f ca="1">IF(Tabla1[[#This Row],[Fecha de nac]]="","",IF(Tabla1[[#This Row],[Fecha Finalización]] &gt;=TODAY(), DATEDIF(Tabla1[[#This Row],[Fecha de nac]],TODAY(),"y"), ROUNDDOWN((Tabla1[[#This Row],[Fecha Finalización]] -Tabla1[[#This Row],[Fecha de nac]])/365,0)))</f>
        <v/>
      </c>
      <c r="O694" s="170"/>
      <c r="P694" s="34"/>
      <c r="Q694" s="67"/>
      <c r="R694" s="67"/>
      <c r="S694" s="67"/>
      <c r="T694" s="67"/>
      <c r="U694" s="244" t="str">
        <f>IF(F694="","",Tabla1[[#This Row],[Fecha Inicio grupo]]+3*7-7)</f>
        <v/>
      </c>
      <c r="V694" s="245" t="str">
        <f>IF(F694="","",EDATE(Tabla1[[#This Row],[Fecha Inicio grupo]],3))</f>
        <v/>
      </c>
      <c r="W694" s="29"/>
      <c r="X694" s="29"/>
      <c r="Y694" s="76"/>
      <c r="Z694" s="76"/>
      <c r="AA694" s="76"/>
      <c r="AB694" s="76"/>
      <c r="AC694" s="76"/>
      <c r="AD694" s="76"/>
      <c r="AE694" s="76"/>
      <c r="AF694" s="76"/>
      <c r="AG694" s="76"/>
      <c r="AH694" s="76"/>
      <c r="AI694" s="76"/>
      <c r="AJ694" s="76"/>
      <c r="AK694" s="76"/>
      <c r="AL694" s="76"/>
      <c r="AM694" s="76"/>
      <c r="AN694" s="76"/>
      <c r="AO694" s="145"/>
      <c r="AP694" s="247" t="str">
        <f>IF(F694="","",IFERROR(VLOOKUP(SUBSTITUTE(SUBSTITUTE(Tabla1[[#This Row],[Uso Sistemas]],"T","P"),"N","F"),Parámetros!$M$2:$N$17,2,0),"Completar hasta 3ra sem. para evaluar a Probacionista"))</f>
        <v/>
      </c>
      <c r="AQ694" s="39"/>
      <c r="AR694" s="39"/>
      <c r="AS694" s="39"/>
      <c r="AT694" s="28"/>
      <c r="AU694" s="55"/>
      <c r="AV694" s="55"/>
      <c r="AW694" s="55"/>
      <c r="AX694" s="249" t="str">
        <f>IF(V694="","",EOMONTH(EDATE(Tabla1[[#This Row],[Fecha Finalización]],2),0))</f>
        <v/>
      </c>
      <c r="AY694" s="39"/>
      <c r="AZ694" s="250" t="str">
        <f>IF(V694="","",EOMONTH(EDATE(Tabla1[[#This Row],[Fecha Finalización]],3),0))</f>
        <v/>
      </c>
      <c r="BA694" s="39"/>
      <c r="BB694" s="39"/>
      <c r="BC694" s="236"/>
      <c r="BD694" s="234" t="str">
        <f>IF(F694="","",Tabla1[[#This Row],[sem 01]]&amp;Tabla1[[#This Row],[sem 02]]&amp;Tabla1[[#This Row],[sem 03]])</f>
        <v/>
      </c>
      <c r="BE694" s="235" t="str">
        <f>IF(TRIM(F694)="","",$B$1&amp;"-"&amp;SUBSTITUTE(Tabla1[[#This Row],[Mes Inscrito]]," ","")&amp;"-"&amp;SUBSTITUTE(Tabla1[[#This Row],[Dia de clases Inscrito]]," ","")&amp;"-"&amp;SUBSTITUTE(Tabla1[[#This Row],[Horario Inscrito]]," ","")&amp;"-"&amp;Tabla1[[#This Row],[Fecha Inicio grupo]])</f>
        <v/>
      </c>
      <c r="BF694" s="252" t="str">
        <f>IF(F694="","",Tabla1[[#This Row],[Curso]])</f>
        <v/>
      </c>
      <c r="BG694" s="253" t="str">
        <f>+IF(TRIM(F694)="","",$B$1&amp;"-"&amp;TRIM(Tabla1[[#This Row],[Mes Inscrito]])&amp;"-"&amp;TRIM(Tabla1[[#This Row],[Dia de clases Inscrito]])&amp;"-"&amp;TRIM(Tabla1[[#This Row],[Horario Inscrito]])&amp;"-"&amp;TRIM(Tabla1[[#This Row],[Fecha Inicio grupo]])&amp;"-"&amp;TRIM(Tabla1[[#This Row],[Tipo Incrito]]))</f>
        <v/>
      </c>
      <c r="BH694" s="307"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8"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8"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8" t="str">
        <f>IF(Tabla1[[#This Row],[Fecha Inicio grupo]]="","",IFERROR(VLOOKUP(Tabla1[[#This Row],[Mes de Alta como miembro]],Parámetros!$AM$2:$AN$16,2,0),"01/01/1900"))</f>
        <v/>
      </c>
    </row>
    <row r="695" spans="1:63" ht="14.45">
      <c r="A695" s="68">
        <v>692</v>
      </c>
      <c r="B695" s="29"/>
      <c r="C695" s="34"/>
      <c r="D695" s="42"/>
      <c r="E695" s="64"/>
      <c r="F695" s="45"/>
      <c r="G695" s="45"/>
      <c r="H695" s="164"/>
      <c r="I695" s="42"/>
      <c r="J695" s="28"/>
      <c r="K695" s="69"/>
      <c r="L695" s="68"/>
      <c r="M695" s="46"/>
      <c r="N695" s="239" t="str">
        <f ca="1">IF(Tabla1[[#This Row],[Fecha de nac]]="","",IF(Tabla1[[#This Row],[Fecha Finalización]] &gt;=TODAY(), DATEDIF(Tabla1[[#This Row],[Fecha de nac]],TODAY(),"y"), ROUNDDOWN((Tabla1[[#This Row],[Fecha Finalización]] -Tabla1[[#This Row],[Fecha de nac]])/365,0)))</f>
        <v/>
      </c>
      <c r="O695" s="170"/>
      <c r="P695" s="34"/>
      <c r="Q695" s="67"/>
      <c r="R695" s="67"/>
      <c r="S695" s="67"/>
      <c r="T695" s="67"/>
      <c r="U695" s="244" t="str">
        <f>IF(F695="","",Tabla1[[#This Row],[Fecha Inicio grupo]]+3*7-7)</f>
        <v/>
      </c>
      <c r="V695" s="245" t="str">
        <f>IF(F695="","",EDATE(Tabla1[[#This Row],[Fecha Inicio grupo]],3))</f>
        <v/>
      </c>
      <c r="W695" s="29"/>
      <c r="X695" s="29"/>
      <c r="Y695" s="76"/>
      <c r="Z695" s="76"/>
      <c r="AA695" s="76"/>
      <c r="AB695" s="76"/>
      <c r="AC695" s="76"/>
      <c r="AD695" s="76"/>
      <c r="AE695" s="76"/>
      <c r="AF695" s="76"/>
      <c r="AG695" s="76"/>
      <c r="AH695" s="76"/>
      <c r="AI695" s="76"/>
      <c r="AJ695" s="76"/>
      <c r="AK695" s="76"/>
      <c r="AL695" s="76"/>
      <c r="AM695" s="76"/>
      <c r="AN695" s="76"/>
      <c r="AO695" s="145"/>
      <c r="AP695" s="247" t="str">
        <f>IF(F695="","",IFERROR(VLOOKUP(SUBSTITUTE(SUBSTITUTE(Tabla1[[#This Row],[Uso Sistemas]],"T","P"),"N","F"),Parámetros!$M$2:$N$17,2,0),"Completar hasta 3ra sem. para evaluar a Probacionista"))</f>
        <v/>
      </c>
      <c r="AQ695" s="39"/>
      <c r="AR695" s="39"/>
      <c r="AS695" s="39"/>
      <c r="AT695" s="28"/>
      <c r="AU695" s="55"/>
      <c r="AV695" s="55"/>
      <c r="AW695" s="55"/>
      <c r="AX695" s="249" t="str">
        <f>IF(V695="","",EOMONTH(EDATE(Tabla1[[#This Row],[Fecha Finalización]],2),0))</f>
        <v/>
      </c>
      <c r="AY695" s="39"/>
      <c r="AZ695" s="250" t="str">
        <f>IF(V695="","",EOMONTH(EDATE(Tabla1[[#This Row],[Fecha Finalización]],3),0))</f>
        <v/>
      </c>
      <c r="BA695" s="39"/>
      <c r="BB695" s="39"/>
      <c r="BC695" s="236"/>
      <c r="BD695" s="234" t="str">
        <f>IF(F695="","",Tabla1[[#This Row],[sem 01]]&amp;Tabla1[[#This Row],[sem 02]]&amp;Tabla1[[#This Row],[sem 03]])</f>
        <v/>
      </c>
      <c r="BE695" s="235" t="str">
        <f>IF(TRIM(F695)="","",$B$1&amp;"-"&amp;SUBSTITUTE(Tabla1[[#This Row],[Mes Inscrito]]," ","")&amp;"-"&amp;SUBSTITUTE(Tabla1[[#This Row],[Dia de clases Inscrito]]," ","")&amp;"-"&amp;SUBSTITUTE(Tabla1[[#This Row],[Horario Inscrito]]," ","")&amp;"-"&amp;Tabla1[[#This Row],[Fecha Inicio grupo]])</f>
        <v/>
      </c>
      <c r="BF695" s="252" t="str">
        <f>IF(F695="","",Tabla1[[#This Row],[Curso]])</f>
        <v/>
      </c>
      <c r="BG695" s="253" t="str">
        <f>+IF(TRIM(F695)="","",$B$1&amp;"-"&amp;TRIM(Tabla1[[#This Row],[Mes Inscrito]])&amp;"-"&amp;TRIM(Tabla1[[#This Row],[Dia de clases Inscrito]])&amp;"-"&amp;TRIM(Tabla1[[#This Row],[Horario Inscrito]])&amp;"-"&amp;TRIM(Tabla1[[#This Row],[Fecha Inicio grupo]])&amp;"-"&amp;TRIM(Tabla1[[#This Row],[Tipo Incrito]]))</f>
        <v/>
      </c>
      <c r="BH695" s="307"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8"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8"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8" t="str">
        <f>IF(Tabla1[[#This Row],[Fecha Inicio grupo]]="","",IFERROR(VLOOKUP(Tabla1[[#This Row],[Mes de Alta como miembro]],Parámetros!$AM$2:$AN$16,2,0),"01/01/1900"))</f>
        <v/>
      </c>
    </row>
    <row r="696" spans="1:63" ht="14.45">
      <c r="A696" s="68">
        <v>693</v>
      </c>
      <c r="B696" s="29"/>
      <c r="C696" s="34"/>
      <c r="D696" s="42"/>
      <c r="E696" s="64"/>
      <c r="F696" s="45"/>
      <c r="G696" s="45"/>
      <c r="H696" s="164"/>
      <c r="I696" s="42"/>
      <c r="J696" s="28"/>
      <c r="K696" s="69"/>
      <c r="L696" s="68"/>
      <c r="M696" s="46"/>
      <c r="N696" s="239" t="str">
        <f ca="1">IF(Tabla1[[#This Row],[Fecha de nac]]="","",IF(Tabla1[[#This Row],[Fecha Finalización]] &gt;=TODAY(), DATEDIF(Tabla1[[#This Row],[Fecha de nac]],TODAY(),"y"), ROUNDDOWN((Tabla1[[#This Row],[Fecha Finalización]] -Tabla1[[#This Row],[Fecha de nac]])/365,0)))</f>
        <v/>
      </c>
      <c r="O696" s="170"/>
      <c r="P696" s="34"/>
      <c r="Q696" s="67"/>
      <c r="R696" s="67"/>
      <c r="S696" s="67"/>
      <c r="T696" s="67"/>
      <c r="U696" s="244" t="str">
        <f>IF(F696="","",Tabla1[[#This Row],[Fecha Inicio grupo]]+3*7-7)</f>
        <v/>
      </c>
      <c r="V696" s="245" t="str">
        <f>IF(F696="","",EDATE(Tabla1[[#This Row],[Fecha Inicio grupo]],3))</f>
        <v/>
      </c>
      <c r="W696" s="29"/>
      <c r="X696" s="29"/>
      <c r="Y696" s="76"/>
      <c r="Z696" s="76"/>
      <c r="AA696" s="76"/>
      <c r="AB696" s="76"/>
      <c r="AC696" s="76"/>
      <c r="AD696" s="76"/>
      <c r="AE696" s="76"/>
      <c r="AF696" s="76"/>
      <c r="AG696" s="76"/>
      <c r="AH696" s="76"/>
      <c r="AI696" s="76"/>
      <c r="AJ696" s="76"/>
      <c r="AK696" s="76"/>
      <c r="AL696" s="76"/>
      <c r="AM696" s="76"/>
      <c r="AN696" s="76"/>
      <c r="AO696" s="145"/>
      <c r="AP696" s="247" t="str">
        <f>IF(F696="","",IFERROR(VLOOKUP(SUBSTITUTE(SUBSTITUTE(Tabla1[[#This Row],[Uso Sistemas]],"T","P"),"N","F"),Parámetros!$M$2:$N$17,2,0),"Completar hasta 3ra sem. para evaluar a Probacionista"))</f>
        <v/>
      </c>
      <c r="AQ696" s="39"/>
      <c r="AR696" s="39"/>
      <c r="AS696" s="39"/>
      <c r="AT696" s="28"/>
      <c r="AU696" s="55"/>
      <c r="AV696" s="55"/>
      <c r="AW696" s="55"/>
      <c r="AX696" s="249" t="str">
        <f>IF(V696="","",EOMONTH(EDATE(Tabla1[[#This Row],[Fecha Finalización]],2),0))</f>
        <v/>
      </c>
      <c r="AY696" s="39"/>
      <c r="AZ696" s="250" t="str">
        <f>IF(V696="","",EOMONTH(EDATE(Tabla1[[#This Row],[Fecha Finalización]],3),0))</f>
        <v/>
      </c>
      <c r="BA696" s="39"/>
      <c r="BB696" s="39"/>
      <c r="BC696" s="236"/>
      <c r="BD696" s="234" t="str">
        <f>IF(F696="","",Tabla1[[#This Row],[sem 01]]&amp;Tabla1[[#This Row],[sem 02]]&amp;Tabla1[[#This Row],[sem 03]])</f>
        <v/>
      </c>
      <c r="BE696" s="235" t="str">
        <f>IF(TRIM(F696)="","",$B$1&amp;"-"&amp;SUBSTITUTE(Tabla1[[#This Row],[Mes Inscrito]]," ","")&amp;"-"&amp;SUBSTITUTE(Tabla1[[#This Row],[Dia de clases Inscrito]]," ","")&amp;"-"&amp;SUBSTITUTE(Tabla1[[#This Row],[Horario Inscrito]]," ","")&amp;"-"&amp;Tabla1[[#This Row],[Fecha Inicio grupo]])</f>
        <v/>
      </c>
      <c r="BF696" s="252" t="str">
        <f>IF(F696="","",Tabla1[[#This Row],[Curso]])</f>
        <v/>
      </c>
      <c r="BG696" s="253" t="str">
        <f>+IF(TRIM(F696)="","",$B$1&amp;"-"&amp;TRIM(Tabla1[[#This Row],[Mes Inscrito]])&amp;"-"&amp;TRIM(Tabla1[[#This Row],[Dia de clases Inscrito]])&amp;"-"&amp;TRIM(Tabla1[[#This Row],[Horario Inscrito]])&amp;"-"&amp;TRIM(Tabla1[[#This Row],[Fecha Inicio grupo]])&amp;"-"&amp;TRIM(Tabla1[[#This Row],[Tipo Incrito]]))</f>
        <v/>
      </c>
      <c r="BH696" s="307"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8"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8"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8" t="str">
        <f>IF(Tabla1[[#This Row],[Fecha Inicio grupo]]="","",IFERROR(VLOOKUP(Tabla1[[#This Row],[Mes de Alta como miembro]],Parámetros!$AM$2:$AN$16,2,0),"01/01/1900"))</f>
        <v/>
      </c>
    </row>
    <row r="697" spans="1:63" ht="14.45">
      <c r="A697" s="68">
        <v>694</v>
      </c>
      <c r="B697" s="29"/>
      <c r="C697" s="34"/>
      <c r="D697" s="42"/>
      <c r="E697" s="64"/>
      <c r="F697" s="45"/>
      <c r="G697" s="45"/>
      <c r="H697" s="164"/>
      <c r="I697" s="42"/>
      <c r="J697" s="28"/>
      <c r="K697" s="69"/>
      <c r="L697" s="68"/>
      <c r="M697" s="46"/>
      <c r="N697" s="239" t="str">
        <f ca="1">IF(Tabla1[[#This Row],[Fecha de nac]]="","",IF(Tabla1[[#This Row],[Fecha Finalización]] &gt;=TODAY(), DATEDIF(Tabla1[[#This Row],[Fecha de nac]],TODAY(),"y"), ROUNDDOWN((Tabla1[[#This Row],[Fecha Finalización]] -Tabla1[[#This Row],[Fecha de nac]])/365,0)))</f>
        <v/>
      </c>
      <c r="O697" s="170"/>
      <c r="P697" s="34"/>
      <c r="Q697" s="67"/>
      <c r="R697" s="67"/>
      <c r="S697" s="67"/>
      <c r="T697" s="67"/>
      <c r="U697" s="244" t="str">
        <f>IF(F697="","",Tabla1[[#This Row],[Fecha Inicio grupo]]+3*7-7)</f>
        <v/>
      </c>
      <c r="V697" s="245" t="str">
        <f>IF(F697="","",EDATE(Tabla1[[#This Row],[Fecha Inicio grupo]],3))</f>
        <v/>
      </c>
      <c r="W697" s="29"/>
      <c r="X697" s="29"/>
      <c r="Y697" s="76"/>
      <c r="Z697" s="76"/>
      <c r="AA697" s="76"/>
      <c r="AB697" s="76"/>
      <c r="AC697" s="76"/>
      <c r="AD697" s="76"/>
      <c r="AE697" s="76"/>
      <c r="AF697" s="76"/>
      <c r="AG697" s="76"/>
      <c r="AH697" s="76"/>
      <c r="AI697" s="76"/>
      <c r="AJ697" s="76"/>
      <c r="AK697" s="76"/>
      <c r="AL697" s="76"/>
      <c r="AM697" s="76"/>
      <c r="AN697" s="76"/>
      <c r="AO697" s="145"/>
      <c r="AP697" s="247" t="str">
        <f>IF(F697="","",IFERROR(VLOOKUP(SUBSTITUTE(SUBSTITUTE(Tabla1[[#This Row],[Uso Sistemas]],"T","P"),"N","F"),Parámetros!$M$2:$N$17,2,0),"Completar hasta 3ra sem. para evaluar a Probacionista"))</f>
        <v/>
      </c>
      <c r="AQ697" s="39"/>
      <c r="AR697" s="39"/>
      <c r="AS697" s="39"/>
      <c r="AT697" s="28"/>
      <c r="AU697" s="55"/>
      <c r="AV697" s="55"/>
      <c r="AW697" s="55"/>
      <c r="AX697" s="249" t="str">
        <f>IF(V697="","",EOMONTH(EDATE(Tabla1[[#This Row],[Fecha Finalización]],2),0))</f>
        <v/>
      </c>
      <c r="AY697" s="39"/>
      <c r="AZ697" s="250" t="str">
        <f>IF(V697="","",EOMONTH(EDATE(Tabla1[[#This Row],[Fecha Finalización]],3),0))</f>
        <v/>
      </c>
      <c r="BA697" s="39"/>
      <c r="BB697" s="39"/>
      <c r="BC697" s="236"/>
      <c r="BD697" s="234" t="str">
        <f>IF(F697="","",Tabla1[[#This Row],[sem 01]]&amp;Tabla1[[#This Row],[sem 02]]&amp;Tabla1[[#This Row],[sem 03]])</f>
        <v/>
      </c>
      <c r="BE697" s="235" t="str">
        <f>IF(TRIM(F697)="","",$B$1&amp;"-"&amp;SUBSTITUTE(Tabla1[[#This Row],[Mes Inscrito]]," ","")&amp;"-"&amp;SUBSTITUTE(Tabla1[[#This Row],[Dia de clases Inscrito]]," ","")&amp;"-"&amp;SUBSTITUTE(Tabla1[[#This Row],[Horario Inscrito]]," ","")&amp;"-"&amp;Tabla1[[#This Row],[Fecha Inicio grupo]])</f>
        <v/>
      </c>
      <c r="BF697" s="252" t="str">
        <f>IF(F697="","",Tabla1[[#This Row],[Curso]])</f>
        <v/>
      </c>
      <c r="BG697" s="253" t="str">
        <f>+IF(TRIM(F697)="","",$B$1&amp;"-"&amp;TRIM(Tabla1[[#This Row],[Mes Inscrito]])&amp;"-"&amp;TRIM(Tabla1[[#This Row],[Dia de clases Inscrito]])&amp;"-"&amp;TRIM(Tabla1[[#This Row],[Horario Inscrito]])&amp;"-"&amp;TRIM(Tabla1[[#This Row],[Fecha Inicio grupo]])&amp;"-"&amp;TRIM(Tabla1[[#This Row],[Tipo Incrito]]))</f>
        <v/>
      </c>
      <c r="BH697" s="307"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8"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8"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8" t="str">
        <f>IF(Tabla1[[#This Row],[Fecha Inicio grupo]]="","",IFERROR(VLOOKUP(Tabla1[[#This Row],[Mes de Alta como miembro]],Parámetros!$AM$2:$AN$16,2,0),"01/01/1900"))</f>
        <v/>
      </c>
    </row>
    <row r="698" spans="1:63" ht="14.45">
      <c r="A698" s="68">
        <v>695</v>
      </c>
      <c r="B698" s="29"/>
      <c r="C698" s="34"/>
      <c r="D698" s="42"/>
      <c r="E698" s="64"/>
      <c r="F698" s="45"/>
      <c r="G698" s="45"/>
      <c r="H698" s="164"/>
      <c r="I698" s="42"/>
      <c r="J698" s="28"/>
      <c r="K698" s="69"/>
      <c r="L698" s="68"/>
      <c r="M698" s="46"/>
      <c r="N698" s="239" t="str">
        <f ca="1">IF(Tabla1[[#This Row],[Fecha de nac]]="","",IF(Tabla1[[#This Row],[Fecha Finalización]] &gt;=TODAY(), DATEDIF(Tabla1[[#This Row],[Fecha de nac]],TODAY(),"y"), ROUNDDOWN((Tabla1[[#This Row],[Fecha Finalización]] -Tabla1[[#This Row],[Fecha de nac]])/365,0)))</f>
        <v/>
      </c>
      <c r="O698" s="170"/>
      <c r="P698" s="34"/>
      <c r="Q698" s="67"/>
      <c r="R698" s="67"/>
      <c r="S698" s="67"/>
      <c r="T698" s="67"/>
      <c r="U698" s="244" t="str">
        <f>IF(F698="","",Tabla1[[#This Row],[Fecha Inicio grupo]]+3*7-7)</f>
        <v/>
      </c>
      <c r="V698" s="245" t="str">
        <f>IF(F698="","",EDATE(Tabla1[[#This Row],[Fecha Inicio grupo]],3))</f>
        <v/>
      </c>
      <c r="W698" s="29"/>
      <c r="X698" s="29"/>
      <c r="Y698" s="76"/>
      <c r="Z698" s="76"/>
      <c r="AA698" s="76"/>
      <c r="AB698" s="76"/>
      <c r="AC698" s="76"/>
      <c r="AD698" s="76"/>
      <c r="AE698" s="76"/>
      <c r="AF698" s="76"/>
      <c r="AG698" s="76"/>
      <c r="AH698" s="76"/>
      <c r="AI698" s="76"/>
      <c r="AJ698" s="76"/>
      <c r="AK698" s="76"/>
      <c r="AL698" s="76"/>
      <c r="AM698" s="76"/>
      <c r="AN698" s="76"/>
      <c r="AO698" s="145"/>
      <c r="AP698" s="247" t="str">
        <f>IF(F698="","",IFERROR(VLOOKUP(SUBSTITUTE(SUBSTITUTE(Tabla1[[#This Row],[Uso Sistemas]],"T","P"),"N","F"),Parámetros!$M$2:$N$17,2,0),"Completar hasta 3ra sem. para evaluar a Probacionista"))</f>
        <v/>
      </c>
      <c r="AQ698" s="39"/>
      <c r="AR698" s="39"/>
      <c r="AS698" s="39"/>
      <c r="AT698" s="28"/>
      <c r="AU698" s="55"/>
      <c r="AV698" s="55"/>
      <c r="AW698" s="55"/>
      <c r="AX698" s="249" t="str">
        <f>IF(V698="","",EOMONTH(EDATE(Tabla1[[#This Row],[Fecha Finalización]],2),0))</f>
        <v/>
      </c>
      <c r="AY698" s="39"/>
      <c r="AZ698" s="250" t="str">
        <f>IF(V698="","",EOMONTH(EDATE(Tabla1[[#This Row],[Fecha Finalización]],3),0))</f>
        <v/>
      </c>
      <c r="BA698" s="39"/>
      <c r="BB698" s="39"/>
      <c r="BC698" s="236"/>
      <c r="BD698" s="234" t="str">
        <f>IF(F698="","",Tabla1[[#This Row],[sem 01]]&amp;Tabla1[[#This Row],[sem 02]]&amp;Tabla1[[#This Row],[sem 03]])</f>
        <v/>
      </c>
      <c r="BE698" s="235" t="str">
        <f>IF(TRIM(F698)="","",$B$1&amp;"-"&amp;SUBSTITUTE(Tabla1[[#This Row],[Mes Inscrito]]," ","")&amp;"-"&amp;SUBSTITUTE(Tabla1[[#This Row],[Dia de clases Inscrito]]," ","")&amp;"-"&amp;SUBSTITUTE(Tabla1[[#This Row],[Horario Inscrito]]," ","")&amp;"-"&amp;Tabla1[[#This Row],[Fecha Inicio grupo]])</f>
        <v/>
      </c>
      <c r="BF698" s="252" t="str">
        <f>IF(F698="","",Tabla1[[#This Row],[Curso]])</f>
        <v/>
      </c>
      <c r="BG698" s="253" t="str">
        <f>+IF(TRIM(F698)="","",$B$1&amp;"-"&amp;TRIM(Tabla1[[#This Row],[Mes Inscrito]])&amp;"-"&amp;TRIM(Tabla1[[#This Row],[Dia de clases Inscrito]])&amp;"-"&amp;TRIM(Tabla1[[#This Row],[Horario Inscrito]])&amp;"-"&amp;TRIM(Tabla1[[#This Row],[Fecha Inicio grupo]])&amp;"-"&amp;TRIM(Tabla1[[#This Row],[Tipo Incrito]]))</f>
        <v/>
      </c>
      <c r="BH698" s="307"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8"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8"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8" t="str">
        <f>IF(Tabla1[[#This Row],[Fecha Inicio grupo]]="","",IFERROR(VLOOKUP(Tabla1[[#This Row],[Mes de Alta como miembro]],Parámetros!$AM$2:$AN$16,2,0),"01/01/1900"))</f>
        <v/>
      </c>
    </row>
    <row r="699" spans="1:63" ht="14.45">
      <c r="A699" s="68">
        <v>696</v>
      </c>
      <c r="B699" s="29"/>
      <c r="C699" s="34"/>
      <c r="D699" s="42"/>
      <c r="E699" s="64"/>
      <c r="F699" s="45"/>
      <c r="G699" s="45"/>
      <c r="H699" s="164"/>
      <c r="I699" s="42"/>
      <c r="J699" s="28"/>
      <c r="K699" s="69"/>
      <c r="L699" s="68"/>
      <c r="M699" s="46"/>
      <c r="N699" s="239" t="str">
        <f ca="1">IF(Tabla1[[#This Row],[Fecha de nac]]="","",IF(Tabla1[[#This Row],[Fecha Finalización]] &gt;=TODAY(), DATEDIF(Tabla1[[#This Row],[Fecha de nac]],TODAY(),"y"), ROUNDDOWN((Tabla1[[#This Row],[Fecha Finalización]] -Tabla1[[#This Row],[Fecha de nac]])/365,0)))</f>
        <v/>
      </c>
      <c r="O699" s="170"/>
      <c r="P699" s="34"/>
      <c r="Q699" s="67"/>
      <c r="R699" s="67"/>
      <c r="S699" s="67"/>
      <c r="T699" s="67"/>
      <c r="U699" s="244" t="str">
        <f>IF(F699="","",Tabla1[[#This Row],[Fecha Inicio grupo]]+3*7-7)</f>
        <v/>
      </c>
      <c r="V699" s="245" t="str">
        <f>IF(F699="","",EDATE(Tabla1[[#This Row],[Fecha Inicio grupo]],3))</f>
        <v/>
      </c>
      <c r="W699" s="29"/>
      <c r="X699" s="29"/>
      <c r="Y699" s="76"/>
      <c r="Z699" s="76"/>
      <c r="AA699" s="76"/>
      <c r="AB699" s="76"/>
      <c r="AC699" s="76"/>
      <c r="AD699" s="76"/>
      <c r="AE699" s="76"/>
      <c r="AF699" s="76"/>
      <c r="AG699" s="76"/>
      <c r="AH699" s="76"/>
      <c r="AI699" s="76"/>
      <c r="AJ699" s="76"/>
      <c r="AK699" s="76"/>
      <c r="AL699" s="76"/>
      <c r="AM699" s="76"/>
      <c r="AN699" s="76"/>
      <c r="AO699" s="145"/>
      <c r="AP699" s="247" t="str">
        <f>IF(F699="","",IFERROR(VLOOKUP(SUBSTITUTE(SUBSTITUTE(Tabla1[[#This Row],[Uso Sistemas]],"T","P"),"N","F"),Parámetros!$M$2:$N$17,2,0),"Completar hasta 3ra sem. para evaluar a Probacionista"))</f>
        <v/>
      </c>
      <c r="AQ699" s="39"/>
      <c r="AR699" s="39"/>
      <c r="AS699" s="39"/>
      <c r="AT699" s="28"/>
      <c r="AU699" s="55"/>
      <c r="AV699" s="55"/>
      <c r="AW699" s="55"/>
      <c r="AX699" s="249" t="str">
        <f>IF(V699="","",EOMONTH(EDATE(Tabla1[[#This Row],[Fecha Finalización]],2),0))</f>
        <v/>
      </c>
      <c r="AY699" s="39"/>
      <c r="AZ699" s="250" t="str">
        <f>IF(V699="","",EOMONTH(EDATE(Tabla1[[#This Row],[Fecha Finalización]],3),0))</f>
        <v/>
      </c>
      <c r="BA699" s="39"/>
      <c r="BB699" s="39"/>
      <c r="BC699" s="236"/>
      <c r="BD699" s="234" t="str">
        <f>IF(F699="","",Tabla1[[#This Row],[sem 01]]&amp;Tabla1[[#This Row],[sem 02]]&amp;Tabla1[[#This Row],[sem 03]])</f>
        <v/>
      </c>
      <c r="BE699" s="235" t="str">
        <f>IF(TRIM(F699)="","",$B$1&amp;"-"&amp;SUBSTITUTE(Tabla1[[#This Row],[Mes Inscrito]]," ","")&amp;"-"&amp;SUBSTITUTE(Tabla1[[#This Row],[Dia de clases Inscrito]]," ","")&amp;"-"&amp;SUBSTITUTE(Tabla1[[#This Row],[Horario Inscrito]]," ","")&amp;"-"&amp;Tabla1[[#This Row],[Fecha Inicio grupo]])</f>
        <v/>
      </c>
      <c r="BF699" s="252" t="str">
        <f>IF(F699="","",Tabla1[[#This Row],[Curso]])</f>
        <v/>
      </c>
      <c r="BG699" s="253" t="str">
        <f>+IF(TRIM(F699)="","",$B$1&amp;"-"&amp;TRIM(Tabla1[[#This Row],[Mes Inscrito]])&amp;"-"&amp;TRIM(Tabla1[[#This Row],[Dia de clases Inscrito]])&amp;"-"&amp;TRIM(Tabla1[[#This Row],[Horario Inscrito]])&amp;"-"&amp;TRIM(Tabla1[[#This Row],[Fecha Inicio grupo]])&amp;"-"&amp;TRIM(Tabla1[[#This Row],[Tipo Incrito]]))</f>
        <v/>
      </c>
      <c r="BH699" s="307"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8"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8"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8" t="str">
        <f>IF(Tabla1[[#This Row],[Fecha Inicio grupo]]="","",IFERROR(VLOOKUP(Tabla1[[#This Row],[Mes de Alta como miembro]],Parámetros!$AM$2:$AN$16,2,0),"01/01/1900"))</f>
        <v/>
      </c>
    </row>
    <row r="700" spans="1:63" ht="14.45">
      <c r="A700" s="68">
        <v>697</v>
      </c>
      <c r="B700" s="29"/>
      <c r="C700" s="34"/>
      <c r="D700" s="42"/>
      <c r="E700" s="64"/>
      <c r="F700" s="45"/>
      <c r="G700" s="45"/>
      <c r="H700" s="164"/>
      <c r="I700" s="42"/>
      <c r="J700" s="28"/>
      <c r="K700" s="69"/>
      <c r="L700" s="68"/>
      <c r="M700" s="46"/>
      <c r="N700" s="239" t="str">
        <f ca="1">IF(Tabla1[[#This Row],[Fecha de nac]]="","",IF(Tabla1[[#This Row],[Fecha Finalización]] &gt;=TODAY(), DATEDIF(Tabla1[[#This Row],[Fecha de nac]],TODAY(),"y"), ROUNDDOWN((Tabla1[[#This Row],[Fecha Finalización]] -Tabla1[[#This Row],[Fecha de nac]])/365,0)))</f>
        <v/>
      </c>
      <c r="O700" s="170"/>
      <c r="P700" s="34"/>
      <c r="Q700" s="67"/>
      <c r="R700" s="67"/>
      <c r="S700" s="67"/>
      <c r="T700" s="67"/>
      <c r="U700" s="244" t="str">
        <f>IF(F700="","",Tabla1[[#This Row],[Fecha Inicio grupo]]+3*7-7)</f>
        <v/>
      </c>
      <c r="V700" s="245" t="str">
        <f>IF(F700="","",EDATE(Tabla1[[#This Row],[Fecha Inicio grupo]],3))</f>
        <v/>
      </c>
      <c r="W700" s="29"/>
      <c r="X700" s="29"/>
      <c r="Y700" s="76"/>
      <c r="Z700" s="76"/>
      <c r="AA700" s="76"/>
      <c r="AB700" s="76"/>
      <c r="AC700" s="76"/>
      <c r="AD700" s="76"/>
      <c r="AE700" s="76"/>
      <c r="AF700" s="76"/>
      <c r="AG700" s="76"/>
      <c r="AH700" s="76"/>
      <c r="AI700" s="76"/>
      <c r="AJ700" s="76"/>
      <c r="AK700" s="76"/>
      <c r="AL700" s="76"/>
      <c r="AM700" s="76"/>
      <c r="AN700" s="76"/>
      <c r="AO700" s="145"/>
      <c r="AP700" s="247" t="str">
        <f>IF(F700="","",IFERROR(VLOOKUP(SUBSTITUTE(SUBSTITUTE(Tabla1[[#This Row],[Uso Sistemas]],"T","P"),"N","F"),Parámetros!$M$2:$N$17,2,0),"Completar hasta 3ra sem. para evaluar a Probacionista"))</f>
        <v/>
      </c>
      <c r="AQ700" s="39"/>
      <c r="AR700" s="39"/>
      <c r="AS700" s="39"/>
      <c r="AT700" s="28"/>
      <c r="AU700" s="55"/>
      <c r="AV700" s="55"/>
      <c r="AW700" s="55"/>
      <c r="AX700" s="249" t="str">
        <f>IF(V700="","",EOMONTH(EDATE(Tabla1[[#This Row],[Fecha Finalización]],2),0))</f>
        <v/>
      </c>
      <c r="AY700" s="39"/>
      <c r="AZ700" s="250" t="str">
        <f>IF(V700="","",EOMONTH(EDATE(Tabla1[[#This Row],[Fecha Finalización]],3),0))</f>
        <v/>
      </c>
      <c r="BA700" s="39"/>
      <c r="BB700" s="39"/>
      <c r="BC700" s="236"/>
      <c r="BD700" s="234" t="str">
        <f>IF(F700="","",Tabla1[[#This Row],[sem 01]]&amp;Tabla1[[#This Row],[sem 02]]&amp;Tabla1[[#This Row],[sem 03]])</f>
        <v/>
      </c>
      <c r="BE700" s="235" t="str">
        <f>IF(TRIM(F700)="","",$B$1&amp;"-"&amp;SUBSTITUTE(Tabla1[[#This Row],[Mes Inscrito]]," ","")&amp;"-"&amp;SUBSTITUTE(Tabla1[[#This Row],[Dia de clases Inscrito]]," ","")&amp;"-"&amp;SUBSTITUTE(Tabla1[[#This Row],[Horario Inscrito]]," ","")&amp;"-"&amp;Tabla1[[#This Row],[Fecha Inicio grupo]])</f>
        <v/>
      </c>
      <c r="BF700" s="252" t="str">
        <f>IF(F700="","",Tabla1[[#This Row],[Curso]])</f>
        <v/>
      </c>
      <c r="BG700" s="253" t="str">
        <f>+IF(TRIM(F700)="","",$B$1&amp;"-"&amp;TRIM(Tabla1[[#This Row],[Mes Inscrito]])&amp;"-"&amp;TRIM(Tabla1[[#This Row],[Dia de clases Inscrito]])&amp;"-"&amp;TRIM(Tabla1[[#This Row],[Horario Inscrito]])&amp;"-"&amp;TRIM(Tabla1[[#This Row],[Fecha Inicio grupo]])&amp;"-"&amp;TRIM(Tabla1[[#This Row],[Tipo Incrito]]))</f>
        <v/>
      </c>
      <c r="BH700" s="307"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8"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8"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8" t="str">
        <f>IF(Tabla1[[#This Row],[Fecha Inicio grupo]]="","",IFERROR(VLOOKUP(Tabla1[[#This Row],[Mes de Alta como miembro]],Parámetros!$AM$2:$AN$16,2,0),"01/01/1900"))</f>
        <v/>
      </c>
    </row>
    <row r="701" spans="1:63" ht="14.45">
      <c r="A701" s="68">
        <v>698</v>
      </c>
      <c r="B701" s="29"/>
      <c r="C701" s="34"/>
      <c r="D701" s="42"/>
      <c r="E701" s="64"/>
      <c r="F701" s="45"/>
      <c r="G701" s="45"/>
      <c r="H701" s="164"/>
      <c r="I701" s="42"/>
      <c r="J701" s="28"/>
      <c r="K701" s="69"/>
      <c r="L701" s="68"/>
      <c r="M701" s="46"/>
      <c r="N701" s="239" t="str">
        <f ca="1">IF(Tabla1[[#This Row],[Fecha de nac]]="","",IF(Tabla1[[#This Row],[Fecha Finalización]] &gt;=TODAY(), DATEDIF(Tabla1[[#This Row],[Fecha de nac]],TODAY(),"y"), ROUNDDOWN((Tabla1[[#This Row],[Fecha Finalización]] -Tabla1[[#This Row],[Fecha de nac]])/365,0)))</f>
        <v/>
      </c>
      <c r="O701" s="170"/>
      <c r="P701" s="34"/>
      <c r="Q701" s="67"/>
      <c r="R701" s="67"/>
      <c r="S701" s="67"/>
      <c r="T701" s="67"/>
      <c r="U701" s="244" t="str">
        <f>IF(F701="","",Tabla1[[#This Row],[Fecha Inicio grupo]]+3*7-7)</f>
        <v/>
      </c>
      <c r="V701" s="245" t="str">
        <f>IF(F701="","",EDATE(Tabla1[[#This Row],[Fecha Inicio grupo]],3))</f>
        <v/>
      </c>
      <c r="W701" s="29"/>
      <c r="X701" s="29"/>
      <c r="Y701" s="76"/>
      <c r="Z701" s="76"/>
      <c r="AA701" s="76"/>
      <c r="AB701" s="76"/>
      <c r="AC701" s="76"/>
      <c r="AD701" s="76"/>
      <c r="AE701" s="76"/>
      <c r="AF701" s="76"/>
      <c r="AG701" s="76"/>
      <c r="AH701" s="76"/>
      <c r="AI701" s="76"/>
      <c r="AJ701" s="76"/>
      <c r="AK701" s="76"/>
      <c r="AL701" s="76"/>
      <c r="AM701" s="76"/>
      <c r="AN701" s="76"/>
      <c r="AO701" s="145"/>
      <c r="AP701" s="247" t="str">
        <f>IF(F701="","",IFERROR(VLOOKUP(SUBSTITUTE(SUBSTITUTE(Tabla1[[#This Row],[Uso Sistemas]],"T","P"),"N","F"),Parámetros!$M$2:$N$17,2,0),"Completar hasta 3ra sem. para evaluar a Probacionista"))</f>
        <v/>
      </c>
      <c r="AQ701" s="39"/>
      <c r="AR701" s="39"/>
      <c r="AS701" s="39"/>
      <c r="AT701" s="28"/>
      <c r="AU701" s="55"/>
      <c r="AV701" s="55"/>
      <c r="AW701" s="55"/>
      <c r="AX701" s="249" t="str">
        <f>IF(V701="","",EOMONTH(EDATE(Tabla1[[#This Row],[Fecha Finalización]],2),0))</f>
        <v/>
      </c>
      <c r="AY701" s="39"/>
      <c r="AZ701" s="250" t="str">
        <f>IF(V701="","",EOMONTH(EDATE(Tabla1[[#This Row],[Fecha Finalización]],3),0))</f>
        <v/>
      </c>
      <c r="BA701" s="39"/>
      <c r="BB701" s="39"/>
      <c r="BC701" s="236"/>
      <c r="BD701" s="234" t="str">
        <f>IF(F701="","",Tabla1[[#This Row],[sem 01]]&amp;Tabla1[[#This Row],[sem 02]]&amp;Tabla1[[#This Row],[sem 03]])</f>
        <v/>
      </c>
      <c r="BE701" s="235" t="str">
        <f>IF(TRIM(F701)="","",$B$1&amp;"-"&amp;SUBSTITUTE(Tabla1[[#This Row],[Mes Inscrito]]," ","")&amp;"-"&amp;SUBSTITUTE(Tabla1[[#This Row],[Dia de clases Inscrito]]," ","")&amp;"-"&amp;SUBSTITUTE(Tabla1[[#This Row],[Horario Inscrito]]," ","")&amp;"-"&amp;Tabla1[[#This Row],[Fecha Inicio grupo]])</f>
        <v/>
      </c>
      <c r="BF701" s="252" t="str">
        <f>IF(F701="","",Tabla1[[#This Row],[Curso]])</f>
        <v/>
      </c>
      <c r="BG701" s="253" t="str">
        <f>+IF(TRIM(F701)="","",$B$1&amp;"-"&amp;TRIM(Tabla1[[#This Row],[Mes Inscrito]])&amp;"-"&amp;TRIM(Tabla1[[#This Row],[Dia de clases Inscrito]])&amp;"-"&amp;TRIM(Tabla1[[#This Row],[Horario Inscrito]])&amp;"-"&amp;TRIM(Tabla1[[#This Row],[Fecha Inicio grupo]])&amp;"-"&amp;TRIM(Tabla1[[#This Row],[Tipo Incrito]]))</f>
        <v/>
      </c>
      <c r="BH701" s="307"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8"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8"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8" t="str">
        <f>IF(Tabla1[[#This Row],[Fecha Inicio grupo]]="","",IFERROR(VLOOKUP(Tabla1[[#This Row],[Mes de Alta como miembro]],Parámetros!$AM$2:$AN$16,2,0),"01/01/1900"))</f>
        <v/>
      </c>
    </row>
    <row r="702" spans="1:63" ht="14.45">
      <c r="A702" s="68">
        <v>699</v>
      </c>
      <c r="B702" s="29"/>
      <c r="C702" s="34"/>
      <c r="D702" s="42"/>
      <c r="E702" s="64"/>
      <c r="F702" s="45"/>
      <c r="G702" s="45"/>
      <c r="H702" s="164"/>
      <c r="I702" s="42"/>
      <c r="J702" s="28"/>
      <c r="K702" s="69"/>
      <c r="L702" s="68"/>
      <c r="M702" s="46"/>
      <c r="N702" s="239" t="str">
        <f ca="1">IF(Tabla1[[#This Row],[Fecha de nac]]="","",IF(Tabla1[[#This Row],[Fecha Finalización]] &gt;=TODAY(), DATEDIF(Tabla1[[#This Row],[Fecha de nac]],TODAY(),"y"), ROUNDDOWN((Tabla1[[#This Row],[Fecha Finalización]] -Tabla1[[#This Row],[Fecha de nac]])/365,0)))</f>
        <v/>
      </c>
      <c r="O702" s="170"/>
      <c r="P702" s="34"/>
      <c r="Q702" s="67"/>
      <c r="R702" s="67"/>
      <c r="S702" s="67"/>
      <c r="T702" s="67"/>
      <c r="U702" s="244" t="str">
        <f>IF(F702="","",Tabla1[[#This Row],[Fecha Inicio grupo]]+3*7-7)</f>
        <v/>
      </c>
      <c r="V702" s="245" t="str">
        <f>IF(F702="","",EDATE(Tabla1[[#This Row],[Fecha Inicio grupo]],3))</f>
        <v/>
      </c>
      <c r="W702" s="29"/>
      <c r="X702" s="29"/>
      <c r="Y702" s="76"/>
      <c r="Z702" s="76"/>
      <c r="AA702" s="76"/>
      <c r="AB702" s="76"/>
      <c r="AC702" s="76"/>
      <c r="AD702" s="76"/>
      <c r="AE702" s="76"/>
      <c r="AF702" s="76"/>
      <c r="AG702" s="76"/>
      <c r="AH702" s="76"/>
      <c r="AI702" s="76"/>
      <c r="AJ702" s="76"/>
      <c r="AK702" s="76"/>
      <c r="AL702" s="76"/>
      <c r="AM702" s="76"/>
      <c r="AN702" s="76"/>
      <c r="AO702" s="145"/>
      <c r="AP702" s="247" t="str">
        <f>IF(F702="","",IFERROR(VLOOKUP(SUBSTITUTE(SUBSTITUTE(Tabla1[[#This Row],[Uso Sistemas]],"T","P"),"N","F"),Parámetros!$M$2:$N$17,2,0),"Completar hasta 3ra sem. para evaluar a Probacionista"))</f>
        <v/>
      </c>
      <c r="AQ702" s="39"/>
      <c r="AR702" s="39"/>
      <c r="AS702" s="39"/>
      <c r="AT702" s="28"/>
      <c r="AU702" s="55"/>
      <c r="AV702" s="55"/>
      <c r="AW702" s="55"/>
      <c r="AX702" s="249" t="str">
        <f>IF(V702="","",EOMONTH(EDATE(Tabla1[[#This Row],[Fecha Finalización]],2),0))</f>
        <v/>
      </c>
      <c r="AY702" s="39"/>
      <c r="AZ702" s="250" t="str">
        <f>IF(V702="","",EOMONTH(EDATE(Tabla1[[#This Row],[Fecha Finalización]],3),0))</f>
        <v/>
      </c>
      <c r="BA702" s="39"/>
      <c r="BB702" s="39"/>
      <c r="BC702" s="236"/>
      <c r="BD702" s="234" t="str">
        <f>IF(F702="","",Tabla1[[#This Row],[sem 01]]&amp;Tabla1[[#This Row],[sem 02]]&amp;Tabla1[[#This Row],[sem 03]])</f>
        <v/>
      </c>
      <c r="BE702" s="235" t="str">
        <f>IF(TRIM(F702)="","",$B$1&amp;"-"&amp;SUBSTITUTE(Tabla1[[#This Row],[Mes Inscrito]]," ","")&amp;"-"&amp;SUBSTITUTE(Tabla1[[#This Row],[Dia de clases Inscrito]]," ","")&amp;"-"&amp;SUBSTITUTE(Tabla1[[#This Row],[Horario Inscrito]]," ","")&amp;"-"&amp;Tabla1[[#This Row],[Fecha Inicio grupo]])</f>
        <v/>
      </c>
      <c r="BF702" s="252" t="str">
        <f>IF(F702="","",Tabla1[[#This Row],[Curso]])</f>
        <v/>
      </c>
      <c r="BG702" s="253" t="str">
        <f>+IF(TRIM(F702)="","",$B$1&amp;"-"&amp;TRIM(Tabla1[[#This Row],[Mes Inscrito]])&amp;"-"&amp;TRIM(Tabla1[[#This Row],[Dia de clases Inscrito]])&amp;"-"&amp;TRIM(Tabla1[[#This Row],[Horario Inscrito]])&amp;"-"&amp;TRIM(Tabla1[[#This Row],[Fecha Inicio grupo]])&amp;"-"&amp;TRIM(Tabla1[[#This Row],[Tipo Incrito]]))</f>
        <v/>
      </c>
      <c r="BH702" s="307"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8"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8"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8" t="str">
        <f>IF(Tabla1[[#This Row],[Fecha Inicio grupo]]="","",IFERROR(VLOOKUP(Tabla1[[#This Row],[Mes de Alta como miembro]],Parámetros!$AM$2:$AN$16,2,0),"01/01/1900"))</f>
        <v/>
      </c>
    </row>
    <row r="703" spans="1:63" ht="14.45">
      <c r="A703" s="68">
        <v>700</v>
      </c>
      <c r="B703" s="29"/>
      <c r="C703" s="34"/>
      <c r="D703" s="42"/>
      <c r="E703" s="64"/>
      <c r="F703" s="45"/>
      <c r="G703" s="45"/>
      <c r="H703" s="164"/>
      <c r="I703" s="42"/>
      <c r="J703" s="28"/>
      <c r="K703" s="69"/>
      <c r="L703" s="68"/>
      <c r="M703" s="46"/>
      <c r="N703" s="239" t="str">
        <f ca="1">IF(Tabla1[[#This Row],[Fecha de nac]]="","",IF(Tabla1[[#This Row],[Fecha Finalización]] &gt;=TODAY(), DATEDIF(Tabla1[[#This Row],[Fecha de nac]],TODAY(),"y"), ROUNDDOWN((Tabla1[[#This Row],[Fecha Finalización]] -Tabla1[[#This Row],[Fecha de nac]])/365,0)))</f>
        <v/>
      </c>
      <c r="O703" s="170"/>
      <c r="P703" s="34"/>
      <c r="Q703" s="67"/>
      <c r="R703" s="67"/>
      <c r="S703" s="67"/>
      <c r="T703" s="67"/>
      <c r="U703" s="244" t="str">
        <f>IF(F703="","",Tabla1[[#This Row],[Fecha Inicio grupo]]+3*7-7)</f>
        <v/>
      </c>
      <c r="V703" s="245" t="str">
        <f>IF(F703="","",EDATE(Tabla1[[#This Row],[Fecha Inicio grupo]],3))</f>
        <v/>
      </c>
      <c r="W703" s="29"/>
      <c r="X703" s="29"/>
      <c r="Y703" s="76"/>
      <c r="Z703" s="76"/>
      <c r="AA703" s="76"/>
      <c r="AB703" s="76"/>
      <c r="AC703" s="76"/>
      <c r="AD703" s="76"/>
      <c r="AE703" s="76"/>
      <c r="AF703" s="76"/>
      <c r="AG703" s="76"/>
      <c r="AH703" s="76"/>
      <c r="AI703" s="76"/>
      <c r="AJ703" s="76"/>
      <c r="AK703" s="76"/>
      <c r="AL703" s="76"/>
      <c r="AM703" s="76"/>
      <c r="AN703" s="76"/>
      <c r="AO703" s="145"/>
      <c r="AP703" s="247" t="str">
        <f>IF(F703="","",IFERROR(VLOOKUP(SUBSTITUTE(SUBSTITUTE(Tabla1[[#This Row],[Uso Sistemas]],"T","P"),"N","F"),Parámetros!$M$2:$N$17,2,0),"Completar hasta 3ra sem. para evaluar a Probacionista"))</f>
        <v/>
      </c>
      <c r="AQ703" s="39"/>
      <c r="AR703" s="39"/>
      <c r="AS703" s="39"/>
      <c r="AT703" s="28"/>
      <c r="AU703" s="55"/>
      <c r="AV703" s="55"/>
      <c r="AW703" s="55"/>
      <c r="AX703" s="249" t="str">
        <f>IF(V703="","",EOMONTH(EDATE(Tabla1[[#This Row],[Fecha Finalización]],2),0))</f>
        <v/>
      </c>
      <c r="AY703" s="39"/>
      <c r="AZ703" s="250" t="str">
        <f>IF(V703="","",EOMONTH(EDATE(Tabla1[[#This Row],[Fecha Finalización]],3),0))</f>
        <v/>
      </c>
      <c r="BA703" s="39"/>
      <c r="BB703" s="39"/>
      <c r="BC703" s="236"/>
      <c r="BD703" s="234" t="str">
        <f>IF(F703="","",Tabla1[[#This Row],[sem 01]]&amp;Tabla1[[#This Row],[sem 02]]&amp;Tabla1[[#This Row],[sem 03]])</f>
        <v/>
      </c>
      <c r="BE703" s="235" t="str">
        <f>IF(TRIM(F703)="","",$B$1&amp;"-"&amp;SUBSTITUTE(Tabla1[[#This Row],[Mes Inscrito]]," ","")&amp;"-"&amp;SUBSTITUTE(Tabla1[[#This Row],[Dia de clases Inscrito]]," ","")&amp;"-"&amp;SUBSTITUTE(Tabla1[[#This Row],[Horario Inscrito]]," ","")&amp;"-"&amp;Tabla1[[#This Row],[Fecha Inicio grupo]])</f>
        <v/>
      </c>
      <c r="BF703" s="252" t="str">
        <f>IF(F703="","",Tabla1[[#This Row],[Curso]])</f>
        <v/>
      </c>
      <c r="BG703" s="253" t="str">
        <f>+IF(TRIM(F703)="","",$B$1&amp;"-"&amp;TRIM(Tabla1[[#This Row],[Mes Inscrito]])&amp;"-"&amp;TRIM(Tabla1[[#This Row],[Dia de clases Inscrito]])&amp;"-"&amp;TRIM(Tabla1[[#This Row],[Horario Inscrito]])&amp;"-"&amp;TRIM(Tabla1[[#This Row],[Fecha Inicio grupo]])&amp;"-"&amp;TRIM(Tabla1[[#This Row],[Tipo Incrito]]))</f>
        <v/>
      </c>
      <c r="BH703" s="307"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8"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8"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8" t="str">
        <f>IF(Tabla1[[#This Row],[Fecha Inicio grupo]]="","",IFERROR(VLOOKUP(Tabla1[[#This Row],[Mes de Alta como miembro]],Parámetros!$AM$2:$AN$16,2,0),"01/01/1900"))</f>
        <v/>
      </c>
    </row>
    <row r="704" spans="1:63" ht="14.45">
      <c r="A704" s="68">
        <v>701</v>
      </c>
      <c r="B704" s="29"/>
      <c r="C704" s="34"/>
      <c r="D704" s="42"/>
      <c r="E704" s="64"/>
      <c r="F704" s="45"/>
      <c r="G704" s="45"/>
      <c r="H704" s="164"/>
      <c r="I704" s="42"/>
      <c r="J704" s="28"/>
      <c r="K704" s="69"/>
      <c r="L704" s="68"/>
      <c r="M704" s="46"/>
      <c r="N704" s="239" t="str">
        <f ca="1">IF(Tabla1[[#This Row],[Fecha de nac]]="","",IF(Tabla1[[#This Row],[Fecha Finalización]] &gt;=TODAY(), DATEDIF(Tabla1[[#This Row],[Fecha de nac]],TODAY(),"y"), ROUNDDOWN((Tabla1[[#This Row],[Fecha Finalización]] -Tabla1[[#This Row],[Fecha de nac]])/365,0)))</f>
        <v/>
      </c>
      <c r="O704" s="170"/>
      <c r="P704" s="34"/>
      <c r="Q704" s="67"/>
      <c r="R704" s="67"/>
      <c r="S704" s="67"/>
      <c r="T704" s="67"/>
      <c r="U704" s="244" t="str">
        <f>IF(F704="","",Tabla1[[#This Row],[Fecha Inicio grupo]]+3*7-7)</f>
        <v/>
      </c>
      <c r="V704" s="245" t="str">
        <f>IF(F704="","",EDATE(Tabla1[[#This Row],[Fecha Inicio grupo]],3))</f>
        <v/>
      </c>
      <c r="W704" s="29"/>
      <c r="X704" s="29"/>
      <c r="Y704" s="76"/>
      <c r="Z704" s="76"/>
      <c r="AA704" s="76"/>
      <c r="AB704" s="76"/>
      <c r="AC704" s="76"/>
      <c r="AD704" s="76"/>
      <c r="AE704" s="76"/>
      <c r="AF704" s="76"/>
      <c r="AG704" s="76"/>
      <c r="AH704" s="76"/>
      <c r="AI704" s="76"/>
      <c r="AJ704" s="76"/>
      <c r="AK704" s="76"/>
      <c r="AL704" s="76"/>
      <c r="AM704" s="76"/>
      <c r="AN704" s="76"/>
      <c r="AO704" s="145"/>
      <c r="AP704" s="247" t="str">
        <f>IF(F704="","",IFERROR(VLOOKUP(SUBSTITUTE(SUBSTITUTE(Tabla1[[#This Row],[Uso Sistemas]],"T","P"),"N","F"),Parámetros!$M$2:$N$17,2,0),"Completar hasta 3ra sem. para evaluar a Probacionista"))</f>
        <v/>
      </c>
      <c r="AQ704" s="39"/>
      <c r="AR704" s="39"/>
      <c r="AS704" s="39"/>
      <c r="AT704" s="28"/>
      <c r="AU704" s="55"/>
      <c r="AV704" s="55"/>
      <c r="AW704" s="55"/>
      <c r="AX704" s="249" t="str">
        <f>IF(V704="","",EOMONTH(EDATE(Tabla1[[#This Row],[Fecha Finalización]],2),0))</f>
        <v/>
      </c>
      <c r="AY704" s="39"/>
      <c r="AZ704" s="250" t="str">
        <f>IF(V704="","",EOMONTH(EDATE(Tabla1[[#This Row],[Fecha Finalización]],3),0))</f>
        <v/>
      </c>
      <c r="BA704" s="39"/>
      <c r="BB704" s="39"/>
      <c r="BC704" s="236"/>
      <c r="BD704" s="234" t="str">
        <f>IF(F704="","",Tabla1[[#This Row],[sem 01]]&amp;Tabla1[[#This Row],[sem 02]]&amp;Tabla1[[#This Row],[sem 03]])</f>
        <v/>
      </c>
      <c r="BE704" s="235" t="str">
        <f>IF(TRIM(F704)="","",$B$1&amp;"-"&amp;SUBSTITUTE(Tabla1[[#This Row],[Mes Inscrito]]," ","")&amp;"-"&amp;SUBSTITUTE(Tabla1[[#This Row],[Dia de clases Inscrito]]," ","")&amp;"-"&amp;SUBSTITUTE(Tabla1[[#This Row],[Horario Inscrito]]," ","")&amp;"-"&amp;Tabla1[[#This Row],[Fecha Inicio grupo]])</f>
        <v/>
      </c>
      <c r="BF704" s="252" t="str">
        <f>IF(F704="","",Tabla1[[#This Row],[Curso]])</f>
        <v/>
      </c>
      <c r="BG704" s="253" t="str">
        <f>+IF(TRIM(F704)="","",$B$1&amp;"-"&amp;TRIM(Tabla1[[#This Row],[Mes Inscrito]])&amp;"-"&amp;TRIM(Tabla1[[#This Row],[Dia de clases Inscrito]])&amp;"-"&amp;TRIM(Tabla1[[#This Row],[Horario Inscrito]])&amp;"-"&amp;TRIM(Tabla1[[#This Row],[Fecha Inicio grupo]])&amp;"-"&amp;TRIM(Tabla1[[#This Row],[Tipo Incrito]]))</f>
        <v/>
      </c>
      <c r="BH704" s="307"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8"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8"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8" t="str">
        <f>IF(Tabla1[[#This Row],[Fecha Inicio grupo]]="","",IFERROR(VLOOKUP(Tabla1[[#This Row],[Mes de Alta como miembro]],Parámetros!$AM$2:$AN$16,2,0),"01/01/1900"))</f>
        <v/>
      </c>
    </row>
    <row r="705" spans="1:63" ht="14.45">
      <c r="A705" s="68">
        <v>702</v>
      </c>
      <c r="B705" s="29"/>
      <c r="C705" s="34"/>
      <c r="D705" s="42"/>
      <c r="E705" s="64"/>
      <c r="F705" s="45"/>
      <c r="G705" s="45"/>
      <c r="H705" s="164"/>
      <c r="I705" s="42"/>
      <c r="J705" s="28"/>
      <c r="K705" s="69"/>
      <c r="L705" s="68"/>
      <c r="M705" s="46"/>
      <c r="N705" s="239" t="str">
        <f ca="1">IF(Tabla1[[#This Row],[Fecha de nac]]="","",IF(Tabla1[[#This Row],[Fecha Finalización]] &gt;=TODAY(), DATEDIF(Tabla1[[#This Row],[Fecha de nac]],TODAY(),"y"), ROUNDDOWN((Tabla1[[#This Row],[Fecha Finalización]] -Tabla1[[#This Row],[Fecha de nac]])/365,0)))</f>
        <v/>
      </c>
      <c r="O705" s="170"/>
      <c r="P705" s="34"/>
      <c r="Q705" s="67"/>
      <c r="R705" s="67"/>
      <c r="S705" s="67"/>
      <c r="T705" s="67"/>
      <c r="U705" s="244" t="str">
        <f>IF(F705="","",Tabla1[[#This Row],[Fecha Inicio grupo]]+3*7-7)</f>
        <v/>
      </c>
      <c r="V705" s="245" t="str">
        <f>IF(F705="","",EDATE(Tabla1[[#This Row],[Fecha Inicio grupo]],3))</f>
        <v/>
      </c>
      <c r="W705" s="29"/>
      <c r="X705" s="29"/>
      <c r="Y705" s="76"/>
      <c r="Z705" s="76"/>
      <c r="AA705" s="76"/>
      <c r="AB705" s="76"/>
      <c r="AC705" s="76"/>
      <c r="AD705" s="76"/>
      <c r="AE705" s="76"/>
      <c r="AF705" s="76"/>
      <c r="AG705" s="76"/>
      <c r="AH705" s="76"/>
      <c r="AI705" s="76"/>
      <c r="AJ705" s="76"/>
      <c r="AK705" s="76"/>
      <c r="AL705" s="76"/>
      <c r="AM705" s="76"/>
      <c r="AN705" s="76"/>
      <c r="AO705" s="145"/>
      <c r="AP705" s="247" t="str">
        <f>IF(F705="","",IFERROR(VLOOKUP(SUBSTITUTE(SUBSTITUTE(Tabla1[[#This Row],[Uso Sistemas]],"T","P"),"N","F"),Parámetros!$M$2:$N$17,2,0),"Completar hasta 3ra sem. para evaluar a Probacionista"))</f>
        <v/>
      </c>
      <c r="AQ705" s="39"/>
      <c r="AR705" s="39"/>
      <c r="AS705" s="39"/>
      <c r="AT705" s="28"/>
      <c r="AU705" s="55"/>
      <c r="AV705" s="55"/>
      <c r="AW705" s="55"/>
      <c r="AX705" s="249" t="str">
        <f>IF(V705="","",EOMONTH(EDATE(Tabla1[[#This Row],[Fecha Finalización]],2),0))</f>
        <v/>
      </c>
      <c r="AY705" s="39"/>
      <c r="AZ705" s="250" t="str">
        <f>IF(V705="","",EOMONTH(EDATE(Tabla1[[#This Row],[Fecha Finalización]],3),0))</f>
        <v/>
      </c>
      <c r="BA705" s="39"/>
      <c r="BB705" s="39"/>
      <c r="BC705" s="236"/>
      <c r="BD705" s="234" t="str">
        <f>IF(F705="","",Tabla1[[#This Row],[sem 01]]&amp;Tabla1[[#This Row],[sem 02]]&amp;Tabla1[[#This Row],[sem 03]])</f>
        <v/>
      </c>
      <c r="BE705" s="235" t="str">
        <f>IF(TRIM(F705)="","",$B$1&amp;"-"&amp;SUBSTITUTE(Tabla1[[#This Row],[Mes Inscrito]]," ","")&amp;"-"&amp;SUBSTITUTE(Tabla1[[#This Row],[Dia de clases Inscrito]]," ","")&amp;"-"&amp;SUBSTITUTE(Tabla1[[#This Row],[Horario Inscrito]]," ","")&amp;"-"&amp;Tabla1[[#This Row],[Fecha Inicio grupo]])</f>
        <v/>
      </c>
      <c r="BF705" s="252" t="str">
        <f>IF(F705="","",Tabla1[[#This Row],[Curso]])</f>
        <v/>
      </c>
      <c r="BG705" s="253" t="str">
        <f>+IF(TRIM(F705)="","",$B$1&amp;"-"&amp;TRIM(Tabla1[[#This Row],[Mes Inscrito]])&amp;"-"&amp;TRIM(Tabla1[[#This Row],[Dia de clases Inscrito]])&amp;"-"&amp;TRIM(Tabla1[[#This Row],[Horario Inscrito]])&amp;"-"&amp;TRIM(Tabla1[[#This Row],[Fecha Inicio grupo]])&amp;"-"&amp;TRIM(Tabla1[[#This Row],[Tipo Incrito]]))</f>
        <v/>
      </c>
      <c r="BH705" s="307"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8"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8"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8" t="str">
        <f>IF(Tabla1[[#This Row],[Fecha Inicio grupo]]="","",IFERROR(VLOOKUP(Tabla1[[#This Row],[Mes de Alta como miembro]],Parámetros!$AM$2:$AN$16,2,0),"01/01/1900"))</f>
        <v/>
      </c>
    </row>
    <row r="706" spans="1:63" ht="14.45">
      <c r="A706" s="68">
        <v>703</v>
      </c>
      <c r="B706" s="29"/>
      <c r="C706" s="34"/>
      <c r="D706" s="42"/>
      <c r="E706" s="64"/>
      <c r="F706" s="45"/>
      <c r="G706" s="45"/>
      <c r="H706" s="164"/>
      <c r="I706" s="42"/>
      <c r="J706" s="28"/>
      <c r="K706" s="69"/>
      <c r="L706" s="68"/>
      <c r="M706" s="46"/>
      <c r="N706" s="239" t="str">
        <f ca="1">IF(Tabla1[[#This Row],[Fecha de nac]]="","",IF(Tabla1[[#This Row],[Fecha Finalización]] &gt;=TODAY(), DATEDIF(Tabla1[[#This Row],[Fecha de nac]],TODAY(),"y"), ROUNDDOWN((Tabla1[[#This Row],[Fecha Finalización]] -Tabla1[[#This Row],[Fecha de nac]])/365,0)))</f>
        <v/>
      </c>
      <c r="O706" s="170"/>
      <c r="P706" s="34"/>
      <c r="Q706" s="67"/>
      <c r="R706" s="67"/>
      <c r="S706" s="67"/>
      <c r="T706" s="67"/>
      <c r="U706" s="244" t="str">
        <f>IF(F706="","",Tabla1[[#This Row],[Fecha Inicio grupo]]+3*7-7)</f>
        <v/>
      </c>
      <c r="V706" s="245" t="str">
        <f>IF(F706="","",EDATE(Tabla1[[#This Row],[Fecha Inicio grupo]],3))</f>
        <v/>
      </c>
      <c r="W706" s="29"/>
      <c r="X706" s="29"/>
      <c r="Y706" s="76"/>
      <c r="Z706" s="76"/>
      <c r="AA706" s="76"/>
      <c r="AB706" s="76"/>
      <c r="AC706" s="76"/>
      <c r="AD706" s="76"/>
      <c r="AE706" s="76"/>
      <c r="AF706" s="76"/>
      <c r="AG706" s="76"/>
      <c r="AH706" s="76"/>
      <c r="AI706" s="76"/>
      <c r="AJ706" s="76"/>
      <c r="AK706" s="76"/>
      <c r="AL706" s="76"/>
      <c r="AM706" s="76"/>
      <c r="AN706" s="76"/>
      <c r="AO706" s="145"/>
      <c r="AP706" s="247" t="str">
        <f>IF(F706="","",IFERROR(VLOOKUP(SUBSTITUTE(SUBSTITUTE(Tabla1[[#This Row],[Uso Sistemas]],"T","P"),"N","F"),Parámetros!$M$2:$N$17,2,0),"Completar hasta 3ra sem. para evaluar a Probacionista"))</f>
        <v/>
      </c>
      <c r="AQ706" s="39"/>
      <c r="AR706" s="39"/>
      <c r="AS706" s="39"/>
      <c r="AT706" s="28"/>
      <c r="AU706" s="55"/>
      <c r="AV706" s="55"/>
      <c r="AW706" s="55"/>
      <c r="AX706" s="249" t="str">
        <f>IF(V706="","",EOMONTH(EDATE(Tabla1[[#This Row],[Fecha Finalización]],2),0))</f>
        <v/>
      </c>
      <c r="AY706" s="39"/>
      <c r="AZ706" s="250" t="str">
        <f>IF(V706="","",EOMONTH(EDATE(Tabla1[[#This Row],[Fecha Finalización]],3),0))</f>
        <v/>
      </c>
      <c r="BA706" s="39"/>
      <c r="BB706" s="39"/>
      <c r="BC706" s="236"/>
      <c r="BD706" s="234" t="str">
        <f>IF(F706="","",Tabla1[[#This Row],[sem 01]]&amp;Tabla1[[#This Row],[sem 02]]&amp;Tabla1[[#This Row],[sem 03]])</f>
        <v/>
      </c>
      <c r="BE706" s="235" t="str">
        <f>IF(TRIM(F706)="","",$B$1&amp;"-"&amp;SUBSTITUTE(Tabla1[[#This Row],[Mes Inscrito]]," ","")&amp;"-"&amp;SUBSTITUTE(Tabla1[[#This Row],[Dia de clases Inscrito]]," ","")&amp;"-"&amp;SUBSTITUTE(Tabla1[[#This Row],[Horario Inscrito]]," ","")&amp;"-"&amp;Tabla1[[#This Row],[Fecha Inicio grupo]])</f>
        <v/>
      </c>
      <c r="BF706" s="252" t="str">
        <f>IF(F706="","",Tabla1[[#This Row],[Curso]])</f>
        <v/>
      </c>
      <c r="BG706" s="253" t="str">
        <f>+IF(TRIM(F706)="","",$B$1&amp;"-"&amp;TRIM(Tabla1[[#This Row],[Mes Inscrito]])&amp;"-"&amp;TRIM(Tabla1[[#This Row],[Dia de clases Inscrito]])&amp;"-"&amp;TRIM(Tabla1[[#This Row],[Horario Inscrito]])&amp;"-"&amp;TRIM(Tabla1[[#This Row],[Fecha Inicio grupo]])&amp;"-"&amp;TRIM(Tabla1[[#This Row],[Tipo Incrito]]))</f>
        <v/>
      </c>
      <c r="BH706" s="307"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8"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8"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8" t="str">
        <f>IF(Tabla1[[#This Row],[Fecha Inicio grupo]]="","",IFERROR(VLOOKUP(Tabla1[[#This Row],[Mes de Alta como miembro]],Parámetros!$AM$2:$AN$16,2,0),"01/01/1900"))</f>
        <v/>
      </c>
    </row>
    <row r="707" spans="1:63" ht="14.45">
      <c r="A707" s="68">
        <v>704</v>
      </c>
      <c r="B707" s="29"/>
      <c r="C707" s="34"/>
      <c r="D707" s="42"/>
      <c r="E707" s="64"/>
      <c r="F707" s="45"/>
      <c r="G707" s="45"/>
      <c r="H707" s="164"/>
      <c r="I707" s="42"/>
      <c r="J707" s="28"/>
      <c r="K707" s="69"/>
      <c r="L707" s="68"/>
      <c r="M707" s="46"/>
      <c r="N707" s="239" t="str">
        <f ca="1">IF(Tabla1[[#This Row],[Fecha de nac]]="","",IF(Tabla1[[#This Row],[Fecha Finalización]] &gt;=TODAY(), DATEDIF(Tabla1[[#This Row],[Fecha de nac]],TODAY(),"y"), ROUNDDOWN((Tabla1[[#This Row],[Fecha Finalización]] -Tabla1[[#This Row],[Fecha de nac]])/365,0)))</f>
        <v/>
      </c>
      <c r="O707" s="170"/>
      <c r="P707" s="34"/>
      <c r="Q707" s="67"/>
      <c r="R707" s="67"/>
      <c r="S707" s="67"/>
      <c r="T707" s="67"/>
      <c r="U707" s="244" t="str">
        <f>IF(F707="","",Tabla1[[#This Row],[Fecha Inicio grupo]]+3*7-7)</f>
        <v/>
      </c>
      <c r="V707" s="245" t="str">
        <f>IF(F707="","",EDATE(Tabla1[[#This Row],[Fecha Inicio grupo]],3))</f>
        <v/>
      </c>
      <c r="W707" s="29"/>
      <c r="X707" s="29"/>
      <c r="Y707" s="76"/>
      <c r="Z707" s="76"/>
      <c r="AA707" s="76"/>
      <c r="AB707" s="76"/>
      <c r="AC707" s="76"/>
      <c r="AD707" s="76"/>
      <c r="AE707" s="76"/>
      <c r="AF707" s="76"/>
      <c r="AG707" s="76"/>
      <c r="AH707" s="76"/>
      <c r="AI707" s="76"/>
      <c r="AJ707" s="76"/>
      <c r="AK707" s="76"/>
      <c r="AL707" s="76"/>
      <c r="AM707" s="76"/>
      <c r="AN707" s="76"/>
      <c r="AO707" s="145"/>
      <c r="AP707" s="247" t="str">
        <f>IF(F707="","",IFERROR(VLOOKUP(SUBSTITUTE(SUBSTITUTE(Tabla1[[#This Row],[Uso Sistemas]],"T","P"),"N","F"),Parámetros!$M$2:$N$17,2,0),"Completar hasta 3ra sem. para evaluar a Probacionista"))</f>
        <v/>
      </c>
      <c r="AQ707" s="39"/>
      <c r="AR707" s="39"/>
      <c r="AS707" s="39"/>
      <c r="AT707" s="28"/>
      <c r="AU707" s="55"/>
      <c r="AV707" s="55"/>
      <c r="AW707" s="55"/>
      <c r="AX707" s="249" t="str">
        <f>IF(V707="","",EOMONTH(EDATE(Tabla1[[#This Row],[Fecha Finalización]],2),0))</f>
        <v/>
      </c>
      <c r="AY707" s="39"/>
      <c r="AZ707" s="250" t="str">
        <f>IF(V707="","",EOMONTH(EDATE(Tabla1[[#This Row],[Fecha Finalización]],3),0))</f>
        <v/>
      </c>
      <c r="BA707" s="39"/>
      <c r="BB707" s="39"/>
      <c r="BC707" s="236"/>
      <c r="BD707" s="234" t="str">
        <f>IF(F707="","",Tabla1[[#This Row],[sem 01]]&amp;Tabla1[[#This Row],[sem 02]]&amp;Tabla1[[#This Row],[sem 03]])</f>
        <v/>
      </c>
      <c r="BE707" s="235" t="str">
        <f>IF(TRIM(F707)="","",$B$1&amp;"-"&amp;SUBSTITUTE(Tabla1[[#This Row],[Mes Inscrito]]," ","")&amp;"-"&amp;SUBSTITUTE(Tabla1[[#This Row],[Dia de clases Inscrito]]," ","")&amp;"-"&amp;SUBSTITUTE(Tabla1[[#This Row],[Horario Inscrito]]," ","")&amp;"-"&amp;Tabla1[[#This Row],[Fecha Inicio grupo]])</f>
        <v/>
      </c>
      <c r="BF707" s="252" t="str">
        <f>IF(F707="","",Tabla1[[#This Row],[Curso]])</f>
        <v/>
      </c>
      <c r="BG707" s="253" t="str">
        <f>+IF(TRIM(F707)="","",$B$1&amp;"-"&amp;TRIM(Tabla1[[#This Row],[Mes Inscrito]])&amp;"-"&amp;TRIM(Tabla1[[#This Row],[Dia de clases Inscrito]])&amp;"-"&amp;TRIM(Tabla1[[#This Row],[Horario Inscrito]])&amp;"-"&amp;TRIM(Tabla1[[#This Row],[Fecha Inicio grupo]])&amp;"-"&amp;TRIM(Tabla1[[#This Row],[Tipo Incrito]]))</f>
        <v/>
      </c>
      <c r="BH707" s="307"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8"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8"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8" t="str">
        <f>IF(Tabla1[[#This Row],[Fecha Inicio grupo]]="","",IFERROR(VLOOKUP(Tabla1[[#This Row],[Mes de Alta como miembro]],Parámetros!$AM$2:$AN$16,2,0),"01/01/1900"))</f>
        <v/>
      </c>
    </row>
    <row r="708" spans="1:63" ht="14.45">
      <c r="A708" s="68">
        <v>705</v>
      </c>
      <c r="B708" s="29"/>
      <c r="C708" s="34"/>
      <c r="D708" s="42"/>
      <c r="E708" s="64"/>
      <c r="F708" s="45"/>
      <c r="G708" s="45"/>
      <c r="H708" s="164"/>
      <c r="I708" s="42"/>
      <c r="J708" s="28"/>
      <c r="K708" s="69"/>
      <c r="L708" s="68"/>
      <c r="M708" s="46"/>
      <c r="N708" s="239" t="str">
        <f ca="1">IF(Tabla1[[#This Row],[Fecha de nac]]="","",IF(Tabla1[[#This Row],[Fecha Finalización]] &gt;=TODAY(), DATEDIF(Tabla1[[#This Row],[Fecha de nac]],TODAY(),"y"), ROUNDDOWN((Tabla1[[#This Row],[Fecha Finalización]] -Tabla1[[#This Row],[Fecha de nac]])/365,0)))</f>
        <v/>
      </c>
      <c r="O708" s="170"/>
      <c r="P708" s="34"/>
      <c r="Q708" s="67"/>
      <c r="R708" s="67"/>
      <c r="S708" s="67"/>
      <c r="T708" s="67"/>
      <c r="U708" s="244" t="str">
        <f>IF(F708="","",Tabla1[[#This Row],[Fecha Inicio grupo]]+3*7-7)</f>
        <v/>
      </c>
      <c r="V708" s="245" t="str">
        <f>IF(F708="","",EDATE(Tabla1[[#This Row],[Fecha Inicio grupo]],3))</f>
        <v/>
      </c>
      <c r="W708" s="29"/>
      <c r="X708" s="29"/>
      <c r="Y708" s="76"/>
      <c r="Z708" s="76"/>
      <c r="AA708" s="76"/>
      <c r="AB708" s="76"/>
      <c r="AC708" s="76"/>
      <c r="AD708" s="76"/>
      <c r="AE708" s="76"/>
      <c r="AF708" s="76"/>
      <c r="AG708" s="76"/>
      <c r="AH708" s="76"/>
      <c r="AI708" s="76"/>
      <c r="AJ708" s="76"/>
      <c r="AK708" s="76"/>
      <c r="AL708" s="76"/>
      <c r="AM708" s="76"/>
      <c r="AN708" s="76"/>
      <c r="AO708" s="145"/>
      <c r="AP708" s="247" t="str">
        <f>IF(F708="","",IFERROR(VLOOKUP(SUBSTITUTE(SUBSTITUTE(Tabla1[[#This Row],[Uso Sistemas]],"T","P"),"N","F"),Parámetros!$M$2:$N$17,2,0),"Completar hasta 3ra sem. para evaluar a Probacionista"))</f>
        <v/>
      </c>
      <c r="AQ708" s="39"/>
      <c r="AR708" s="39"/>
      <c r="AS708" s="39"/>
      <c r="AT708" s="28"/>
      <c r="AU708" s="55"/>
      <c r="AV708" s="55"/>
      <c r="AW708" s="55"/>
      <c r="AX708" s="249" t="str">
        <f>IF(V708="","",EOMONTH(EDATE(Tabla1[[#This Row],[Fecha Finalización]],2),0))</f>
        <v/>
      </c>
      <c r="AY708" s="39"/>
      <c r="AZ708" s="250" t="str">
        <f>IF(V708="","",EOMONTH(EDATE(Tabla1[[#This Row],[Fecha Finalización]],3),0))</f>
        <v/>
      </c>
      <c r="BA708" s="39"/>
      <c r="BB708" s="39"/>
      <c r="BC708" s="236"/>
      <c r="BD708" s="234" t="str">
        <f>IF(F708="","",Tabla1[[#This Row],[sem 01]]&amp;Tabla1[[#This Row],[sem 02]]&amp;Tabla1[[#This Row],[sem 03]])</f>
        <v/>
      </c>
      <c r="BE708" s="235" t="str">
        <f>IF(TRIM(F708)="","",$B$1&amp;"-"&amp;SUBSTITUTE(Tabla1[[#This Row],[Mes Inscrito]]," ","")&amp;"-"&amp;SUBSTITUTE(Tabla1[[#This Row],[Dia de clases Inscrito]]," ","")&amp;"-"&amp;SUBSTITUTE(Tabla1[[#This Row],[Horario Inscrito]]," ","")&amp;"-"&amp;Tabla1[[#This Row],[Fecha Inicio grupo]])</f>
        <v/>
      </c>
      <c r="BF708" s="252" t="str">
        <f>IF(F708="","",Tabla1[[#This Row],[Curso]])</f>
        <v/>
      </c>
      <c r="BG708" s="253" t="str">
        <f>+IF(TRIM(F708)="","",$B$1&amp;"-"&amp;TRIM(Tabla1[[#This Row],[Mes Inscrito]])&amp;"-"&amp;TRIM(Tabla1[[#This Row],[Dia de clases Inscrito]])&amp;"-"&amp;TRIM(Tabla1[[#This Row],[Horario Inscrito]])&amp;"-"&amp;TRIM(Tabla1[[#This Row],[Fecha Inicio grupo]])&amp;"-"&amp;TRIM(Tabla1[[#This Row],[Tipo Incrito]]))</f>
        <v/>
      </c>
      <c r="BH708" s="307"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8"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8"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8" t="str">
        <f>IF(Tabla1[[#This Row],[Fecha Inicio grupo]]="","",IFERROR(VLOOKUP(Tabla1[[#This Row],[Mes de Alta como miembro]],Parámetros!$AM$2:$AN$16,2,0),"01/01/1900"))</f>
        <v/>
      </c>
    </row>
    <row r="709" spans="1:63" ht="14.45">
      <c r="A709" s="68">
        <v>706</v>
      </c>
      <c r="B709" s="29"/>
      <c r="C709" s="34"/>
      <c r="D709" s="42"/>
      <c r="E709" s="64"/>
      <c r="F709" s="45"/>
      <c r="G709" s="45"/>
      <c r="H709" s="164"/>
      <c r="I709" s="42"/>
      <c r="J709" s="28"/>
      <c r="K709" s="69"/>
      <c r="L709" s="68"/>
      <c r="M709" s="46"/>
      <c r="N709" s="239" t="str">
        <f ca="1">IF(Tabla1[[#This Row],[Fecha de nac]]="","",IF(Tabla1[[#This Row],[Fecha Finalización]] &gt;=TODAY(), DATEDIF(Tabla1[[#This Row],[Fecha de nac]],TODAY(),"y"), ROUNDDOWN((Tabla1[[#This Row],[Fecha Finalización]] -Tabla1[[#This Row],[Fecha de nac]])/365,0)))</f>
        <v/>
      </c>
      <c r="O709" s="170"/>
      <c r="P709" s="34"/>
      <c r="Q709" s="67"/>
      <c r="R709" s="67"/>
      <c r="S709" s="67"/>
      <c r="T709" s="67"/>
      <c r="U709" s="244" t="str">
        <f>IF(F709="","",Tabla1[[#This Row],[Fecha Inicio grupo]]+3*7-7)</f>
        <v/>
      </c>
      <c r="V709" s="245" t="str">
        <f>IF(F709="","",EDATE(Tabla1[[#This Row],[Fecha Inicio grupo]],3))</f>
        <v/>
      </c>
      <c r="W709" s="29"/>
      <c r="X709" s="29"/>
      <c r="Y709" s="76"/>
      <c r="Z709" s="76"/>
      <c r="AA709" s="76"/>
      <c r="AB709" s="76"/>
      <c r="AC709" s="76"/>
      <c r="AD709" s="76"/>
      <c r="AE709" s="76"/>
      <c r="AF709" s="76"/>
      <c r="AG709" s="76"/>
      <c r="AH709" s="76"/>
      <c r="AI709" s="76"/>
      <c r="AJ709" s="76"/>
      <c r="AK709" s="76"/>
      <c r="AL709" s="76"/>
      <c r="AM709" s="76"/>
      <c r="AN709" s="76"/>
      <c r="AO709" s="145"/>
      <c r="AP709" s="247" t="str">
        <f>IF(F709="","",IFERROR(VLOOKUP(SUBSTITUTE(SUBSTITUTE(Tabla1[[#This Row],[Uso Sistemas]],"T","P"),"N","F"),Parámetros!$M$2:$N$17,2,0),"Completar hasta 3ra sem. para evaluar a Probacionista"))</f>
        <v/>
      </c>
      <c r="AQ709" s="39"/>
      <c r="AR709" s="39"/>
      <c r="AS709" s="39"/>
      <c r="AT709" s="28"/>
      <c r="AU709" s="55"/>
      <c r="AV709" s="55"/>
      <c r="AW709" s="55"/>
      <c r="AX709" s="249" t="str">
        <f>IF(V709="","",EOMONTH(EDATE(Tabla1[[#This Row],[Fecha Finalización]],2),0))</f>
        <v/>
      </c>
      <c r="AY709" s="39"/>
      <c r="AZ709" s="250" t="str">
        <f>IF(V709="","",EOMONTH(EDATE(Tabla1[[#This Row],[Fecha Finalización]],3),0))</f>
        <v/>
      </c>
      <c r="BA709" s="39"/>
      <c r="BB709" s="39"/>
      <c r="BC709" s="236"/>
      <c r="BD709" s="234" t="str">
        <f>IF(F709="","",Tabla1[[#This Row],[sem 01]]&amp;Tabla1[[#This Row],[sem 02]]&amp;Tabla1[[#This Row],[sem 03]])</f>
        <v/>
      </c>
      <c r="BE709" s="235" t="str">
        <f>IF(TRIM(F709)="","",$B$1&amp;"-"&amp;SUBSTITUTE(Tabla1[[#This Row],[Mes Inscrito]]," ","")&amp;"-"&amp;SUBSTITUTE(Tabla1[[#This Row],[Dia de clases Inscrito]]," ","")&amp;"-"&amp;SUBSTITUTE(Tabla1[[#This Row],[Horario Inscrito]]," ","")&amp;"-"&amp;Tabla1[[#This Row],[Fecha Inicio grupo]])</f>
        <v/>
      </c>
      <c r="BF709" s="252" t="str">
        <f>IF(F709="","",Tabla1[[#This Row],[Curso]])</f>
        <v/>
      </c>
      <c r="BG709" s="253" t="str">
        <f>+IF(TRIM(F709)="","",$B$1&amp;"-"&amp;TRIM(Tabla1[[#This Row],[Mes Inscrito]])&amp;"-"&amp;TRIM(Tabla1[[#This Row],[Dia de clases Inscrito]])&amp;"-"&amp;TRIM(Tabla1[[#This Row],[Horario Inscrito]])&amp;"-"&amp;TRIM(Tabla1[[#This Row],[Fecha Inicio grupo]])&amp;"-"&amp;TRIM(Tabla1[[#This Row],[Tipo Incrito]]))</f>
        <v/>
      </c>
      <c r="BH709" s="307"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8"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8"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8" t="str">
        <f>IF(Tabla1[[#This Row],[Fecha Inicio grupo]]="","",IFERROR(VLOOKUP(Tabla1[[#This Row],[Mes de Alta como miembro]],Parámetros!$AM$2:$AN$16,2,0),"01/01/1900"))</f>
        <v/>
      </c>
    </row>
    <row r="710" spans="1:63" ht="14.45">
      <c r="A710" s="68">
        <v>707</v>
      </c>
      <c r="B710" s="29"/>
      <c r="C710" s="34"/>
      <c r="D710" s="42"/>
      <c r="E710" s="64"/>
      <c r="F710" s="45"/>
      <c r="G710" s="45"/>
      <c r="H710" s="164"/>
      <c r="I710" s="42"/>
      <c r="J710" s="28"/>
      <c r="K710" s="69"/>
      <c r="L710" s="68"/>
      <c r="M710" s="46"/>
      <c r="N710" s="239" t="str">
        <f ca="1">IF(Tabla1[[#This Row],[Fecha de nac]]="","",IF(Tabla1[[#This Row],[Fecha Finalización]] &gt;=TODAY(), DATEDIF(Tabla1[[#This Row],[Fecha de nac]],TODAY(),"y"), ROUNDDOWN((Tabla1[[#This Row],[Fecha Finalización]] -Tabla1[[#This Row],[Fecha de nac]])/365,0)))</f>
        <v/>
      </c>
      <c r="O710" s="170"/>
      <c r="P710" s="34"/>
      <c r="Q710" s="67"/>
      <c r="R710" s="67"/>
      <c r="S710" s="67"/>
      <c r="T710" s="67"/>
      <c r="U710" s="244" t="str">
        <f>IF(F710="","",Tabla1[[#This Row],[Fecha Inicio grupo]]+3*7-7)</f>
        <v/>
      </c>
      <c r="V710" s="245" t="str">
        <f>IF(F710="","",EDATE(Tabla1[[#This Row],[Fecha Inicio grupo]],3))</f>
        <v/>
      </c>
      <c r="W710" s="29"/>
      <c r="X710" s="29"/>
      <c r="Y710" s="76"/>
      <c r="Z710" s="76"/>
      <c r="AA710" s="76"/>
      <c r="AB710" s="76"/>
      <c r="AC710" s="76"/>
      <c r="AD710" s="76"/>
      <c r="AE710" s="76"/>
      <c r="AF710" s="76"/>
      <c r="AG710" s="76"/>
      <c r="AH710" s="76"/>
      <c r="AI710" s="76"/>
      <c r="AJ710" s="76"/>
      <c r="AK710" s="76"/>
      <c r="AL710" s="76"/>
      <c r="AM710" s="76"/>
      <c r="AN710" s="76"/>
      <c r="AO710" s="145"/>
      <c r="AP710" s="247" t="str">
        <f>IF(F710="","",IFERROR(VLOOKUP(SUBSTITUTE(SUBSTITUTE(Tabla1[[#This Row],[Uso Sistemas]],"T","P"),"N","F"),Parámetros!$M$2:$N$17,2,0),"Completar hasta 3ra sem. para evaluar a Probacionista"))</f>
        <v/>
      </c>
      <c r="AQ710" s="39"/>
      <c r="AR710" s="39"/>
      <c r="AS710" s="39"/>
      <c r="AT710" s="28"/>
      <c r="AU710" s="55"/>
      <c r="AV710" s="55"/>
      <c r="AW710" s="55"/>
      <c r="AX710" s="249" t="str">
        <f>IF(V710="","",EOMONTH(EDATE(Tabla1[[#This Row],[Fecha Finalización]],2),0))</f>
        <v/>
      </c>
      <c r="AY710" s="39"/>
      <c r="AZ710" s="250" t="str">
        <f>IF(V710="","",EOMONTH(EDATE(Tabla1[[#This Row],[Fecha Finalización]],3),0))</f>
        <v/>
      </c>
      <c r="BA710" s="39"/>
      <c r="BB710" s="39"/>
      <c r="BC710" s="236"/>
      <c r="BD710" s="234" t="str">
        <f>IF(F710="","",Tabla1[[#This Row],[sem 01]]&amp;Tabla1[[#This Row],[sem 02]]&amp;Tabla1[[#This Row],[sem 03]])</f>
        <v/>
      </c>
      <c r="BE710" s="235" t="str">
        <f>IF(TRIM(F710)="","",$B$1&amp;"-"&amp;SUBSTITUTE(Tabla1[[#This Row],[Mes Inscrito]]," ","")&amp;"-"&amp;SUBSTITUTE(Tabla1[[#This Row],[Dia de clases Inscrito]]," ","")&amp;"-"&amp;SUBSTITUTE(Tabla1[[#This Row],[Horario Inscrito]]," ","")&amp;"-"&amp;Tabla1[[#This Row],[Fecha Inicio grupo]])</f>
        <v/>
      </c>
      <c r="BF710" s="252" t="str">
        <f>IF(F710="","",Tabla1[[#This Row],[Curso]])</f>
        <v/>
      </c>
      <c r="BG710" s="253" t="str">
        <f>+IF(TRIM(F710)="","",$B$1&amp;"-"&amp;TRIM(Tabla1[[#This Row],[Mes Inscrito]])&amp;"-"&amp;TRIM(Tabla1[[#This Row],[Dia de clases Inscrito]])&amp;"-"&amp;TRIM(Tabla1[[#This Row],[Horario Inscrito]])&amp;"-"&amp;TRIM(Tabla1[[#This Row],[Fecha Inicio grupo]])&amp;"-"&amp;TRIM(Tabla1[[#This Row],[Tipo Incrito]]))</f>
        <v/>
      </c>
      <c r="BH710" s="307"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8"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8"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8" t="str">
        <f>IF(Tabla1[[#This Row],[Fecha Inicio grupo]]="","",IFERROR(VLOOKUP(Tabla1[[#This Row],[Mes de Alta como miembro]],Parámetros!$AM$2:$AN$16,2,0),"01/01/1900"))</f>
        <v/>
      </c>
    </row>
    <row r="711" spans="1:63" ht="14.45">
      <c r="A711" s="68">
        <v>708</v>
      </c>
      <c r="B711" s="29"/>
      <c r="C711" s="34"/>
      <c r="D711" s="42"/>
      <c r="E711" s="64"/>
      <c r="F711" s="45"/>
      <c r="G711" s="45"/>
      <c r="H711" s="164"/>
      <c r="I711" s="42"/>
      <c r="J711" s="28"/>
      <c r="K711" s="69"/>
      <c r="L711" s="68"/>
      <c r="M711" s="46"/>
      <c r="N711" s="239" t="str">
        <f ca="1">IF(Tabla1[[#This Row],[Fecha de nac]]="","",IF(Tabla1[[#This Row],[Fecha Finalización]] &gt;=TODAY(), DATEDIF(Tabla1[[#This Row],[Fecha de nac]],TODAY(),"y"), ROUNDDOWN((Tabla1[[#This Row],[Fecha Finalización]] -Tabla1[[#This Row],[Fecha de nac]])/365,0)))</f>
        <v/>
      </c>
      <c r="O711" s="170"/>
      <c r="P711" s="34"/>
      <c r="Q711" s="67"/>
      <c r="R711" s="67"/>
      <c r="S711" s="67"/>
      <c r="T711" s="67"/>
      <c r="U711" s="244" t="str">
        <f>IF(F711="","",Tabla1[[#This Row],[Fecha Inicio grupo]]+3*7-7)</f>
        <v/>
      </c>
      <c r="V711" s="245" t="str">
        <f>IF(F711="","",EDATE(Tabla1[[#This Row],[Fecha Inicio grupo]],3))</f>
        <v/>
      </c>
      <c r="W711" s="29"/>
      <c r="X711" s="29"/>
      <c r="Y711" s="76"/>
      <c r="Z711" s="76"/>
      <c r="AA711" s="76"/>
      <c r="AB711" s="76"/>
      <c r="AC711" s="76"/>
      <c r="AD711" s="76"/>
      <c r="AE711" s="76"/>
      <c r="AF711" s="76"/>
      <c r="AG711" s="76"/>
      <c r="AH711" s="76"/>
      <c r="AI711" s="76"/>
      <c r="AJ711" s="76"/>
      <c r="AK711" s="76"/>
      <c r="AL711" s="76"/>
      <c r="AM711" s="76"/>
      <c r="AN711" s="76"/>
      <c r="AO711" s="145"/>
      <c r="AP711" s="247" t="str">
        <f>IF(F711="","",IFERROR(VLOOKUP(SUBSTITUTE(SUBSTITUTE(Tabla1[[#This Row],[Uso Sistemas]],"T","P"),"N","F"),Parámetros!$M$2:$N$17,2,0),"Completar hasta 3ra sem. para evaluar a Probacionista"))</f>
        <v/>
      </c>
      <c r="AQ711" s="39"/>
      <c r="AR711" s="39"/>
      <c r="AS711" s="39"/>
      <c r="AT711" s="28"/>
      <c r="AU711" s="55"/>
      <c r="AV711" s="55"/>
      <c r="AW711" s="55"/>
      <c r="AX711" s="249" t="str">
        <f>IF(V711="","",EOMONTH(EDATE(Tabla1[[#This Row],[Fecha Finalización]],2),0))</f>
        <v/>
      </c>
      <c r="AY711" s="39"/>
      <c r="AZ711" s="250" t="str">
        <f>IF(V711="","",EOMONTH(EDATE(Tabla1[[#This Row],[Fecha Finalización]],3),0))</f>
        <v/>
      </c>
      <c r="BA711" s="39"/>
      <c r="BB711" s="39"/>
      <c r="BC711" s="236"/>
      <c r="BD711" s="234" t="str">
        <f>IF(F711="","",Tabla1[[#This Row],[sem 01]]&amp;Tabla1[[#This Row],[sem 02]]&amp;Tabla1[[#This Row],[sem 03]])</f>
        <v/>
      </c>
      <c r="BE711" s="235" t="str">
        <f>IF(TRIM(F711)="","",$B$1&amp;"-"&amp;SUBSTITUTE(Tabla1[[#This Row],[Mes Inscrito]]," ","")&amp;"-"&amp;SUBSTITUTE(Tabla1[[#This Row],[Dia de clases Inscrito]]," ","")&amp;"-"&amp;SUBSTITUTE(Tabla1[[#This Row],[Horario Inscrito]]," ","")&amp;"-"&amp;Tabla1[[#This Row],[Fecha Inicio grupo]])</f>
        <v/>
      </c>
      <c r="BF711" s="252" t="str">
        <f>IF(F711="","",Tabla1[[#This Row],[Curso]])</f>
        <v/>
      </c>
      <c r="BG711" s="253" t="str">
        <f>+IF(TRIM(F711)="","",$B$1&amp;"-"&amp;TRIM(Tabla1[[#This Row],[Mes Inscrito]])&amp;"-"&amp;TRIM(Tabla1[[#This Row],[Dia de clases Inscrito]])&amp;"-"&amp;TRIM(Tabla1[[#This Row],[Horario Inscrito]])&amp;"-"&amp;TRIM(Tabla1[[#This Row],[Fecha Inicio grupo]])&amp;"-"&amp;TRIM(Tabla1[[#This Row],[Tipo Incrito]]))</f>
        <v/>
      </c>
      <c r="BH711" s="307"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8"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8"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8" t="str">
        <f>IF(Tabla1[[#This Row],[Fecha Inicio grupo]]="","",IFERROR(VLOOKUP(Tabla1[[#This Row],[Mes de Alta como miembro]],Parámetros!$AM$2:$AN$16,2,0),"01/01/1900"))</f>
        <v/>
      </c>
    </row>
    <row r="712" spans="1:63" ht="14.45">
      <c r="A712" s="68">
        <v>709</v>
      </c>
      <c r="B712" s="29"/>
      <c r="C712" s="34"/>
      <c r="D712" s="42"/>
      <c r="E712" s="64"/>
      <c r="F712" s="45"/>
      <c r="G712" s="45"/>
      <c r="H712" s="164"/>
      <c r="I712" s="42"/>
      <c r="J712" s="28"/>
      <c r="K712" s="69"/>
      <c r="L712" s="68"/>
      <c r="M712" s="46"/>
      <c r="N712" s="239" t="str">
        <f ca="1">IF(Tabla1[[#This Row],[Fecha de nac]]="","",IF(Tabla1[[#This Row],[Fecha Finalización]] &gt;=TODAY(), DATEDIF(Tabla1[[#This Row],[Fecha de nac]],TODAY(),"y"), ROUNDDOWN((Tabla1[[#This Row],[Fecha Finalización]] -Tabla1[[#This Row],[Fecha de nac]])/365,0)))</f>
        <v/>
      </c>
      <c r="O712" s="170"/>
      <c r="P712" s="34"/>
      <c r="Q712" s="67"/>
      <c r="R712" s="67"/>
      <c r="S712" s="67"/>
      <c r="T712" s="67"/>
      <c r="U712" s="244" t="str">
        <f>IF(F712="","",Tabla1[[#This Row],[Fecha Inicio grupo]]+3*7-7)</f>
        <v/>
      </c>
      <c r="V712" s="245" t="str">
        <f>IF(F712="","",EDATE(Tabla1[[#This Row],[Fecha Inicio grupo]],3))</f>
        <v/>
      </c>
      <c r="W712" s="29"/>
      <c r="X712" s="29"/>
      <c r="Y712" s="76"/>
      <c r="Z712" s="76"/>
      <c r="AA712" s="76"/>
      <c r="AB712" s="76"/>
      <c r="AC712" s="76"/>
      <c r="AD712" s="76"/>
      <c r="AE712" s="76"/>
      <c r="AF712" s="76"/>
      <c r="AG712" s="76"/>
      <c r="AH712" s="76"/>
      <c r="AI712" s="76"/>
      <c r="AJ712" s="76"/>
      <c r="AK712" s="76"/>
      <c r="AL712" s="76"/>
      <c r="AM712" s="76"/>
      <c r="AN712" s="76"/>
      <c r="AO712" s="145"/>
      <c r="AP712" s="247" t="str">
        <f>IF(F712="","",IFERROR(VLOOKUP(SUBSTITUTE(SUBSTITUTE(Tabla1[[#This Row],[Uso Sistemas]],"T","P"),"N","F"),Parámetros!$M$2:$N$17,2,0),"Completar hasta 3ra sem. para evaluar a Probacionista"))</f>
        <v/>
      </c>
      <c r="AQ712" s="39"/>
      <c r="AR712" s="39"/>
      <c r="AS712" s="39"/>
      <c r="AT712" s="28"/>
      <c r="AU712" s="55"/>
      <c r="AV712" s="55"/>
      <c r="AW712" s="55"/>
      <c r="AX712" s="249" t="str">
        <f>IF(V712="","",EOMONTH(EDATE(Tabla1[[#This Row],[Fecha Finalización]],2),0))</f>
        <v/>
      </c>
      <c r="AY712" s="39"/>
      <c r="AZ712" s="250" t="str">
        <f>IF(V712="","",EOMONTH(EDATE(Tabla1[[#This Row],[Fecha Finalización]],3),0))</f>
        <v/>
      </c>
      <c r="BA712" s="39"/>
      <c r="BB712" s="39"/>
      <c r="BC712" s="236"/>
      <c r="BD712" s="234" t="str">
        <f>IF(F712="","",Tabla1[[#This Row],[sem 01]]&amp;Tabla1[[#This Row],[sem 02]]&amp;Tabla1[[#This Row],[sem 03]])</f>
        <v/>
      </c>
      <c r="BE712" s="235" t="str">
        <f>IF(TRIM(F712)="","",$B$1&amp;"-"&amp;SUBSTITUTE(Tabla1[[#This Row],[Mes Inscrito]]," ","")&amp;"-"&amp;SUBSTITUTE(Tabla1[[#This Row],[Dia de clases Inscrito]]," ","")&amp;"-"&amp;SUBSTITUTE(Tabla1[[#This Row],[Horario Inscrito]]," ","")&amp;"-"&amp;Tabla1[[#This Row],[Fecha Inicio grupo]])</f>
        <v/>
      </c>
      <c r="BF712" s="252" t="str">
        <f>IF(F712="","",Tabla1[[#This Row],[Curso]])</f>
        <v/>
      </c>
      <c r="BG712" s="253" t="str">
        <f>+IF(TRIM(F712)="","",$B$1&amp;"-"&amp;TRIM(Tabla1[[#This Row],[Mes Inscrito]])&amp;"-"&amp;TRIM(Tabla1[[#This Row],[Dia de clases Inscrito]])&amp;"-"&amp;TRIM(Tabla1[[#This Row],[Horario Inscrito]])&amp;"-"&amp;TRIM(Tabla1[[#This Row],[Fecha Inicio grupo]])&amp;"-"&amp;TRIM(Tabla1[[#This Row],[Tipo Incrito]]))</f>
        <v/>
      </c>
      <c r="BH712" s="307"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8"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8"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8" t="str">
        <f>IF(Tabla1[[#This Row],[Fecha Inicio grupo]]="","",IFERROR(VLOOKUP(Tabla1[[#This Row],[Mes de Alta como miembro]],Parámetros!$AM$2:$AN$16,2,0),"01/01/1900"))</f>
        <v/>
      </c>
    </row>
    <row r="713" spans="1:63" ht="14.45">
      <c r="A713" s="68">
        <v>710</v>
      </c>
      <c r="B713" s="29"/>
      <c r="C713" s="34"/>
      <c r="D713" s="42"/>
      <c r="E713" s="64"/>
      <c r="F713" s="45"/>
      <c r="G713" s="45"/>
      <c r="H713" s="164"/>
      <c r="I713" s="42"/>
      <c r="J713" s="28"/>
      <c r="K713" s="69"/>
      <c r="L713" s="68"/>
      <c r="M713" s="46"/>
      <c r="N713" s="239" t="str">
        <f ca="1">IF(Tabla1[[#This Row],[Fecha de nac]]="","",IF(Tabla1[[#This Row],[Fecha Finalización]] &gt;=TODAY(), DATEDIF(Tabla1[[#This Row],[Fecha de nac]],TODAY(),"y"), ROUNDDOWN((Tabla1[[#This Row],[Fecha Finalización]] -Tabla1[[#This Row],[Fecha de nac]])/365,0)))</f>
        <v/>
      </c>
      <c r="O713" s="170"/>
      <c r="P713" s="34"/>
      <c r="Q713" s="67"/>
      <c r="R713" s="67"/>
      <c r="S713" s="67"/>
      <c r="T713" s="67"/>
      <c r="U713" s="244" t="str">
        <f>IF(F713="","",Tabla1[[#This Row],[Fecha Inicio grupo]]+3*7-7)</f>
        <v/>
      </c>
      <c r="V713" s="245" t="str">
        <f>IF(F713="","",EDATE(Tabla1[[#This Row],[Fecha Inicio grupo]],3))</f>
        <v/>
      </c>
      <c r="W713" s="29"/>
      <c r="X713" s="29"/>
      <c r="Y713" s="76"/>
      <c r="Z713" s="76"/>
      <c r="AA713" s="76"/>
      <c r="AB713" s="76"/>
      <c r="AC713" s="76"/>
      <c r="AD713" s="76"/>
      <c r="AE713" s="76"/>
      <c r="AF713" s="76"/>
      <c r="AG713" s="76"/>
      <c r="AH713" s="76"/>
      <c r="AI713" s="76"/>
      <c r="AJ713" s="76"/>
      <c r="AK713" s="76"/>
      <c r="AL713" s="76"/>
      <c r="AM713" s="76"/>
      <c r="AN713" s="76"/>
      <c r="AO713" s="145"/>
      <c r="AP713" s="247" t="str">
        <f>IF(F713="","",IFERROR(VLOOKUP(SUBSTITUTE(SUBSTITUTE(Tabla1[[#This Row],[Uso Sistemas]],"T","P"),"N","F"),Parámetros!$M$2:$N$17,2,0),"Completar hasta 3ra sem. para evaluar a Probacionista"))</f>
        <v/>
      </c>
      <c r="AQ713" s="39"/>
      <c r="AR713" s="39"/>
      <c r="AS713" s="39"/>
      <c r="AT713" s="28"/>
      <c r="AU713" s="55"/>
      <c r="AV713" s="55"/>
      <c r="AW713" s="55"/>
      <c r="AX713" s="249" t="str">
        <f>IF(V713="","",EOMONTH(EDATE(Tabla1[[#This Row],[Fecha Finalización]],2),0))</f>
        <v/>
      </c>
      <c r="AY713" s="39"/>
      <c r="AZ713" s="250" t="str">
        <f>IF(V713="","",EOMONTH(EDATE(Tabla1[[#This Row],[Fecha Finalización]],3),0))</f>
        <v/>
      </c>
      <c r="BA713" s="39"/>
      <c r="BB713" s="39"/>
      <c r="BC713" s="236"/>
      <c r="BD713" s="234" t="str">
        <f>IF(F713="","",Tabla1[[#This Row],[sem 01]]&amp;Tabla1[[#This Row],[sem 02]]&amp;Tabla1[[#This Row],[sem 03]])</f>
        <v/>
      </c>
      <c r="BE713" s="235" t="str">
        <f>IF(TRIM(F713)="","",$B$1&amp;"-"&amp;SUBSTITUTE(Tabla1[[#This Row],[Mes Inscrito]]," ","")&amp;"-"&amp;SUBSTITUTE(Tabla1[[#This Row],[Dia de clases Inscrito]]," ","")&amp;"-"&amp;SUBSTITUTE(Tabla1[[#This Row],[Horario Inscrito]]," ","")&amp;"-"&amp;Tabla1[[#This Row],[Fecha Inicio grupo]])</f>
        <v/>
      </c>
      <c r="BF713" s="252" t="str">
        <f>IF(F713="","",Tabla1[[#This Row],[Curso]])</f>
        <v/>
      </c>
      <c r="BG713" s="253" t="str">
        <f>+IF(TRIM(F713)="","",$B$1&amp;"-"&amp;TRIM(Tabla1[[#This Row],[Mes Inscrito]])&amp;"-"&amp;TRIM(Tabla1[[#This Row],[Dia de clases Inscrito]])&amp;"-"&amp;TRIM(Tabla1[[#This Row],[Horario Inscrito]])&amp;"-"&amp;TRIM(Tabla1[[#This Row],[Fecha Inicio grupo]])&amp;"-"&amp;TRIM(Tabla1[[#This Row],[Tipo Incrito]]))</f>
        <v/>
      </c>
      <c r="BH713" s="307"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8"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8"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8" t="str">
        <f>IF(Tabla1[[#This Row],[Fecha Inicio grupo]]="","",IFERROR(VLOOKUP(Tabla1[[#This Row],[Mes de Alta como miembro]],Parámetros!$AM$2:$AN$16,2,0),"01/01/1900"))</f>
        <v/>
      </c>
    </row>
    <row r="714" spans="1:63" ht="14.45">
      <c r="A714" s="68">
        <v>711</v>
      </c>
      <c r="B714" s="29"/>
      <c r="C714" s="34"/>
      <c r="D714" s="42"/>
      <c r="E714" s="64"/>
      <c r="F714" s="45"/>
      <c r="G714" s="45"/>
      <c r="H714" s="164"/>
      <c r="I714" s="42"/>
      <c r="J714" s="28"/>
      <c r="K714" s="69"/>
      <c r="L714" s="68"/>
      <c r="M714" s="46"/>
      <c r="N714" s="239" t="str">
        <f ca="1">IF(Tabla1[[#This Row],[Fecha de nac]]="","",IF(Tabla1[[#This Row],[Fecha Finalización]] &gt;=TODAY(), DATEDIF(Tabla1[[#This Row],[Fecha de nac]],TODAY(),"y"), ROUNDDOWN((Tabla1[[#This Row],[Fecha Finalización]] -Tabla1[[#This Row],[Fecha de nac]])/365,0)))</f>
        <v/>
      </c>
      <c r="O714" s="170"/>
      <c r="P714" s="34"/>
      <c r="Q714" s="67"/>
      <c r="R714" s="67"/>
      <c r="S714" s="67"/>
      <c r="T714" s="67"/>
      <c r="U714" s="244" t="str">
        <f>IF(F714="","",Tabla1[[#This Row],[Fecha Inicio grupo]]+3*7-7)</f>
        <v/>
      </c>
      <c r="V714" s="245" t="str">
        <f>IF(F714="","",EDATE(Tabla1[[#This Row],[Fecha Inicio grupo]],3))</f>
        <v/>
      </c>
      <c r="W714" s="29"/>
      <c r="X714" s="29"/>
      <c r="Y714" s="76"/>
      <c r="Z714" s="76"/>
      <c r="AA714" s="76"/>
      <c r="AB714" s="76"/>
      <c r="AC714" s="76"/>
      <c r="AD714" s="76"/>
      <c r="AE714" s="76"/>
      <c r="AF714" s="76"/>
      <c r="AG714" s="76"/>
      <c r="AH714" s="76"/>
      <c r="AI714" s="76"/>
      <c r="AJ714" s="76"/>
      <c r="AK714" s="76"/>
      <c r="AL714" s="76"/>
      <c r="AM714" s="76"/>
      <c r="AN714" s="76"/>
      <c r="AO714" s="145"/>
      <c r="AP714" s="247" t="str">
        <f>IF(F714="","",IFERROR(VLOOKUP(SUBSTITUTE(SUBSTITUTE(Tabla1[[#This Row],[Uso Sistemas]],"T","P"),"N","F"),Parámetros!$M$2:$N$17,2,0),"Completar hasta 3ra sem. para evaluar a Probacionista"))</f>
        <v/>
      </c>
      <c r="AQ714" s="39"/>
      <c r="AR714" s="39"/>
      <c r="AS714" s="39"/>
      <c r="AT714" s="28"/>
      <c r="AU714" s="55"/>
      <c r="AV714" s="55"/>
      <c r="AW714" s="55"/>
      <c r="AX714" s="249" t="str">
        <f>IF(V714="","",EOMONTH(EDATE(Tabla1[[#This Row],[Fecha Finalización]],2),0))</f>
        <v/>
      </c>
      <c r="AY714" s="39"/>
      <c r="AZ714" s="250" t="str">
        <f>IF(V714="","",EOMONTH(EDATE(Tabla1[[#This Row],[Fecha Finalización]],3),0))</f>
        <v/>
      </c>
      <c r="BA714" s="39"/>
      <c r="BB714" s="39"/>
      <c r="BC714" s="236"/>
      <c r="BD714" s="234" t="str">
        <f>IF(F714="","",Tabla1[[#This Row],[sem 01]]&amp;Tabla1[[#This Row],[sem 02]]&amp;Tabla1[[#This Row],[sem 03]])</f>
        <v/>
      </c>
      <c r="BE714" s="235" t="str">
        <f>IF(TRIM(F714)="","",$B$1&amp;"-"&amp;SUBSTITUTE(Tabla1[[#This Row],[Mes Inscrito]]," ","")&amp;"-"&amp;SUBSTITUTE(Tabla1[[#This Row],[Dia de clases Inscrito]]," ","")&amp;"-"&amp;SUBSTITUTE(Tabla1[[#This Row],[Horario Inscrito]]," ","")&amp;"-"&amp;Tabla1[[#This Row],[Fecha Inicio grupo]])</f>
        <v/>
      </c>
      <c r="BF714" s="252" t="str">
        <f>IF(F714="","",Tabla1[[#This Row],[Curso]])</f>
        <v/>
      </c>
      <c r="BG714" s="253" t="str">
        <f>+IF(TRIM(F714)="","",$B$1&amp;"-"&amp;TRIM(Tabla1[[#This Row],[Mes Inscrito]])&amp;"-"&amp;TRIM(Tabla1[[#This Row],[Dia de clases Inscrito]])&amp;"-"&amp;TRIM(Tabla1[[#This Row],[Horario Inscrito]])&amp;"-"&amp;TRIM(Tabla1[[#This Row],[Fecha Inicio grupo]])&amp;"-"&amp;TRIM(Tabla1[[#This Row],[Tipo Incrito]]))</f>
        <v/>
      </c>
      <c r="BH714" s="307"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8"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8"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8" t="str">
        <f>IF(Tabla1[[#This Row],[Fecha Inicio grupo]]="","",IFERROR(VLOOKUP(Tabla1[[#This Row],[Mes de Alta como miembro]],Parámetros!$AM$2:$AN$16,2,0),"01/01/1900"))</f>
        <v/>
      </c>
    </row>
    <row r="715" spans="1:63" ht="14.45">
      <c r="A715" s="68">
        <v>712</v>
      </c>
      <c r="B715" s="29"/>
      <c r="C715" s="34"/>
      <c r="D715" s="42"/>
      <c r="E715" s="64"/>
      <c r="F715" s="45"/>
      <c r="G715" s="45"/>
      <c r="H715" s="164"/>
      <c r="I715" s="42"/>
      <c r="J715" s="28"/>
      <c r="K715" s="69"/>
      <c r="L715" s="68"/>
      <c r="M715" s="46"/>
      <c r="N715" s="239" t="str">
        <f ca="1">IF(Tabla1[[#This Row],[Fecha de nac]]="","",IF(Tabla1[[#This Row],[Fecha Finalización]] &gt;=TODAY(), DATEDIF(Tabla1[[#This Row],[Fecha de nac]],TODAY(),"y"), ROUNDDOWN((Tabla1[[#This Row],[Fecha Finalización]] -Tabla1[[#This Row],[Fecha de nac]])/365,0)))</f>
        <v/>
      </c>
      <c r="O715" s="170"/>
      <c r="P715" s="34"/>
      <c r="Q715" s="67"/>
      <c r="R715" s="67"/>
      <c r="S715" s="67"/>
      <c r="T715" s="67"/>
      <c r="U715" s="244" t="str">
        <f>IF(F715="","",Tabla1[[#This Row],[Fecha Inicio grupo]]+3*7-7)</f>
        <v/>
      </c>
      <c r="V715" s="245" t="str">
        <f>IF(F715="","",EDATE(Tabla1[[#This Row],[Fecha Inicio grupo]],3))</f>
        <v/>
      </c>
      <c r="W715" s="29"/>
      <c r="X715" s="29"/>
      <c r="Y715" s="76"/>
      <c r="Z715" s="76"/>
      <c r="AA715" s="76"/>
      <c r="AB715" s="76"/>
      <c r="AC715" s="76"/>
      <c r="AD715" s="76"/>
      <c r="AE715" s="76"/>
      <c r="AF715" s="76"/>
      <c r="AG715" s="76"/>
      <c r="AH715" s="76"/>
      <c r="AI715" s="76"/>
      <c r="AJ715" s="76"/>
      <c r="AK715" s="76"/>
      <c r="AL715" s="76"/>
      <c r="AM715" s="76"/>
      <c r="AN715" s="76"/>
      <c r="AO715" s="145"/>
      <c r="AP715" s="247" t="str">
        <f>IF(F715="","",IFERROR(VLOOKUP(SUBSTITUTE(SUBSTITUTE(Tabla1[[#This Row],[Uso Sistemas]],"T","P"),"N","F"),Parámetros!$M$2:$N$17,2,0),"Completar hasta 3ra sem. para evaluar a Probacionista"))</f>
        <v/>
      </c>
      <c r="AQ715" s="39"/>
      <c r="AR715" s="39"/>
      <c r="AS715" s="39"/>
      <c r="AT715" s="28"/>
      <c r="AU715" s="55"/>
      <c r="AV715" s="55"/>
      <c r="AW715" s="55"/>
      <c r="AX715" s="249" t="str">
        <f>IF(V715="","",EOMONTH(EDATE(Tabla1[[#This Row],[Fecha Finalización]],2),0))</f>
        <v/>
      </c>
      <c r="AY715" s="39"/>
      <c r="AZ715" s="250" t="str">
        <f>IF(V715="","",EOMONTH(EDATE(Tabla1[[#This Row],[Fecha Finalización]],3),0))</f>
        <v/>
      </c>
      <c r="BA715" s="39"/>
      <c r="BB715" s="39"/>
      <c r="BC715" s="236"/>
      <c r="BD715" s="234" t="str">
        <f>IF(F715="","",Tabla1[[#This Row],[sem 01]]&amp;Tabla1[[#This Row],[sem 02]]&amp;Tabla1[[#This Row],[sem 03]])</f>
        <v/>
      </c>
      <c r="BE715" s="235" t="str">
        <f>IF(TRIM(F715)="","",$B$1&amp;"-"&amp;SUBSTITUTE(Tabla1[[#This Row],[Mes Inscrito]]," ","")&amp;"-"&amp;SUBSTITUTE(Tabla1[[#This Row],[Dia de clases Inscrito]]," ","")&amp;"-"&amp;SUBSTITUTE(Tabla1[[#This Row],[Horario Inscrito]]," ","")&amp;"-"&amp;Tabla1[[#This Row],[Fecha Inicio grupo]])</f>
        <v/>
      </c>
      <c r="BF715" s="252" t="str">
        <f>IF(F715="","",Tabla1[[#This Row],[Curso]])</f>
        <v/>
      </c>
      <c r="BG715" s="253" t="str">
        <f>+IF(TRIM(F715)="","",$B$1&amp;"-"&amp;TRIM(Tabla1[[#This Row],[Mes Inscrito]])&amp;"-"&amp;TRIM(Tabla1[[#This Row],[Dia de clases Inscrito]])&amp;"-"&amp;TRIM(Tabla1[[#This Row],[Horario Inscrito]])&amp;"-"&amp;TRIM(Tabla1[[#This Row],[Fecha Inicio grupo]])&amp;"-"&amp;TRIM(Tabla1[[#This Row],[Tipo Incrito]]))</f>
        <v/>
      </c>
      <c r="BH715" s="307"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8"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8"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8" t="str">
        <f>IF(Tabla1[[#This Row],[Fecha Inicio grupo]]="","",IFERROR(VLOOKUP(Tabla1[[#This Row],[Mes de Alta como miembro]],Parámetros!$AM$2:$AN$16,2,0),"01/01/1900"))</f>
        <v/>
      </c>
    </row>
    <row r="716" spans="1:63" ht="14.45">
      <c r="A716" s="68">
        <v>713</v>
      </c>
      <c r="B716" s="29"/>
      <c r="C716" s="34"/>
      <c r="D716" s="42"/>
      <c r="E716" s="64"/>
      <c r="F716" s="45"/>
      <c r="G716" s="45"/>
      <c r="H716" s="164"/>
      <c r="I716" s="42"/>
      <c r="J716" s="28"/>
      <c r="K716" s="69"/>
      <c r="L716" s="68"/>
      <c r="M716" s="46"/>
      <c r="N716" s="239" t="str">
        <f ca="1">IF(Tabla1[[#This Row],[Fecha de nac]]="","",IF(Tabla1[[#This Row],[Fecha Finalización]] &gt;=TODAY(), DATEDIF(Tabla1[[#This Row],[Fecha de nac]],TODAY(),"y"), ROUNDDOWN((Tabla1[[#This Row],[Fecha Finalización]] -Tabla1[[#This Row],[Fecha de nac]])/365,0)))</f>
        <v/>
      </c>
      <c r="O716" s="170"/>
      <c r="P716" s="34"/>
      <c r="Q716" s="67"/>
      <c r="R716" s="67"/>
      <c r="S716" s="67"/>
      <c r="T716" s="67"/>
      <c r="U716" s="244" t="str">
        <f>IF(F716="","",Tabla1[[#This Row],[Fecha Inicio grupo]]+3*7-7)</f>
        <v/>
      </c>
      <c r="V716" s="245" t="str">
        <f>IF(F716="","",EDATE(Tabla1[[#This Row],[Fecha Inicio grupo]],3))</f>
        <v/>
      </c>
      <c r="W716" s="29"/>
      <c r="X716" s="29"/>
      <c r="Y716" s="76"/>
      <c r="Z716" s="76"/>
      <c r="AA716" s="76"/>
      <c r="AB716" s="76"/>
      <c r="AC716" s="76"/>
      <c r="AD716" s="76"/>
      <c r="AE716" s="76"/>
      <c r="AF716" s="76"/>
      <c r="AG716" s="76"/>
      <c r="AH716" s="76"/>
      <c r="AI716" s="76"/>
      <c r="AJ716" s="76"/>
      <c r="AK716" s="76"/>
      <c r="AL716" s="76"/>
      <c r="AM716" s="76"/>
      <c r="AN716" s="76"/>
      <c r="AO716" s="145"/>
      <c r="AP716" s="247" t="str">
        <f>IF(F716="","",IFERROR(VLOOKUP(SUBSTITUTE(SUBSTITUTE(Tabla1[[#This Row],[Uso Sistemas]],"T","P"),"N","F"),Parámetros!$M$2:$N$17,2,0),"Completar hasta 3ra sem. para evaluar a Probacionista"))</f>
        <v/>
      </c>
      <c r="AQ716" s="39"/>
      <c r="AR716" s="39"/>
      <c r="AS716" s="39"/>
      <c r="AT716" s="28"/>
      <c r="AU716" s="55"/>
      <c r="AV716" s="55"/>
      <c r="AW716" s="55"/>
      <c r="AX716" s="249" t="str">
        <f>IF(V716="","",EOMONTH(EDATE(Tabla1[[#This Row],[Fecha Finalización]],2),0))</f>
        <v/>
      </c>
      <c r="AY716" s="39"/>
      <c r="AZ716" s="250" t="str">
        <f>IF(V716="","",EOMONTH(EDATE(Tabla1[[#This Row],[Fecha Finalización]],3),0))</f>
        <v/>
      </c>
      <c r="BA716" s="39"/>
      <c r="BB716" s="39"/>
      <c r="BC716" s="236"/>
      <c r="BD716" s="234" t="str">
        <f>IF(F716="","",Tabla1[[#This Row],[sem 01]]&amp;Tabla1[[#This Row],[sem 02]]&amp;Tabla1[[#This Row],[sem 03]])</f>
        <v/>
      </c>
      <c r="BE716" s="235" t="str">
        <f>IF(TRIM(F716)="","",$B$1&amp;"-"&amp;SUBSTITUTE(Tabla1[[#This Row],[Mes Inscrito]]," ","")&amp;"-"&amp;SUBSTITUTE(Tabla1[[#This Row],[Dia de clases Inscrito]]," ","")&amp;"-"&amp;SUBSTITUTE(Tabla1[[#This Row],[Horario Inscrito]]," ","")&amp;"-"&amp;Tabla1[[#This Row],[Fecha Inicio grupo]])</f>
        <v/>
      </c>
      <c r="BF716" s="252" t="str">
        <f>IF(F716="","",Tabla1[[#This Row],[Curso]])</f>
        <v/>
      </c>
      <c r="BG716" s="253" t="str">
        <f>+IF(TRIM(F716)="","",$B$1&amp;"-"&amp;TRIM(Tabla1[[#This Row],[Mes Inscrito]])&amp;"-"&amp;TRIM(Tabla1[[#This Row],[Dia de clases Inscrito]])&amp;"-"&amp;TRIM(Tabla1[[#This Row],[Horario Inscrito]])&amp;"-"&amp;TRIM(Tabla1[[#This Row],[Fecha Inicio grupo]])&amp;"-"&amp;TRIM(Tabla1[[#This Row],[Tipo Incrito]]))</f>
        <v/>
      </c>
      <c r="BH716" s="307"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8"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8"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8" t="str">
        <f>IF(Tabla1[[#This Row],[Fecha Inicio grupo]]="","",IFERROR(VLOOKUP(Tabla1[[#This Row],[Mes de Alta como miembro]],Parámetros!$AM$2:$AN$16,2,0),"01/01/1900"))</f>
        <v/>
      </c>
    </row>
    <row r="717" spans="1:63" ht="14.45">
      <c r="A717" s="68">
        <v>714</v>
      </c>
      <c r="B717" s="29"/>
      <c r="C717" s="34"/>
      <c r="D717" s="42"/>
      <c r="E717" s="64"/>
      <c r="F717" s="45"/>
      <c r="G717" s="45"/>
      <c r="H717" s="164"/>
      <c r="I717" s="42"/>
      <c r="J717" s="28"/>
      <c r="K717" s="69"/>
      <c r="L717" s="68"/>
      <c r="M717" s="46"/>
      <c r="N717" s="239" t="str">
        <f ca="1">IF(Tabla1[[#This Row],[Fecha de nac]]="","",IF(Tabla1[[#This Row],[Fecha Finalización]] &gt;=TODAY(), DATEDIF(Tabla1[[#This Row],[Fecha de nac]],TODAY(),"y"), ROUNDDOWN((Tabla1[[#This Row],[Fecha Finalización]] -Tabla1[[#This Row],[Fecha de nac]])/365,0)))</f>
        <v/>
      </c>
      <c r="O717" s="170"/>
      <c r="P717" s="34"/>
      <c r="Q717" s="67"/>
      <c r="R717" s="67"/>
      <c r="S717" s="67"/>
      <c r="T717" s="67"/>
      <c r="U717" s="244" t="str">
        <f>IF(F717="","",Tabla1[[#This Row],[Fecha Inicio grupo]]+3*7-7)</f>
        <v/>
      </c>
      <c r="V717" s="245" t="str">
        <f>IF(F717="","",EDATE(Tabla1[[#This Row],[Fecha Inicio grupo]],3))</f>
        <v/>
      </c>
      <c r="W717" s="29"/>
      <c r="X717" s="29"/>
      <c r="Y717" s="76"/>
      <c r="Z717" s="76"/>
      <c r="AA717" s="76"/>
      <c r="AB717" s="76"/>
      <c r="AC717" s="76"/>
      <c r="AD717" s="76"/>
      <c r="AE717" s="76"/>
      <c r="AF717" s="76"/>
      <c r="AG717" s="76"/>
      <c r="AH717" s="76"/>
      <c r="AI717" s="76"/>
      <c r="AJ717" s="76"/>
      <c r="AK717" s="76"/>
      <c r="AL717" s="76"/>
      <c r="AM717" s="76"/>
      <c r="AN717" s="76"/>
      <c r="AO717" s="145"/>
      <c r="AP717" s="247" t="str">
        <f>IF(F717="","",IFERROR(VLOOKUP(SUBSTITUTE(SUBSTITUTE(Tabla1[[#This Row],[Uso Sistemas]],"T","P"),"N","F"),Parámetros!$M$2:$N$17,2,0),"Completar hasta 3ra sem. para evaluar a Probacionista"))</f>
        <v/>
      </c>
      <c r="AQ717" s="39"/>
      <c r="AR717" s="39"/>
      <c r="AS717" s="39"/>
      <c r="AT717" s="28"/>
      <c r="AU717" s="55"/>
      <c r="AV717" s="55"/>
      <c r="AW717" s="55"/>
      <c r="AX717" s="249" t="str">
        <f>IF(V717="","",EOMONTH(EDATE(Tabla1[[#This Row],[Fecha Finalización]],2),0))</f>
        <v/>
      </c>
      <c r="AY717" s="39"/>
      <c r="AZ717" s="250" t="str">
        <f>IF(V717="","",EOMONTH(EDATE(Tabla1[[#This Row],[Fecha Finalización]],3),0))</f>
        <v/>
      </c>
      <c r="BA717" s="39"/>
      <c r="BB717" s="39"/>
      <c r="BC717" s="236"/>
      <c r="BD717" s="234" t="str">
        <f>IF(F717="","",Tabla1[[#This Row],[sem 01]]&amp;Tabla1[[#This Row],[sem 02]]&amp;Tabla1[[#This Row],[sem 03]])</f>
        <v/>
      </c>
      <c r="BE717" s="235" t="str">
        <f>IF(TRIM(F717)="","",$B$1&amp;"-"&amp;SUBSTITUTE(Tabla1[[#This Row],[Mes Inscrito]]," ","")&amp;"-"&amp;SUBSTITUTE(Tabla1[[#This Row],[Dia de clases Inscrito]]," ","")&amp;"-"&amp;SUBSTITUTE(Tabla1[[#This Row],[Horario Inscrito]]," ","")&amp;"-"&amp;Tabla1[[#This Row],[Fecha Inicio grupo]])</f>
        <v/>
      </c>
      <c r="BF717" s="252" t="str">
        <f>IF(F717="","",Tabla1[[#This Row],[Curso]])</f>
        <v/>
      </c>
      <c r="BG717" s="253" t="str">
        <f>+IF(TRIM(F717)="","",$B$1&amp;"-"&amp;TRIM(Tabla1[[#This Row],[Mes Inscrito]])&amp;"-"&amp;TRIM(Tabla1[[#This Row],[Dia de clases Inscrito]])&amp;"-"&amp;TRIM(Tabla1[[#This Row],[Horario Inscrito]])&amp;"-"&amp;TRIM(Tabla1[[#This Row],[Fecha Inicio grupo]])&amp;"-"&amp;TRIM(Tabla1[[#This Row],[Tipo Incrito]]))</f>
        <v/>
      </c>
      <c r="BH717" s="307"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8"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8"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8" t="str">
        <f>IF(Tabla1[[#This Row],[Fecha Inicio grupo]]="","",IFERROR(VLOOKUP(Tabla1[[#This Row],[Mes de Alta como miembro]],Parámetros!$AM$2:$AN$16,2,0),"01/01/1900"))</f>
        <v/>
      </c>
    </row>
    <row r="718" spans="1:63" ht="14.45">
      <c r="A718" s="68">
        <v>715</v>
      </c>
      <c r="B718" s="29"/>
      <c r="C718" s="34"/>
      <c r="D718" s="42"/>
      <c r="E718" s="64"/>
      <c r="F718" s="45"/>
      <c r="G718" s="45"/>
      <c r="H718" s="164"/>
      <c r="I718" s="42"/>
      <c r="J718" s="28"/>
      <c r="K718" s="69"/>
      <c r="L718" s="68"/>
      <c r="M718" s="46"/>
      <c r="N718" s="239" t="str">
        <f ca="1">IF(Tabla1[[#This Row],[Fecha de nac]]="","",IF(Tabla1[[#This Row],[Fecha Finalización]] &gt;=TODAY(), DATEDIF(Tabla1[[#This Row],[Fecha de nac]],TODAY(),"y"), ROUNDDOWN((Tabla1[[#This Row],[Fecha Finalización]] -Tabla1[[#This Row],[Fecha de nac]])/365,0)))</f>
        <v/>
      </c>
      <c r="O718" s="170"/>
      <c r="P718" s="34"/>
      <c r="Q718" s="67"/>
      <c r="R718" s="67"/>
      <c r="S718" s="67"/>
      <c r="T718" s="67"/>
      <c r="U718" s="244" t="str">
        <f>IF(F718="","",Tabla1[[#This Row],[Fecha Inicio grupo]]+3*7-7)</f>
        <v/>
      </c>
      <c r="V718" s="245" t="str">
        <f>IF(F718="","",EDATE(Tabla1[[#This Row],[Fecha Inicio grupo]],3))</f>
        <v/>
      </c>
      <c r="W718" s="29"/>
      <c r="X718" s="29"/>
      <c r="Y718" s="76"/>
      <c r="Z718" s="76"/>
      <c r="AA718" s="76"/>
      <c r="AB718" s="76"/>
      <c r="AC718" s="76"/>
      <c r="AD718" s="76"/>
      <c r="AE718" s="76"/>
      <c r="AF718" s="76"/>
      <c r="AG718" s="76"/>
      <c r="AH718" s="76"/>
      <c r="AI718" s="76"/>
      <c r="AJ718" s="76"/>
      <c r="AK718" s="76"/>
      <c r="AL718" s="76"/>
      <c r="AM718" s="76"/>
      <c r="AN718" s="76"/>
      <c r="AO718" s="145"/>
      <c r="AP718" s="247" t="str">
        <f>IF(F718="","",IFERROR(VLOOKUP(SUBSTITUTE(SUBSTITUTE(Tabla1[[#This Row],[Uso Sistemas]],"T","P"),"N","F"),Parámetros!$M$2:$N$17,2,0),"Completar hasta 3ra sem. para evaluar a Probacionista"))</f>
        <v/>
      </c>
      <c r="AQ718" s="39"/>
      <c r="AR718" s="39"/>
      <c r="AS718" s="39"/>
      <c r="AT718" s="28"/>
      <c r="AU718" s="55"/>
      <c r="AV718" s="55"/>
      <c r="AW718" s="55"/>
      <c r="AX718" s="249" t="str">
        <f>IF(V718="","",EOMONTH(EDATE(Tabla1[[#This Row],[Fecha Finalización]],2),0))</f>
        <v/>
      </c>
      <c r="AY718" s="39"/>
      <c r="AZ718" s="250" t="str">
        <f>IF(V718="","",EOMONTH(EDATE(Tabla1[[#This Row],[Fecha Finalización]],3),0))</f>
        <v/>
      </c>
      <c r="BA718" s="39"/>
      <c r="BB718" s="39"/>
      <c r="BC718" s="236"/>
      <c r="BD718" s="234" t="str">
        <f>IF(F718="","",Tabla1[[#This Row],[sem 01]]&amp;Tabla1[[#This Row],[sem 02]]&amp;Tabla1[[#This Row],[sem 03]])</f>
        <v/>
      </c>
      <c r="BE718" s="235" t="str">
        <f>IF(TRIM(F718)="","",$B$1&amp;"-"&amp;SUBSTITUTE(Tabla1[[#This Row],[Mes Inscrito]]," ","")&amp;"-"&amp;SUBSTITUTE(Tabla1[[#This Row],[Dia de clases Inscrito]]," ","")&amp;"-"&amp;SUBSTITUTE(Tabla1[[#This Row],[Horario Inscrito]]," ","")&amp;"-"&amp;Tabla1[[#This Row],[Fecha Inicio grupo]])</f>
        <v/>
      </c>
      <c r="BF718" s="252" t="str">
        <f>IF(F718="","",Tabla1[[#This Row],[Curso]])</f>
        <v/>
      </c>
      <c r="BG718" s="253" t="str">
        <f>+IF(TRIM(F718)="","",$B$1&amp;"-"&amp;TRIM(Tabla1[[#This Row],[Mes Inscrito]])&amp;"-"&amp;TRIM(Tabla1[[#This Row],[Dia de clases Inscrito]])&amp;"-"&amp;TRIM(Tabla1[[#This Row],[Horario Inscrito]])&amp;"-"&amp;TRIM(Tabla1[[#This Row],[Fecha Inicio grupo]])&amp;"-"&amp;TRIM(Tabla1[[#This Row],[Tipo Incrito]]))</f>
        <v/>
      </c>
      <c r="BH718" s="307"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8"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8"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8" t="str">
        <f>IF(Tabla1[[#This Row],[Fecha Inicio grupo]]="","",IFERROR(VLOOKUP(Tabla1[[#This Row],[Mes de Alta como miembro]],Parámetros!$AM$2:$AN$16,2,0),"01/01/1900"))</f>
        <v/>
      </c>
    </row>
    <row r="719" spans="1:63" ht="14.45">
      <c r="A719" s="68">
        <v>716</v>
      </c>
      <c r="B719" s="29"/>
      <c r="C719" s="34"/>
      <c r="D719" s="42"/>
      <c r="E719" s="64"/>
      <c r="F719" s="45"/>
      <c r="G719" s="45"/>
      <c r="H719" s="164"/>
      <c r="I719" s="42"/>
      <c r="J719" s="28"/>
      <c r="K719" s="69"/>
      <c r="L719" s="68"/>
      <c r="M719" s="46"/>
      <c r="N719" s="239" t="str">
        <f ca="1">IF(Tabla1[[#This Row],[Fecha de nac]]="","",IF(Tabla1[[#This Row],[Fecha Finalización]] &gt;=TODAY(), DATEDIF(Tabla1[[#This Row],[Fecha de nac]],TODAY(),"y"), ROUNDDOWN((Tabla1[[#This Row],[Fecha Finalización]] -Tabla1[[#This Row],[Fecha de nac]])/365,0)))</f>
        <v/>
      </c>
      <c r="O719" s="170"/>
      <c r="P719" s="34"/>
      <c r="Q719" s="67"/>
      <c r="R719" s="67"/>
      <c r="S719" s="67"/>
      <c r="T719" s="67"/>
      <c r="U719" s="244" t="str">
        <f>IF(F719="","",Tabla1[[#This Row],[Fecha Inicio grupo]]+3*7-7)</f>
        <v/>
      </c>
      <c r="V719" s="245" t="str">
        <f>IF(F719="","",EDATE(Tabla1[[#This Row],[Fecha Inicio grupo]],3))</f>
        <v/>
      </c>
      <c r="W719" s="29"/>
      <c r="X719" s="29"/>
      <c r="Y719" s="76"/>
      <c r="Z719" s="76"/>
      <c r="AA719" s="76"/>
      <c r="AB719" s="76"/>
      <c r="AC719" s="76"/>
      <c r="AD719" s="76"/>
      <c r="AE719" s="76"/>
      <c r="AF719" s="76"/>
      <c r="AG719" s="76"/>
      <c r="AH719" s="76"/>
      <c r="AI719" s="76"/>
      <c r="AJ719" s="76"/>
      <c r="AK719" s="76"/>
      <c r="AL719" s="76"/>
      <c r="AM719" s="76"/>
      <c r="AN719" s="76"/>
      <c r="AO719" s="145"/>
      <c r="AP719" s="247" t="str">
        <f>IF(F719="","",IFERROR(VLOOKUP(SUBSTITUTE(SUBSTITUTE(Tabla1[[#This Row],[Uso Sistemas]],"T","P"),"N","F"),Parámetros!$M$2:$N$17,2,0),"Completar hasta 3ra sem. para evaluar a Probacionista"))</f>
        <v/>
      </c>
      <c r="AQ719" s="39"/>
      <c r="AR719" s="39"/>
      <c r="AS719" s="39"/>
      <c r="AT719" s="28"/>
      <c r="AU719" s="55"/>
      <c r="AV719" s="55"/>
      <c r="AW719" s="55"/>
      <c r="AX719" s="249" t="str">
        <f>IF(V719="","",EOMONTH(EDATE(Tabla1[[#This Row],[Fecha Finalización]],2),0))</f>
        <v/>
      </c>
      <c r="AY719" s="39"/>
      <c r="AZ719" s="250" t="str">
        <f>IF(V719="","",EOMONTH(EDATE(Tabla1[[#This Row],[Fecha Finalización]],3),0))</f>
        <v/>
      </c>
      <c r="BA719" s="39"/>
      <c r="BB719" s="39"/>
      <c r="BC719" s="236"/>
      <c r="BD719" s="234" t="str">
        <f>IF(F719="","",Tabla1[[#This Row],[sem 01]]&amp;Tabla1[[#This Row],[sem 02]]&amp;Tabla1[[#This Row],[sem 03]])</f>
        <v/>
      </c>
      <c r="BE719" s="235" t="str">
        <f>IF(TRIM(F719)="","",$B$1&amp;"-"&amp;SUBSTITUTE(Tabla1[[#This Row],[Mes Inscrito]]," ","")&amp;"-"&amp;SUBSTITUTE(Tabla1[[#This Row],[Dia de clases Inscrito]]," ","")&amp;"-"&amp;SUBSTITUTE(Tabla1[[#This Row],[Horario Inscrito]]," ","")&amp;"-"&amp;Tabla1[[#This Row],[Fecha Inicio grupo]])</f>
        <v/>
      </c>
      <c r="BF719" s="252" t="str">
        <f>IF(F719="","",Tabla1[[#This Row],[Curso]])</f>
        <v/>
      </c>
      <c r="BG719" s="253" t="str">
        <f>+IF(TRIM(F719)="","",$B$1&amp;"-"&amp;TRIM(Tabla1[[#This Row],[Mes Inscrito]])&amp;"-"&amp;TRIM(Tabla1[[#This Row],[Dia de clases Inscrito]])&amp;"-"&amp;TRIM(Tabla1[[#This Row],[Horario Inscrito]])&amp;"-"&amp;TRIM(Tabla1[[#This Row],[Fecha Inicio grupo]])&amp;"-"&amp;TRIM(Tabla1[[#This Row],[Tipo Incrito]]))</f>
        <v/>
      </c>
      <c r="BH719" s="307"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8"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8"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8" t="str">
        <f>IF(Tabla1[[#This Row],[Fecha Inicio grupo]]="","",IFERROR(VLOOKUP(Tabla1[[#This Row],[Mes de Alta como miembro]],Parámetros!$AM$2:$AN$16,2,0),"01/01/1900"))</f>
        <v/>
      </c>
    </row>
    <row r="720" spans="1:63" ht="14.45">
      <c r="A720" s="68">
        <v>717</v>
      </c>
      <c r="B720" s="29"/>
      <c r="C720" s="34"/>
      <c r="D720" s="42"/>
      <c r="E720" s="64"/>
      <c r="F720" s="45"/>
      <c r="G720" s="45"/>
      <c r="H720" s="164"/>
      <c r="I720" s="42"/>
      <c r="J720" s="28"/>
      <c r="K720" s="69"/>
      <c r="L720" s="68"/>
      <c r="M720" s="46"/>
      <c r="N720" s="239" t="str">
        <f ca="1">IF(Tabla1[[#This Row],[Fecha de nac]]="","",IF(Tabla1[[#This Row],[Fecha Finalización]] &gt;=TODAY(), DATEDIF(Tabla1[[#This Row],[Fecha de nac]],TODAY(),"y"), ROUNDDOWN((Tabla1[[#This Row],[Fecha Finalización]] -Tabla1[[#This Row],[Fecha de nac]])/365,0)))</f>
        <v/>
      </c>
      <c r="O720" s="170"/>
      <c r="P720" s="34"/>
      <c r="Q720" s="67"/>
      <c r="R720" s="67"/>
      <c r="S720" s="67"/>
      <c r="T720" s="67"/>
      <c r="U720" s="244" t="str">
        <f>IF(F720="","",Tabla1[[#This Row],[Fecha Inicio grupo]]+3*7-7)</f>
        <v/>
      </c>
      <c r="V720" s="245" t="str">
        <f>IF(F720="","",EDATE(Tabla1[[#This Row],[Fecha Inicio grupo]],3))</f>
        <v/>
      </c>
      <c r="W720" s="29"/>
      <c r="X720" s="29"/>
      <c r="Y720" s="76"/>
      <c r="Z720" s="76"/>
      <c r="AA720" s="76"/>
      <c r="AB720" s="76"/>
      <c r="AC720" s="76"/>
      <c r="AD720" s="76"/>
      <c r="AE720" s="76"/>
      <c r="AF720" s="76"/>
      <c r="AG720" s="76"/>
      <c r="AH720" s="76"/>
      <c r="AI720" s="76"/>
      <c r="AJ720" s="76"/>
      <c r="AK720" s="76"/>
      <c r="AL720" s="76"/>
      <c r="AM720" s="76"/>
      <c r="AN720" s="76"/>
      <c r="AO720" s="145"/>
      <c r="AP720" s="247" t="str">
        <f>IF(F720="","",IFERROR(VLOOKUP(SUBSTITUTE(SUBSTITUTE(Tabla1[[#This Row],[Uso Sistemas]],"T","P"),"N","F"),Parámetros!$M$2:$N$17,2,0),"Completar hasta 3ra sem. para evaluar a Probacionista"))</f>
        <v/>
      </c>
      <c r="AQ720" s="39"/>
      <c r="AR720" s="39"/>
      <c r="AS720" s="39"/>
      <c r="AT720" s="28"/>
      <c r="AU720" s="55"/>
      <c r="AV720" s="55"/>
      <c r="AW720" s="55"/>
      <c r="AX720" s="249" t="str">
        <f>IF(V720="","",EOMONTH(EDATE(Tabla1[[#This Row],[Fecha Finalización]],2),0))</f>
        <v/>
      </c>
      <c r="AY720" s="39"/>
      <c r="AZ720" s="250" t="str">
        <f>IF(V720="","",EOMONTH(EDATE(Tabla1[[#This Row],[Fecha Finalización]],3),0))</f>
        <v/>
      </c>
      <c r="BA720" s="39"/>
      <c r="BB720" s="39"/>
      <c r="BC720" s="236"/>
      <c r="BD720" s="234" t="str">
        <f>IF(F720="","",Tabla1[[#This Row],[sem 01]]&amp;Tabla1[[#This Row],[sem 02]]&amp;Tabla1[[#This Row],[sem 03]])</f>
        <v/>
      </c>
      <c r="BE720" s="235" t="str">
        <f>IF(TRIM(F720)="","",$B$1&amp;"-"&amp;SUBSTITUTE(Tabla1[[#This Row],[Mes Inscrito]]," ","")&amp;"-"&amp;SUBSTITUTE(Tabla1[[#This Row],[Dia de clases Inscrito]]," ","")&amp;"-"&amp;SUBSTITUTE(Tabla1[[#This Row],[Horario Inscrito]]," ","")&amp;"-"&amp;Tabla1[[#This Row],[Fecha Inicio grupo]])</f>
        <v/>
      </c>
      <c r="BF720" s="252" t="str">
        <f>IF(F720="","",Tabla1[[#This Row],[Curso]])</f>
        <v/>
      </c>
      <c r="BG720" s="253" t="str">
        <f>+IF(TRIM(F720)="","",$B$1&amp;"-"&amp;TRIM(Tabla1[[#This Row],[Mes Inscrito]])&amp;"-"&amp;TRIM(Tabla1[[#This Row],[Dia de clases Inscrito]])&amp;"-"&amp;TRIM(Tabla1[[#This Row],[Horario Inscrito]])&amp;"-"&amp;TRIM(Tabla1[[#This Row],[Fecha Inicio grupo]])&amp;"-"&amp;TRIM(Tabla1[[#This Row],[Tipo Incrito]]))</f>
        <v/>
      </c>
      <c r="BH720" s="307"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8"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8"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8" t="str">
        <f>IF(Tabla1[[#This Row],[Fecha Inicio grupo]]="","",IFERROR(VLOOKUP(Tabla1[[#This Row],[Mes de Alta como miembro]],Parámetros!$AM$2:$AN$16,2,0),"01/01/1900"))</f>
        <v/>
      </c>
    </row>
    <row r="721" spans="1:63" ht="14.45">
      <c r="A721" s="68">
        <v>718</v>
      </c>
      <c r="B721" s="29"/>
      <c r="C721" s="34"/>
      <c r="D721" s="42"/>
      <c r="E721" s="64"/>
      <c r="F721" s="45"/>
      <c r="G721" s="45"/>
      <c r="H721" s="164"/>
      <c r="I721" s="42"/>
      <c r="J721" s="28"/>
      <c r="K721" s="69"/>
      <c r="L721" s="68"/>
      <c r="M721" s="46"/>
      <c r="N721" s="239" t="str">
        <f ca="1">IF(Tabla1[[#This Row],[Fecha de nac]]="","",IF(Tabla1[[#This Row],[Fecha Finalización]] &gt;=TODAY(), DATEDIF(Tabla1[[#This Row],[Fecha de nac]],TODAY(),"y"), ROUNDDOWN((Tabla1[[#This Row],[Fecha Finalización]] -Tabla1[[#This Row],[Fecha de nac]])/365,0)))</f>
        <v/>
      </c>
      <c r="O721" s="170"/>
      <c r="P721" s="34"/>
      <c r="Q721" s="67"/>
      <c r="R721" s="67"/>
      <c r="S721" s="67"/>
      <c r="T721" s="67"/>
      <c r="U721" s="244" t="str">
        <f>IF(F721="","",Tabla1[[#This Row],[Fecha Inicio grupo]]+3*7-7)</f>
        <v/>
      </c>
      <c r="V721" s="245" t="str">
        <f>IF(F721="","",EDATE(Tabla1[[#This Row],[Fecha Inicio grupo]],3))</f>
        <v/>
      </c>
      <c r="W721" s="29"/>
      <c r="X721" s="29"/>
      <c r="Y721" s="76"/>
      <c r="Z721" s="76"/>
      <c r="AA721" s="76"/>
      <c r="AB721" s="76"/>
      <c r="AC721" s="76"/>
      <c r="AD721" s="76"/>
      <c r="AE721" s="76"/>
      <c r="AF721" s="76"/>
      <c r="AG721" s="76"/>
      <c r="AH721" s="76"/>
      <c r="AI721" s="76"/>
      <c r="AJ721" s="76"/>
      <c r="AK721" s="76"/>
      <c r="AL721" s="76"/>
      <c r="AM721" s="76"/>
      <c r="AN721" s="76"/>
      <c r="AO721" s="145"/>
      <c r="AP721" s="247" t="str">
        <f>IF(F721="","",IFERROR(VLOOKUP(SUBSTITUTE(SUBSTITUTE(Tabla1[[#This Row],[Uso Sistemas]],"T","P"),"N","F"),Parámetros!$M$2:$N$17,2,0),"Completar hasta 3ra sem. para evaluar a Probacionista"))</f>
        <v/>
      </c>
      <c r="AQ721" s="39"/>
      <c r="AR721" s="39"/>
      <c r="AS721" s="39"/>
      <c r="AT721" s="28"/>
      <c r="AU721" s="55"/>
      <c r="AV721" s="55"/>
      <c r="AW721" s="55"/>
      <c r="AX721" s="249" t="str">
        <f>IF(V721="","",EOMONTH(EDATE(Tabla1[[#This Row],[Fecha Finalización]],2),0))</f>
        <v/>
      </c>
      <c r="AY721" s="39"/>
      <c r="AZ721" s="250" t="str">
        <f>IF(V721="","",EOMONTH(EDATE(Tabla1[[#This Row],[Fecha Finalización]],3),0))</f>
        <v/>
      </c>
      <c r="BA721" s="39"/>
      <c r="BB721" s="39"/>
      <c r="BC721" s="236"/>
      <c r="BD721" s="234" t="str">
        <f>IF(F721="","",Tabla1[[#This Row],[sem 01]]&amp;Tabla1[[#This Row],[sem 02]]&amp;Tabla1[[#This Row],[sem 03]])</f>
        <v/>
      </c>
      <c r="BE721" s="235" t="str">
        <f>IF(TRIM(F721)="","",$B$1&amp;"-"&amp;SUBSTITUTE(Tabla1[[#This Row],[Mes Inscrito]]," ","")&amp;"-"&amp;SUBSTITUTE(Tabla1[[#This Row],[Dia de clases Inscrito]]," ","")&amp;"-"&amp;SUBSTITUTE(Tabla1[[#This Row],[Horario Inscrito]]," ","")&amp;"-"&amp;Tabla1[[#This Row],[Fecha Inicio grupo]])</f>
        <v/>
      </c>
      <c r="BF721" s="252" t="str">
        <f>IF(F721="","",Tabla1[[#This Row],[Curso]])</f>
        <v/>
      </c>
      <c r="BG721" s="253" t="str">
        <f>+IF(TRIM(F721)="","",$B$1&amp;"-"&amp;TRIM(Tabla1[[#This Row],[Mes Inscrito]])&amp;"-"&amp;TRIM(Tabla1[[#This Row],[Dia de clases Inscrito]])&amp;"-"&amp;TRIM(Tabla1[[#This Row],[Horario Inscrito]])&amp;"-"&amp;TRIM(Tabla1[[#This Row],[Fecha Inicio grupo]])&amp;"-"&amp;TRIM(Tabla1[[#This Row],[Tipo Incrito]]))</f>
        <v/>
      </c>
      <c r="BH721" s="307"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8"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8"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8" t="str">
        <f>IF(Tabla1[[#This Row],[Fecha Inicio grupo]]="","",IFERROR(VLOOKUP(Tabla1[[#This Row],[Mes de Alta como miembro]],Parámetros!$AM$2:$AN$16,2,0),"01/01/1900"))</f>
        <v/>
      </c>
    </row>
    <row r="722" spans="1:63" ht="14.45">
      <c r="A722" s="68">
        <v>719</v>
      </c>
      <c r="B722" s="29"/>
      <c r="C722" s="34"/>
      <c r="D722" s="42"/>
      <c r="E722" s="64"/>
      <c r="F722" s="45"/>
      <c r="G722" s="45"/>
      <c r="H722" s="164"/>
      <c r="I722" s="42"/>
      <c r="J722" s="28"/>
      <c r="K722" s="69"/>
      <c r="L722" s="68"/>
      <c r="M722" s="46"/>
      <c r="N722" s="239" t="str">
        <f ca="1">IF(Tabla1[[#This Row],[Fecha de nac]]="","",IF(Tabla1[[#This Row],[Fecha Finalización]] &gt;=TODAY(), DATEDIF(Tabla1[[#This Row],[Fecha de nac]],TODAY(),"y"), ROUNDDOWN((Tabla1[[#This Row],[Fecha Finalización]] -Tabla1[[#This Row],[Fecha de nac]])/365,0)))</f>
        <v/>
      </c>
      <c r="O722" s="170"/>
      <c r="P722" s="34"/>
      <c r="Q722" s="67"/>
      <c r="R722" s="67"/>
      <c r="S722" s="67"/>
      <c r="T722" s="67"/>
      <c r="U722" s="244" t="str">
        <f>IF(F722="","",Tabla1[[#This Row],[Fecha Inicio grupo]]+3*7-7)</f>
        <v/>
      </c>
      <c r="V722" s="245" t="str">
        <f>IF(F722="","",EDATE(Tabla1[[#This Row],[Fecha Inicio grupo]],3))</f>
        <v/>
      </c>
      <c r="W722" s="29"/>
      <c r="X722" s="29"/>
      <c r="Y722" s="76"/>
      <c r="Z722" s="76"/>
      <c r="AA722" s="76"/>
      <c r="AB722" s="76"/>
      <c r="AC722" s="76"/>
      <c r="AD722" s="76"/>
      <c r="AE722" s="76"/>
      <c r="AF722" s="76"/>
      <c r="AG722" s="76"/>
      <c r="AH722" s="76"/>
      <c r="AI722" s="76"/>
      <c r="AJ722" s="76"/>
      <c r="AK722" s="76"/>
      <c r="AL722" s="76"/>
      <c r="AM722" s="76"/>
      <c r="AN722" s="76"/>
      <c r="AO722" s="145"/>
      <c r="AP722" s="247" t="str">
        <f>IF(F722="","",IFERROR(VLOOKUP(SUBSTITUTE(SUBSTITUTE(Tabla1[[#This Row],[Uso Sistemas]],"T","P"),"N","F"),Parámetros!$M$2:$N$17,2,0),"Completar hasta 3ra sem. para evaluar a Probacionista"))</f>
        <v/>
      </c>
      <c r="AQ722" s="39"/>
      <c r="AR722" s="39"/>
      <c r="AS722" s="39"/>
      <c r="AT722" s="28"/>
      <c r="AU722" s="55"/>
      <c r="AV722" s="55"/>
      <c r="AW722" s="55"/>
      <c r="AX722" s="249" t="str">
        <f>IF(V722="","",EOMONTH(EDATE(Tabla1[[#This Row],[Fecha Finalización]],2),0))</f>
        <v/>
      </c>
      <c r="AY722" s="39"/>
      <c r="AZ722" s="250" t="str">
        <f>IF(V722="","",EOMONTH(EDATE(Tabla1[[#This Row],[Fecha Finalización]],3),0))</f>
        <v/>
      </c>
      <c r="BA722" s="39"/>
      <c r="BB722" s="39"/>
      <c r="BC722" s="236"/>
      <c r="BD722" s="234" t="str">
        <f>IF(F722="","",Tabla1[[#This Row],[sem 01]]&amp;Tabla1[[#This Row],[sem 02]]&amp;Tabla1[[#This Row],[sem 03]])</f>
        <v/>
      </c>
      <c r="BE722" s="235" t="str">
        <f>IF(TRIM(F722)="","",$B$1&amp;"-"&amp;SUBSTITUTE(Tabla1[[#This Row],[Mes Inscrito]]," ","")&amp;"-"&amp;SUBSTITUTE(Tabla1[[#This Row],[Dia de clases Inscrito]]," ","")&amp;"-"&amp;SUBSTITUTE(Tabla1[[#This Row],[Horario Inscrito]]," ","")&amp;"-"&amp;Tabla1[[#This Row],[Fecha Inicio grupo]])</f>
        <v/>
      </c>
      <c r="BF722" s="252" t="str">
        <f>IF(F722="","",Tabla1[[#This Row],[Curso]])</f>
        <v/>
      </c>
      <c r="BG722" s="253" t="str">
        <f>+IF(TRIM(F722)="","",$B$1&amp;"-"&amp;TRIM(Tabla1[[#This Row],[Mes Inscrito]])&amp;"-"&amp;TRIM(Tabla1[[#This Row],[Dia de clases Inscrito]])&amp;"-"&amp;TRIM(Tabla1[[#This Row],[Horario Inscrito]])&amp;"-"&amp;TRIM(Tabla1[[#This Row],[Fecha Inicio grupo]])&amp;"-"&amp;TRIM(Tabla1[[#This Row],[Tipo Incrito]]))</f>
        <v/>
      </c>
      <c r="BH722" s="307"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8"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8"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8" t="str">
        <f>IF(Tabla1[[#This Row],[Fecha Inicio grupo]]="","",IFERROR(VLOOKUP(Tabla1[[#This Row],[Mes de Alta como miembro]],Parámetros!$AM$2:$AN$16,2,0),"01/01/1900"))</f>
        <v/>
      </c>
    </row>
    <row r="723" spans="1:63" ht="14.45">
      <c r="A723" s="68">
        <v>720</v>
      </c>
      <c r="B723" s="29"/>
      <c r="C723" s="34"/>
      <c r="D723" s="42"/>
      <c r="E723" s="64"/>
      <c r="F723" s="45"/>
      <c r="G723" s="45"/>
      <c r="H723" s="164"/>
      <c r="I723" s="42"/>
      <c r="J723" s="28"/>
      <c r="K723" s="69"/>
      <c r="L723" s="68"/>
      <c r="M723" s="46"/>
      <c r="N723" s="239" t="str">
        <f ca="1">IF(Tabla1[[#This Row],[Fecha de nac]]="","",IF(Tabla1[[#This Row],[Fecha Finalización]] &gt;=TODAY(), DATEDIF(Tabla1[[#This Row],[Fecha de nac]],TODAY(),"y"), ROUNDDOWN((Tabla1[[#This Row],[Fecha Finalización]] -Tabla1[[#This Row],[Fecha de nac]])/365,0)))</f>
        <v/>
      </c>
      <c r="O723" s="170"/>
      <c r="P723" s="34"/>
      <c r="Q723" s="67"/>
      <c r="R723" s="67"/>
      <c r="S723" s="67"/>
      <c r="T723" s="67"/>
      <c r="U723" s="244" t="str">
        <f>IF(F723="","",Tabla1[[#This Row],[Fecha Inicio grupo]]+3*7-7)</f>
        <v/>
      </c>
      <c r="V723" s="245" t="str">
        <f>IF(F723="","",EDATE(Tabla1[[#This Row],[Fecha Inicio grupo]],3))</f>
        <v/>
      </c>
      <c r="W723" s="29"/>
      <c r="X723" s="29"/>
      <c r="Y723" s="76"/>
      <c r="Z723" s="76"/>
      <c r="AA723" s="76"/>
      <c r="AB723" s="76"/>
      <c r="AC723" s="76"/>
      <c r="AD723" s="76"/>
      <c r="AE723" s="76"/>
      <c r="AF723" s="76"/>
      <c r="AG723" s="76"/>
      <c r="AH723" s="76"/>
      <c r="AI723" s="76"/>
      <c r="AJ723" s="76"/>
      <c r="AK723" s="76"/>
      <c r="AL723" s="76"/>
      <c r="AM723" s="76"/>
      <c r="AN723" s="76"/>
      <c r="AO723" s="145"/>
      <c r="AP723" s="247" t="str">
        <f>IF(F723="","",IFERROR(VLOOKUP(SUBSTITUTE(SUBSTITUTE(Tabla1[[#This Row],[Uso Sistemas]],"T","P"),"N","F"),Parámetros!$M$2:$N$17,2,0),"Completar hasta 3ra sem. para evaluar a Probacionista"))</f>
        <v/>
      </c>
      <c r="AQ723" s="39"/>
      <c r="AR723" s="39"/>
      <c r="AS723" s="39"/>
      <c r="AT723" s="28"/>
      <c r="AU723" s="55"/>
      <c r="AV723" s="55"/>
      <c r="AW723" s="55"/>
      <c r="AX723" s="249" t="str">
        <f>IF(V723="","",EOMONTH(EDATE(Tabla1[[#This Row],[Fecha Finalización]],2),0))</f>
        <v/>
      </c>
      <c r="AY723" s="39"/>
      <c r="AZ723" s="250" t="str">
        <f>IF(V723="","",EOMONTH(EDATE(Tabla1[[#This Row],[Fecha Finalización]],3),0))</f>
        <v/>
      </c>
      <c r="BA723" s="39"/>
      <c r="BB723" s="39"/>
      <c r="BC723" s="236"/>
      <c r="BD723" s="234" t="str">
        <f>IF(F723="","",Tabla1[[#This Row],[sem 01]]&amp;Tabla1[[#This Row],[sem 02]]&amp;Tabla1[[#This Row],[sem 03]])</f>
        <v/>
      </c>
      <c r="BE723" s="235" t="str">
        <f>IF(TRIM(F723)="","",$B$1&amp;"-"&amp;SUBSTITUTE(Tabla1[[#This Row],[Mes Inscrito]]," ","")&amp;"-"&amp;SUBSTITUTE(Tabla1[[#This Row],[Dia de clases Inscrito]]," ","")&amp;"-"&amp;SUBSTITUTE(Tabla1[[#This Row],[Horario Inscrito]]," ","")&amp;"-"&amp;Tabla1[[#This Row],[Fecha Inicio grupo]])</f>
        <v/>
      </c>
      <c r="BF723" s="252" t="str">
        <f>IF(F723="","",Tabla1[[#This Row],[Curso]])</f>
        <v/>
      </c>
      <c r="BG723" s="253" t="str">
        <f>+IF(TRIM(F723)="","",$B$1&amp;"-"&amp;TRIM(Tabla1[[#This Row],[Mes Inscrito]])&amp;"-"&amp;TRIM(Tabla1[[#This Row],[Dia de clases Inscrito]])&amp;"-"&amp;TRIM(Tabla1[[#This Row],[Horario Inscrito]])&amp;"-"&amp;TRIM(Tabla1[[#This Row],[Fecha Inicio grupo]])&amp;"-"&amp;TRIM(Tabla1[[#This Row],[Tipo Incrito]]))</f>
        <v/>
      </c>
      <c r="BH723" s="307"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8"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8"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8" t="str">
        <f>IF(Tabla1[[#This Row],[Fecha Inicio grupo]]="","",IFERROR(VLOOKUP(Tabla1[[#This Row],[Mes de Alta como miembro]],Parámetros!$AM$2:$AN$16,2,0),"01/01/1900"))</f>
        <v/>
      </c>
    </row>
    <row r="724" spans="1:63" ht="14.45">
      <c r="A724" s="68">
        <v>721</v>
      </c>
      <c r="B724" s="29"/>
      <c r="C724" s="34"/>
      <c r="D724" s="42"/>
      <c r="E724" s="64"/>
      <c r="F724" s="45"/>
      <c r="G724" s="45"/>
      <c r="H724" s="164"/>
      <c r="I724" s="42"/>
      <c r="J724" s="28"/>
      <c r="K724" s="69"/>
      <c r="L724" s="68"/>
      <c r="M724" s="46"/>
      <c r="N724" s="239" t="str">
        <f ca="1">IF(Tabla1[[#This Row],[Fecha de nac]]="","",IF(Tabla1[[#This Row],[Fecha Finalización]] &gt;=TODAY(), DATEDIF(Tabla1[[#This Row],[Fecha de nac]],TODAY(),"y"), ROUNDDOWN((Tabla1[[#This Row],[Fecha Finalización]] -Tabla1[[#This Row],[Fecha de nac]])/365,0)))</f>
        <v/>
      </c>
      <c r="O724" s="170"/>
      <c r="P724" s="34"/>
      <c r="Q724" s="67"/>
      <c r="R724" s="67"/>
      <c r="S724" s="67"/>
      <c r="T724" s="67"/>
      <c r="U724" s="244" t="str">
        <f>IF(F724="","",Tabla1[[#This Row],[Fecha Inicio grupo]]+3*7-7)</f>
        <v/>
      </c>
      <c r="V724" s="245" t="str">
        <f>IF(F724="","",EDATE(Tabla1[[#This Row],[Fecha Inicio grupo]],3))</f>
        <v/>
      </c>
      <c r="W724" s="29"/>
      <c r="X724" s="29"/>
      <c r="Y724" s="76"/>
      <c r="Z724" s="76"/>
      <c r="AA724" s="76"/>
      <c r="AB724" s="76"/>
      <c r="AC724" s="76"/>
      <c r="AD724" s="76"/>
      <c r="AE724" s="76"/>
      <c r="AF724" s="76"/>
      <c r="AG724" s="76"/>
      <c r="AH724" s="76"/>
      <c r="AI724" s="76"/>
      <c r="AJ724" s="76"/>
      <c r="AK724" s="76"/>
      <c r="AL724" s="76"/>
      <c r="AM724" s="76"/>
      <c r="AN724" s="76"/>
      <c r="AO724" s="145"/>
      <c r="AP724" s="247" t="str">
        <f>IF(F724="","",IFERROR(VLOOKUP(SUBSTITUTE(SUBSTITUTE(Tabla1[[#This Row],[Uso Sistemas]],"T","P"),"N","F"),Parámetros!$M$2:$N$17,2,0),"Completar hasta 3ra sem. para evaluar a Probacionista"))</f>
        <v/>
      </c>
      <c r="AQ724" s="39"/>
      <c r="AR724" s="39"/>
      <c r="AS724" s="39"/>
      <c r="AT724" s="28"/>
      <c r="AU724" s="55"/>
      <c r="AV724" s="55"/>
      <c r="AW724" s="55"/>
      <c r="AX724" s="249" t="str">
        <f>IF(V724="","",EOMONTH(EDATE(Tabla1[[#This Row],[Fecha Finalización]],2),0))</f>
        <v/>
      </c>
      <c r="AY724" s="39"/>
      <c r="AZ724" s="250" t="str">
        <f>IF(V724="","",EOMONTH(EDATE(Tabla1[[#This Row],[Fecha Finalización]],3),0))</f>
        <v/>
      </c>
      <c r="BA724" s="39"/>
      <c r="BB724" s="39"/>
      <c r="BC724" s="236"/>
      <c r="BD724" s="234" t="str">
        <f>IF(F724="","",Tabla1[[#This Row],[sem 01]]&amp;Tabla1[[#This Row],[sem 02]]&amp;Tabla1[[#This Row],[sem 03]])</f>
        <v/>
      </c>
      <c r="BE724" s="235" t="str">
        <f>IF(TRIM(F724)="","",$B$1&amp;"-"&amp;SUBSTITUTE(Tabla1[[#This Row],[Mes Inscrito]]," ","")&amp;"-"&amp;SUBSTITUTE(Tabla1[[#This Row],[Dia de clases Inscrito]]," ","")&amp;"-"&amp;SUBSTITUTE(Tabla1[[#This Row],[Horario Inscrito]]," ","")&amp;"-"&amp;Tabla1[[#This Row],[Fecha Inicio grupo]])</f>
        <v/>
      </c>
      <c r="BF724" s="252" t="str">
        <f>IF(F724="","",Tabla1[[#This Row],[Curso]])</f>
        <v/>
      </c>
      <c r="BG724" s="253" t="str">
        <f>+IF(TRIM(F724)="","",$B$1&amp;"-"&amp;TRIM(Tabla1[[#This Row],[Mes Inscrito]])&amp;"-"&amp;TRIM(Tabla1[[#This Row],[Dia de clases Inscrito]])&amp;"-"&amp;TRIM(Tabla1[[#This Row],[Horario Inscrito]])&amp;"-"&amp;TRIM(Tabla1[[#This Row],[Fecha Inicio grupo]])&amp;"-"&amp;TRIM(Tabla1[[#This Row],[Tipo Incrito]]))</f>
        <v/>
      </c>
      <c r="BH724" s="307"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8"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8"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8" t="str">
        <f>IF(Tabla1[[#This Row],[Fecha Inicio grupo]]="","",IFERROR(VLOOKUP(Tabla1[[#This Row],[Mes de Alta como miembro]],Parámetros!$AM$2:$AN$16,2,0),"01/01/1900"))</f>
        <v/>
      </c>
    </row>
    <row r="725" spans="1:63" ht="14.45">
      <c r="A725" s="68">
        <v>722</v>
      </c>
      <c r="B725" s="29"/>
      <c r="C725" s="34"/>
      <c r="D725" s="42"/>
      <c r="E725" s="64"/>
      <c r="F725" s="45"/>
      <c r="G725" s="45"/>
      <c r="H725" s="164"/>
      <c r="I725" s="42"/>
      <c r="J725" s="28"/>
      <c r="K725" s="69"/>
      <c r="L725" s="68"/>
      <c r="M725" s="46"/>
      <c r="N725" s="239" t="str">
        <f ca="1">IF(Tabla1[[#This Row],[Fecha de nac]]="","",IF(Tabla1[[#This Row],[Fecha Finalización]] &gt;=TODAY(), DATEDIF(Tabla1[[#This Row],[Fecha de nac]],TODAY(),"y"), ROUNDDOWN((Tabla1[[#This Row],[Fecha Finalización]] -Tabla1[[#This Row],[Fecha de nac]])/365,0)))</f>
        <v/>
      </c>
      <c r="O725" s="170"/>
      <c r="P725" s="34"/>
      <c r="Q725" s="67"/>
      <c r="R725" s="67"/>
      <c r="S725" s="67"/>
      <c r="T725" s="67"/>
      <c r="U725" s="244" t="str">
        <f>IF(F725="","",Tabla1[[#This Row],[Fecha Inicio grupo]]+3*7-7)</f>
        <v/>
      </c>
      <c r="V725" s="245" t="str">
        <f>IF(F725="","",EDATE(Tabla1[[#This Row],[Fecha Inicio grupo]],3))</f>
        <v/>
      </c>
      <c r="W725" s="29"/>
      <c r="X725" s="29"/>
      <c r="Y725" s="76"/>
      <c r="Z725" s="76"/>
      <c r="AA725" s="76"/>
      <c r="AB725" s="76"/>
      <c r="AC725" s="76"/>
      <c r="AD725" s="76"/>
      <c r="AE725" s="76"/>
      <c r="AF725" s="76"/>
      <c r="AG725" s="76"/>
      <c r="AH725" s="76"/>
      <c r="AI725" s="76"/>
      <c r="AJ725" s="76"/>
      <c r="AK725" s="76"/>
      <c r="AL725" s="76"/>
      <c r="AM725" s="76"/>
      <c r="AN725" s="76"/>
      <c r="AO725" s="145"/>
      <c r="AP725" s="247" t="str">
        <f>IF(F725="","",IFERROR(VLOOKUP(SUBSTITUTE(SUBSTITUTE(Tabla1[[#This Row],[Uso Sistemas]],"T","P"),"N","F"),Parámetros!$M$2:$N$17,2,0),"Completar hasta 3ra sem. para evaluar a Probacionista"))</f>
        <v/>
      </c>
      <c r="AQ725" s="39"/>
      <c r="AR725" s="39"/>
      <c r="AS725" s="39"/>
      <c r="AT725" s="28"/>
      <c r="AU725" s="55"/>
      <c r="AV725" s="55"/>
      <c r="AW725" s="55"/>
      <c r="AX725" s="249" t="str">
        <f>IF(V725="","",EOMONTH(EDATE(Tabla1[[#This Row],[Fecha Finalización]],2),0))</f>
        <v/>
      </c>
      <c r="AY725" s="39"/>
      <c r="AZ725" s="250" t="str">
        <f>IF(V725="","",EOMONTH(EDATE(Tabla1[[#This Row],[Fecha Finalización]],3),0))</f>
        <v/>
      </c>
      <c r="BA725" s="39"/>
      <c r="BB725" s="39"/>
      <c r="BC725" s="236"/>
      <c r="BD725" s="234" t="str">
        <f>IF(F725="","",Tabla1[[#This Row],[sem 01]]&amp;Tabla1[[#This Row],[sem 02]]&amp;Tabla1[[#This Row],[sem 03]])</f>
        <v/>
      </c>
      <c r="BE725" s="235" t="str">
        <f>IF(TRIM(F725)="","",$B$1&amp;"-"&amp;SUBSTITUTE(Tabla1[[#This Row],[Mes Inscrito]]," ","")&amp;"-"&amp;SUBSTITUTE(Tabla1[[#This Row],[Dia de clases Inscrito]]," ","")&amp;"-"&amp;SUBSTITUTE(Tabla1[[#This Row],[Horario Inscrito]]," ","")&amp;"-"&amp;Tabla1[[#This Row],[Fecha Inicio grupo]])</f>
        <v/>
      </c>
      <c r="BF725" s="252" t="str">
        <f>IF(F725="","",Tabla1[[#This Row],[Curso]])</f>
        <v/>
      </c>
      <c r="BG725" s="253" t="str">
        <f>+IF(TRIM(F725)="","",$B$1&amp;"-"&amp;TRIM(Tabla1[[#This Row],[Mes Inscrito]])&amp;"-"&amp;TRIM(Tabla1[[#This Row],[Dia de clases Inscrito]])&amp;"-"&amp;TRIM(Tabla1[[#This Row],[Horario Inscrito]])&amp;"-"&amp;TRIM(Tabla1[[#This Row],[Fecha Inicio grupo]])&amp;"-"&amp;TRIM(Tabla1[[#This Row],[Tipo Incrito]]))</f>
        <v/>
      </c>
      <c r="BH725" s="307"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8"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8"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8" t="str">
        <f>IF(Tabla1[[#This Row],[Fecha Inicio grupo]]="","",IFERROR(VLOOKUP(Tabla1[[#This Row],[Mes de Alta como miembro]],Parámetros!$AM$2:$AN$16,2,0),"01/01/1900"))</f>
        <v/>
      </c>
    </row>
    <row r="726" spans="1:63" ht="14.45">
      <c r="A726" s="68">
        <v>723</v>
      </c>
      <c r="B726" s="29"/>
      <c r="C726" s="34"/>
      <c r="D726" s="42"/>
      <c r="E726" s="64"/>
      <c r="F726" s="45"/>
      <c r="G726" s="45"/>
      <c r="H726" s="164"/>
      <c r="I726" s="42"/>
      <c r="J726" s="28"/>
      <c r="K726" s="69"/>
      <c r="L726" s="68"/>
      <c r="M726" s="46"/>
      <c r="N726" s="239" t="str">
        <f ca="1">IF(Tabla1[[#This Row],[Fecha de nac]]="","",IF(Tabla1[[#This Row],[Fecha Finalización]] &gt;=TODAY(), DATEDIF(Tabla1[[#This Row],[Fecha de nac]],TODAY(),"y"), ROUNDDOWN((Tabla1[[#This Row],[Fecha Finalización]] -Tabla1[[#This Row],[Fecha de nac]])/365,0)))</f>
        <v/>
      </c>
      <c r="O726" s="170"/>
      <c r="P726" s="34"/>
      <c r="Q726" s="67"/>
      <c r="R726" s="67"/>
      <c r="S726" s="67"/>
      <c r="T726" s="67"/>
      <c r="U726" s="244" t="str">
        <f>IF(F726="","",Tabla1[[#This Row],[Fecha Inicio grupo]]+3*7-7)</f>
        <v/>
      </c>
      <c r="V726" s="245" t="str">
        <f>IF(F726="","",EDATE(Tabla1[[#This Row],[Fecha Inicio grupo]],3))</f>
        <v/>
      </c>
      <c r="W726" s="29"/>
      <c r="X726" s="29"/>
      <c r="Y726" s="76"/>
      <c r="Z726" s="76"/>
      <c r="AA726" s="76"/>
      <c r="AB726" s="76"/>
      <c r="AC726" s="76"/>
      <c r="AD726" s="76"/>
      <c r="AE726" s="76"/>
      <c r="AF726" s="76"/>
      <c r="AG726" s="76"/>
      <c r="AH726" s="76"/>
      <c r="AI726" s="76"/>
      <c r="AJ726" s="76"/>
      <c r="AK726" s="76"/>
      <c r="AL726" s="76"/>
      <c r="AM726" s="76"/>
      <c r="AN726" s="76"/>
      <c r="AO726" s="145"/>
      <c r="AP726" s="247" t="str">
        <f>IF(F726="","",IFERROR(VLOOKUP(SUBSTITUTE(SUBSTITUTE(Tabla1[[#This Row],[Uso Sistemas]],"T","P"),"N","F"),Parámetros!$M$2:$N$17,2,0),"Completar hasta 3ra sem. para evaluar a Probacionista"))</f>
        <v/>
      </c>
      <c r="AQ726" s="39"/>
      <c r="AR726" s="39"/>
      <c r="AS726" s="39"/>
      <c r="AT726" s="28"/>
      <c r="AU726" s="55"/>
      <c r="AV726" s="55"/>
      <c r="AW726" s="55"/>
      <c r="AX726" s="249" t="str">
        <f>IF(V726="","",EOMONTH(EDATE(Tabla1[[#This Row],[Fecha Finalización]],2),0))</f>
        <v/>
      </c>
      <c r="AY726" s="39"/>
      <c r="AZ726" s="250" t="str">
        <f>IF(V726="","",EOMONTH(EDATE(Tabla1[[#This Row],[Fecha Finalización]],3),0))</f>
        <v/>
      </c>
      <c r="BA726" s="39"/>
      <c r="BB726" s="39"/>
      <c r="BC726" s="236"/>
      <c r="BD726" s="234" t="str">
        <f>IF(F726="","",Tabla1[[#This Row],[sem 01]]&amp;Tabla1[[#This Row],[sem 02]]&amp;Tabla1[[#This Row],[sem 03]])</f>
        <v/>
      </c>
      <c r="BE726" s="235" t="str">
        <f>IF(TRIM(F726)="","",$B$1&amp;"-"&amp;SUBSTITUTE(Tabla1[[#This Row],[Mes Inscrito]]," ","")&amp;"-"&amp;SUBSTITUTE(Tabla1[[#This Row],[Dia de clases Inscrito]]," ","")&amp;"-"&amp;SUBSTITUTE(Tabla1[[#This Row],[Horario Inscrito]]," ","")&amp;"-"&amp;Tabla1[[#This Row],[Fecha Inicio grupo]])</f>
        <v/>
      </c>
      <c r="BF726" s="252" t="str">
        <f>IF(F726="","",Tabla1[[#This Row],[Curso]])</f>
        <v/>
      </c>
      <c r="BG726" s="253" t="str">
        <f>+IF(TRIM(F726)="","",$B$1&amp;"-"&amp;TRIM(Tabla1[[#This Row],[Mes Inscrito]])&amp;"-"&amp;TRIM(Tabla1[[#This Row],[Dia de clases Inscrito]])&amp;"-"&amp;TRIM(Tabla1[[#This Row],[Horario Inscrito]])&amp;"-"&amp;TRIM(Tabla1[[#This Row],[Fecha Inicio grupo]])&amp;"-"&amp;TRIM(Tabla1[[#This Row],[Tipo Incrito]]))</f>
        <v/>
      </c>
      <c r="BH726" s="307"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8"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8"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8" t="str">
        <f>IF(Tabla1[[#This Row],[Fecha Inicio grupo]]="","",IFERROR(VLOOKUP(Tabla1[[#This Row],[Mes de Alta como miembro]],Parámetros!$AM$2:$AN$16,2,0),"01/01/1900"))</f>
        <v/>
      </c>
    </row>
    <row r="727" spans="1:63" ht="14.45">
      <c r="A727" s="68">
        <v>724</v>
      </c>
      <c r="B727" s="29"/>
      <c r="C727" s="34"/>
      <c r="D727" s="42"/>
      <c r="E727" s="64"/>
      <c r="F727" s="45"/>
      <c r="G727" s="45"/>
      <c r="H727" s="164"/>
      <c r="I727" s="42"/>
      <c r="J727" s="28"/>
      <c r="K727" s="69"/>
      <c r="L727" s="68"/>
      <c r="M727" s="46"/>
      <c r="N727" s="239" t="str">
        <f ca="1">IF(Tabla1[[#This Row],[Fecha de nac]]="","",IF(Tabla1[[#This Row],[Fecha Finalización]] &gt;=TODAY(), DATEDIF(Tabla1[[#This Row],[Fecha de nac]],TODAY(),"y"), ROUNDDOWN((Tabla1[[#This Row],[Fecha Finalización]] -Tabla1[[#This Row],[Fecha de nac]])/365,0)))</f>
        <v/>
      </c>
      <c r="O727" s="170"/>
      <c r="P727" s="34"/>
      <c r="Q727" s="67"/>
      <c r="R727" s="67"/>
      <c r="S727" s="67"/>
      <c r="T727" s="67"/>
      <c r="U727" s="244" t="str">
        <f>IF(F727="","",Tabla1[[#This Row],[Fecha Inicio grupo]]+3*7-7)</f>
        <v/>
      </c>
      <c r="V727" s="245" t="str">
        <f>IF(F727="","",EDATE(Tabla1[[#This Row],[Fecha Inicio grupo]],3))</f>
        <v/>
      </c>
      <c r="W727" s="29"/>
      <c r="X727" s="29"/>
      <c r="Y727" s="76"/>
      <c r="Z727" s="76"/>
      <c r="AA727" s="76"/>
      <c r="AB727" s="76"/>
      <c r="AC727" s="76"/>
      <c r="AD727" s="76"/>
      <c r="AE727" s="76"/>
      <c r="AF727" s="76"/>
      <c r="AG727" s="76"/>
      <c r="AH727" s="76"/>
      <c r="AI727" s="76"/>
      <c r="AJ727" s="76"/>
      <c r="AK727" s="76"/>
      <c r="AL727" s="76"/>
      <c r="AM727" s="76"/>
      <c r="AN727" s="76"/>
      <c r="AO727" s="145"/>
      <c r="AP727" s="247" t="str">
        <f>IF(F727="","",IFERROR(VLOOKUP(SUBSTITUTE(SUBSTITUTE(Tabla1[[#This Row],[Uso Sistemas]],"T","P"),"N","F"),Parámetros!$M$2:$N$17,2,0),"Completar hasta 3ra sem. para evaluar a Probacionista"))</f>
        <v/>
      </c>
      <c r="AQ727" s="39"/>
      <c r="AR727" s="39"/>
      <c r="AS727" s="39"/>
      <c r="AT727" s="28"/>
      <c r="AU727" s="55"/>
      <c r="AV727" s="55"/>
      <c r="AW727" s="55"/>
      <c r="AX727" s="249" t="str">
        <f>IF(V727="","",EOMONTH(EDATE(Tabla1[[#This Row],[Fecha Finalización]],2),0))</f>
        <v/>
      </c>
      <c r="AY727" s="39"/>
      <c r="AZ727" s="250" t="str">
        <f>IF(V727="","",EOMONTH(EDATE(Tabla1[[#This Row],[Fecha Finalización]],3),0))</f>
        <v/>
      </c>
      <c r="BA727" s="39"/>
      <c r="BB727" s="39"/>
      <c r="BC727" s="236"/>
      <c r="BD727" s="234" t="str">
        <f>IF(F727="","",Tabla1[[#This Row],[sem 01]]&amp;Tabla1[[#This Row],[sem 02]]&amp;Tabla1[[#This Row],[sem 03]])</f>
        <v/>
      </c>
      <c r="BE727" s="235" t="str">
        <f>IF(TRIM(F727)="","",$B$1&amp;"-"&amp;SUBSTITUTE(Tabla1[[#This Row],[Mes Inscrito]]," ","")&amp;"-"&amp;SUBSTITUTE(Tabla1[[#This Row],[Dia de clases Inscrito]]," ","")&amp;"-"&amp;SUBSTITUTE(Tabla1[[#This Row],[Horario Inscrito]]," ","")&amp;"-"&amp;Tabla1[[#This Row],[Fecha Inicio grupo]])</f>
        <v/>
      </c>
      <c r="BF727" s="252" t="str">
        <f>IF(F727="","",Tabla1[[#This Row],[Curso]])</f>
        <v/>
      </c>
      <c r="BG727" s="253" t="str">
        <f>+IF(TRIM(F727)="","",$B$1&amp;"-"&amp;TRIM(Tabla1[[#This Row],[Mes Inscrito]])&amp;"-"&amp;TRIM(Tabla1[[#This Row],[Dia de clases Inscrito]])&amp;"-"&amp;TRIM(Tabla1[[#This Row],[Horario Inscrito]])&amp;"-"&amp;TRIM(Tabla1[[#This Row],[Fecha Inicio grupo]])&amp;"-"&amp;TRIM(Tabla1[[#This Row],[Tipo Incrito]]))</f>
        <v/>
      </c>
      <c r="BH727" s="307"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8"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8"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8" t="str">
        <f>IF(Tabla1[[#This Row],[Fecha Inicio grupo]]="","",IFERROR(VLOOKUP(Tabla1[[#This Row],[Mes de Alta como miembro]],Parámetros!$AM$2:$AN$16,2,0),"01/01/1900"))</f>
        <v/>
      </c>
    </row>
    <row r="728" spans="1:63" ht="14.45">
      <c r="A728" s="68">
        <v>725</v>
      </c>
      <c r="B728" s="29"/>
      <c r="C728" s="34"/>
      <c r="D728" s="42"/>
      <c r="E728" s="64"/>
      <c r="F728" s="45"/>
      <c r="G728" s="45"/>
      <c r="H728" s="164"/>
      <c r="I728" s="42"/>
      <c r="J728" s="28"/>
      <c r="K728" s="69"/>
      <c r="L728" s="68"/>
      <c r="M728" s="46"/>
      <c r="N728" s="239" t="str">
        <f ca="1">IF(Tabla1[[#This Row],[Fecha de nac]]="","",IF(Tabla1[[#This Row],[Fecha Finalización]] &gt;=TODAY(), DATEDIF(Tabla1[[#This Row],[Fecha de nac]],TODAY(),"y"), ROUNDDOWN((Tabla1[[#This Row],[Fecha Finalización]] -Tabla1[[#This Row],[Fecha de nac]])/365,0)))</f>
        <v/>
      </c>
      <c r="O728" s="170"/>
      <c r="P728" s="34"/>
      <c r="Q728" s="67"/>
      <c r="R728" s="67"/>
      <c r="S728" s="67"/>
      <c r="T728" s="67"/>
      <c r="U728" s="244" t="str">
        <f>IF(F728="","",Tabla1[[#This Row],[Fecha Inicio grupo]]+3*7-7)</f>
        <v/>
      </c>
      <c r="V728" s="245" t="str">
        <f>IF(F728="","",EDATE(Tabla1[[#This Row],[Fecha Inicio grupo]],3))</f>
        <v/>
      </c>
      <c r="W728" s="29"/>
      <c r="X728" s="29"/>
      <c r="Y728" s="76"/>
      <c r="Z728" s="76"/>
      <c r="AA728" s="76"/>
      <c r="AB728" s="76"/>
      <c r="AC728" s="76"/>
      <c r="AD728" s="76"/>
      <c r="AE728" s="76"/>
      <c r="AF728" s="76"/>
      <c r="AG728" s="76"/>
      <c r="AH728" s="76"/>
      <c r="AI728" s="76"/>
      <c r="AJ728" s="76"/>
      <c r="AK728" s="76"/>
      <c r="AL728" s="76"/>
      <c r="AM728" s="76"/>
      <c r="AN728" s="76"/>
      <c r="AO728" s="145"/>
      <c r="AP728" s="247" t="str">
        <f>IF(F728="","",IFERROR(VLOOKUP(SUBSTITUTE(SUBSTITUTE(Tabla1[[#This Row],[Uso Sistemas]],"T","P"),"N","F"),Parámetros!$M$2:$N$17,2,0),"Completar hasta 3ra sem. para evaluar a Probacionista"))</f>
        <v/>
      </c>
      <c r="AQ728" s="39"/>
      <c r="AR728" s="39"/>
      <c r="AS728" s="39"/>
      <c r="AT728" s="28"/>
      <c r="AU728" s="55"/>
      <c r="AV728" s="55"/>
      <c r="AW728" s="55"/>
      <c r="AX728" s="249" t="str">
        <f>IF(V728="","",EOMONTH(EDATE(Tabla1[[#This Row],[Fecha Finalización]],2),0))</f>
        <v/>
      </c>
      <c r="AY728" s="39"/>
      <c r="AZ728" s="250" t="str">
        <f>IF(V728="","",EOMONTH(EDATE(Tabla1[[#This Row],[Fecha Finalización]],3),0))</f>
        <v/>
      </c>
      <c r="BA728" s="39"/>
      <c r="BB728" s="39"/>
      <c r="BC728" s="236"/>
      <c r="BD728" s="234" t="str">
        <f>IF(F728="","",Tabla1[[#This Row],[sem 01]]&amp;Tabla1[[#This Row],[sem 02]]&amp;Tabla1[[#This Row],[sem 03]])</f>
        <v/>
      </c>
      <c r="BE728" s="235" t="str">
        <f>IF(TRIM(F728)="","",$B$1&amp;"-"&amp;SUBSTITUTE(Tabla1[[#This Row],[Mes Inscrito]]," ","")&amp;"-"&amp;SUBSTITUTE(Tabla1[[#This Row],[Dia de clases Inscrito]]," ","")&amp;"-"&amp;SUBSTITUTE(Tabla1[[#This Row],[Horario Inscrito]]," ","")&amp;"-"&amp;Tabla1[[#This Row],[Fecha Inicio grupo]])</f>
        <v/>
      </c>
      <c r="BF728" s="252" t="str">
        <f>IF(F728="","",Tabla1[[#This Row],[Curso]])</f>
        <v/>
      </c>
      <c r="BG728" s="253" t="str">
        <f>+IF(TRIM(F728)="","",$B$1&amp;"-"&amp;TRIM(Tabla1[[#This Row],[Mes Inscrito]])&amp;"-"&amp;TRIM(Tabla1[[#This Row],[Dia de clases Inscrito]])&amp;"-"&amp;TRIM(Tabla1[[#This Row],[Horario Inscrito]])&amp;"-"&amp;TRIM(Tabla1[[#This Row],[Fecha Inicio grupo]])&amp;"-"&amp;TRIM(Tabla1[[#This Row],[Tipo Incrito]]))</f>
        <v/>
      </c>
      <c r="BH728" s="307"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8"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8"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8" t="str">
        <f>IF(Tabla1[[#This Row],[Fecha Inicio grupo]]="","",IFERROR(VLOOKUP(Tabla1[[#This Row],[Mes de Alta como miembro]],Parámetros!$AM$2:$AN$16,2,0),"01/01/1900"))</f>
        <v/>
      </c>
    </row>
    <row r="729" spans="1:63" ht="14.45">
      <c r="A729" s="68">
        <v>726</v>
      </c>
      <c r="B729" s="29"/>
      <c r="C729" s="34"/>
      <c r="D729" s="42"/>
      <c r="E729" s="64"/>
      <c r="F729" s="45"/>
      <c r="G729" s="45"/>
      <c r="H729" s="164"/>
      <c r="I729" s="42"/>
      <c r="J729" s="28"/>
      <c r="K729" s="69"/>
      <c r="L729" s="68"/>
      <c r="M729" s="46"/>
      <c r="N729" s="239" t="str">
        <f ca="1">IF(Tabla1[[#This Row],[Fecha de nac]]="","",IF(Tabla1[[#This Row],[Fecha Finalización]] &gt;=TODAY(), DATEDIF(Tabla1[[#This Row],[Fecha de nac]],TODAY(),"y"), ROUNDDOWN((Tabla1[[#This Row],[Fecha Finalización]] -Tabla1[[#This Row],[Fecha de nac]])/365,0)))</f>
        <v/>
      </c>
      <c r="O729" s="170"/>
      <c r="P729" s="34"/>
      <c r="Q729" s="67"/>
      <c r="R729" s="67"/>
      <c r="S729" s="67"/>
      <c r="T729" s="67"/>
      <c r="U729" s="244" t="str">
        <f>IF(F729="","",Tabla1[[#This Row],[Fecha Inicio grupo]]+3*7-7)</f>
        <v/>
      </c>
      <c r="V729" s="245" t="str">
        <f>IF(F729="","",EDATE(Tabla1[[#This Row],[Fecha Inicio grupo]],3))</f>
        <v/>
      </c>
      <c r="W729" s="29"/>
      <c r="X729" s="29"/>
      <c r="Y729" s="76"/>
      <c r="Z729" s="76"/>
      <c r="AA729" s="76"/>
      <c r="AB729" s="76"/>
      <c r="AC729" s="76"/>
      <c r="AD729" s="76"/>
      <c r="AE729" s="76"/>
      <c r="AF729" s="76"/>
      <c r="AG729" s="76"/>
      <c r="AH729" s="76"/>
      <c r="AI729" s="76"/>
      <c r="AJ729" s="76"/>
      <c r="AK729" s="76"/>
      <c r="AL729" s="76"/>
      <c r="AM729" s="76"/>
      <c r="AN729" s="76"/>
      <c r="AO729" s="145"/>
      <c r="AP729" s="247" t="str">
        <f>IF(F729="","",IFERROR(VLOOKUP(SUBSTITUTE(SUBSTITUTE(Tabla1[[#This Row],[Uso Sistemas]],"T","P"),"N","F"),Parámetros!$M$2:$N$17,2,0),"Completar hasta 3ra sem. para evaluar a Probacionista"))</f>
        <v/>
      </c>
      <c r="AQ729" s="39"/>
      <c r="AR729" s="39"/>
      <c r="AS729" s="39"/>
      <c r="AT729" s="28"/>
      <c r="AU729" s="55"/>
      <c r="AV729" s="55"/>
      <c r="AW729" s="55"/>
      <c r="AX729" s="249" t="str">
        <f>IF(V729="","",EOMONTH(EDATE(Tabla1[[#This Row],[Fecha Finalización]],2),0))</f>
        <v/>
      </c>
      <c r="AY729" s="39"/>
      <c r="AZ729" s="250" t="str">
        <f>IF(V729="","",EOMONTH(EDATE(Tabla1[[#This Row],[Fecha Finalización]],3),0))</f>
        <v/>
      </c>
      <c r="BA729" s="39"/>
      <c r="BB729" s="39"/>
      <c r="BC729" s="236"/>
      <c r="BD729" s="234" t="str">
        <f>IF(F729="","",Tabla1[[#This Row],[sem 01]]&amp;Tabla1[[#This Row],[sem 02]]&amp;Tabla1[[#This Row],[sem 03]])</f>
        <v/>
      </c>
      <c r="BE729" s="235" t="str">
        <f>IF(TRIM(F729)="","",$B$1&amp;"-"&amp;SUBSTITUTE(Tabla1[[#This Row],[Mes Inscrito]]," ","")&amp;"-"&amp;SUBSTITUTE(Tabla1[[#This Row],[Dia de clases Inscrito]]," ","")&amp;"-"&amp;SUBSTITUTE(Tabla1[[#This Row],[Horario Inscrito]]," ","")&amp;"-"&amp;Tabla1[[#This Row],[Fecha Inicio grupo]])</f>
        <v/>
      </c>
      <c r="BF729" s="252" t="str">
        <f>IF(F729="","",Tabla1[[#This Row],[Curso]])</f>
        <v/>
      </c>
      <c r="BG729" s="253" t="str">
        <f>+IF(TRIM(F729)="","",$B$1&amp;"-"&amp;TRIM(Tabla1[[#This Row],[Mes Inscrito]])&amp;"-"&amp;TRIM(Tabla1[[#This Row],[Dia de clases Inscrito]])&amp;"-"&amp;TRIM(Tabla1[[#This Row],[Horario Inscrito]])&amp;"-"&amp;TRIM(Tabla1[[#This Row],[Fecha Inicio grupo]])&amp;"-"&amp;TRIM(Tabla1[[#This Row],[Tipo Incrito]]))</f>
        <v/>
      </c>
      <c r="BH729" s="307"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8"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8"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8" t="str">
        <f>IF(Tabla1[[#This Row],[Fecha Inicio grupo]]="","",IFERROR(VLOOKUP(Tabla1[[#This Row],[Mes de Alta como miembro]],Parámetros!$AM$2:$AN$16,2,0),"01/01/1900"))</f>
        <v/>
      </c>
    </row>
    <row r="730" spans="1:63" ht="14.45">
      <c r="A730" s="68">
        <v>727</v>
      </c>
      <c r="B730" s="29"/>
      <c r="C730" s="34"/>
      <c r="D730" s="42"/>
      <c r="E730" s="64"/>
      <c r="F730" s="45"/>
      <c r="G730" s="45"/>
      <c r="H730" s="164"/>
      <c r="I730" s="42"/>
      <c r="J730" s="28"/>
      <c r="K730" s="69"/>
      <c r="L730" s="68"/>
      <c r="M730" s="46"/>
      <c r="N730" s="239" t="str">
        <f ca="1">IF(Tabla1[[#This Row],[Fecha de nac]]="","",IF(Tabla1[[#This Row],[Fecha Finalización]] &gt;=TODAY(), DATEDIF(Tabla1[[#This Row],[Fecha de nac]],TODAY(),"y"), ROUNDDOWN((Tabla1[[#This Row],[Fecha Finalización]] -Tabla1[[#This Row],[Fecha de nac]])/365,0)))</f>
        <v/>
      </c>
      <c r="O730" s="170"/>
      <c r="P730" s="34"/>
      <c r="Q730" s="67"/>
      <c r="R730" s="67"/>
      <c r="S730" s="67"/>
      <c r="T730" s="67"/>
      <c r="U730" s="244" t="str">
        <f>IF(F730="","",Tabla1[[#This Row],[Fecha Inicio grupo]]+3*7-7)</f>
        <v/>
      </c>
      <c r="V730" s="245" t="str">
        <f>IF(F730="","",EDATE(Tabla1[[#This Row],[Fecha Inicio grupo]],3))</f>
        <v/>
      </c>
      <c r="W730" s="29"/>
      <c r="X730" s="29"/>
      <c r="Y730" s="76"/>
      <c r="Z730" s="76"/>
      <c r="AA730" s="76"/>
      <c r="AB730" s="76"/>
      <c r="AC730" s="76"/>
      <c r="AD730" s="76"/>
      <c r="AE730" s="76"/>
      <c r="AF730" s="76"/>
      <c r="AG730" s="76"/>
      <c r="AH730" s="76"/>
      <c r="AI730" s="76"/>
      <c r="AJ730" s="76"/>
      <c r="AK730" s="76"/>
      <c r="AL730" s="76"/>
      <c r="AM730" s="76"/>
      <c r="AN730" s="76"/>
      <c r="AO730" s="145"/>
      <c r="AP730" s="247" t="str">
        <f>IF(F730="","",IFERROR(VLOOKUP(SUBSTITUTE(SUBSTITUTE(Tabla1[[#This Row],[Uso Sistemas]],"T","P"),"N","F"),Parámetros!$M$2:$N$17,2,0),"Completar hasta 3ra sem. para evaluar a Probacionista"))</f>
        <v/>
      </c>
      <c r="AQ730" s="39"/>
      <c r="AR730" s="39"/>
      <c r="AS730" s="39"/>
      <c r="AT730" s="28"/>
      <c r="AU730" s="55"/>
      <c r="AV730" s="55"/>
      <c r="AW730" s="55"/>
      <c r="AX730" s="249" t="str">
        <f>IF(V730="","",EOMONTH(EDATE(Tabla1[[#This Row],[Fecha Finalización]],2),0))</f>
        <v/>
      </c>
      <c r="AY730" s="39"/>
      <c r="AZ730" s="250" t="str">
        <f>IF(V730="","",EOMONTH(EDATE(Tabla1[[#This Row],[Fecha Finalización]],3),0))</f>
        <v/>
      </c>
      <c r="BA730" s="39"/>
      <c r="BB730" s="39"/>
      <c r="BC730" s="236"/>
      <c r="BD730" s="234" t="str">
        <f>IF(F730="","",Tabla1[[#This Row],[sem 01]]&amp;Tabla1[[#This Row],[sem 02]]&amp;Tabla1[[#This Row],[sem 03]])</f>
        <v/>
      </c>
      <c r="BE730" s="235" t="str">
        <f>IF(TRIM(F730)="","",$B$1&amp;"-"&amp;SUBSTITUTE(Tabla1[[#This Row],[Mes Inscrito]]," ","")&amp;"-"&amp;SUBSTITUTE(Tabla1[[#This Row],[Dia de clases Inscrito]]," ","")&amp;"-"&amp;SUBSTITUTE(Tabla1[[#This Row],[Horario Inscrito]]," ","")&amp;"-"&amp;Tabla1[[#This Row],[Fecha Inicio grupo]])</f>
        <v/>
      </c>
      <c r="BF730" s="252" t="str">
        <f>IF(F730="","",Tabla1[[#This Row],[Curso]])</f>
        <v/>
      </c>
      <c r="BG730" s="253" t="str">
        <f>+IF(TRIM(F730)="","",$B$1&amp;"-"&amp;TRIM(Tabla1[[#This Row],[Mes Inscrito]])&amp;"-"&amp;TRIM(Tabla1[[#This Row],[Dia de clases Inscrito]])&amp;"-"&amp;TRIM(Tabla1[[#This Row],[Horario Inscrito]])&amp;"-"&amp;TRIM(Tabla1[[#This Row],[Fecha Inicio grupo]])&amp;"-"&amp;TRIM(Tabla1[[#This Row],[Tipo Incrito]]))</f>
        <v/>
      </c>
      <c r="BH730" s="307"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8"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8"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8" t="str">
        <f>IF(Tabla1[[#This Row],[Fecha Inicio grupo]]="","",IFERROR(VLOOKUP(Tabla1[[#This Row],[Mes de Alta como miembro]],Parámetros!$AM$2:$AN$16,2,0),"01/01/1900"))</f>
        <v/>
      </c>
    </row>
    <row r="731" spans="1:63" ht="14.45">
      <c r="A731" s="68">
        <v>728</v>
      </c>
      <c r="B731" s="29"/>
      <c r="C731" s="34"/>
      <c r="D731" s="42"/>
      <c r="E731" s="64"/>
      <c r="F731" s="45"/>
      <c r="G731" s="45"/>
      <c r="H731" s="164"/>
      <c r="I731" s="42"/>
      <c r="J731" s="28"/>
      <c r="K731" s="69"/>
      <c r="L731" s="68"/>
      <c r="M731" s="46"/>
      <c r="N731" s="239" t="str">
        <f ca="1">IF(Tabla1[[#This Row],[Fecha de nac]]="","",IF(Tabla1[[#This Row],[Fecha Finalización]] &gt;=TODAY(), DATEDIF(Tabla1[[#This Row],[Fecha de nac]],TODAY(),"y"), ROUNDDOWN((Tabla1[[#This Row],[Fecha Finalización]] -Tabla1[[#This Row],[Fecha de nac]])/365,0)))</f>
        <v/>
      </c>
      <c r="O731" s="170"/>
      <c r="P731" s="34"/>
      <c r="Q731" s="67"/>
      <c r="R731" s="67"/>
      <c r="S731" s="67"/>
      <c r="T731" s="67"/>
      <c r="U731" s="244" t="str">
        <f>IF(F731="","",Tabla1[[#This Row],[Fecha Inicio grupo]]+3*7-7)</f>
        <v/>
      </c>
      <c r="V731" s="245" t="str">
        <f>IF(F731="","",EDATE(Tabla1[[#This Row],[Fecha Inicio grupo]],3))</f>
        <v/>
      </c>
      <c r="W731" s="29"/>
      <c r="X731" s="29"/>
      <c r="Y731" s="76"/>
      <c r="Z731" s="76"/>
      <c r="AA731" s="76"/>
      <c r="AB731" s="76"/>
      <c r="AC731" s="76"/>
      <c r="AD731" s="76"/>
      <c r="AE731" s="76"/>
      <c r="AF731" s="76"/>
      <c r="AG731" s="76"/>
      <c r="AH731" s="76"/>
      <c r="AI731" s="76"/>
      <c r="AJ731" s="76"/>
      <c r="AK731" s="76"/>
      <c r="AL731" s="76"/>
      <c r="AM731" s="76"/>
      <c r="AN731" s="76"/>
      <c r="AO731" s="145"/>
      <c r="AP731" s="247" t="str">
        <f>IF(F731="","",IFERROR(VLOOKUP(SUBSTITUTE(SUBSTITUTE(Tabla1[[#This Row],[Uso Sistemas]],"T","P"),"N","F"),Parámetros!$M$2:$N$17,2,0),"Completar hasta 3ra sem. para evaluar a Probacionista"))</f>
        <v/>
      </c>
      <c r="AQ731" s="39"/>
      <c r="AR731" s="39"/>
      <c r="AS731" s="39"/>
      <c r="AT731" s="28"/>
      <c r="AU731" s="55"/>
      <c r="AV731" s="55"/>
      <c r="AW731" s="55"/>
      <c r="AX731" s="249" t="str">
        <f>IF(V731="","",EOMONTH(EDATE(Tabla1[[#This Row],[Fecha Finalización]],2),0))</f>
        <v/>
      </c>
      <c r="AY731" s="39"/>
      <c r="AZ731" s="250" t="str">
        <f>IF(V731="","",EOMONTH(EDATE(Tabla1[[#This Row],[Fecha Finalización]],3),0))</f>
        <v/>
      </c>
      <c r="BA731" s="39"/>
      <c r="BB731" s="39"/>
      <c r="BC731" s="236"/>
      <c r="BD731" s="234" t="str">
        <f>IF(F731="","",Tabla1[[#This Row],[sem 01]]&amp;Tabla1[[#This Row],[sem 02]]&amp;Tabla1[[#This Row],[sem 03]])</f>
        <v/>
      </c>
      <c r="BE731" s="235" t="str">
        <f>IF(TRIM(F731)="","",$B$1&amp;"-"&amp;SUBSTITUTE(Tabla1[[#This Row],[Mes Inscrito]]," ","")&amp;"-"&amp;SUBSTITUTE(Tabla1[[#This Row],[Dia de clases Inscrito]]," ","")&amp;"-"&amp;SUBSTITUTE(Tabla1[[#This Row],[Horario Inscrito]]," ","")&amp;"-"&amp;Tabla1[[#This Row],[Fecha Inicio grupo]])</f>
        <v/>
      </c>
      <c r="BF731" s="252" t="str">
        <f>IF(F731="","",Tabla1[[#This Row],[Curso]])</f>
        <v/>
      </c>
      <c r="BG731" s="253" t="str">
        <f>+IF(TRIM(F731)="","",$B$1&amp;"-"&amp;TRIM(Tabla1[[#This Row],[Mes Inscrito]])&amp;"-"&amp;TRIM(Tabla1[[#This Row],[Dia de clases Inscrito]])&amp;"-"&amp;TRIM(Tabla1[[#This Row],[Horario Inscrito]])&amp;"-"&amp;TRIM(Tabla1[[#This Row],[Fecha Inicio grupo]])&amp;"-"&amp;TRIM(Tabla1[[#This Row],[Tipo Incrito]]))</f>
        <v/>
      </c>
      <c r="BH731" s="307"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8"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8"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8" t="str">
        <f>IF(Tabla1[[#This Row],[Fecha Inicio grupo]]="","",IFERROR(VLOOKUP(Tabla1[[#This Row],[Mes de Alta como miembro]],Parámetros!$AM$2:$AN$16,2,0),"01/01/1900"))</f>
        <v/>
      </c>
    </row>
    <row r="732" spans="1:63" ht="14.45">
      <c r="A732" s="68">
        <v>729</v>
      </c>
      <c r="B732" s="29"/>
      <c r="C732" s="34"/>
      <c r="D732" s="42"/>
      <c r="E732" s="64"/>
      <c r="F732" s="45"/>
      <c r="G732" s="45"/>
      <c r="H732" s="164"/>
      <c r="I732" s="42"/>
      <c r="J732" s="28"/>
      <c r="K732" s="69"/>
      <c r="L732" s="68"/>
      <c r="M732" s="46"/>
      <c r="N732" s="239" t="str">
        <f ca="1">IF(Tabla1[[#This Row],[Fecha de nac]]="","",IF(Tabla1[[#This Row],[Fecha Finalización]] &gt;=TODAY(), DATEDIF(Tabla1[[#This Row],[Fecha de nac]],TODAY(),"y"), ROUNDDOWN((Tabla1[[#This Row],[Fecha Finalización]] -Tabla1[[#This Row],[Fecha de nac]])/365,0)))</f>
        <v/>
      </c>
      <c r="O732" s="170"/>
      <c r="P732" s="34"/>
      <c r="Q732" s="67"/>
      <c r="R732" s="67"/>
      <c r="S732" s="67"/>
      <c r="T732" s="67"/>
      <c r="U732" s="244" t="str">
        <f>IF(F732="","",Tabla1[[#This Row],[Fecha Inicio grupo]]+3*7-7)</f>
        <v/>
      </c>
      <c r="V732" s="245" t="str">
        <f>IF(F732="","",EDATE(Tabla1[[#This Row],[Fecha Inicio grupo]],3))</f>
        <v/>
      </c>
      <c r="W732" s="29"/>
      <c r="X732" s="29"/>
      <c r="Y732" s="76"/>
      <c r="Z732" s="76"/>
      <c r="AA732" s="76"/>
      <c r="AB732" s="76"/>
      <c r="AC732" s="76"/>
      <c r="AD732" s="76"/>
      <c r="AE732" s="76"/>
      <c r="AF732" s="76"/>
      <c r="AG732" s="76"/>
      <c r="AH732" s="76"/>
      <c r="AI732" s="76"/>
      <c r="AJ732" s="76"/>
      <c r="AK732" s="76"/>
      <c r="AL732" s="76"/>
      <c r="AM732" s="76"/>
      <c r="AN732" s="76"/>
      <c r="AO732" s="145"/>
      <c r="AP732" s="247" t="str">
        <f>IF(F732="","",IFERROR(VLOOKUP(SUBSTITUTE(SUBSTITUTE(Tabla1[[#This Row],[Uso Sistemas]],"T","P"),"N","F"),Parámetros!$M$2:$N$17,2,0),"Completar hasta 3ra sem. para evaluar a Probacionista"))</f>
        <v/>
      </c>
      <c r="AQ732" s="39"/>
      <c r="AR732" s="39"/>
      <c r="AS732" s="39"/>
      <c r="AT732" s="28"/>
      <c r="AU732" s="55"/>
      <c r="AV732" s="55"/>
      <c r="AW732" s="55"/>
      <c r="AX732" s="249" t="str">
        <f>IF(V732="","",EOMONTH(EDATE(Tabla1[[#This Row],[Fecha Finalización]],2),0))</f>
        <v/>
      </c>
      <c r="AY732" s="39"/>
      <c r="AZ732" s="250" t="str">
        <f>IF(V732="","",EOMONTH(EDATE(Tabla1[[#This Row],[Fecha Finalización]],3),0))</f>
        <v/>
      </c>
      <c r="BA732" s="39"/>
      <c r="BB732" s="39"/>
      <c r="BC732" s="236"/>
      <c r="BD732" s="234" t="str">
        <f>IF(F732="","",Tabla1[[#This Row],[sem 01]]&amp;Tabla1[[#This Row],[sem 02]]&amp;Tabla1[[#This Row],[sem 03]])</f>
        <v/>
      </c>
      <c r="BE732" s="235" t="str">
        <f>IF(TRIM(F732)="","",$B$1&amp;"-"&amp;SUBSTITUTE(Tabla1[[#This Row],[Mes Inscrito]]," ","")&amp;"-"&amp;SUBSTITUTE(Tabla1[[#This Row],[Dia de clases Inscrito]]," ","")&amp;"-"&amp;SUBSTITUTE(Tabla1[[#This Row],[Horario Inscrito]]," ","")&amp;"-"&amp;Tabla1[[#This Row],[Fecha Inicio grupo]])</f>
        <v/>
      </c>
      <c r="BF732" s="252" t="str">
        <f>IF(F732="","",Tabla1[[#This Row],[Curso]])</f>
        <v/>
      </c>
      <c r="BG732" s="253" t="str">
        <f>+IF(TRIM(F732)="","",$B$1&amp;"-"&amp;TRIM(Tabla1[[#This Row],[Mes Inscrito]])&amp;"-"&amp;TRIM(Tabla1[[#This Row],[Dia de clases Inscrito]])&amp;"-"&amp;TRIM(Tabla1[[#This Row],[Horario Inscrito]])&amp;"-"&amp;TRIM(Tabla1[[#This Row],[Fecha Inicio grupo]])&amp;"-"&amp;TRIM(Tabla1[[#This Row],[Tipo Incrito]]))</f>
        <v/>
      </c>
      <c r="BH732" s="307"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8"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8"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8" t="str">
        <f>IF(Tabla1[[#This Row],[Fecha Inicio grupo]]="","",IFERROR(VLOOKUP(Tabla1[[#This Row],[Mes de Alta como miembro]],Parámetros!$AM$2:$AN$16,2,0),"01/01/1900"))</f>
        <v/>
      </c>
    </row>
    <row r="733" spans="1:63" ht="14.45">
      <c r="A733" s="68">
        <v>730</v>
      </c>
      <c r="B733" s="29"/>
      <c r="C733" s="34"/>
      <c r="D733" s="42"/>
      <c r="E733" s="64"/>
      <c r="F733" s="45"/>
      <c r="G733" s="45"/>
      <c r="H733" s="164"/>
      <c r="I733" s="42"/>
      <c r="J733" s="28"/>
      <c r="K733" s="69"/>
      <c r="L733" s="68"/>
      <c r="M733" s="46"/>
      <c r="N733" s="239" t="str">
        <f ca="1">IF(Tabla1[[#This Row],[Fecha de nac]]="","",IF(Tabla1[[#This Row],[Fecha Finalización]] &gt;=TODAY(), DATEDIF(Tabla1[[#This Row],[Fecha de nac]],TODAY(),"y"), ROUNDDOWN((Tabla1[[#This Row],[Fecha Finalización]] -Tabla1[[#This Row],[Fecha de nac]])/365,0)))</f>
        <v/>
      </c>
      <c r="O733" s="170"/>
      <c r="P733" s="34"/>
      <c r="Q733" s="67"/>
      <c r="R733" s="67"/>
      <c r="S733" s="67"/>
      <c r="T733" s="67"/>
      <c r="U733" s="244" t="str">
        <f>IF(F733="","",Tabla1[[#This Row],[Fecha Inicio grupo]]+3*7-7)</f>
        <v/>
      </c>
      <c r="V733" s="245" t="str">
        <f>IF(F733="","",EDATE(Tabla1[[#This Row],[Fecha Inicio grupo]],3))</f>
        <v/>
      </c>
      <c r="W733" s="29"/>
      <c r="X733" s="29"/>
      <c r="Y733" s="76"/>
      <c r="Z733" s="76"/>
      <c r="AA733" s="76"/>
      <c r="AB733" s="76"/>
      <c r="AC733" s="76"/>
      <c r="AD733" s="76"/>
      <c r="AE733" s="76"/>
      <c r="AF733" s="76"/>
      <c r="AG733" s="76"/>
      <c r="AH733" s="76"/>
      <c r="AI733" s="76"/>
      <c r="AJ733" s="76"/>
      <c r="AK733" s="76"/>
      <c r="AL733" s="76"/>
      <c r="AM733" s="76"/>
      <c r="AN733" s="76"/>
      <c r="AO733" s="145"/>
      <c r="AP733" s="247" t="str">
        <f>IF(F733="","",IFERROR(VLOOKUP(SUBSTITUTE(SUBSTITUTE(Tabla1[[#This Row],[Uso Sistemas]],"T","P"),"N","F"),Parámetros!$M$2:$N$17,2,0),"Completar hasta 3ra sem. para evaluar a Probacionista"))</f>
        <v/>
      </c>
      <c r="AQ733" s="39"/>
      <c r="AR733" s="39"/>
      <c r="AS733" s="39"/>
      <c r="AT733" s="28"/>
      <c r="AU733" s="55"/>
      <c r="AV733" s="55"/>
      <c r="AW733" s="55"/>
      <c r="AX733" s="249" t="str">
        <f>IF(V733="","",EOMONTH(EDATE(Tabla1[[#This Row],[Fecha Finalización]],2),0))</f>
        <v/>
      </c>
      <c r="AY733" s="39"/>
      <c r="AZ733" s="250" t="str">
        <f>IF(V733="","",EOMONTH(EDATE(Tabla1[[#This Row],[Fecha Finalización]],3),0))</f>
        <v/>
      </c>
      <c r="BA733" s="39"/>
      <c r="BB733" s="39"/>
      <c r="BC733" s="236"/>
      <c r="BD733" s="234" t="str">
        <f>IF(F733="","",Tabla1[[#This Row],[sem 01]]&amp;Tabla1[[#This Row],[sem 02]]&amp;Tabla1[[#This Row],[sem 03]])</f>
        <v/>
      </c>
      <c r="BE733" s="235" t="str">
        <f>IF(TRIM(F733)="","",$B$1&amp;"-"&amp;SUBSTITUTE(Tabla1[[#This Row],[Mes Inscrito]]," ","")&amp;"-"&amp;SUBSTITUTE(Tabla1[[#This Row],[Dia de clases Inscrito]]," ","")&amp;"-"&amp;SUBSTITUTE(Tabla1[[#This Row],[Horario Inscrito]]," ","")&amp;"-"&amp;Tabla1[[#This Row],[Fecha Inicio grupo]])</f>
        <v/>
      </c>
      <c r="BF733" s="252" t="str">
        <f>IF(F733="","",Tabla1[[#This Row],[Curso]])</f>
        <v/>
      </c>
      <c r="BG733" s="253" t="str">
        <f>+IF(TRIM(F733)="","",$B$1&amp;"-"&amp;TRIM(Tabla1[[#This Row],[Mes Inscrito]])&amp;"-"&amp;TRIM(Tabla1[[#This Row],[Dia de clases Inscrito]])&amp;"-"&amp;TRIM(Tabla1[[#This Row],[Horario Inscrito]])&amp;"-"&amp;TRIM(Tabla1[[#This Row],[Fecha Inicio grupo]])&amp;"-"&amp;TRIM(Tabla1[[#This Row],[Tipo Incrito]]))</f>
        <v/>
      </c>
      <c r="BH733" s="307"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8"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8"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8" t="str">
        <f>IF(Tabla1[[#This Row],[Fecha Inicio grupo]]="","",IFERROR(VLOOKUP(Tabla1[[#This Row],[Mes de Alta como miembro]],Parámetros!$AM$2:$AN$16,2,0),"01/01/1900"))</f>
        <v/>
      </c>
    </row>
    <row r="734" spans="1:63" ht="14.45">
      <c r="A734" s="68">
        <v>731</v>
      </c>
      <c r="B734" s="29"/>
      <c r="C734" s="34"/>
      <c r="D734" s="42"/>
      <c r="E734" s="64"/>
      <c r="F734" s="45"/>
      <c r="G734" s="45"/>
      <c r="H734" s="164"/>
      <c r="I734" s="42"/>
      <c r="J734" s="28"/>
      <c r="K734" s="69"/>
      <c r="L734" s="68"/>
      <c r="M734" s="46"/>
      <c r="N734" s="239" t="str">
        <f ca="1">IF(Tabla1[[#This Row],[Fecha de nac]]="","",IF(Tabla1[[#This Row],[Fecha Finalización]] &gt;=TODAY(), DATEDIF(Tabla1[[#This Row],[Fecha de nac]],TODAY(),"y"), ROUNDDOWN((Tabla1[[#This Row],[Fecha Finalización]] -Tabla1[[#This Row],[Fecha de nac]])/365,0)))</f>
        <v/>
      </c>
      <c r="O734" s="170"/>
      <c r="P734" s="34"/>
      <c r="Q734" s="67"/>
      <c r="R734" s="67"/>
      <c r="S734" s="67"/>
      <c r="T734" s="67"/>
      <c r="U734" s="244" t="str">
        <f>IF(F734="","",Tabla1[[#This Row],[Fecha Inicio grupo]]+3*7-7)</f>
        <v/>
      </c>
      <c r="V734" s="245" t="str">
        <f>IF(F734="","",EDATE(Tabla1[[#This Row],[Fecha Inicio grupo]],3))</f>
        <v/>
      </c>
      <c r="W734" s="29"/>
      <c r="X734" s="29"/>
      <c r="Y734" s="76"/>
      <c r="Z734" s="76"/>
      <c r="AA734" s="76"/>
      <c r="AB734" s="76"/>
      <c r="AC734" s="76"/>
      <c r="AD734" s="76"/>
      <c r="AE734" s="76"/>
      <c r="AF734" s="76"/>
      <c r="AG734" s="76"/>
      <c r="AH734" s="76"/>
      <c r="AI734" s="76"/>
      <c r="AJ734" s="76"/>
      <c r="AK734" s="76"/>
      <c r="AL734" s="76"/>
      <c r="AM734" s="76"/>
      <c r="AN734" s="76"/>
      <c r="AO734" s="145"/>
      <c r="AP734" s="247" t="str">
        <f>IF(F734="","",IFERROR(VLOOKUP(SUBSTITUTE(SUBSTITUTE(Tabla1[[#This Row],[Uso Sistemas]],"T","P"),"N","F"),Parámetros!$M$2:$N$17,2,0),"Completar hasta 3ra sem. para evaluar a Probacionista"))</f>
        <v/>
      </c>
      <c r="AQ734" s="39"/>
      <c r="AR734" s="39"/>
      <c r="AS734" s="39"/>
      <c r="AT734" s="28"/>
      <c r="AU734" s="55"/>
      <c r="AV734" s="55"/>
      <c r="AW734" s="55"/>
      <c r="AX734" s="249" t="str">
        <f>IF(V734="","",EOMONTH(EDATE(Tabla1[[#This Row],[Fecha Finalización]],2),0))</f>
        <v/>
      </c>
      <c r="AY734" s="39"/>
      <c r="AZ734" s="250" t="str">
        <f>IF(V734="","",EOMONTH(EDATE(Tabla1[[#This Row],[Fecha Finalización]],3),0))</f>
        <v/>
      </c>
      <c r="BA734" s="39"/>
      <c r="BB734" s="39"/>
      <c r="BC734" s="236"/>
      <c r="BD734" s="234" t="str">
        <f>IF(F734="","",Tabla1[[#This Row],[sem 01]]&amp;Tabla1[[#This Row],[sem 02]]&amp;Tabla1[[#This Row],[sem 03]])</f>
        <v/>
      </c>
      <c r="BE734" s="235" t="str">
        <f>IF(TRIM(F734)="","",$B$1&amp;"-"&amp;SUBSTITUTE(Tabla1[[#This Row],[Mes Inscrito]]," ","")&amp;"-"&amp;SUBSTITUTE(Tabla1[[#This Row],[Dia de clases Inscrito]]," ","")&amp;"-"&amp;SUBSTITUTE(Tabla1[[#This Row],[Horario Inscrito]]," ","")&amp;"-"&amp;Tabla1[[#This Row],[Fecha Inicio grupo]])</f>
        <v/>
      </c>
      <c r="BF734" s="252" t="str">
        <f>IF(F734="","",Tabla1[[#This Row],[Curso]])</f>
        <v/>
      </c>
      <c r="BG734" s="253" t="str">
        <f>+IF(TRIM(F734)="","",$B$1&amp;"-"&amp;TRIM(Tabla1[[#This Row],[Mes Inscrito]])&amp;"-"&amp;TRIM(Tabla1[[#This Row],[Dia de clases Inscrito]])&amp;"-"&amp;TRIM(Tabla1[[#This Row],[Horario Inscrito]])&amp;"-"&amp;TRIM(Tabla1[[#This Row],[Fecha Inicio grupo]])&amp;"-"&amp;TRIM(Tabla1[[#This Row],[Tipo Incrito]]))</f>
        <v/>
      </c>
      <c r="BH734" s="307"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8"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8"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8" t="str">
        <f>IF(Tabla1[[#This Row],[Fecha Inicio grupo]]="","",IFERROR(VLOOKUP(Tabla1[[#This Row],[Mes de Alta como miembro]],Parámetros!$AM$2:$AN$16,2,0),"01/01/1900"))</f>
        <v/>
      </c>
    </row>
    <row r="735" spans="1:63" ht="14.45">
      <c r="A735" s="68">
        <v>732</v>
      </c>
      <c r="B735" s="29"/>
      <c r="C735" s="34"/>
      <c r="D735" s="42"/>
      <c r="E735" s="64"/>
      <c r="F735" s="45"/>
      <c r="G735" s="45"/>
      <c r="H735" s="164"/>
      <c r="I735" s="42"/>
      <c r="J735" s="28"/>
      <c r="K735" s="69"/>
      <c r="L735" s="68"/>
      <c r="M735" s="46"/>
      <c r="N735" s="239" t="str">
        <f ca="1">IF(Tabla1[[#This Row],[Fecha de nac]]="","",IF(Tabla1[[#This Row],[Fecha Finalización]] &gt;=TODAY(), DATEDIF(Tabla1[[#This Row],[Fecha de nac]],TODAY(),"y"), ROUNDDOWN((Tabla1[[#This Row],[Fecha Finalización]] -Tabla1[[#This Row],[Fecha de nac]])/365,0)))</f>
        <v/>
      </c>
      <c r="O735" s="170"/>
      <c r="P735" s="34"/>
      <c r="Q735" s="67"/>
      <c r="R735" s="67"/>
      <c r="S735" s="67"/>
      <c r="T735" s="67"/>
      <c r="U735" s="244" t="str">
        <f>IF(F735="","",Tabla1[[#This Row],[Fecha Inicio grupo]]+3*7-7)</f>
        <v/>
      </c>
      <c r="V735" s="245" t="str">
        <f>IF(F735="","",EDATE(Tabla1[[#This Row],[Fecha Inicio grupo]],3))</f>
        <v/>
      </c>
      <c r="W735" s="29"/>
      <c r="X735" s="29"/>
      <c r="Y735" s="76"/>
      <c r="Z735" s="76"/>
      <c r="AA735" s="76"/>
      <c r="AB735" s="76"/>
      <c r="AC735" s="76"/>
      <c r="AD735" s="76"/>
      <c r="AE735" s="76"/>
      <c r="AF735" s="76"/>
      <c r="AG735" s="76"/>
      <c r="AH735" s="76"/>
      <c r="AI735" s="76"/>
      <c r="AJ735" s="76"/>
      <c r="AK735" s="76"/>
      <c r="AL735" s="76"/>
      <c r="AM735" s="76"/>
      <c r="AN735" s="76"/>
      <c r="AO735" s="145"/>
      <c r="AP735" s="247" t="str">
        <f>IF(F735="","",IFERROR(VLOOKUP(SUBSTITUTE(SUBSTITUTE(Tabla1[[#This Row],[Uso Sistemas]],"T","P"),"N","F"),Parámetros!$M$2:$N$17,2,0),"Completar hasta 3ra sem. para evaluar a Probacionista"))</f>
        <v/>
      </c>
      <c r="AQ735" s="39"/>
      <c r="AR735" s="39"/>
      <c r="AS735" s="39"/>
      <c r="AT735" s="28"/>
      <c r="AU735" s="55"/>
      <c r="AV735" s="55"/>
      <c r="AW735" s="55"/>
      <c r="AX735" s="249" t="str">
        <f>IF(V735="","",EOMONTH(EDATE(Tabla1[[#This Row],[Fecha Finalización]],2),0))</f>
        <v/>
      </c>
      <c r="AY735" s="39"/>
      <c r="AZ735" s="250" t="str">
        <f>IF(V735="","",EOMONTH(EDATE(Tabla1[[#This Row],[Fecha Finalización]],3),0))</f>
        <v/>
      </c>
      <c r="BA735" s="39"/>
      <c r="BB735" s="39"/>
      <c r="BC735" s="236"/>
      <c r="BD735" s="234" t="str">
        <f>IF(F735="","",Tabla1[[#This Row],[sem 01]]&amp;Tabla1[[#This Row],[sem 02]]&amp;Tabla1[[#This Row],[sem 03]])</f>
        <v/>
      </c>
      <c r="BE735" s="235" t="str">
        <f>IF(TRIM(F735)="","",$B$1&amp;"-"&amp;SUBSTITUTE(Tabla1[[#This Row],[Mes Inscrito]]," ","")&amp;"-"&amp;SUBSTITUTE(Tabla1[[#This Row],[Dia de clases Inscrito]]," ","")&amp;"-"&amp;SUBSTITUTE(Tabla1[[#This Row],[Horario Inscrito]]," ","")&amp;"-"&amp;Tabla1[[#This Row],[Fecha Inicio grupo]])</f>
        <v/>
      </c>
      <c r="BF735" s="252" t="str">
        <f>IF(F735="","",Tabla1[[#This Row],[Curso]])</f>
        <v/>
      </c>
      <c r="BG735" s="253" t="str">
        <f>+IF(TRIM(F735)="","",$B$1&amp;"-"&amp;TRIM(Tabla1[[#This Row],[Mes Inscrito]])&amp;"-"&amp;TRIM(Tabla1[[#This Row],[Dia de clases Inscrito]])&amp;"-"&amp;TRIM(Tabla1[[#This Row],[Horario Inscrito]])&amp;"-"&amp;TRIM(Tabla1[[#This Row],[Fecha Inicio grupo]])&amp;"-"&amp;TRIM(Tabla1[[#This Row],[Tipo Incrito]]))</f>
        <v/>
      </c>
      <c r="BH735" s="307"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8"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8"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8" t="str">
        <f>IF(Tabla1[[#This Row],[Fecha Inicio grupo]]="","",IFERROR(VLOOKUP(Tabla1[[#This Row],[Mes de Alta como miembro]],Parámetros!$AM$2:$AN$16,2,0),"01/01/1900"))</f>
        <v/>
      </c>
    </row>
    <row r="736" spans="1:63" ht="14.45">
      <c r="A736" s="68">
        <v>733</v>
      </c>
      <c r="B736" s="29"/>
      <c r="C736" s="34"/>
      <c r="D736" s="42"/>
      <c r="E736" s="64"/>
      <c r="F736" s="45"/>
      <c r="G736" s="45"/>
      <c r="H736" s="164"/>
      <c r="I736" s="42"/>
      <c r="J736" s="28"/>
      <c r="K736" s="69"/>
      <c r="L736" s="68"/>
      <c r="M736" s="46"/>
      <c r="N736" s="239" t="str">
        <f ca="1">IF(Tabla1[[#This Row],[Fecha de nac]]="","",IF(Tabla1[[#This Row],[Fecha Finalización]] &gt;=TODAY(), DATEDIF(Tabla1[[#This Row],[Fecha de nac]],TODAY(),"y"), ROUNDDOWN((Tabla1[[#This Row],[Fecha Finalización]] -Tabla1[[#This Row],[Fecha de nac]])/365,0)))</f>
        <v/>
      </c>
      <c r="O736" s="170"/>
      <c r="P736" s="34"/>
      <c r="Q736" s="67"/>
      <c r="R736" s="67"/>
      <c r="S736" s="67"/>
      <c r="T736" s="67"/>
      <c r="U736" s="244" t="str">
        <f>IF(F736="","",Tabla1[[#This Row],[Fecha Inicio grupo]]+3*7-7)</f>
        <v/>
      </c>
      <c r="V736" s="245" t="str">
        <f>IF(F736="","",EDATE(Tabla1[[#This Row],[Fecha Inicio grupo]],3))</f>
        <v/>
      </c>
      <c r="W736" s="29"/>
      <c r="X736" s="29"/>
      <c r="Y736" s="76"/>
      <c r="Z736" s="76"/>
      <c r="AA736" s="76"/>
      <c r="AB736" s="76"/>
      <c r="AC736" s="76"/>
      <c r="AD736" s="76"/>
      <c r="AE736" s="76"/>
      <c r="AF736" s="76"/>
      <c r="AG736" s="76"/>
      <c r="AH736" s="76"/>
      <c r="AI736" s="76"/>
      <c r="AJ736" s="76"/>
      <c r="AK736" s="76"/>
      <c r="AL736" s="76"/>
      <c r="AM736" s="76"/>
      <c r="AN736" s="76"/>
      <c r="AO736" s="145"/>
      <c r="AP736" s="247" t="str">
        <f>IF(F736="","",IFERROR(VLOOKUP(SUBSTITUTE(SUBSTITUTE(Tabla1[[#This Row],[Uso Sistemas]],"T","P"),"N","F"),Parámetros!$M$2:$N$17,2,0),"Completar hasta 3ra sem. para evaluar a Probacionista"))</f>
        <v/>
      </c>
      <c r="AQ736" s="39"/>
      <c r="AR736" s="39"/>
      <c r="AS736" s="39"/>
      <c r="AT736" s="28"/>
      <c r="AU736" s="55"/>
      <c r="AV736" s="55"/>
      <c r="AW736" s="55"/>
      <c r="AX736" s="249" t="str">
        <f>IF(V736="","",EOMONTH(EDATE(Tabla1[[#This Row],[Fecha Finalización]],2),0))</f>
        <v/>
      </c>
      <c r="AY736" s="39"/>
      <c r="AZ736" s="250" t="str">
        <f>IF(V736="","",EOMONTH(EDATE(Tabla1[[#This Row],[Fecha Finalización]],3),0))</f>
        <v/>
      </c>
      <c r="BA736" s="39"/>
      <c r="BB736" s="39"/>
      <c r="BC736" s="236"/>
      <c r="BD736" s="234" t="str">
        <f>IF(F736="","",Tabla1[[#This Row],[sem 01]]&amp;Tabla1[[#This Row],[sem 02]]&amp;Tabla1[[#This Row],[sem 03]])</f>
        <v/>
      </c>
      <c r="BE736" s="235" t="str">
        <f>IF(TRIM(F736)="","",$B$1&amp;"-"&amp;SUBSTITUTE(Tabla1[[#This Row],[Mes Inscrito]]," ","")&amp;"-"&amp;SUBSTITUTE(Tabla1[[#This Row],[Dia de clases Inscrito]]," ","")&amp;"-"&amp;SUBSTITUTE(Tabla1[[#This Row],[Horario Inscrito]]," ","")&amp;"-"&amp;Tabla1[[#This Row],[Fecha Inicio grupo]])</f>
        <v/>
      </c>
      <c r="BF736" s="252" t="str">
        <f>IF(F736="","",Tabla1[[#This Row],[Curso]])</f>
        <v/>
      </c>
      <c r="BG736" s="253" t="str">
        <f>+IF(TRIM(F736)="","",$B$1&amp;"-"&amp;TRIM(Tabla1[[#This Row],[Mes Inscrito]])&amp;"-"&amp;TRIM(Tabla1[[#This Row],[Dia de clases Inscrito]])&amp;"-"&amp;TRIM(Tabla1[[#This Row],[Horario Inscrito]])&amp;"-"&amp;TRIM(Tabla1[[#This Row],[Fecha Inicio grupo]])&amp;"-"&amp;TRIM(Tabla1[[#This Row],[Tipo Incrito]]))</f>
        <v/>
      </c>
      <c r="BH736" s="307"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8"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8"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8" t="str">
        <f>IF(Tabla1[[#This Row],[Fecha Inicio grupo]]="","",IFERROR(VLOOKUP(Tabla1[[#This Row],[Mes de Alta como miembro]],Parámetros!$AM$2:$AN$16,2,0),"01/01/1900"))</f>
        <v/>
      </c>
    </row>
    <row r="737" spans="1:63" ht="14.45">
      <c r="A737" s="68">
        <v>734</v>
      </c>
      <c r="B737" s="29"/>
      <c r="C737" s="34"/>
      <c r="D737" s="42"/>
      <c r="E737" s="64"/>
      <c r="F737" s="45"/>
      <c r="G737" s="45"/>
      <c r="H737" s="164"/>
      <c r="I737" s="42"/>
      <c r="J737" s="28"/>
      <c r="K737" s="69"/>
      <c r="L737" s="68"/>
      <c r="M737" s="46"/>
      <c r="N737" s="239" t="str">
        <f ca="1">IF(Tabla1[[#This Row],[Fecha de nac]]="","",IF(Tabla1[[#This Row],[Fecha Finalización]] &gt;=TODAY(), DATEDIF(Tabla1[[#This Row],[Fecha de nac]],TODAY(),"y"), ROUNDDOWN((Tabla1[[#This Row],[Fecha Finalización]] -Tabla1[[#This Row],[Fecha de nac]])/365,0)))</f>
        <v/>
      </c>
      <c r="O737" s="170"/>
      <c r="P737" s="34"/>
      <c r="Q737" s="67"/>
      <c r="R737" s="67"/>
      <c r="S737" s="67"/>
      <c r="T737" s="67"/>
      <c r="U737" s="244" t="str">
        <f>IF(F737="","",Tabla1[[#This Row],[Fecha Inicio grupo]]+3*7-7)</f>
        <v/>
      </c>
      <c r="V737" s="245" t="str">
        <f>IF(F737="","",EDATE(Tabla1[[#This Row],[Fecha Inicio grupo]],3))</f>
        <v/>
      </c>
      <c r="W737" s="29"/>
      <c r="X737" s="29"/>
      <c r="Y737" s="76"/>
      <c r="Z737" s="76"/>
      <c r="AA737" s="76"/>
      <c r="AB737" s="76"/>
      <c r="AC737" s="76"/>
      <c r="AD737" s="76"/>
      <c r="AE737" s="76"/>
      <c r="AF737" s="76"/>
      <c r="AG737" s="76"/>
      <c r="AH737" s="76"/>
      <c r="AI737" s="76"/>
      <c r="AJ737" s="76"/>
      <c r="AK737" s="76"/>
      <c r="AL737" s="76"/>
      <c r="AM737" s="76"/>
      <c r="AN737" s="76"/>
      <c r="AO737" s="145"/>
      <c r="AP737" s="247" t="str">
        <f>IF(F737="","",IFERROR(VLOOKUP(SUBSTITUTE(SUBSTITUTE(Tabla1[[#This Row],[Uso Sistemas]],"T","P"),"N","F"),Parámetros!$M$2:$N$17,2,0),"Completar hasta 3ra sem. para evaluar a Probacionista"))</f>
        <v/>
      </c>
      <c r="AQ737" s="39"/>
      <c r="AR737" s="39"/>
      <c r="AS737" s="39"/>
      <c r="AT737" s="28"/>
      <c r="AU737" s="55"/>
      <c r="AV737" s="55"/>
      <c r="AW737" s="55"/>
      <c r="AX737" s="249" t="str">
        <f>IF(V737="","",EOMONTH(EDATE(Tabla1[[#This Row],[Fecha Finalización]],2),0))</f>
        <v/>
      </c>
      <c r="AY737" s="39"/>
      <c r="AZ737" s="250" t="str">
        <f>IF(V737="","",EOMONTH(EDATE(Tabla1[[#This Row],[Fecha Finalización]],3),0))</f>
        <v/>
      </c>
      <c r="BA737" s="39"/>
      <c r="BB737" s="39"/>
      <c r="BC737" s="236"/>
      <c r="BD737" s="234" t="str">
        <f>IF(F737="","",Tabla1[[#This Row],[sem 01]]&amp;Tabla1[[#This Row],[sem 02]]&amp;Tabla1[[#This Row],[sem 03]])</f>
        <v/>
      </c>
      <c r="BE737" s="235" t="str">
        <f>IF(TRIM(F737)="","",$B$1&amp;"-"&amp;SUBSTITUTE(Tabla1[[#This Row],[Mes Inscrito]]," ","")&amp;"-"&amp;SUBSTITUTE(Tabla1[[#This Row],[Dia de clases Inscrito]]," ","")&amp;"-"&amp;SUBSTITUTE(Tabla1[[#This Row],[Horario Inscrito]]," ","")&amp;"-"&amp;Tabla1[[#This Row],[Fecha Inicio grupo]])</f>
        <v/>
      </c>
      <c r="BF737" s="252" t="str">
        <f>IF(F737="","",Tabla1[[#This Row],[Curso]])</f>
        <v/>
      </c>
      <c r="BG737" s="253" t="str">
        <f>+IF(TRIM(F737)="","",$B$1&amp;"-"&amp;TRIM(Tabla1[[#This Row],[Mes Inscrito]])&amp;"-"&amp;TRIM(Tabla1[[#This Row],[Dia de clases Inscrito]])&amp;"-"&amp;TRIM(Tabla1[[#This Row],[Horario Inscrito]])&amp;"-"&amp;TRIM(Tabla1[[#This Row],[Fecha Inicio grupo]])&amp;"-"&amp;TRIM(Tabla1[[#This Row],[Tipo Incrito]]))</f>
        <v/>
      </c>
      <c r="BH737" s="307"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8"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8"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8" t="str">
        <f>IF(Tabla1[[#This Row],[Fecha Inicio grupo]]="","",IFERROR(VLOOKUP(Tabla1[[#This Row],[Mes de Alta como miembro]],Parámetros!$AM$2:$AN$16,2,0),"01/01/1900"))</f>
        <v/>
      </c>
    </row>
    <row r="738" spans="1:63" ht="14.45">
      <c r="A738" s="68">
        <v>735</v>
      </c>
      <c r="B738" s="29"/>
      <c r="C738" s="34"/>
      <c r="D738" s="42"/>
      <c r="E738" s="64"/>
      <c r="F738" s="45"/>
      <c r="G738" s="45"/>
      <c r="H738" s="164"/>
      <c r="I738" s="42"/>
      <c r="J738" s="28"/>
      <c r="K738" s="69"/>
      <c r="L738" s="68"/>
      <c r="M738" s="46"/>
      <c r="N738" s="239" t="str">
        <f ca="1">IF(Tabla1[[#This Row],[Fecha de nac]]="","",IF(Tabla1[[#This Row],[Fecha Finalización]] &gt;=TODAY(), DATEDIF(Tabla1[[#This Row],[Fecha de nac]],TODAY(),"y"), ROUNDDOWN((Tabla1[[#This Row],[Fecha Finalización]] -Tabla1[[#This Row],[Fecha de nac]])/365,0)))</f>
        <v/>
      </c>
      <c r="O738" s="170"/>
      <c r="P738" s="34"/>
      <c r="Q738" s="67"/>
      <c r="R738" s="67"/>
      <c r="S738" s="67"/>
      <c r="T738" s="67"/>
      <c r="U738" s="244" t="str">
        <f>IF(F738="","",Tabla1[[#This Row],[Fecha Inicio grupo]]+3*7-7)</f>
        <v/>
      </c>
      <c r="V738" s="245" t="str">
        <f>IF(F738="","",EDATE(Tabla1[[#This Row],[Fecha Inicio grupo]],3))</f>
        <v/>
      </c>
      <c r="W738" s="29"/>
      <c r="X738" s="29"/>
      <c r="Y738" s="76"/>
      <c r="Z738" s="76"/>
      <c r="AA738" s="76"/>
      <c r="AB738" s="76"/>
      <c r="AC738" s="76"/>
      <c r="AD738" s="76"/>
      <c r="AE738" s="76"/>
      <c r="AF738" s="76"/>
      <c r="AG738" s="76"/>
      <c r="AH738" s="76"/>
      <c r="AI738" s="76"/>
      <c r="AJ738" s="76"/>
      <c r="AK738" s="76"/>
      <c r="AL738" s="76"/>
      <c r="AM738" s="76"/>
      <c r="AN738" s="76"/>
      <c r="AO738" s="145"/>
      <c r="AP738" s="247" t="str">
        <f>IF(F738="","",IFERROR(VLOOKUP(SUBSTITUTE(SUBSTITUTE(Tabla1[[#This Row],[Uso Sistemas]],"T","P"),"N","F"),Parámetros!$M$2:$N$17,2,0),"Completar hasta 3ra sem. para evaluar a Probacionista"))</f>
        <v/>
      </c>
      <c r="AQ738" s="39"/>
      <c r="AR738" s="39"/>
      <c r="AS738" s="39"/>
      <c r="AT738" s="28"/>
      <c r="AU738" s="55"/>
      <c r="AV738" s="55"/>
      <c r="AW738" s="55"/>
      <c r="AX738" s="249" t="str">
        <f>IF(V738="","",EOMONTH(EDATE(Tabla1[[#This Row],[Fecha Finalización]],2),0))</f>
        <v/>
      </c>
      <c r="AY738" s="39"/>
      <c r="AZ738" s="250" t="str">
        <f>IF(V738="","",EOMONTH(EDATE(Tabla1[[#This Row],[Fecha Finalización]],3),0))</f>
        <v/>
      </c>
      <c r="BA738" s="39"/>
      <c r="BB738" s="39"/>
      <c r="BC738" s="236"/>
      <c r="BD738" s="234" t="str">
        <f>IF(F738="","",Tabla1[[#This Row],[sem 01]]&amp;Tabla1[[#This Row],[sem 02]]&amp;Tabla1[[#This Row],[sem 03]])</f>
        <v/>
      </c>
      <c r="BE738" s="235" t="str">
        <f>IF(TRIM(F738)="","",$B$1&amp;"-"&amp;SUBSTITUTE(Tabla1[[#This Row],[Mes Inscrito]]," ","")&amp;"-"&amp;SUBSTITUTE(Tabla1[[#This Row],[Dia de clases Inscrito]]," ","")&amp;"-"&amp;SUBSTITUTE(Tabla1[[#This Row],[Horario Inscrito]]," ","")&amp;"-"&amp;Tabla1[[#This Row],[Fecha Inicio grupo]])</f>
        <v/>
      </c>
      <c r="BF738" s="252" t="str">
        <f>IF(F738="","",Tabla1[[#This Row],[Curso]])</f>
        <v/>
      </c>
      <c r="BG738" s="253" t="str">
        <f>+IF(TRIM(F738)="","",$B$1&amp;"-"&amp;TRIM(Tabla1[[#This Row],[Mes Inscrito]])&amp;"-"&amp;TRIM(Tabla1[[#This Row],[Dia de clases Inscrito]])&amp;"-"&amp;TRIM(Tabla1[[#This Row],[Horario Inscrito]])&amp;"-"&amp;TRIM(Tabla1[[#This Row],[Fecha Inicio grupo]])&amp;"-"&amp;TRIM(Tabla1[[#This Row],[Tipo Incrito]]))</f>
        <v/>
      </c>
      <c r="BH738" s="307"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8"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8"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8" t="str">
        <f>IF(Tabla1[[#This Row],[Fecha Inicio grupo]]="","",IFERROR(VLOOKUP(Tabla1[[#This Row],[Mes de Alta como miembro]],Parámetros!$AM$2:$AN$16,2,0),"01/01/1900"))</f>
        <v/>
      </c>
    </row>
    <row r="739" spans="1:63" ht="14.45">
      <c r="A739" s="68">
        <v>736</v>
      </c>
      <c r="B739" s="29"/>
      <c r="C739" s="34"/>
      <c r="D739" s="42"/>
      <c r="E739" s="64"/>
      <c r="F739" s="45"/>
      <c r="G739" s="45"/>
      <c r="H739" s="164"/>
      <c r="I739" s="42"/>
      <c r="J739" s="28"/>
      <c r="K739" s="69"/>
      <c r="L739" s="68"/>
      <c r="M739" s="46"/>
      <c r="N739" s="239" t="str">
        <f ca="1">IF(Tabla1[[#This Row],[Fecha de nac]]="","",IF(Tabla1[[#This Row],[Fecha Finalización]] &gt;=TODAY(), DATEDIF(Tabla1[[#This Row],[Fecha de nac]],TODAY(),"y"), ROUNDDOWN((Tabla1[[#This Row],[Fecha Finalización]] -Tabla1[[#This Row],[Fecha de nac]])/365,0)))</f>
        <v/>
      </c>
      <c r="O739" s="170"/>
      <c r="P739" s="34"/>
      <c r="Q739" s="67"/>
      <c r="R739" s="67"/>
      <c r="S739" s="67"/>
      <c r="T739" s="67"/>
      <c r="U739" s="244" t="str">
        <f>IF(F739="","",Tabla1[[#This Row],[Fecha Inicio grupo]]+3*7-7)</f>
        <v/>
      </c>
      <c r="V739" s="245" t="str">
        <f>IF(F739="","",EDATE(Tabla1[[#This Row],[Fecha Inicio grupo]],3))</f>
        <v/>
      </c>
      <c r="W739" s="29"/>
      <c r="X739" s="29"/>
      <c r="Y739" s="76"/>
      <c r="Z739" s="76"/>
      <c r="AA739" s="76"/>
      <c r="AB739" s="76"/>
      <c r="AC739" s="76"/>
      <c r="AD739" s="76"/>
      <c r="AE739" s="76"/>
      <c r="AF739" s="76"/>
      <c r="AG739" s="76"/>
      <c r="AH739" s="76"/>
      <c r="AI739" s="76"/>
      <c r="AJ739" s="76"/>
      <c r="AK739" s="76"/>
      <c r="AL739" s="76"/>
      <c r="AM739" s="76"/>
      <c r="AN739" s="76"/>
      <c r="AO739" s="145"/>
      <c r="AP739" s="247" t="str">
        <f>IF(F739="","",IFERROR(VLOOKUP(SUBSTITUTE(SUBSTITUTE(Tabla1[[#This Row],[Uso Sistemas]],"T","P"),"N","F"),Parámetros!$M$2:$N$17,2,0),"Completar hasta 3ra sem. para evaluar a Probacionista"))</f>
        <v/>
      </c>
      <c r="AQ739" s="39"/>
      <c r="AR739" s="39"/>
      <c r="AS739" s="39"/>
      <c r="AT739" s="28"/>
      <c r="AU739" s="55"/>
      <c r="AV739" s="55"/>
      <c r="AW739" s="55"/>
      <c r="AX739" s="249" t="str">
        <f>IF(V739="","",EOMONTH(EDATE(Tabla1[[#This Row],[Fecha Finalización]],2),0))</f>
        <v/>
      </c>
      <c r="AY739" s="39"/>
      <c r="AZ739" s="250" t="str">
        <f>IF(V739="","",EOMONTH(EDATE(Tabla1[[#This Row],[Fecha Finalización]],3),0))</f>
        <v/>
      </c>
      <c r="BA739" s="39"/>
      <c r="BB739" s="39"/>
      <c r="BC739" s="236"/>
      <c r="BD739" s="234" t="str">
        <f>IF(F739="","",Tabla1[[#This Row],[sem 01]]&amp;Tabla1[[#This Row],[sem 02]]&amp;Tabla1[[#This Row],[sem 03]])</f>
        <v/>
      </c>
      <c r="BE739" s="235" t="str">
        <f>IF(TRIM(F739)="","",$B$1&amp;"-"&amp;SUBSTITUTE(Tabla1[[#This Row],[Mes Inscrito]]," ","")&amp;"-"&amp;SUBSTITUTE(Tabla1[[#This Row],[Dia de clases Inscrito]]," ","")&amp;"-"&amp;SUBSTITUTE(Tabla1[[#This Row],[Horario Inscrito]]," ","")&amp;"-"&amp;Tabla1[[#This Row],[Fecha Inicio grupo]])</f>
        <v/>
      </c>
      <c r="BF739" s="252" t="str">
        <f>IF(F739="","",Tabla1[[#This Row],[Curso]])</f>
        <v/>
      </c>
      <c r="BG739" s="253" t="str">
        <f>+IF(TRIM(F739)="","",$B$1&amp;"-"&amp;TRIM(Tabla1[[#This Row],[Mes Inscrito]])&amp;"-"&amp;TRIM(Tabla1[[#This Row],[Dia de clases Inscrito]])&amp;"-"&amp;TRIM(Tabla1[[#This Row],[Horario Inscrito]])&amp;"-"&amp;TRIM(Tabla1[[#This Row],[Fecha Inicio grupo]])&amp;"-"&amp;TRIM(Tabla1[[#This Row],[Tipo Incrito]]))</f>
        <v/>
      </c>
      <c r="BH739" s="307"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8"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8"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8" t="str">
        <f>IF(Tabla1[[#This Row],[Fecha Inicio grupo]]="","",IFERROR(VLOOKUP(Tabla1[[#This Row],[Mes de Alta como miembro]],Parámetros!$AM$2:$AN$16,2,0),"01/01/1900"))</f>
        <v/>
      </c>
    </row>
    <row r="740" spans="1:63" ht="14.45">
      <c r="A740" s="68">
        <v>737</v>
      </c>
      <c r="B740" s="29"/>
      <c r="C740" s="34"/>
      <c r="D740" s="42"/>
      <c r="E740" s="64"/>
      <c r="F740" s="45"/>
      <c r="G740" s="45"/>
      <c r="H740" s="164"/>
      <c r="I740" s="42"/>
      <c r="J740" s="28"/>
      <c r="K740" s="69"/>
      <c r="L740" s="68"/>
      <c r="M740" s="46"/>
      <c r="N740" s="239" t="str">
        <f ca="1">IF(Tabla1[[#This Row],[Fecha de nac]]="","",IF(Tabla1[[#This Row],[Fecha Finalización]] &gt;=TODAY(), DATEDIF(Tabla1[[#This Row],[Fecha de nac]],TODAY(),"y"), ROUNDDOWN((Tabla1[[#This Row],[Fecha Finalización]] -Tabla1[[#This Row],[Fecha de nac]])/365,0)))</f>
        <v/>
      </c>
      <c r="O740" s="170"/>
      <c r="P740" s="34"/>
      <c r="Q740" s="67"/>
      <c r="R740" s="67"/>
      <c r="S740" s="67"/>
      <c r="T740" s="67"/>
      <c r="U740" s="244" t="str">
        <f>IF(F740="","",Tabla1[[#This Row],[Fecha Inicio grupo]]+3*7-7)</f>
        <v/>
      </c>
      <c r="V740" s="245" t="str">
        <f>IF(F740="","",EDATE(Tabla1[[#This Row],[Fecha Inicio grupo]],3))</f>
        <v/>
      </c>
      <c r="W740" s="29"/>
      <c r="X740" s="29"/>
      <c r="Y740" s="76"/>
      <c r="Z740" s="76"/>
      <c r="AA740" s="76"/>
      <c r="AB740" s="76"/>
      <c r="AC740" s="76"/>
      <c r="AD740" s="76"/>
      <c r="AE740" s="76"/>
      <c r="AF740" s="76"/>
      <c r="AG740" s="76"/>
      <c r="AH740" s="76"/>
      <c r="AI740" s="76"/>
      <c r="AJ740" s="76"/>
      <c r="AK740" s="76"/>
      <c r="AL740" s="76"/>
      <c r="AM740" s="76"/>
      <c r="AN740" s="76"/>
      <c r="AO740" s="145"/>
      <c r="AP740" s="247" t="str">
        <f>IF(F740="","",IFERROR(VLOOKUP(SUBSTITUTE(SUBSTITUTE(Tabla1[[#This Row],[Uso Sistemas]],"T","P"),"N","F"),Parámetros!$M$2:$N$17,2,0),"Completar hasta 3ra sem. para evaluar a Probacionista"))</f>
        <v/>
      </c>
      <c r="AQ740" s="39"/>
      <c r="AR740" s="39"/>
      <c r="AS740" s="39"/>
      <c r="AT740" s="28"/>
      <c r="AU740" s="55"/>
      <c r="AV740" s="55"/>
      <c r="AW740" s="55"/>
      <c r="AX740" s="249" t="str">
        <f>IF(V740="","",EOMONTH(EDATE(Tabla1[[#This Row],[Fecha Finalización]],2),0))</f>
        <v/>
      </c>
      <c r="AY740" s="39"/>
      <c r="AZ740" s="250" t="str">
        <f>IF(V740="","",EOMONTH(EDATE(Tabla1[[#This Row],[Fecha Finalización]],3),0))</f>
        <v/>
      </c>
      <c r="BA740" s="39"/>
      <c r="BB740" s="39"/>
      <c r="BC740" s="236"/>
      <c r="BD740" s="234" t="str">
        <f>IF(F740="","",Tabla1[[#This Row],[sem 01]]&amp;Tabla1[[#This Row],[sem 02]]&amp;Tabla1[[#This Row],[sem 03]])</f>
        <v/>
      </c>
      <c r="BE740" s="235" t="str">
        <f>IF(TRIM(F740)="","",$B$1&amp;"-"&amp;SUBSTITUTE(Tabla1[[#This Row],[Mes Inscrito]]," ","")&amp;"-"&amp;SUBSTITUTE(Tabla1[[#This Row],[Dia de clases Inscrito]]," ","")&amp;"-"&amp;SUBSTITUTE(Tabla1[[#This Row],[Horario Inscrito]]," ","")&amp;"-"&amp;Tabla1[[#This Row],[Fecha Inicio grupo]])</f>
        <v/>
      </c>
      <c r="BF740" s="252" t="str">
        <f>IF(F740="","",Tabla1[[#This Row],[Curso]])</f>
        <v/>
      </c>
      <c r="BG740" s="253" t="str">
        <f>+IF(TRIM(F740)="","",$B$1&amp;"-"&amp;TRIM(Tabla1[[#This Row],[Mes Inscrito]])&amp;"-"&amp;TRIM(Tabla1[[#This Row],[Dia de clases Inscrito]])&amp;"-"&amp;TRIM(Tabla1[[#This Row],[Horario Inscrito]])&amp;"-"&amp;TRIM(Tabla1[[#This Row],[Fecha Inicio grupo]])&amp;"-"&amp;TRIM(Tabla1[[#This Row],[Tipo Incrito]]))</f>
        <v/>
      </c>
      <c r="BH740" s="307"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8"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8"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8" t="str">
        <f>IF(Tabla1[[#This Row],[Fecha Inicio grupo]]="","",IFERROR(VLOOKUP(Tabla1[[#This Row],[Mes de Alta como miembro]],Parámetros!$AM$2:$AN$16,2,0),"01/01/1900"))</f>
        <v/>
      </c>
    </row>
    <row r="741" spans="1:63" ht="14.45">
      <c r="A741" s="68">
        <v>738</v>
      </c>
      <c r="B741" s="29"/>
      <c r="C741" s="34"/>
      <c r="D741" s="42"/>
      <c r="E741" s="64"/>
      <c r="F741" s="45"/>
      <c r="G741" s="45"/>
      <c r="H741" s="164"/>
      <c r="I741" s="42"/>
      <c r="J741" s="28"/>
      <c r="K741" s="69"/>
      <c r="L741" s="68"/>
      <c r="M741" s="46"/>
      <c r="N741" s="239" t="str">
        <f ca="1">IF(Tabla1[[#This Row],[Fecha de nac]]="","",IF(Tabla1[[#This Row],[Fecha Finalización]] &gt;=TODAY(), DATEDIF(Tabla1[[#This Row],[Fecha de nac]],TODAY(),"y"), ROUNDDOWN((Tabla1[[#This Row],[Fecha Finalización]] -Tabla1[[#This Row],[Fecha de nac]])/365,0)))</f>
        <v/>
      </c>
      <c r="O741" s="170"/>
      <c r="P741" s="34"/>
      <c r="Q741" s="67"/>
      <c r="R741" s="67"/>
      <c r="S741" s="67"/>
      <c r="T741" s="67"/>
      <c r="U741" s="244" t="str">
        <f>IF(F741="","",Tabla1[[#This Row],[Fecha Inicio grupo]]+3*7-7)</f>
        <v/>
      </c>
      <c r="V741" s="245" t="str">
        <f>IF(F741="","",EDATE(Tabla1[[#This Row],[Fecha Inicio grupo]],3))</f>
        <v/>
      </c>
      <c r="W741" s="29"/>
      <c r="X741" s="29"/>
      <c r="Y741" s="76"/>
      <c r="Z741" s="76"/>
      <c r="AA741" s="76"/>
      <c r="AB741" s="76"/>
      <c r="AC741" s="76"/>
      <c r="AD741" s="76"/>
      <c r="AE741" s="76"/>
      <c r="AF741" s="76"/>
      <c r="AG741" s="76"/>
      <c r="AH741" s="76"/>
      <c r="AI741" s="76"/>
      <c r="AJ741" s="76"/>
      <c r="AK741" s="76"/>
      <c r="AL741" s="76"/>
      <c r="AM741" s="76"/>
      <c r="AN741" s="76"/>
      <c r="AO741" s="145"/>
      <c r="AP741" s="247" t="str">
        <f>IF(F741="","",IFERROR(VLOOKUP(SUBSTITUTE(SUBSTITUTE(Tabla1[[#This Row],[Uso Sistemas]],"T","P"),"N","F"),Parámetros!$M$2:$N$17,2,0),"Completar hasta 3ra sem. para evaluar a Probacionista"))</f>
        <v/>
      </c>
      <c r="AQ741" s="39"/>
      <c r="AR741" s="39"/>
      <c r="AS741" s="39"/>
      <c r="AT741" s="28"/>
      <c r="AU741" s="55"/>
      <c r="AV741" s="55"/>
      <c r="AW741" s="55"/>
      <c r="AX741" s="249" t="str">
        <f>IF(V741="","",EOMONTH(EDATE(Tabla1[[#This Row],[Fecha Finalización]],2),0))</f>
        <v/>
      </c>
      <c r="AY741" s="39"/>
      <c r="AZ741" s="250" t="str">
        <f>IF(V741="","",EOMONTH(EDATE(Tabla1[[#This Row],[Fecha Finalización]],3),0))</f>
        <v/>
      </c>
      <c r="BA741" s="39"/>
      <c r="BB741" s="39"/>
      <c r="BC741" s="236"/>
      <c r="BD741" s="234" t="str">
        <f>IF(F741="","",Tabla1[[#This Row],[sem 01]]&amp;Tabla1[[#This Row],[sem 02]]&amp;Tabla1[[#This Row],[sem 03]])</f>
        <v/>
      </c>
      <c r="BE741" s="235" t="str">
        <f>IF(TRIM(F741)="","",$B$1&amp;"-"&amp;SUBSTITUTE(Tabla1[[#This Row],[Mes Inscrito]]," ","")&amp;"-"&amp;SUBSTITUTE(Tabla1[[#This Row],[Dia de clases Inscrito]]," ","")&amp;"-"&amp;SUBSTITUTE(Tabla1[[#This Row],[Horario Inscrito]]," ","")&amp;"-"&amp;Tabla1[[#This Row],[Fecha Inicio grupo]])</f>
        <v/>
      </c>
      <c r="BF741" s="252" t="str">
        <f>IF(F741="","",Tabla1[[#This Row],[Curso]])</f>
        <v/>
      </c>
      <c r="BG741" s="253" t="str">
        <f>+IF(TRIM(F741)="","",$B$1&amp;"-"&amp;TRIM(Tabla1[[#This Row],[Mes Inscrito]])&amp;"-"&amp;TRIM(Tabla1[[#This Row],[Dia de clases Inscrito]])&amp;"-"&amp;TRIM(Tabla1[[#This Row],[Horario Inscrito]])&amp;"-"&amp;TRIM(Tabla1[[#This Row],[Fecha Inicio grupo]])&amp;"-"&amp;TRIM(Tabla1[[#This Row],[Tipo Incrito]]))</f>
        <v/>
      </c>
      <c r="BH741" s="307"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8"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8"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8" t="str">
        <f>IF(Tabla1[[#This Row],[Fecha Inicio grupo]]="","",IFERROR(VLOOKUP(Tabla1[[#This Row],[Mes de Alta como miembro]],Parámetros!$AM$2:$AN$16,2,0),"01/01/1900"))</f>
        <v/>
      </c>
    </row>
    <row r="742" spans="1:63" ht="14.45">
      <c r="A742" s="68">
        <v>739</v>
      </c>
      <c r="B742" s="29"/>
      <c r="C742" s="34"/>
      <c r="D742" s="42"/>
      <c r="E742" s="64"/>
      <c r="F742" s="45"/>
      <c r="G742" s="45"/>
      <c r="H742" s="164"/>
      <c r="I742" s="42"/>
      <c r="J742" s="28"/>
      <c r="K742" s="69"/>
      <c r="L742" s="68"/>
      <c r="M742" s="46"/>
      <c r="N742" s="239" t="str">
        <f ca="1">IF(Tabla1[[#This Row],[Fecha de nac]]="","",IF(Tabla1[[#This Row],[Fecha Finalización]] &gt;=TODAY(), DATEDIF(Tabla1[[#This Row],[Fecha de nac]],TODAY(),"y"), ROUNDDOWN((Tabla1[[#This Row],[Fecha Finalización]] -Tabla1[[#This Row],[Fecha de nac]])/365,0)))</f>
        <v/>
      </c>
      <c r="O742" s="170"/>
      <c r="P742" s="34"/>
      <c r="Q742" s="67"/>
      <c r="R742" s="67"/>
      <c r="S742" s="67"/>
      <c r="T742" s="67"/>
      <c r="U742" s="244" t="str">
        <f>IF(F742="","",Tabla1[[#This Row],[Fecha Inicio grupo]]+3*7-7)</f>
        <v/>
      </c>
      <c r="V742" s="245" t="str">
        <f>IF(F742="","",EDATE(Tabla1[[#This Row],[Fecha Inicio grupo]],3))</f>
        <v/>
      </c>
      <c r="W742" s="29"/>
      <c r="X742" s="29"/>
      <c r="Y742" s="76"/>
      <c r="Z742" s="76"/>
      <c r="AA742" s="76"/>
      <c r="AB742" s="76"/>
      <c r="AC742" s="76"/>
      <c r="AD742" s="76"/>
      <c r="AE742" s="76"/>
      <c r="AF742" s="76"/>
      <c r="AG742" s="76"/>
      <c r="AH742" s="76"/>
      <c r="AI742" s="76"/>
      <c r="AJ742" s="76"/>
      <c r="AK742" s="76"/>
      <c r="AL742" s="76"/>
      <c r="AM742" s="76"/>
      <c r="AN742" s="76"/>
      <c r="AO742" s="145"/>
      <c r="AP742" s="247" t="str">
        <f>IF(F742="","",IFERROR(VLOOKUP(SUBSTITUTE(SUBSTITUTE(Tabla1[[#This Row],[Uso Sistemas]],"T","P"),"N","F"),Parámetros!$M$2:$N$17,2,0),"Completar hasta 3ra sem. para evaluar a Probacionista"))</f>
        <v/>
      </c>
      <c r="AQ742" s="39"/>
      <c r="AR742" s="39"/>
      <c r="AS742" s="39"/>
      <c r="AT742" s="28"/>
      <c r="AU742" s="55"/>
      <c r="AV742" s="55"/>
      <c r="AW742" s="55"/>
      <c r="AX742" s="249" t="str">
        <f>IF(V742="","",EOMONTH(EDATE(Tabla1[[#This Row],[Fecha Finalización]],2),0))</f>
        <v/>
      </c>
      <c r="AY742" s="39"/>
      <c r="AZ742" s="250" t="str">
        <f>IF(V742="","",EOMONTH(EDATE(Tabla1[[#This Row],[Fecha Finalización]],3),0))</f>
        <v/>
      </c>
      <c r="BA742" s="39"/>
      <c r="BB742" s="39"/>
      <c r="BC742" s="236"/>
      <c r="BD742" s="234" t="str">
        <f>IF(F742="","",Tabla1[[#This Row],[sem 01]]&amp;Tabla1[[#This Row],[sem 02]]&amp;Tabla1[[#This Row],[sem 03]])</f>
        <v/>
      </c>
      <c r="BE742" s="235" t="str">
        <f>IF(TRIM(F742)="","",$B$1&amp;"-"&amp;SUBSTITUTE(Tabla1[[#This Row],[Mes Inscrito]]," ","")&amp;"-"&amp;SUBSTITUTE(Tabla1[[#This Row],[Dia de clases Inscrito]]," ","")&amp;"-"&amp;SUBSTITUTE(Tabla1[[#This Row],[Horario Inscrito]]," ","")&amp;"-"&amp;Tabla1[[#This Row],[Fecha Inicio grupo]])</f>
        <v/>
      </c>
      <c r="BF742" s="252" t="str">
        <f>IF(F742="","",Tabla1[[#This Row],[Curso]])</f>
        <v/>
      </c>
      <c r="BG742" s="253" t="str">
        <f>+IF(TRIM(F742)="","",$B$1&amp;"-"&amp;TRIM(Tabla1[[#This Row],[Mes Inscrito]])&amp;"-"&amp;TRIM(Tabla1[[#This Row],[Dia de clases Inscrito]])&amp;"-"&amp;TRIM(Tabla1[[#This Row],[Horario Inscrito]])&amp;"-"&amp;TRIM(Tabla1[[#This Row],[Fecha Inicio grupo]])&amp;"-"&amp;TRIM(Tabla1[[#This Row],[Tipo Incrito]]))</f>
        <v/>
      </c>
      <c r="BH742" s="307"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8"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8"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8" t="str">
        <f>IF(Tabla1[[#This Row],[Fecha Inicio grupo]]="","",IFERROR(VLOOKUP(Tabla1[[#This Row],[Mes de Alta como miembro]],Parámetros!$AM$2:$AN$16,2,0),"01/01/1900"))</f>
        <v/>
      </c>
    </row>
    <row r="743" spans="1:63" ht="14.45">
      <c r="A743" s="68">
        <v>740</v>
      </c>
      <c r="B743" s="29"/>
      <c r="C743" s="34"/>
      <c r="D743" s="42"/>
      <c r="E743" s="64"/>
      <c r="F743" s="45"/>
      <c r="G743" s="45"/>
      <c r="H743" s="164"/>
      <c r="I743" s="42"/>
      <c r="J743" s="28"/>
      <c r="K743" s="69"/>
      <c r="L743" s="68"/>
      <c r="M743" s="46"/>
      <c r="N743" s="239" t="str">
        <f ca="1">IF(Tabla1[[#This Row],[Fecha de nac]]="","",IF(Tabla1[[#This Row],[Fecha Finalización]] &gt;=TODAY(), DATEDIF(Tabla1[[#This Row],[Fecha de nac]],TODAY(),"y"), ROUNDDOWN((Tabla1[[#This Row],[Fecha Finalización]] -Tabla1[[#This Row],[Fecha de nac]])/365,0)))</f>
        <v/>
      </c>
      <c r="O743" s="170"/>
      <c r="P743" s="34"/>
      <c r="Q743" s="67"/>
      <c r="R743" s="67"/>
      <c r="S743" s="67"/>
      <c r="T743" s="67"/>
      <c r="U743" s="244" t="str">
        <f>IF(F743="","",Tabla1[[#This Row],[Fecha Inicio grupo]]+3*7-7)</f>
        <v/>
      </c>
      <c r="V743" s="245" t="str">
        <f>IF(F743="","",EDATE(Tabla1[[#This Row],[Fecha Inicio grupo]],3))</f>
        <v/>
      </c>
      <c r="W743" s="29"/>
      <c r="X743" s="29"/>
      <c r="Y743" s="76"/>
      <c r="Z743" s="76"/>
      <c r="AA743" s="76"/>
      <c r="AB743" s="76"/>
      <c r="AC743" s="76"/>
      <c r="AD743" s="76"/>
      <c r="AE743" s="76"/>
      <c r="AF743" s="76"/>
      <c r="AG743" s="76"/>
      <c r="AH743" s="76"/>
      <c r="AI743" s="76"/>
      <c r="AJ743" s="76"/>
      <c r="AK743" s="76"/>
      <c r="AL743" s="76"/>
      <c r="AM743" s="76"/>
      <c r="AN743" s="76"/>
      <c r="AO743" s="145"/>
      <c r="AP743" s="247" t="str">
        <f>IF(F743="","",IFERROR(VLOOKUP(SUBSTITUTE(SUBSTITUTE(Tabla1[[#This Row],[Uso Sistemas]],"T","P"),"N","F"),Parámetros!$M$2:$N$17,2,0),"Completar hasta 3ra sem. para evaluar a Probacionista"))</f>
        <v/>
      </c>
      <c r="AQ743" s="39"/>
      <c r="AR743" s="39"/>
      <c r="AS743" s="39"/>
      <c r="AT743" s="28"/>
      <c r="AU743" s="55"/>
      <c r="AV743" s="55"/>
      <c r="AW743" s="55"/>
      <c r="AX743" s="249" t="str">
        <f>IF(V743="","",EOMONTH(EDATE(Tabla1[[#This Row],[Fecha Finalización]],2),0))</f>
        <v/>
      </c>
      <c r="AY743" s="39"/>
      <c r="AZ743" s="250" t="str">
        <f>IF(V743="","",EOMONTH(EDATE(Tabla1[[#This Row],[Fecha Finalización]],3),0))</f>
        <v/>
      </c>
      <c r="BA743" s="39"/>
      <c r="BB743" s="39"/>
      <c r="BC743" s="236"/>
      <c r="BD743" s="234" t="str">
        <f>IF(F743="","",Tabla1[[#This Row],[sem 01]]&amp;Tabla1[[#This Row],[sem 02]]&amp;Tabla1[[#This Row],[sem 03]])</f>
        <v/>
      </c>
      <c r="BE743" s="235" t="str">
        <f>IF(TRIM(F743)="","",$B$1&amp;"-"&amp;SUBSTITUTE(Tabla1[[#This Row],[Mes Inscrito]]," ","")&amp;"-"&amp;SUBSTITUTE(Tabla1[[#This Row],[Dia de clases Inscrito]]," ","")&amp;"-"&amp;SUBSTITUTE(Tabla1[[#This Row],[Horario Inscrito]]," ","")&amp;"-"&amp;Tabla1[[#This Row],[Fecha Inicio grupo]])</f>
        <v/>
      </c>
      <c r="BF743" s="252" t="str">
        <f>IF(F743="","",Tabla1[[#This Row],[Curso]])</f>
        <v/>
      </c>
      <c r="BG743" s="253" t="str">
        <f>+IF(TRIM(F743)="","",$B$1&amp;"-"&amp;TRIM(Tabla1[[#This Row],[Mes Inscrito]])&amp;"-"&amp;TRIM(Tabla1[[#This Row],[Dia de clases Inscrito]])&amp;"-"&amp;TRIM(Tabla1[[#This Row],[Horario Inscrito]])&amp;"-"&amp;TRIM(Tabla1[[#This Row],[Fecha Inicio grupo]])&amp;"-"&amp;TRIM(Tabla1[[#This Row],[Tipo Incrito]]))</f>
        <v/>
      </c>
      <c r="BH743" s="307"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8"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8"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8" t="str">
        <f>IF(Tabla1[[#This Row],[Fecha Inicio grupo]]="","",IFERROR(VLOOKUP(Tabla1[[#This Row],[Mes de Alta como miembro]],Parámetros!$AM$2:$AN$16,2,0),"01/01/1900"))</f>
        <v/>
      </c>
    </row>
    <row r="744" spans="1:63" ht="14.45">
      <c r="A744" s="68">
        <v>741</v>
      </c>
      <c r="B744" s="29"/>
      <c r="C744" s="34"/>
      <c r="D744" s="42"/>
      <c r="E744" s="64"/>
      <c r="F744" s="45"/>
      <c r="G744" s="45"/>
      <c r="H744" s="164"/>
      <c r="I744" s="42"/>
      <c r="J744" s="28"/>
      <c r="K744" s="69"/>
      <c r="L744" s="68"/>
      <c r="M744" s="46"/>
      <c r="N744" s="239" t="str">
        <f ca="1">IF(Tabla1[[#This Row],[Fecha de nac]]="","",IF(Tabla1[[#This Row],[Fecha Finalización]] &gt;=TODAY(), DATEDIF(Tabla1[[#This Row],[Fecha de nac]],TODAY(),"y"), ROUNDDOWN((Tabla1[[#This Row],[Fecha Finalización]] -Tabla1[[#This Row],[Fecha de nac]])/365,0)))</f>
        <v/>
      </c>
      <c r="O744" s="170"/>
      <c r="P744" s="34"/>
      <c r="Q744" s="67"/>
      <c r="R744" s="67"/>
      <c r="S744" s="67"/>
      <c r="T744" s="67"/>
      <c r="U744" s="244" t="str">
        <f>IF(F744="","",Tabla1[[#This Row],[Fecha Inicio grupo]]+3*7-7)</f>
        <v/>
      </c>
      <c r="V744" s="245" t="str">
        <f>IF(F744="","",EDATE(Tabla1[[#This Row],[Fecha Inicio grupo]],3))</f>
        <v/>
      </c>
      <c r="W744" s="29"/>
      <c r="X744" s="29"/>
      <c r="Y744" s="76"/>
      <c r="Z744" s="76"/>
      <c r="AA744" s="76"/>
      <c r="AB744" s="76"/>
      <c r="AC744" s="76"/>
      <c r="AD744" s="76"/>
      <c r="AE744" s="76"/>
      <c r="AF744" s="76"/>
      <c r="AG744" s="76"/>
      <c r="AH744" s="76"/>
      <c r="AI744" s="76"/>
      <c r="AJ744" s="76"/>
      <c r="AK744" s="76"/>
      <c r="AL744" s="76"/>
      <c r="AM744" s="76"/>
      <c r="AN744" s="76"/>
      <c r="AO744" s="145"/>
      <c r="AP744" s="247" t="str">
        <f>IF(F744="","",IFERROR(VLOOKUP(SUBSTITUTE(SUBSTITUTE(Tabla1[[#This Row],[Uso Sistemas]],"T","P"),"N","F"),Parámetros!$M$2:$N$17,2,0),"Completar hasta 3ra sem. para evaluar a Probacionista"))</f>
        <v/>
      </c>
      <c r="AQ744" s="39"/>
      <c r="AR744" s="39"/>
      <c r="AS744" s="39"/>
      <c r="AT744" s="28"/>
      <c r="AU744" s="55"/>
      <c r="AV744" s="55"/>
      <c r="AW744" s="55"/>
      <c r="AX744" s="249" t="str">
        <f>IF(V744="","",EOMONTH(EDATE(Tabla1[[#This Row],[Fecha Finalización]],2),0))</f>
        <v/>
      </c>
      <c r="AY744" s="39"/>
      <c r="AZ744" s="250" t="str">
        <f>IF(V744="","",EOMONTH(EDATE(Tabla1[[#This Row],[Fecha Finalización]],3),0))</f>
        <v/>
      </c>
      <c r="BA744" s="39"/>
      <c r="BB744" s="39"/>
      <c r="BC744" s="236"/>
      <c r="BD744" s="234" t="str">
        <f>IF(F744="","",Tabla1[[#This Row],[sem 01]]&amp;Tabla1[[#This Row],[sem 02]]&amp;Tabla1[[#This Row],[sem 03]])</f>
        <v/>
      </c>
      <c r="BE744" s="235" t="str">
        <f>IF(TRIM(F744)="","",$B$1&amp;"-"&amp;SUBSTITUTE(Tabla1[[#This Row],[Mes Inscrito]]," ","")&amp;"-"&amp;SUBSTITUTE(Tabla1[[#This Row],[Dia de clases Inscrito]]," ","")&amp;"-"&amp;SUBSTITUTE(Tabla1[[#This Row],[Horario Inscrito]]," ","")&amp;"-"&amp;Tabla1[[#This Row],[Fecha Inicio grupo]])</f>
        <v/>
      </c>
      <c r="BF744" s="252" t="str">
        <f>IF(F744="","",Tabla1[[#This Row],[Curso]])</f>
        <v/>
      </c>
      <c r="BG744" s="253" t="str">
        <f>+IF(TRIM(F744)="","",$B$1&amp;"-"&amp;TRIM(Tabla1[[#This Row],[Mes Inscrito]])&amp;"-"&amp;TRIM(Tabla1[[#This Row],[Dia de clases Inscrito]])&amp;"-"&amp;TRIM(Tabla1[[#This Row],[Horario Inscrito]])&amp;"-"&amp;TRIM(Tabla1[[#This Row],[Fecha Inicio grupo]])&amp;"-"&amp;TRIM(Tabla1[[#This Row],[Tipo Incrito]]))</f>
        <v/>
      </c>
      <c r="BH744" s="307"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8"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8"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8" t="str">
        <f>IF(Tabla1[[#This Row],[Fecha Inicio grupo]]="","",IFERROR(VLOOKUP(Tabla1[[#This Row],[Mes de Alta como miembro]],Parámetros!$AM$2:$AN$16,2,0),"01/01/1900"))</f>
        <v/>
      </c>
    </row>
    <row r="745" spans="1:63" ht="14.45">
      <c r="A745" s="68">
        <v>742</v>
      </c>
      <c r="B745" s="29"/>
      <c r="C745" s="34"/>
      <c r="D745" s="42"/>
      <c r="E745" s="64"/>
      <c r="F745" s="45"/>
      <c r="G745" s="45"/>
      <c r="H745" s="164"/>
      <c r="I745" s="42"/>
      <c r="J745" s="28"/>
      <c r="K745" s="69"/>
      <c r="L745" s="68"/>
      <c r="M745" s="46"/>
      <c r="N745" s="239" t="str">
        <f ca="1">IF(Tabla1[[#This Row],[Fecha de nac]]="","",IF(Tabla1[[#This Row],[Fecha Finalización]] &gt;=TODAY(), DATEDIF(Tabla1[[#This Row],[Fecha de nac]],TODAY(),"y"), ROUNDDOWN((Tabla1[[#This Row],[Fecha Finalización]] -Tabla1[[#This Row],[Fecha de nac]])/365,0)))</f>
        <v/>
      </c>
      <c r="O745" s="170"/>
      <c r="P745" s="34"/>
      <c r="Q745" s="67"/>
      <c r="R745" s="67"/>
      <c r="S745" s="67"/>
      <c r="T745" s="67"/>
      <c r="U745" s="244" t="str">
        <f>IF(F745="","",Tabla1[[#This Row],[Fecha Inicio grupo]]+3*7-7)</f>
        <v/>
      </c>
      <c r="V745" s="245" t="str">
        <f>IF(F745="","",EDATE(Tabla1[[#This Row],[Fecha Inicio grupo]],3))</f>
        <v/>
      </c>
      <c r="W745" s="29"/>
      <c r="X745" s="29"/>
      <c r="Y745" s="76"/>
      <c r="Z745" s="76"/>
      <c r="AA745" s="76"/>
      <c r="AB745" s="76"/>
      <c r="AC745" s="76"/>
      <c r="AD745" s="76"/>
      <c r="AE745" s="76"/>
      <c r="AF745" s="76"/>
      <c r="AG745" s="76"/>
      <c r="AH745" s="76"/>
      <c r="AI745" s="76"/>
      <c r="AJ745" s="76"/>
      <c r="AK745" s="76"/>
      <c r="AL745" s="76"/>
      <c r="AM745" s="76"/>
      <c r="AN745" s="76"/>
      <c r="AO745" s="145"/>
      <c r="AP745" s="247" t="str">
        <f>IF(F745="","",IFERROR(VLOOKUP(SUBSTITUTE(SUBSTITUTE(Tabla1[[#This Row],[Uso Sistemas]],"T","P"),"N","F"),Parámetros!$M$2:$N$17,2,0),"Completar hasta 3ra sem. para evaluar a Probacionista"))</f>
        <v/>
      </c>
      <c r="AQ745" s="39"/>
      <c r="AR745" s="39"/>
      <c r="AS745" s="39"/>
      <c r="AT745" s="28"/>
      <c r="AU745" s="55"/>
      <c r="AV745" s="55"/>
      <c r="AW745" s="55"/>
      <c r="AX745" s="249" t="str">
        <f>IF(V745="","",EOMONTH(EDATE(Tabla1[[#This Row],[Fecha Finalización]],2),0))</f>
        <v/>
      </c>
      <c r="AY745" s="39"/>
      <c r="AZ745" s="250" t="str">
        <f>IF(V745="","",EOMONTH(EDATE(Tabla1[[#This Row],[Fecha Finalización]],3),0))</f>
        <v/>
      </c>
      <c r="BA745" s="39"/>
      <c r="BB745" s="39"/>
      <c r="BC745" s="236"/>
      <c r="BD745" s="234" t="str">
        <f>IF(F745="","",Tabla1[[#This Row],[sem 01]]&amp;Tabla1[[#This Row],[sem 02]]&amp;Tabla1[[#This Row],[sem 03]])</f>
        <v/>
      </c>
      <c r="BE745" s="235" t="str">
        <f>IF(TRIM(F745)="","",$B$1&amp;"-"&amp;SUBSTITUTE(Tabla1[[#This Row],[Mes Inscrito]]," ","")&amp;"-"&amp;SUBSTITUTE(Tabla1[[#This Row],[Dia de clases Inscrito]]," ","")&amp;"-"&amp;SUBSTITUTE(Tabla1[[#This Row],[Horario Inscrito]]," ","")&amp;"-"&amp;Tabla1[[#This Row],[Fecha Inicio grupo]])</f>
        <v/>
      </c>
      <c r="BF745" s="252" t="str">
        <f>IF(F745="","",Tabla1[[#This Row],[Curso]])</f>
        <v/>
      </c>
      <c r="BG745" s="253" t="str">
        <f>+IF(TRIM(F745)="","",$B$1&amp;"-"&amp;TRIM(Tabla1[[#This Row],[Mes Inscrito]])&amp;"-"&amp;TRIM(Tabla1[[#This Row],[Dia de clases Inscrito]])&amp;"-"&amp;TRIM(Tabla1[[#This Row],[Horario Inscrito]])&amp;"-"&amp;TRIM(Tabla1[[#This Row],[Fecha Inicio grupo]])&amp;"-"&amp;TRIM(Tabla1[[#This Row],[Tipo Incrito]]))</f>
        <v/>
      </c>
      <c r="BH745" s="307"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8"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8"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8" t="str">
        <f>IF(Tabla1[[#This Row],[Fecha Inicio grupo]]="","",IFERROR(VLOOKUP(Tabla1[[#This Row],[Mes de Alta como miembro]],Parámetros!$AM$2:$AN$16,2,0),"01/01/1900"))</f>
        <v/>
      </c>
    </row>
    <row r="746" spans="1:63" ht="14.45">
      <c r="A746" s="68">
        <v>743</v>
      </c>
      <c r="B746" s="29"/>
      <c r="C746" s="34"/>
      <c r="D746" s="42"/>
      <c r="E746" s="64"/>
      <c r="F746" s="45"/>
      <c r="G746" s="45"/>
      <c r="H746" s="164"/>
      <c r="I746" s="42"/>
      <c r="J746" s="28"/>
      <c r="K746" s="69"/>
      <c r="L746" s="68"/>
      <c r="M746" s="46"/>
      <c r="N746" s="239" t="str">
        <f ca="1">IF(Tabla1[[#This Row],[Fecha de nac]]="","",IF(Tabla1[[#This Row],[Fecha Finalización]] &gt;=TODAY(), DATEDIF(Tabla1[[#This Row],[Fecha de nac]],TODAY(),"y"), ROUNDDOWN((Tabla1[[#This Row],[Fecha Finalización]] -Tabla1[[#This Row],[Fecha de nac]])/365,0)))</f>
        <v/>
      </c>
      <c r="O746" s="170"/>
      <c r="P746" s="34"/>
      <c r="Q746" s="67"/>
      <c r="R746" s="67"/>
      <c r="S746" s="67"/>
      <c r="T746" s="67"/>
      <c r="U746" s="244" t="str">
        <f>IF(F746="","",Tabla1[[#This Row],[Fecha Inicio grupo]]+3*7-7)</f>
        <v/>
      </c>
      <c r="V746" s="245" t="str">
        <f>IF(F746="","",EDATE(Tabla1[[#This Row],[Fecha Inicio grupo]],3))</f>
        <v/>
      </c>
      <c r="W746" s="29"/>
      <c r="X746" s="29"/>
      <c r="Y746" s="76"/>
      <c r="Z746" s="76"/>
      <c r="AA746" s="76"/>
      <c r="AB746" s="76"/>
      <c r="AC746" s="76"/>
      <c r="AD746" s="76"/>
      <c r="AE746" s="76"/>
      <c r="AF746" s="76"/>
      <c r="AG746" s="76"/>
      <c r="AH746" s="76"/>
      <c r="AI746" s="76"/>
      <c r="AJ746" s="76"/>
      <c r="AK746" s="76"/>
      <c r="AL746" s="76"/>
      <c r="AM746" s="76"/>
      <c r="AN746" s="76"/>
      <c r="AO746" s="145"/>
      <c r="AP746" s="247" t="str">
        <f>IF(F746="","",IFERROR(VLOOKUP(SUBSTITUTE(SUBSTITUTE(Tabla1[[#This Row],[Uso Sistemas]],"T","P"),"N","F"),Parámetros!$M$2:$N$17,2,0),"Completar hasta 3ra sem. para evaluar a Probacionista"))</f>
        <v/>
      </c>
      <c r="AQ746" s="39"/>
      <c r="AR746" s="39"/>
      <c r="AS746" s="39"/>
      <c r="AT746" s="28"/>
      <c r="AU746" s="55"/>
      <c r="AV746" s="55"/>
      <c r="AW746" s="55"/>
      <c r="AX746" s="249" t="str">
        <f>IF(V746="","",EOMONTH(EDATE(Tabla1[[#This Row],[Fecha Finalización]],2),0))</f>
        <v/>
      </c>
      <c r="AY746" s="39"/>
      <c r="AZ746" s="250" t="str">
        <f>IF(V746="","",EOMONTH(EDATE(Tabla1[[#This Row],[Fecha Finalización]],3),0))</f>
        <v/>
      </c>
      <c r="BA746" s="39"/>
      <c r="BB746" s="39"/>
      <c r="BC746" s="236"/>
      <c r="BD746" s="234" t="str">
        <f>IF(F746="","",Tabla1[[#This Row],[sem 01]]&amp;Tabla1[[#This Row],[sem 02]]&amp;Tabla1[[#This Row],[sem 03]])</f>
        <v/>
      </c>
      <c r="BE746" s="235" t="str">
        <f>IF(TRIM(F746)="","",$B$1&amp;"-"&amp;SUBSTITUTE(Tabla1[[#This Row],[Mes Inscrito]]," ","")&amp;"-"&amp;SUBSTITUTE(Tabla1[[#This Row],[Dia de clases Inscrito]]," ","")&amp;"-"&amp;SUBSTITUTE(Tabla1[[#This Row],[Horario Inscrito]]," ","")&amp;"-"&amp;Tabla1[[#This Row],[Fecha Inicio grupo]])</f>
        <v/>
      </c>
      <c r="BF746" s="252" t="str">
        <f>IF(F746="","",Tabla1[[#This Row],[Curso]])</f>
        <v/>
      </c>
      <c r="BG746" s="253" t="str">
        <f>+IF(TRIM(F746)="","",$B$1&amp;"-"&amp;TRIM(Tabla1[[#This Row],[Mes Inscrito]])&amp;"-"&amp;TRIM(Tabla1[[#This Row],[Dia de clases Inscrito]])&amp;"-"&amp;TRIM(Tabla1[[#This Row],[Horario Inscrito]])&amp;"-"&amp;TRIM(Tabla1[[#This Row],[Fecha Inicio grupo]])&amp;"-"&amp;TRIM(Tabla1[[#This Row],[Tipo Incrito]]))</f>
        <v/>
      </c>
      <c r="BH746" s="307"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8"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8"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8" t="str">
        <f>IF(Tabla1[[#This Row],[Fecha Inicio grupo]]="","",IFERROR(VLOOKUP(Tabla1[[#This Row],[Mes de Alta como miembro]],Parámetros!$AM$2:$AN$16,2,0),"01/01/1900"))</f>
        <v/>
      </c>
    </row>
    <row r="747" spans="1:63" ht="14.45">
      <c r="A747" s="68">
        <v>744</v>
      </c>
      <c r="B747" s="29"/>
      <c r="C747" s="34"/>
      <c r="D747" s="42"/>
      <c r="E747" s="64"/>
      <c r="F747" s="45"/>
      <c r="G747" s="45"/>
      <c r="H747" s="164"/>
      <c r="I747" s="42"/>
      <c r="J747" s="28"/>
      <c r="K747" s="69"/>
      <c r="L747" s="68"/>
      <c r="M747" s="46"/>
      <c r="N747" s="239" t="str">
        <f ca="1">IF(Tabla1[[#This Row],[Fecha de nac]]="","",IF(Tabla1[[#This Row],[Fecha Finalización]] &gt;=TODAY(), DATEDIF(Tabla1[[#This Row],[Fecha de nac]],TODAY(),"y"), ROUNDDOWN((Tabla1[[#This Row],[Fecha Finalización]] -Tabla1[[#This Row],[Fecha de nac]])/365,0)))</f>
        <v/>
      </c>
      <c r="O747" s="170"/>
      <c r="P747" s="34"/>
      <c r="Q747" s="67"/>
      <c r="R747" s="67"/>
      <c r="S747" s="67"/>
      <c r="T747" s="67"/>
      <c r="U747" s="244" t="str">
        <f>IF(F747="","",Tabla1[[#This Row],[Fecha Inicio grupo]]+3*7-7)</f>
        <v/>
      </c>
      <c r="V747" s="245" t="str">
        <f>IF(F747="","",EDATE(Tabla1[[#This Row],[Fecha Inicio grupo]],3))</f>
        <v/>
      </c>
      <c r="W747" s="29"/>
      <c r="X747" s="29"/>
      <c r="Y747" s="76"/>
      <c r="Z747" s="76"/>
      <c r="AA747" s="76"/>
      <c r="AB747" s="76"/>
      <c r="AC747" s="76"/>
      <c r="AD747" s="76"/>
      <c r="AE747" s="76"/>
      <c r="AF747" s="76"/>
      <c r="AG747" s="76"/>
      <c r="AH747" s="76"/>
      <c r="AI747" s="76"/>
      <c r="AJ747" s="76"/>
      <c r="AK747" s="76"/>
      <c r="AL747" s="76"/>
      <c r="AM747" s="76"/>
      <c r="AN747" s="76"/>
      <c r="AO747" s="145"/>
      <c r="AP747" s="247" t="str">
        <f>IF(F747="","",IFERROR(VLOOKUP(SUBSTITUTE(SUBSTITUTE(Tabla1[[#This Row],[Uso Sistemas]],"T","P"),"N","F"),Parámetros!$M$2:$N$17,2,0),"Completar hasta 3ra sem. para evaluar a Probacionista"))</f>
        <v/>
      </c>
      <c r="AQ747" s="39"/>
      <c r="AR747" s="39"/>
      <c r="AS747" s="39"/>
      <c r="AT747" s="28"/>
      <c r="AU747" s="55"/>
      <c r="AV747" s="55"/>
      <c r="AW747" s="55"/>
      <c r="AX747" s="249" t="str">
        <f>IF(V747="","",EOMONTH(EDATE(Tabla1[[#This Row],[Fecha Finalización]],2),0))</f>
        <v/>
      </c>
      <c r="AY747" s="39"/>
      <c r="AZ747" s="250" t="str">
        <f>IF(V747="","",EOMONTH(EDATE(Tabla1[[#This Row],[Fecha Finalización]],3),0))</f>
        <v/>
      </c>
      <c r="BA747" s="39"/>
      <c r="BB747" s="39"/>
      <c r="BC747" s="236"/>
      <c r="BD747" s="234" t="str">
        <f>IF(F747="","",Tabla1[[#This Row],[sem 01]]&amp;Tabla1[[#This Row],[sem 02]]&amp;Tabla1[[#This Row],[sem 03]])</f>
        <v/>
      </c>
      <c r="BE747" s="235" t="str">
        <f>IF(TRIM(F747)="","",$B$1&amp;"-"&amp;SUBSTITUTE(Tabla1[[#This Row],[Mes Inscrito]]," ","")&amp;"-"&amp;SUBSTITUTE(Tabla1[[#This Row],[Dia de clases Inscrito]]," ","")&amp;"-"&amp;SUBSTITUTE(Tabla1[[#This Row],[Horario Inscrito]]," ","")&amp;"-"&amp;Tabla1[[#This Row],[Fecha Inicio grupo]])</f>
        <v/>
      </c>
      <c r="BF747" s="252" t="str">
        <f>IF(F747="","",Tabla1[[#This Row],[Curso]])</f>
        <v/>
      </c>
      <c r="BG747" s="253" t="str">
        <f>+IF(TRIM(F747)="","",$B$1&amp;"-"&amp;TRIM(Tabla1[[#This Row],[Mes Inscrito]])&amp;"-"&amp;TRIM(Tabla1[[#This Row],[Dia de clases Inscrito]])&amp;"-"&amp;TRIM(Tabla1[[#This Row],[Horario Inscrito]])&amp;"-"&amp;TRIM(Tabla1[[#This Row],[Fecha Inicio grupo]])&amp;"-"&amp;TRIM(Tabla1[[#This Row],[Tipo Incrito]]))</f>
        <v/>
      </c>
      <c r="BH747" s="307"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8"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8"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8" t="str">
        <f>IF(Tabla1[[#This Row],[Fecha Inicio grupo]]="","",IFERROR(VLOOKUP(Tabla1[[#This Row],[Mes de Alta como miembro]],Parámetros!$AM$2:$AN$16,2,0),"01/01/1900"))</f>
        <v/>
      </c>
    </row>
    <row r="748" spans="1:63" ht="14.45">
      <c r="A748" s="68">
        <v>745</v>
      </c>
      <c r="B748" s="29"/>
      <c r="C748" s="34"/>
      <c r="D748" s="42"/>
      <c r="E748" s="64"/>
      <c r="F748" s="45"/>
      <c r="G748" s="45"/>
      <c r="H748" s="164"/>
      <c r="I748" s="42"/>
      <c r="J748" s="28"/>
      <c r="K748" s="69"/>
      <c r="L748" s="68"/>
      <c r="M748" s="46"/>
      <c r="N748" s="239" t="str">
        <f ca="1">IF(Tabla1[[#This Row],[Fecha de nac]]="","",IF(Tabla1[[#This Row],[Fecha Finalización]] &gt;=TODAY(), DATEDIF(Tabla1[[#This Row],[Fecha de nac]],TODAY(),"y"), ROUNDDOWN((Tabla1[[#This Row],[Fecha Finalización]] -Tabla1[[#This Row],[Fecha de nac]])/365,0)))</f>
        <v/>
      </c>
      <c r="O748" s="170"/>
      <c r="P748" s="34"/>
      <c r="Q748" s="67"/>
      <c r="R748" s="67"/>
      <c r="S748" s="67"/>
      <c r="T748" s="67"/>
      <c r="U748" s="244" t="str">
        <f>IF(F748="","",Tabla1[[#This Row],[Fecha Inicio grupo]]+3*7-7)</f>
        <v/>
      </c>
      <c r="V748" s="245" t="str">
        <f>IF(F748="","",EDATE(Tabla1[[#This Row],[Fecha Inicio grupo]],3))</f>
        <v/>
      </c>
      <c r="W748" s="29"/>
      <c r="X748" s="29"/>
      <c r="Y748" s="76"/>
      <c r="Z748" s="76"/>
      <c r="AA748" s="76"/>
      <c r="AB748" s="76"/>
      <c r="AC748" s="76"/>
      <c r="AD748" s="76"/>
      <c r="AE748" s="76"/>
      <c r="AF748" s="76"/>
      <c r="AG748" s="76"/>
      <c r="AH748" s="76"/>
      <c r="AI748" s="76"/>
      <c r="AJ748" s="76"/>
      <c r="AK748" s="76"/>
      <c r="AL748" s="76"/>
      <c r="AM748" s="76"/>
      <c r="AN748" s="76"/>
      <c r="AO748" s="145"/>
      <c r="AP748" s="247" t="str">
        <f>IF(F748="","",IFERROR(VLOOKUP(SUBSTITUTE(SUBSTITUTE(Tabla1[[#This Row],[Uso Sistemas]],"T","P"),"N","F"),Parámetros!$M$2:$N$17,2,0),"Completar hasta 3ra sem. para evaluar a Probacionista"))</f>
        <v/>
      </c>
      <c r="AQ748" s="39"/>
      <c r="AR748" s="39"/>
      <c r="AS748" s="39"/>
      <c r="AT748" s="28"/>
      <c r="AU748" s="55"/>
      <c r="AV748" s="55"/>
      <c r="AW748" s="55"/>
      <c r="AX748" s="249" t="str">
        <f>IF(V748="","",EOMONTH(EDATE(Tabla1[[#This Row],[Fecha Finalización]],2),0))</f>
        <v/>
      </c>
      <c r="AY748" s="39"/>
      <c r="AZ748" s="250" t="str">
        <f>IF(V748="","",EOMONTH(EDATE(Tabla1[[#This Row],[Fecha Finalización]],3),0))</f>
        <v/>
      </c>
      <c r="BA748" s="39"/>
      <c r="BB748" s="39"/>
      <c r="BC748" s="236"/>
      <c r="BD748" s="234" t="str">
        <f>IF(F748="","",Tabla1[[#This Row],[sem 01]]&amp;Tabla1[[#This Row],[sem 02]]&amp;Tabla1[[#This Row],[sem 03]])</f>
        <v/>
      </c>
      <c r="BE748" s="235" t="str">
        <f>IF(TRIM(F748)="","",$B$1&amp;"-"&amp;SUBSTITUTE(Tabla1[[#This Row],[Mes Inscrito]]," ","")&amp;"-"&amp;SUBSTITUTE(Tabla1[[#This Row],[Dia de clases Inscrito]]," ","")&amp;"-"&amp;SUBSTITUTE(Tabla1[[#This Row],[Horario Inscrito]]," ","")&amp;"-"&amp;Tabla1[[#This Row],[Fecha Inicio grupo]])</f>
        <v/>
      </c>
      <c r="BF748" s="252" t="str">
        <f>IF(F748="","",Tabla1[[#This Row],[Curso]])</f>
        <v/>
      </c>
      <c r="BG748" s="253" t="str">
        <f>+IF(TRIM(F748)="","",$B$1&amp;"-"&amp;TRIM(Tabla1[[#This Row],[Mes Inscrito]])&amp;"-"&amp;TRIM(Tabla1[[#This Row],[Dia de clases Inscrito]])&amp;"-"&amp;TRIM(Tabla1[[#This Row],[Horario Inscrito]])&amp;"-"&amp;TRIM(Tabla1[[#This Row],[Fecha Inicio grupo]])&amp;"-"&amp;TRIM(Tabla1[[#This Row],[Tipo Incrito]]))</f>
        <v/>
      </c>
      <c r="BH748" s="307"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8"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8"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8" t="str">
        <f>IF(Tabla1[[#This Row],[Fecha Inicio grupo]]="","",IFERROR(VLOOKUP(Tabla1[[#This Row],[Mes de Alta como miembro]],Parámetros!$AM$2:$AN$16,2,0),"01/01/1900"))</f>
        <v/>
      </c>
    </row>
    <row r="749" spans="1:63" ht="14.45">
      <c r="A749" s="68">
        <v>746</v>
      </c>
      <c r="B749" s="29"/>
      <c r="C749" s="34"/>
      <c r="D749" s="42"/>
      <c r="E749" s="64"/>
      <c r="F749" s="45"/>
      <c r="G749" s="45"/>
      <c r="H749" s="164"/>
      <c r="I749" s="42"/>
      <c r="J749" s="28"/>
      <c r="K749" s="69"/>
      <c r="L749" s="68"/>
      <c r="M749" s="46"/>
      <c r="N749" s="239" t="str">
        <f ca="1">IF(Tabla1[[#This Row],[Fecha de nac]]="","",IF(Tabla1[[#This Row],[Fecha Finalización]] &gt;=TODAY(), DATEDIF(Tabla1[[#This Row],[Fecha de nac]],TODAY(),"y"), ROUNDDOWN((Tabla1[[#This Row],[Fecha Finalización]] -Tabla1[[#This Row],[Fecha de nac]])/365,0)))</f>
        <v/>
      </c>
      <c r="O749" s="170"/>
      <c r="P749" s="34"/>
      <c r="Q749" s="67"/>
      <c r="R749" s="67"/>
      <c r="S749" s="67"/>
      <c r="T749" s="67"/>
      <c r="U749" s="244" t="str">
        <f>IF(F749="","",Tabla1[[#This Row],[Fecha Inicio grupo]]+3*7-7)</f>
        <v/>
      </c>
      <c r="V749" s="245" t="str">
        <f>IF(F749="","",EDATE(Tabla1[[#This Row],[Fecha Inicio grupo]],3))</f>
        <v/>
      </c>
      <c r="W749" s="29"/>
      <c r="X749" s="29"/>
      <c r="Y749" s="76"/>
      <c r="Z749" s="76"/>
      <c r="AA749" s="76"/>
      <c r="AB749" s="76"/>
      <c r="AC749" s="76"/>
      <c r="AD749" s="76"/>
      <c r="AE749" s="76"/>
      <c r="AF749" s="76"/>
      <c r="AG749" s="76"/>
      <c r="AH749" s="76"/>
      <c r="AI749" s="76"/>
      <c r="AJ749" s="76"/>
      <c r="AK749" s="76"/>
      <c r="AL749" s="76"/>
      <c r="AM749" s="76"/>
      <c r="AN749" s="76"/>
      <c r="AO749" s="145"/>
      <c r="AP749" s="247" t="str">
        <f>IF(F749="","",IFERROR(VLOOKUP(SUBSTITUTE(SUBSTITUTE(Tabla1[[#This Row],[Uso Sistemas]],"T","P"),"N","F"),Parámetros!$M$2:$N$17,2,0),"Completar hasta 3ra sem. para evaluar a Probacionista"))</f>
        <v/>
      </c>
      <c r="AQ749" s="39"/>
      <c r="AR749" s="39"/>
      <c r="AS749" s="39"/>
      <c r="AT749" s="28"/>
      <c r="AU749" s="55"/>
      <c r="AV749" s="55"/>
      <c r="AW749" s="55"/>
      <c r="AX749" s="249" t="str">
        <f>IF(V749="","",EOMONTH(EDATE(Tabla1[[#This Row],[Fecha Finalización]],2),0))</f>
        <v/>
      </c>
      <c r="AY749" s="39"/>
      <c r="AZ749" s="250" t="str">
        <f>IF(V749="","",EOMONTH(EDATE(Tabla1[[#This Row],[Fecha Finalización]],3),0))</f>
        <v/>
      </c>
      <c r="BA749" s="39"/>
      <c r="BB749" s="39"/>
      <c r="BC749" s="236"/>
      <c r="BD749" s="234" t="str">
        <f>IF(F749="","",Tabla1[[#This Row],[sem 01]]&amp;Tabla1[[#This Row],[sem 02]]&amp;Tabla1[[#This Row],[sem 03]])</f>
        <v/>
      </c>
      <c r="BE749" s="235" t="str">
        <f>IF(TRIM(F749)="","",$B$1&amp;"-"&amp;SUBSTITUTE(Tabla1[[#This Row],[Mes Inscrito]]," ","")&amp;"-"&amp;SUBSTITUTE(Tabla1[[#This Row],[Dia de clases Inscrito]]," ","")&amp;"-"&amp;SUBSTITUTE(Tabla1[[#This Row],[Horario Inscrito]]," ","")&amp;"-"&amp;Tabla1[[#This Row],[Fecha Inicio grupo]])</f>
        <v/>
      </c>
      <c r="BF749" s="252" t="str">
        <f>IF(F749="","",Tabla1[[#This Row],[Curso]])</f>
        <v/>
      </c>
      <c r="BG749" s="253" t="str">
        <f>+IF(TRIM(F749)="","",$B$1&amp;"-"&amp;TRIM(Tabla1[[#This Row],[Mes Inscrito]])&amp;"-"&amp;TRIM(Tabla1[[#This Row],[Dia de clases Inscrito]])&amp;"-"&amp;TRIM(Tabla1[[#This Row],[Horario Inscrito]])&amp;"-"&amp;TRIM(Tabla1[[#This Row],[Fecha Inicio grupo]])&amp;"-"&amp;TRIM(Tabla1[[#This Row],[Tipo Incrito]]))</f>
        <v/>
      </c>
      <c r="BH749" s="307"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8"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8"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8" t="str">
        <f>IF(Tabla1[[#This Row],[Fecha Inicio grupo]]="","",IFERROR(VLOOKUP(Tabla1[[#This Row],[Mes de Alta como miembro]],Parámetros!$AM$2:$AN$16,2,0),"01/01/1900"))</f>
        <v/>
      </c>
    </row>
    <row r="750" spans="1:63" ht="14.45">
      <c r="A750" s="68">
        <v>747</v>
      </c>
      <c r="B750" s="29"/>
      <c r="C750" s="34"/>
      <c r="D750" s="42"/>
      <c r="E750" s="64"/>
      <c r="F750" s="45"/>
      <c r="G750" s="45"/>
      <c r="H750" s="164"/>
      <c r="I750" s="42"/>
      <c r="J750" s="28"/>
      <c r="K750" s="69"/>
      <c r="L750" s="68"/>
      <c r="M750" s="46"/>
      <c r="N750" s="239" t="str">
        <f ca="1">IF(Tabla1[[#This Row],[Fecha de nac]]="","",IF(Tabla1[[#This Row],[Fecha Finalización]] &gt;=TODAY(), DATEDIF(Tabla1[[#This Row],[Fecha de nac]],TODAY(),"y"), ROUNDDOWN((Tabla1[[#This Row],[Fecha Finalización]] -Tabla1[[#This Row],[Fecha de nac]])/365,0)))</f>
        <v/>
      </c>
      <c r="O750" s="170"/>
      <c r="P750" s="34"/>
      <c r="Q750" s="67"/>
      <c r="R750" s="67"/>
      <c r="S750" s="67"/>
      <c r="T750" s="67"/>
      <c r="U750" s="244" t="str">
        <f>IF(F750="","",Tabla1[[#This Row],[Fecha Inicio grupo]]+3*7-7)</f>
        <v/>
      </c>
      <c r="V750" s="245" t="str">
        <f>IF(F750="","",EDATE(Tabla1[[#This Row],[Fecha Inicio grupo]],3))</f>
        <v/>
      </c>
      <c r="W750" s="29"/>
      <c r="X750" s="29"/>
      <c r="Y750" s="76"/>
      <c r="Z750" s="76"/>
      <c r="AA750" s="76"/>
      <c r="AB750" s="76"/>
      <c r="AC750" s="76"/>
      <c r="AD750" s="76"/>
      <c r="AE750" s="76"/>
      <c r="AF750" s="76"/>
      <c r="AG750" s="76"/>
      <c r="AH750" s="76"/>
      <c r="AI750" s="76"/>
      <c r="AJ750" s="76"/>
      <c r="AK750" s="76"/>
      <c r="AL750" s="76"/>
      <c r="AM750" s="76"/>
      <c r="AN750" s="76"/>
      <c r="AO750" s="145"/>
      <c r="AP750" s="247" t="str">
        <f>IF(F750="","",IFERROR(VLOOKUP(SUBSTITUTE(SUBSTITUTE(Tabla1[[#This Row],[Uso Sistemas]],"T","P"),"N","F"),Parámetros!$M$2:$N$17,2,0),"Completar hasta 3ra sem. para evaluar a Probacionista"))</f>
        <v/>
      </c>
      <c r="AQ750" s="39"/>
      <c r="AR750" s="39"/>
      <c r="AS750" s="39"/>
      <c r="AT750" s="28"/>
      <c r="AU750" s="55"/>
      <c r="AV750" s="55"/>
      <c r="AW750" s="55"/>
      <c r="AX750" s="249" t="str">
        <f>IF(V750="","",EOMONTH(EDATE(Tabla1[[#This Row],[Fecha Finalización]],2),0))</f>
        <v/>
      </c>
      <c r="AY750" s="39"/>
      <c r="AZ750" s="250" t="str">
        <f>IF(V750="","",EOMONTH(EDATE(Tabla1[[#This Row],[Fecha Finalización]],3),0))</f>
        <v/>
      </c>
      <c r="BA750" s="39"/>
      <c r="BB750" s="39"/>
      <c r="BC750" s="236"/>
      <c r="BD750" s="234" t="str">
        <f>IF(F750="","",Tabla1[[#This Row],[sem 01]]&amp;Tabla1[[#This Row],[sem 02]]&amp;Tabla1[[#This Row],[sem 03]])</f>
        <v/>
      </c>
      <c r="BE750" s="235" t="str">
        <f>IF(TRIM(F750)="","",$B$1&amp;"-"&amp;SUBSTITUTE(Tabla1[[#This Row],[Mes Inscrito]]," ","")&amp;"-"&amp;SUBSTITUTE(Tabla1[[#This Row],[Dia de clases Inscrito]]," ","")&amp;"-"&amp;SUBSTITUTE(Tabla1[[#This Row],[Horario Inscrito]]," ","")&amp;"-"&amp;Tabla1[[#This Row],[Fecha Inicio grupo]])</f>
        <v/>
      </c>
      <c r="BF750" s="252" t="str">
        <f>IF(F750="","",Tabla1[[#This Row],[Curso]])</f>
        <v/>
      </c>
      <c r="BG750" s="253" t="str">
        <f>+IF(TRIM(F750)="","",$B$1&amp;"-"&amp;TRIM(Tabla1[[#This Row],[Mes Inscrito]])&amp;"-"&amp;TRIM(Tabla1[[#This Row],[Dia de clases Inscrito]])&amp;"-"&amp;TRIM(Tabla1[[#This Row],[Horario Inscrito]])&amp;"-"&amp;TRIM(Tabla1[[#This Row],[Fecha Inicio grupo]])&amp;"-"&amp;TRIM(Tabla1[[#This Row],[Tipo Incrito]]))</f>
        <v/>
      </c>
      <c r="BH750" s="307"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8"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8"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8" t="str">
        <f>IF(Tabla1[[#This Row],[Fecha Inicio grupo]]="","",IFERROR(VLOOKUP(Tabla1[[#This Row],[Mes de Alta como miembro]],Parámetros!$AM$2:$AN$16,2,0),"01/01/1900"))</f>
        <v/>
      </c>
    </row>
    <row r="751" spans="1:63" ht="14.45">
      <c r="A751" s="68">
        <v>748</v>
      </c>
      <c r="B751" s="29"/>
      <c r="C751" s="34"/>
      <c r="D751" s="42"/>
      <c r="E751" s="64"/>
      <c r="F751" s="45"/>
      <c r="G751" s="45"/>
      <c r="H751" s="164"/>
      <c r="I751" s="42"/>
      <c r="J751" s="28"/>
      <c r="K751" s="69"/>
      <c r="L751" s="68"/>
      <c r="M751" s="46"/>
      <c r="N751" s="239" t="str">
        <f ca="1">IF(Tabla1[[#This Row],[Fecha de nac]]="","",IF(Tabla1[[#This Row],[Fecha Finalización]] &gt;=TODAY(), DATEDIF(Tabla1[[#This Row],[Fecha de nac]],TODAY(),"y"), ROUNDDOWN((Tabla1[[#This Row],[Fecha Finalización]] -Tabla1[[#This Row],[Fecha de nac]])/365,0)))</f>
        <v/>
      </c>
      <c r="O751" s="170"/>
      <c r="P751" s="34"/>
      <c r="Q751" s="67"/>
      <c r="R751" s="67"/>
      <c r="S751" s="67"/>
      <c r="T751" s="67"/>
      <c r="U751" s="244" t="str">
        <f>IF(F751="","",Tabla1[[#This Row],[Fecha Inicio grupo]]+3*7-7)</f>
        <v/>
      </c>
      <c r="V751" s="245" t="str">
        <f>IF(F751="","",EDATE(Tabla1[[#This Row],[Fecha Inicio grupo]],3))</f>
        <v/>
      </c>
      <c r="W751" s="29"/>
      <c r="X751" s="29"/>
      <c r="Y751" s="76"/>
      <c r="Z751" s="76"/>
      <c r="AA751" s="76"/>
      <c r="AB751" s="76"/>
      <c r="AC751" s="76"/>
      <c r="AD751" s="76"/>
      <c r="AE751" s="76"/>
      <c r="AF751" s="76"/>
      <c r="AG751" s="76"/>
      <c r="AH751" s="76"/>
      <c r="AI751" s="76"/>
      <c r="AJ751" s="76"/>
      <c r="AK751" s="76"/>
      <c r="AL751" s="76"/>
      <c r="AM751" s="76"/>
      <c r="AN751" s="76"/>
      <c r="AO751" s="145"/>
      <c r="AP751" s="247" t="str">
        <f>IF(F751="","",IFERROR(VLOOKUP(SUBSTITUTE(SUBSTITUTE(Tabla1[[#This Row],[Uso Sistemas]],"T","P"),"N","F"),Parámetros!$M$2:$N$17,2,0),"Completar hasta 3ra sem. para evaluar a Probacionista"))</f>
        <v/>
      </c>
      <c r="AQ751" s="39"/>
      <c r="AR751" s="39"/>
      <c r="AS751" s="39"/>
      <c r="AT751" s="28"/>
      <c r="AU751" s="55"/>
      <c r="AV751" s="55"/>
      <c r="AW751" s="55"/>
      <c r="AX751" s="249" t="str">
        <f>IF(V751="","",EOMONTH(EDATE(Tabla1[[#This Row],[Fecha Finalización]],2),0))</f>
        <v/>
      </c>
      <c r="AY751" s="39"/>
      <c r="AZ751" s="250" t="str">
        <f>IF(V751="","",EOMONTH(EDATE(Tabla1[[#This Row],[Fecha Finalización]],3),0))</f>
        <v/>
      </c>
      <c r="BA751" s="39"/>
      <c r="BB751" s="39"/>
      <c r="BC751" s="236"/>
      <c r="BD751" s="234" t="str">
        <f>IF(F751="","",Tabla1[[#This Row],[sem 01]]&amp;Tabla1[[#This Row],[sem 02]]&amp;Tabla1[[#This Row],[sem 03]])</f>
        <v/>
      </c>
      <c r="BE751" s="235" t="str">
        <f>IF(TRIM(F751)="","",$B$1&amp;"-"&amp;SUBSTITUTE(Tabla1[[#This Row],[Mes Inscrito]]," ","")&amp;"-"&amp;SUBSTITUTE(Tabla1[[#This Row],[Dia de clases Inscrito]]," ","")&amp;"-"&amp;SUBSTITUTE(Tabla1[[#This Row],[Horario Inscrito]]," ","")&amp;"-"&amp;Tabla1[[#This Row],[Fecha Inicio grupo]])</f>
        <v/>
      </c>
      <c r="BF751" s="252" t="str">
        <f>IF(F751="","",Tabla1[[#This Row],[Curso]])</f>
        <v/>
      </c>
      <c r="BG751" s="253" t="str">
        <f>+IF(TRIM(F751)="","",$B$1&amp;"-"&amp;TRIM(Tabla1[[#This Row],[Mes Inscrito]])&amp;"-"&amp;TRIM(Tabla1[[#This Row],[Dia de clases Inscrito]])&amp;"-"&amp;TRIM(Tabla1[[#This Row],[Horario Inscrito]])&amp;"-"&amp;TRIM(Tabla1[[#This Row],[Fecha Inicio grupo]])&amp;"-"&amp;TRIM(Tabla1[[#This Row],[Tipo Incrito]]))</f>
        <v/>
      </c>
      <c r="BH751" s="307"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8"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8"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8" t="str">
        <f>IF(Tabla1[[#This Row],[Fecha Inicio grupo]]="","",IFERROR(VLOOKUP(Tabla1[[#This Row],[Mes de Alta como miembro]],Parámetros!$AM$2:$AN$16,2,0),"01/01/1900"))</f>
        <v/>
      </c>
    </row>
    <row r="752" spans="1:63" ht="14.45">
      <c r="A752" s="68">
        <v>749</v>
      </c>
      <c r="B752" s="29"/>
      <c r="C752" s="34"/>
      <c r="D752" s="42"/>
      <c r="E752" s="64"/>
      <c r="F752" s="45"/>
      <c r="G752" s="45"/>
      <c r="H752" s="164"/>
      <c r="I752" s="42"/>
      <c r="J752" s="28"/>
      <c r="K752" s="69"/>
      <c r="L752" s="68"/>
      <c r="M752" s="46"/>
      <c r="N752" s="239" t="str">
        <f ca="1">IF(Tabla1[[#This Row],[Fecha de nac]]="","",IF(Tabla1[[#This Row],[Fecha Finalización]] &gt;=TODAY(), DATEDIF(Tabla1[[#This Row],[Fecha de nac]],TODAY(),"y"), ROUNDDOWN((Tabla1[[#This Row],[Fecha Finalización]] -Tabla1[[#This Row],[Fecha de nac]])/365,0)))</f>
        <v/>
      </c>
      <c r="O752" s="170"/>
      <c r="P752" s="34"/>
      <c r="Q752" s="67"/>
      <c r="R752" s="67"/>
      <c r="S752" s="67"/>
      <c r="T752" s="67"/>
      <c r="U752" s="244" t="str">
        <f>IF(F752="","",Tabla1[[#This Row],[Fecha Inicio grupo]]+3*7-7)</f>
        <v/>
      </c>
      <c r="V752" s="245" t="str">
        <f>IF(F752="","",EDATE(Tabla1[[#This Row],[Fecha Inicio grupo]],3))</f>
        <v/>
      </c>
      <c r="W752" s="29"/>
      <c r="X752" s="29"/>
      <c r="Y752" s="76"/>
      <c r="Z752" s="76"/>
      <c r="AA752" s="76"/>
      <c r="AB752" s="76"/>
      <c r="AC752" s="76"/>
      <c r="AD752" s="76"/>
      <c r="AE752" s="76"/>
      <c r="AF752" s="76"/>
      <c r="AG752" s="76"/>
      <c r="AH752" s="76"/>
      <c r="AI752" s="76"/>
      <c r="AJ752" s="76"/>
      <c r="AK752" s="76"/>
      <c r="AL752" s="76"/>
      <c r="AM752" s="76"/>
      <c r="AN752" s="76"/>
      <c r="AO752" s="145"/>
      <c r="AP752" s="247" t="str">
        <f>IF(F752="","",IFERROR(VLOOKUP(SUBSTITUTE(SUBSTITUTE(Tabla1[[#This Row],[Uso Sistemas]],"T","P"),"N","F"),Parámetros!$M$2:$N$17,2,0),"Completar hasta 3ra sem. para evaluar a Probacionista"))</f>
        <v/>
      </c>
      <c r="AQ752" s="39"/>
      <c r="AR752" s="39"/>
      <c r="AS752" s="39"/>
      <c r="AT752" s="28"/>
      <c r="AU752" s="55"/>
      <c r="AV752" s="55"/>
      <c r="AW752" s="55"/>
      <c r="AX752" s="249" t="str">
        <f>IF(V752="","",EOMONTH(EDATE(Tabla1[[#This Row],[Fecha Finalización]],2),0))</f>
        <v/>
      </c>
      <c r="AY752" s="39"/>
      <c r="AZ752" s="250" t="str">
        <f>IF(V752="","",EOMONTH(EDATE(Tabla1[[#This Row],[Fecha Finalización]],3),0))</f>
        <v/>
      </c>
      <c r="BA752" s="39"/>
      <c r="BB752" s="39"/>
      <c r="BC752" s="236"/>
      <c r="BD752" s="234" t="str">
        <f>IF(F752="","",Tabla1[[#This Row],[sem 01]]&amp;Tabla1[[#This Row],[sem 02]]&amp;Tabla1[[#This Row],[sem 03]])</f>
        <v/>
      </c>
      <c r="BE752" s="235" t="str">
        <f>IF(TRIM(F752)="","",$B$1&amp;"-"&amp;SUBSTITUTE(Tabla1[[#This Row],[Mes Inscrito]]," ","")&amp;"-"&amp;SUBSTITUTE(Tabla1[[#This Row],[Dia de clases Inscrito]]," ","")&amp;"-"&amp;SUBSTITUTE(Tabla1[[#This Row],[Horario Inscrito]]," ","")&amp;"-"&amp;Tabla1[[#This Row],[Fecha Inicio grupo]])</f>
        <v/>
      </c>
      <c r="BF752" s="252" t="str">
        <f>IF(F752="","",Tabla1[[#This Row],[Curso]])</f>
        <v/>
      </c>
      <c r="BG752" s="253" t="str">
        <f>+IF(TRIM(F752)="","",$B$1&amp;"-"&amp;TRIM(Tabla1[[#This Row],[Mes Inscrito]])&amp;"-"&amp;TRIM(Tabla1[[#This Row],[Dia de clases Inscrito]])&amp;"-"&amp;TRIM(Tabla1[[#This Row],[Horario Inscrito]])&amp;"-"&amp;TRIM(Tabla1[[#This Row],[Fecha Inicio grupo]])&amp;"-"&amp;TRIM(Tabla1[[#This Row],[Tipo Incrito]]))</f>
        <v/>
      </c>
      <c r="BH752" s="307"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8"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8"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8" t="str">
        <f>IF(Tabla1[[#This Row],[Fecha Inicio grupo]]="","",IFERROR(VLOOKUP(Tabla1[[#This Row],[Mes de Alta como miembro]],Parámetros!$AM$2:$AN$16,2,0),"01/01/1900"))</f>
        <v/>
      </c>
    </row>
    <row r="753" spans="1:63" ht="14.45">
      <c r="A753" s="68">
        <v>750</v>
      </c>
      <c r="B753" s="29"/>
      <c r="C753" s="34"/>
      <c r="D753" s="42"/>
      <c r="E753" s="64"/>
      <c r="F753" s="45"/>
      <c r="G753" s="45"/>
      <c r="H753" s="164"/>
      <c r="I753" s="42"/>
      <c r="J753" s="28"/>
      <c r="K753" s="69"/>
      <c r="L753" s="68"/>
      <c r="M753" s="46"/>
      <c r="N753" s="239" t="str">
        <f ca="1">IF(Tabla1[[#This Row],[Fecha de nac]]="","",IF(Tabla1[[#This Row],[Fecha Finalización]] &gt;=TODAY(), DATEDIF(Tabla1[[#This Row],[Fecha de nac]],TODAY(),"y"), ROUNDDOWN((Tabla1[[#This Row],[Fecha Finalización]] -Tabla1[[#This Row],[Fecha de nac]])/365,0)))</f>
        <v/>
      </c>
      <c r="O753" s="170"/>
      <c r="P753" s="34"/>
      <c r="Q753" s="67"/>
      <c r="R753" s="67"/>
      <c r="S753" s="67"/>
      <c r="T753" s="67"/>
      <c r="U753" s="244" t="str">
        <f>IF(F753="","",Tabla1[[#This Row],[Fecha Inicio grupo]]+3*7-7)</f>
        <v/>
      </c>
      <c r="V753" s="245" t="str">
        <f>IF(F753="","",EDATE(Tabla1[[#This Row],[Fecha Inicio grupo]],3))</f>
        <v/>
      </c>
      <c r="W753" s="29"/>
      <c r="X753" s="29"/>
      <c r="Y753" s="76"/>
      <c r="Z753" s="76"/>
      <c r="AA753" s="76"/>
      <c r="AB753" s="76"/>
      <c r="AC753" s="76"/>
      <c r="AD753" s="76"/>
      <c r="AE753" s="76"/>
      <c r="AF753" s="76"/>
      <c r="AG753" s="76"/>
      <c r="AH753" s="76"/>
      <c r="AI753" s="76"/>
      <c r="AJ753" s="76"/>
      <c r="AK753" s="76"/>
      <c r="AL753" s="76"/>
      <c r="AM753" s="76"/>
      <c r="AN753" s="76"/>
      <c r="AO753" s="145"/>
      <c r="AP753" s="247" t="str">
        <f>IF(F753="","",IFERROR(VLOOKUP(SUBSTITUTE(SUBSTITUTE(Tabla1[[#This Row],[Uso Sistemas]],"T","P"),"N","F"),Parámetros!$M$2:$N$17,2,0),"Completar hasta 3ra sem. para evaluar a Probacionista"))</f>
        <v/>
      </c>
      <c r="AQ753" s="39"/>
      <c r="AR753" s="39"/>
      <c r="AS753" s="39"/>
      <c r="AT753" s="28"/>
      <c r="AU753" s="55"/>
      <c r="AV753" s="55"/>
      <c r="AW753" s="55"/>
      <c r="AX753" s="249" t="str">
        <f>IF(V753="","",EOMONTH(EDATE(Tabla1[[#This Row],[Fecha Finalización]],2),0))</f>
        <v/>
      </c>
      <c r="AY753" s="39"/>
      <c r="AZ753" s="250" t="str">
        <f>IF(V753="","",EOMONTH(EDATE(Tabla1[[#This Row],[Fecha Finalización]],3),0))</f>
        <v/>
      </c>
      <c r="BA753" s="39"/>
      <c r="BB753" s="39"/>
      <c r="BC753" s="236"/>
      <c r="BD753" s="234" t="str">
        <f>IF(F753="","",Tabla1[[#This Row],[sem 01]]&amp;Tabla1[[#This Row],[sem 02]]&amp;Tabla1[[#This Row],[sem 03]])</f>
        <v/>
      </c>
      <c r="BE753" s="235" t="str">
        <f>IF(TRIM(F753)="","",$B$1&amp;"-"&amp;SUBSTITUTE(Tabla1[[#This Row],[Mes Inscrito]]," ","")&amp;"-"&amp;SUBSTITUTE(Tabla1[[#This Row],[Dia de clases Inscrito]]," ","")&amp;"-"&amp;SUBSTITUTE(Tabla1[[#This Row],[Horario Inscrito]]," ","")&amp;"-"&amp;Tabla1[[#This Row],[Fecha Inicio grupo]])</f>
        <v/>
      </c>
      <c r="BF753" s="252" t="str">
        <f>IF(F753="","",Tabla1[[#This Row],[Curso]])</f>
        <v/>
      </c>
      <c r="BG753" s="253" t="str">
        <f>+IF(TRIM(F753)="","",$B$1&amp;"-"&amp;TRIM(Tabla1[[#This Row],[Mes Inscrito]])&amp;"-"&amp;TRIM(Tabla1[[#This Row],[Dia de clases Inscrito]])&amp;"-"&amp;TRIM(Tabla1[[#This Row],[Horario Inscrito]])&amp;"-"&amp;TRIM(Tabla1[[#This Row],[Fecha Inicio grupo]])&amp;"-"&amp;TRIM(Tabla1[[#This Row],[Tipo Incrito]]))</f>
        <v/>
      </c>
      <c r="BH753" s="307"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8"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8"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8" t="str">
        <f>IF(Tabla1[[#This Row],[Fecha Inicio grupo]]="","",IFERROR(VLOOKUP(Tabla1[[#This Row],[Mes de Alta como miembro]],Parámetros!$AM$2:$AN$16,2,0),"01/01/1900"))</f>
        <v/>
      </c>
    </row>
    <row r="754" spans="1:63" ht="14.45">
      <c r="A754" s="68">
        <v>751</v>
      </c>
      <c r="B754" s="29"/>
      <c r="C754" s="34"/>
      <c r="D754" s="42"/>
      <c r="E754" s="64"/>
      <c r="F754" s="45"/>
      <c r="G754" s="45"/>
      <c r="H754" s="164"/>
      <c r="I754" s="42"/>
      <c r="J754" s="28"/>
      <c r="K754" s="69"/>
      <c r="L754" s="68"/>
      <c r="M754" s="46"/>
      <c r="N754" s="239" t="str">
        <f ca="1">IF(Tabla1[[#This Row],[Fecha de nac]]="","",IF(Tabla1[[#This Row],[Fecha Finalización]] &gt;=TODAY(), DATEDIF(Tabla1[[#This Row],[Fecha de nac]],TODAY(),"y"), ROUNDDOWN((Tabla1[[#This Row],[Fecha Finalización]] -Tabla1[[#This Row],[Fecha de nac]])/365,0)))</f>
        <v/>
      </c>
      <c r="O754" s="170"/>
      <c r="P754" s="34"/>
      <c r="Q754" s="67"/>
      <c r="R754" s="67"/>
      <c r="S754" s="67"/>
      <c r="T754" s="67"/>
      <c r="U754" s="244" t="str">
        <f>IF(F754="","",Tabla1[[#This Row],[Fecha Inicio grupo]]+3*7-7)</f>
        <v/>
      </c>
      <c r="V754" s="245" t="str">
        <f>IF(F754="","",EDATE(Tabla1[[#This Row],[Fecha Inicio grupo]],3))</f>
        <v/>
      </c>
      <c r="W754" s="29"/>
      <c r="X754" s="29"/>
      <c r="Y754" s="76"/>
      <c r="Z754" s="76"/>
      <c r="AA754" s="76"/>
      <c r="AB754" s="76"/>
      <c r="AC754" s="76"/>
      <c r="AD754" s="76"/>
      <c r="AE754" s="76"/>
      <c r="AF754" s="76"/>
      <c r="AG754" s="76"/>
      <c r="AH754" s="76"/>
      <c r="AI754" s="76"/>
      <c r="AJ754" s="76"/>
      <c r="AK754" s="76"/>
      <c r="AL754" s="76"/>
      <c r="AM754" s="76"/>
      <c r="AN754" s="76"/>
      <c r="AO754" s="145"/>
      <c r="AP754" s="247" t="str">
        <f>IF(F754="","",IFERROR(VLOOKUP(SUBSTITUTE(SUBSTITUTE(Tabla1[[#This Row],[Uso Sistemas]],"T","P"),"N","F"),Parámetros!$M$2:$N$17,2,0),"Completar hasta 3ra sem. para evaluar a Probacionista"))</f>
        <v/>
      </c>
      <c r="AQ754" s="39"/>
      <c r="AR754" s="39"/>
      <c r="AS754" s="39"/>
      <c r="AT754" s="28"/>
      <c r="AU754" s="55"/>
      <c r="AV754" s="55"/>
      <c r="AW754" s="55"/>
      <c r="AX754" s="249" t="str">
        <f>IF(V754="","",EOMONTH(EDATE(Tabla1[[#This Row],[Fecha Finalización]],2),0))</f>
        <v/>
      </c>
      <c r="AY754" s="39"/>
      <c r="AZ754" s="250" t="str">
        <f>IF(V754="","",EOMONTH(EDATE(Tabla1[[#This Row],[Fecha Finalización]],3),0))</f>
        <v/>
      </c>
      <c r="BA754" s="39"/>
      <c r="BB754" s="39"/>
      <c r="BC754" s="236"/>
      <c r="BD754" s="234" t="str">
        <f>IF(F754="","",Tabla1[[#This Row],[sem 01]]&amp;Tabla1[[#This Row],[sem 02]]&amp;Tabla1[[#This Row],[sem 03]])</f>
        <v/>
      </c>
      <c r="BE754" s="235" t="str">
        <f>IF(TRIM(F754)="","",$B$1&amp;"-"&amp;SUBSTITUTE(Tabla1[[#This Row],[Mes Inscrito]]," ","")&amp;"-"&amp;SUBSTITUTE(Tabla1[[#This Row],[Dia de clases Inscrito]]," ","")&amp;"-"&amp;SUBSTITUTE(Tabla1[[#This Row],[Horario Inscrito]]," ","")&amp;"-"&amp;Tabla1[[#This Row],[Fecha Inicio grupo]])</f>
        <v/>
      </c>
      <c r="BF754" s="252" t="str">
        <f>IF(F754="","",Tabla1[[#This Row],[Curso]])</f>
        <v/>
      </c>
      <c r="BG754" s="253" t="str">
        <f>+IF(TRIM(F754)="","",$B$1&amp;"-"&amp;TRIM(Tabla1[[#This Row],[Mes Inscrito]])&amp;"-"&amp;TRIM(Tabla1[[#This Row],[Dia de clases Inscrito]])&amp;"-"&amp;TRIM(Tabla1[[#This Row],[Horario Inscrito]])&amp;"-"&amp;TRIM(Tabla1[[#This Row],[Fecha Inicio grupo]])&amp;"-"&amp;TRIM(Tabla1[[#This Row],[Tipo Incrito]]))</f>
        <v/>
      </c>
      <c r="BH754" s="307"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8"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8"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8" t="str">
        <f>IF(Tabla1[[#This Row],[Fecha Inicio grupo]]="","",IFERROR(VLOOKUP(Tabla1[[#This Row],[Mes de Alta como miembro]],Parámetros!$AM$2:$AN$16,2,0),"01/01/1900"))</f>
        <v/>
      </c>
    </row>
    <row r="755" spans="1:63" ht="14.45">
      <c r="A755" s="68">
        <v>752</v>
      </c>
      <c r="B755" s="29"/>
      <c r="C755" s="34"/>
      <c r="D755" s="42"/>
      <c r="E755" s="64"/>
      <c r="F755" s="45"/>
      <c r="G755" s="45"/>
      <c r="H755" s="164"/>
      <c r="I755" s="42"/>
      <c r="J755" s="28"/>
      <c r="K755" s="69"/>
      <c r="L755" s="68"/>
      <c r="M755" s="46"/>
      <c r="N755" s="239" t="str">
        <f ca="1">IF(Tabla1[[#This Row],[Fecha de nac]]="","",IF(Tabla1[[#This Row],[Fecha Finalización]] &gt;=TODAY(), DATEDIF(Tabla1[[#This Row],[Fecha de nac]],TODAY(),"y"), ROUNDDOWN((Tabla1[[#This Row],[Fecha Finalización]] -Tabla1[[#This Row],[Fecha de nac]])/365,0)))</f>
        <v/>
      </c>
      <c r="O755" s="170"/>
      <c r="P755" s="34"/>
      <c r="Q755" s="67"/>
      <c r="R755" s="67"/>
      <c r="S755" s="67"/>
      <c r="T755" s="67"/>
      <c r="U755" s="244" t="str">
        <f>IF(F755="","",Tabla1[[#This Row],[Fecha Inicio grupo]]+3*7-7)</f>
        <v/>
      </c>
      <c r="V755" s="245" t="str">
        <f>IF(F755="","",EDATE(Tabla1[[#This Row],[Fecha Inicio grupo]],3))</f>
        <v/>
      </c>
      <c r="W755" s="29"/>
      <c r="X755" s="29"/>
      <c r="Y755" s="76"/>
      <c r="Z755" s="76"/>
      <c r="AA755" s="76"/>
      <c r="AB755" s="76"/>
      <c r="AC755" s="76"/>
      <c r="AD755" s="76"/>
      <c r="AE755" s="76"/>
      <c r="AF755" s="76"/>
      <c r="AG755" s="76"/>
      <c r="AH755" s="76"/>
      <c r="AI755" s="76"/>
      <c r="AJ755" s="76"/>
      <c r="AK755" s="76"/>
      <c r="AL755" s="76"/>
      <c r="AM755" s="76"/>
      <c r="AN755" s="76"/>
      <c r="AO755" s="145"/>
      <c r="AP755" s="247" t="str">
        <f>IF(F755="","",IFERROR(VLOOKUP(SUBSTITUTE(SUBSTITUTE(Tabla1[[#This Row],[Uso Sistemas]],"T","P"),"N","F"),Parámetros!$M$2:$N$17,2,0),"Completar hasta 3ra sem. para evaluar a Probacionista"))</f>
        <v/>
      </c>
      <c r="AQ755" s="39"/>
      <c r="AR755" s="39"/>
      <c r="AS755" s="39"/>
      <c r="AT755" s="28"/>
      <c r="AU755" s="55"/>
      <c r="AV755" s="55"/>
      <c r="AW755" s="55"/>
      <c r="AX755" s="249" t="str">
        <f>IF(V755="","",EOMONTH(EDATE(Tabla1[[#This Row],[Fecha Finalización]],2),0))</f>
        <v/>
      </c>
      <c r="AY755" s="39"/>
      <c r="AZ755" s="250" t="str">
        <f>IF(V755="","",EOMONTH(EDATE(Tabla1[[#This Row],[Fecha Finalización]],3),0))</f>
        <v/>
      </c>
      <c r="BA755" s="39"/>
      <c r="BB755" s="39"/>
      <c r="BC755" s="236"/>
      <c r="BD755" s="234" t="str">
        <f>IF(F755="","",Tabla1[[#This Row],[sem 01]]&amp;Tabla1[[#This Row],[sem 02]]&amp;Tabla1[[#This Row],[sem 03]])</f>
        <v/>
      </c>
      <c r="BE755" s="235" t="str">
        <f>IF(TRIM(F755)="","",$B$1&amp;"-"&amp;SUBSTITUTE(Tabla1[[#This Row],[Mes Inscrito]]," ","")&amp;"-"&amp;SUBSTITUTE(Tabla1[[#This Row],[Dia de clases Inscrito]]," ","")&amp;"-"&amp;SUBSTITUTE(Tabla1[[#This Row],[Horario Inscrito]]," ","")&amp;"-"&amp;Tabla1[[#This Row],[Fecha Inicio grupo]])</f>
        <v/>
      </c>
      <c r="BF755" s="252" t="str">
        <f>IF(F755="","",Tabla1[[#This Row],[Curso]])</f>
        <v/>
      </c>
      <c r="BG755" s="253" t="str">
        <f>+IF(TRIM(F755)="","",$B$1&amp;"-"&amp;TRIM(Tabla1[[#This Row],[Mes Inscrito]])&amp;"-"&amp;TRIM(Tabla1[[#This Row],[Dia de clases Inscrito]])&amp;"-"&amp;TRIM(Tabla1[[#This Row],[Horario Inscrito]])&amp;"-"&amp;TRIM(Tabla1[[#This Row],[Fecha Inicio grupo]])&amp;"-"&amp;TRIM(Tabla1[[#This Row],[Tipo Incrito]]))</f>
        <v/>
      </c>
      <c r="BH755" s="307"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8"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8"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8" t="str">
        <f>IF(Tabla1[[#This Row],[Fecha Inicio grupo]]="","",IFERROR(VLOOKUP(Tabla1[[#This Row],[Mes de Alta como miembro]],Parámetros!$AM$2:$AN$16,2,0),"01/01/1900"))</f>
        <v/>
      </c>
    </row>
    <row r="756" spans="1:63" ht="14.45">
      <c r="A756" s="68">
        <v>753</v>
      </c>
      <c r="B756" s="29"/>
      <c r="C756" s="34"/>
      <c r="D756" s="42"/>
      <c r="E756" s="64"/>
      <c r="F756" s="45"/>
      <c r="G756" s="45"/>
      <c r="H756" s="164"/>
      <c r="I756" s="42"/>
      <c r="J756" s="28"/>
      <c r="K756" s="69"/>
      <c r="L756" s="68"/>
      <c r="M756" s="46"/>
      <c r="N756" s="239" t="str">
        <f ca="1">IF(Tabla1[[#This Row],[Fecha de nac]]="","",IF(Tabla1[[#This Row],[Fecha Finalización]] &gt;=TODAY(), DATEDIF(Tabla1[[#This Row],[Fecha de nac]],TODAY(),"y"), ROUNDDOWN((Tabla1[[#This Row],[Fecha Finalización]] -Tabla1[[#This Row],[Fecha de nac]])/365,0)))</f>
        <v/>
      </c>
      <c r="O756" s="170"/>
      <c r="P756" s="34"/>
      <c r="Q756" s="67"/>
      <c r="R756" s="67"/>
      <c r="S756" s="67"/>
      <c r="T756" s="67"/>
      <c r="U756" s="244" t="str">
        <f>IF(F756="","",Tabla1[[#This Row],[Fecha Inicio grupo]]+3*7-7)</f>
        <v/>
      </c>
      <c r="V756" s="245" t="str">
        <f>IF(F756="","",EDATE(Tabla1[[#This Row],[Fecha Inicio grupo]],3))</f>
        <v/>
      </c>
      <c r="W756" s="29"/>
      <c r="X756" s="29"/>
      <c r="Y756" s="76"/>
      <c r="Z756" s="76"/>
      <c r="AA756" s="76"/>
      <c r="AB756" s="76"/>
      <c r="AC756" s="76"/>
      <c r="AD756" s="76"/>
      <c r="AE756" s="76"/>
      <c r="AF756" s="76"/>
      <c r="AG756" s="76"/>
      <c r="AH756" s="76"/>
      <c r="AI756" s="76"/>
      <c r="AJ756" s="76"/>
      <c r="AK756" s="76"/>
      <c r="AL756" s="76"/>
      <c r="AM756" s="76"/>
      <c r="AN756" s="76"/>
      <c r="AO756" s="145"/>
      <c r="AP756" s="247" t="str">
        <f>IF(F756="","",IFERROR(VLOOKUP(SUBSTITUTE(SUBSTITUTE(Tabla1[[#This Row],[Uso Sistemas]],"T","P"),"N","F"),Parámetros!$M$2:$N$17,2,0),"Completar hasta 3ra sem. para evaluar a Probacionista"))</f>
        <v/>
      </c>
      <c r="AQ756" s="39"/>
      <c r="AR756" s="39"/>
      <c r="AS756" s="39"/>
      <c r="AT756" s="28"/>
      <c r="AU756" s="55"/>
      <c r="AV756" s="55"/>
      <c r="AW756" s="55"/>
      <c r="AX756" s="249" t="str">
        <f>IF(V756="","",EOMONTH(EDATE(Tabla1[[#This Row],[Fecha Finalización]],2),0))</f>
        <v/>
      </c>
      <c r="AY756" s="39"/>
      <c r="AZ756" s="250" t="str">
        <f>IF(V756="","",EOMONTH(EDATE(Tabla1[[#This Row],[Fecha Finalización]],3),0))</f>
        <v/>
      </c>
      <c r="BA756" s="39"/>
      <c r="BB756" s="39"/>
      <c r="BC756" s="236"/>
      <c r="BD756" s="234" t="str">
        <f>IF(F756="","",Tabla1[[#This Row],[sem 01]]&amp;Tabla1[[#This Row],[sem 02]]&amp;Tabla1[[#This Row],[sem 03]])</f>
        <v/>
      </c>
      <c r="BE756" s="235" t="str">
        <f>IF(TRIM(F756)="","",$B$1&amp;"-"&amp;SUBSTITUTE(Tabla1[[#This Row],[Mes Inscrito]]," ","")&amp;"-"&amp;SUBSTITUTE(Tabla1[[#This Row],[Dia de clases Inscrito]]," ","")&amp;"-"&amp;SUBSTITUTE(Tabla1[[#This Row],[Horario Inscrito]]," ","")&amp;"-"&amp;Tabla1[[#This Row],[Fecha Inicio grupo]])</f>
        <v/>
      </c>
      <c r="BF756" s="252" t="str">
        <f>IF(F756="","",Tabla1[[#This Row],[Curso]])</f>
        <v/>
      </c>
      <c r="BG756" s="253" t="str">
        <f>+IF(TRIM(F756)="","",$B$1&amp;"-"&amp;TRIM(Tabla1[[#This Row],[Mes Inscrito]])&amp;"-"&amp;TRIM(Tabla1[[#This Row],[Dia de clases Inscrito]])&amp;"-"&amp;TRIM(Tabla1[[#This Row],[Horario Inscrito]])&amp;"-"&amp;TRIM(Tabla1[[#This Row],[Fecha Inicio grupo]])&amp;"-"&amp;TRIM(Tabla1[[#This Row],[Tipo Incrito]]))</f>
        <v/>
      </c>
      <c r="BH756" s="307"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8"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8"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8" t="str">
        <f>IF(Tabla1[[#This Row],[Fecha Inicio grupo]]="","",IFERROR(VLOOKUP(Tabla1[[#This Row],[Mes de Alta como miembro]],Parámetros!$AM$2:$AN$16,2,0),"01/01/1900"))</f>
        <v/>
      </c>
    </row>
    <row r="757" spans="1:63" ht="14.45">
      <c r="A757" s="68">
        <v>754</v>
      </c>
      <c r="B757" s="29"/>
      <c r="C757" s="34"/>
      <c r="D757" s="42"/>
      <c r="E757" s="64"/>
      <c r="F757" s="45"/>
      <c r="G757" s="45"/>
      <c r="H757" s="164"/>
      <c r="I757" s="42"/>
      <c r="J757" s="28"/>
      <c r="K757" s="69"/>
      <c r="L757" s="68"/>
      <c r="M757" s="46"/>
      <c r="N757" s="239" t="str">
        <f ca="1">IF(Tabla1[[#This Row],[Fecha de nac]]="","",IF(Tabla1[[#This Row],[Fecha Finalización]] &gt;=TODAY(), DATEDIF(Tabla1[[#This Row],[Fecha de nac]],TODAY(),"y"), ROUNDDOWN((Tabla1[[#This Row],[Fecha Finalización]] -Tabla1[[#This Row],[Fecha de nac]])/365,0)))</f>
        <v/>
      </c>
      <c r="O757" s="170"/>
      <c r="P757" s="34"/>
      <c r="Q757" s="67"/>
      <c r="R757" s="67"/>
      <c r="S757" s="67"/>
      <c r="T757" s="67"/>
      <c r="U757" s="244" t="str">
        <f>IF(F757="","",Tabla1[[#This Row],[Fecha Inicio grupo]]+3*7-7)</f>
        <v/>
      </c>
      <c r="V757" s="245" t="str">
        <f>IF(F757="","",EDATE(Tabla1[[#This Row],[Fecha Inicio grupo]],3))</f>
        <v/>
      </c>
      <c r="W757" s="29"/>
      <c r="X757" s="29"/>
      <c r="Y757" s="76"/>
      <c r="Z757" s="76"/>
      <c r="AA757" s="76"/>
      <c r="AB757" s="76"/>
      <c r="AC757" s="76"/>
      <c r="AD757" s="76"/>
      <c r="AE757" s="76"/>
      <c r="AF757" s="76"/>
      <c r="AG757" s="76"/>
      <c r="AH757" s="76"/>
      <c r="AI757" s="76"/>
      <c r="AJ757" s="76"/>
      <c r="AK757" s="76"/>
      <c r="AL757" s="76"/>
      <c r="AM757" s="76"/>
      <c r="AN757" s="76"/>
      <c r="AO757" s="145"/>
      <c r="AP757" s="247" t="str">
        <f>IF(F757="","",IFERROR(VLOOKUP(SUBSTITUTE(SUBSTITUTE(Tabla1[[#This Row],[Uso Sistemas]],"T","P"),"N","F"),Parámetros!$M$2:$N$17,2,0),"Completar hasta 3ra sem. para evaluar a Probacionista"))</f>
        <v/>
      </c>
      <c r="AQ757" s="39"/>
      <c r="AR757" s="39"/>
      <c r="AS757" s="39"/>
      <c r="AT757" s="28"/>
      <c r="AU757" s="55"/>
      <c r="AV757" s="55"/>
      <c r="AW757" s="55"/>
      <c r="AX757" s="249" t="str">
        <f>IF(V757="","",EOMONTH(EDATE(Tabla1[[#This Row],[Fecha Finalización]],2),0))</f>
        <v/>
      </c>
      <c r="AY757" s="39"/>
      <c r="AZ757" s="250" t="str">
        <f>IF(V757="","",EOMONTH(EDATE(Tabla1[[#This Row],[Fecha Finalización]],3),0))</f>
        <v/>
      </c>
      <c r="BA757" s="39"/>
      <c r="BB757" s="39"/>
      <c r="BC757" s="236"/>
      <c r="BD757" s="234" t="str">
        <f>IF(F757="","",Tabla1[[#This Row],[sem 01]]&amp;Tabla1[[#This Row],[sem 02]]&amp;Tabla1[[#This Row],[sem 03]])</f>
        <v/>
      </c>
      <c r="BE757" s="235" t="str">
        <f>IF(TRIM(F757)="","",$B$1&amp;"-"&amp;SUBSTITUTE(Tabla1[[#This Row],[Mes Inscrito]]," ","")&amp;"-"&amp;SUBSTITUTE(Tabla1[[#This Row],[Dia de clases Inscrito]]," ","")&amp;"-"&amp;SUBSTITUTE(Tabla1[[#This Row],[Horario Inscrito]]," ","")&amp;"-"&amp;Tabla1[[#This Row],[Fecha Inicio grupo]])</f>
        <v/>
      </c>
      <c r="BF757" s="252" t="str">
        <f>IF(F757="","",Tabla1[[#This Row],[Curso]])</f>
        <v/>
      </c>
      <c r="BG757" s="253" t="str">
        <f>+IF(TRIM(F757)="","",$B$1&amp;"-"&amp;TRIM(Tabla1[[#This Row],[Mes Inscrito]])&amp;"-"&amp;TRIM(Tabla1[[#This Row],[Dia de clases Inscrito]])&amp;"-"&amp;TRIM(Tabla1[[#This Row],[Horario Inscrito]])&amp;"-"&amp;TRIM(Tabla1[[#This Row],[Fecha Inicio grupo]])&amp;"-"&amp;TRIM(Tabla1[[#This Row],[Tipo Incrito]]))</f>
        <v/>
      </c>
      <c r="BH757" s="307"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8"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8"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8" t="str">
        <f>IF(Tabla1[[#This Row],[Fecha Inicio grupo]]="","",IFERROR(VLOOKUP(Tabla1[[#This Row],[Mes de Alta como miembro]],Parámetros!$AM$2:$AN$16,2,0),"01/01/1900"))</f>
        <v/>
      </c>
    </row>
    <row r="758" spans="1:63" ht="14.45">
      <c r="A758" s="68">
        <v>755</v>
      </c>
      <c r="B758" s="29"/>
      <c r="C758" s="34"/>
      <c r="D758" s="42"/>
      <c r="E758" s="64"/>
      <c r="F758" s="45"/>
      <c r="G758" s="45"/>
      <c r="H758" s="164"/>
      <c r="I758" s="42"/>
      <c r="J758" s="28"/>
      <c r="K758" s="69"/>
      <c r="L758" s="68"/>
      <c r="M758" s="46"/>
      <c r="N758" s="239" t="str">
        <f ca="1">IF(Tabla1[[#This Row],[Fecha de nac]]="","",IF(Tabla1[[#This Row],[Fecha Finalización]] &gt;=TODAY(), DATEDIF(Tabla1[[#This Row],[Fecha de nac]],TODAY(),"y"), ROUNDDOWN((Tabla1[[#This Row],[Fecha Finalización]] -Tabla1[[#This Row],[Fecha de nac]])/365,0)))</f>
        <v/>
      </c>
      <c r="O758" s="170"/>
      <c r="P758" s="34"/>
      <c r="Q758" s="67"/>
      <c r="R758" s="67"/>
      <c r="S758" s="67"/>
      <c r="T758" s="67"/>
      <c r="U758" s="244" t="str">
        <f>IF(F758="","",Tabla1[[#This Row],[Fecha Inicio grupo]]+3*7-7)</f>
        <v/>
      </c>
      <c r="V758" s="245" t="str">
        <f>IF(F758="","",EDATE(Tabla1[[#This Row],[Fecha Inicio grupo]],3))</f>
        <v/>
      </c>
      <c r="W758" s="29"/>
      <c r="X758" s="29"/>
      <c r="Y758" s="76"/>
      <c r="Z758" s="76"/>
      <c r="AA758" s="76"/>
      <c r="AB758" s="76"/>
      <c r="AC758" s="76"/>
      <c r="AD758" s="76"/>
      <c r="AE758" s="76"/>
      <c r="AF758" s="76"/>
      <c r="AG758" s="76"/>
      <c r="AH758" s="76"/>
      <c r="AI758" s="76"/>
      <c r="AJ758" s="76"/>
      <c r="AK758" s="76"/>
      <c r="AL758" s="76"/>
      <c r="AM758" s="76"/>
      <c r="AN758" s="76"/>
      <c r="AO758" s="145"/>
      <c r="AP758" s="247" t="str">
        <f>IF(F758="","",IFERROR(VLOOKUP(SUBSTITUTE(SUBSTITUTE(Tabla1[[#This Row],[Uso Sistemas]],"T","P"),"N","F"),Parámetros!$M$2:$N$17,2,0),"Completar hasta 3ra sem. para evaluar a Probacionista"))</f>
        <v/>
      </c>
      <c r="AQ758" s="39"/>
      <c r="AR758" s="39"/>
      <c r="AS758" s="39"/>
      <c r="AT758" s="28"/>
      <c r="AU758" s="55"/>
      <c r="AV758" s="55"/>
      <c r="AW758" s="55"/>
      <c r="AX758" s="249" t="str">
        <f>IF(V758="","",EOMONTH(EDATE(Tabla1[[#This Row],[Fecha Finalización]],2),0))</f>
        <v/>
      </c>
      <c r="AY758" s="39"/>
      <c r="AZ758" s="250" t="str">
        <f>IF(V758="","",EOMONTH(EDATE(Tabla1[[#This Row],[Fecha Finalización]],3),0))</f>
        <v/>
      </c>
      <c r="BA758" s="39"/>
      <c r="BB758" s="39"/>
      <c r="BC758" s="236"/>
      <c r="BD758" s="234" t="str">
        <f>IF(F758="","",Tabla1[[#This Row],[sem 01]]&amp;Tabla1[[#This Row],[sem 02]]&amp;Tabla1[[#This Row],[sem 03]])</f>
        <v/>
      </c>
      <c r="BE758" s="235" t="str">
        <f>IF(TRIM(F758)="","",$B$1&amp;"-"&amp;SUBSTITUTE(Tabla1[[#This Row],[Mes Inscrito]]," ","")&amp;"-"&amp;SUBSTITUTE(Tabla1[[#This Row],[Dia de clases Inscrito]]," ","")&amp;"-"&amp;SUBSTITUTE(Tabla1[[#This Row],[Horario Inscrito]]," ","")&amp;"-"&amp;Tabla1[[#This Row],[Fecha Inicio grupo]])</f>
        <v/>
      </c>
      <c r="BF758" s="252" t="str">
        <f>IF(F758="","",Tabla1[[#This Row],[Curso]])</f>
        <v/>
      </c>
      <c r="BG758" s="253" t="str">
        <f>+IF(TRIM(F758)="","",$B$1&amp;"-"&amp;TRIM(Tabla1[[#This Row],[Mes Inscrito]])&amp;"-"&amp;TRIM(Tabla1[[#This Row],[Dia de clases Inscrito]])&amp;"-"&amp;TRIM(Tabla1[[#This Row],[Horario Inscrito]])&amp;"-"&amp;TRIM(Tabla1[[#This Row],[Fecha Inicio grupo]])&amp;"-"&amp;TRIM(Tabla1[[#This Row],[Tipo Incrito]]))</f>
        <v/>
      </c>
      <c r="BH758" s="307"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8"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8"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8" t="str">
        <f>IF(Tabla1[[#This Row],[Fecha Inicio grupo]]="","",IFERROR(VLOOKUP(Tabla1[[#This Row],[Mes de Alta como miembro]],Parámetros!$AM$2:$AN$16,2,0),"01/01/1900"))</f>
        <v/>
      </c>
    </row>
    <row r="759" spans="1:63" ht="14.45">
      <c r="A759" s="68">
        <v>756</v>
      </c>
      <c r="B759" s="29"/>
      <c r="C759" s="34"/>
      <c r="D759" s="42"/>
      <c r="E759" s="64"/>
      <c r="F759" s="45"/>
      <c r="G759" s="45"/>
      <c r="H759" s="164"/>
      <c r="I759" s="42"/>
      <c r="J759" s="28"/>
      <c r="K759" s="69"/>
      <c r="L759" s="68"/>
      <c r="M759" s="46"/>
      <c r="N759" s="239" t="str">
        <f ca="1">IF(Tabla1[[#This Row],[Fecha de nac]]="","",IF(Tabla1[[#This Row],[Fecha Finalización]] &gt;=TODAY(), DATEDIF(Tabla1[[#This Row],[Fecha de nac]],TODAY(),"y"), ROUNDDOWN((Tabla1[[#This Row],[Fecha Finalización]] -Tabla1[[#This Row],[Fecha de nac]])/365,0)))</f>
        <v/>
      </c>
      <c r="O759" s="170"/>
      <c r="P759" s="34"/>
      <c r="Q759" s="67"/>
      <c r="R759" s="67"/>
      <c r="S759" s="67"/>
      <c r="T759" s="67"/>
      <c r="U759" s="244" t="str">
        <f>IF(F759="","",Tabla1[[#This Row],[Fecha Inicio grupo]]+3*7-7)</f>
        <v/>
      </c>
      <c r="V759" s="245" t="str">
        <f>IF(F759="","",EDATE(Tabla1[[#This Row],[Fecha Inicio grupo]],3))</f>
        <v/>
      </c>
      <c r="W759" s="29"/>
      <c r="X759" s="29"/>
      <c r="Y759" s="76"/>
      <c r="Z759" s="76"/>
      <c r="AA759" s="76"/>
      <c r="AB759" s="76"/>
      <c r="AC759" s="76"/>
      <c r="AD759" s="76"/>
      <c r="AE759" s="76"/>
      <c r="AF759" s="76"/>
      <c r="AG759" s="76"/>
      <c r="AH759" s="76"/>
      <c r="AI759" s="76"/>
      <c r="AJ759" s="76"/>
      <c r="AK759" s="76"/>
      <c r="AL759" s="76"/>
      <c r="AM759" s="76"/>
      <c r="AN759" s="76"/>
      <c r="AO759" s="145"/>
      <c r="AP759" s="247" t="str">
        <f>IF(F759="","",IFERROR(VLOOKUP(SUBSTITUTE(SUBSTITUTE(Tabla1[[#This Row],[Uso Sistemas]],"T","P"),"N","F"),Parámetros!$M$2:$N$17,2,0),"Completar hasta 3ra sem. para evaluar a Probacionista"))</f>
        <v/>
      </c>
      <c r="AQ759" s="39"/>
      <c r="AR759" s="39"/>
      <c r="AS759" s="39"/>
      <c r="AT759" s="28"/>
      <c r="AU759" s="55"/>
      <c r="AV759" s="55"/>
      <c r="AW759" s="55"/>
      <c r="AX759" s="249" t="str">
        <f>IF(V759="","",EOMONTH(EDATE(Tabla1[[#This Row],[Fecha Finalización]],2),0))</f>
        <v/>
      </c>
      <c r="AY759" s="39"/>
      <c r="AZ759" s="250" t="str">
        <f>IF(V759="","",EOMONTH(EDATE(Tabla1[[#This Row],[Fecha Finalización]],3),0))</f>
        <v/>
      </c>
      <c r="BA759" s="39"/>
      <c r="BB759" s="39"/>
      <c r="BC759" s="236"/>
      <c r="BD759" s="234" t="str">
        <f>IF(F759="","",Tabla1[[#This Row],[sem 01]]&amp;Tabla1[[#This Row],[sem 02]]&amp;Tabla1[[#This Row],[sem 03]])</f>
        <v/>
      </c>
      <c r="BE759" s="235" t="str">
        <f>IF(TRIM(F759)="","",$B$1&amp;"-"&amp;SUBSTITUTE(Tabla1[[#This Row],[Mes Inscrito]]," ","")&amp;"-"&amp;SUBSTITUTE(Tabla1[[#This Row],[Dia de clases Inscrito]]," ","")&amp;"-"&amp;SUBSTITUTE(Tabla1[[#This Row],[Horario Inscrito]]," ","")&amp;"-"&amp;Tabla1[[#This Row],[Fecha Inicio grupo]])</f>
        <v/>
      </c>
      <c r="BF759" s="252" t="str">
        <f>IF(F759="","",Tabla1[[#This Row],[Curso]])</f>
        <v/>
      </c>
      <c r="BG759" s="253" t="str">
        <f>+IF(TRIM(F759)="","",$B$1&amp;"-"&amp;TRIM(Tabla1[[#This Row],[Mes Inscrito]])&amp;"-"&amp;TRIM(Tabla1[[#This Row],[Dia de clases Inscrito]])&amp;"-"&amp;TRIM(Tabla1[[#This Row],[Horario Inscrito]])&amp;"-"&amp;TRIM(Tabla1[[#This Row],[Fecha Inicio grupo]])&amp;"-"&amp;TRIM(Tabla1[[#This Row],[Tipo Incrito]]))</f>
        <v/>
      </c>
      <c r="BH759" s="307"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8"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8"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8" t="str">
        <f>IF(Tabla1[[#This Row],[Fecha Inicio grupo]]="","",IFERROR(VLOOKUP(Tabla1[[#This Row],[Mes de Alta como miembro]],Parámetros!$AM$2:$AN$16,2,0),"01/01/1900"))</f>
        <v/>
      </c>
    </row>
    <row r="760" spans="1:63" ht="14.45">
      <c r="A760" s="68">
        <v>757</v>
      </c>
      <c r="B760" s="29"/>
      <c r="C760" s="34"/>
      <c r="D760" s="42"/>
      <c r="E760" s="64"/>
      <c r="F760" s="45"/>
      <c r="G760" s="45"/>
      <c r="H760" s="164"/>
      <c r="I760" s="42"/>
      <c r="J760" s="28"/>
      <c r="K760" s="69"/>
      <c r="L760" s="68"/>
      <c r="M760" s="46"/>
      <c r="N760" s="239" t="str">
        <f ca="1">IF(Tabla1[[#This Row],[Fecha de nac]]="","",IF(Tabla1[[#This Row],[Fecha Finalización]] &gt;=TODAY(), DATEDIF(Tabla1[[#This Row],[Fecha de nac]],TODAY(),"y"), ROUNDDOWN((Tabla1[[#This Row],[Fecha Finalización]] -Tabla1[[#This Row],[Fecha de nac]])/365,0)))</f>
        <v/>
      </c>
      <c r="O760" s="170"/>
      <c r="P760" s="34"/>
      <c r="Q760" s="67"/>
      <c r="R760" s="67"/>
      <c r="S760" s="67"/>
      <c r="T760" s="67"/>
      <c r="U760" s="244" t="str">
        <f>IF(F760="","",Tabla1[[#This Row],[Fecha Inicio grupo]]+3*7-7)</f>
        <v/>
      </c>
      <c r="V760" s="245" t="str">
        <f>IF(F760="","",EDATE(Tabla1[[#This Row],[Fecha Inicio grupo]],3))</f>
        <v/>
      </c>
      <c r="W760" s="29"/>
      <c r="X760" s="29"/>
      <c r="Y760" s="76"/>
      <c r="Z760" s="76"/>
      <c r="AA760" s="76"/>
      <c r="AB760" s="76"/>
      <c r="AC760" s="76"/>
      <c r="AD760" s="76"/>
      <c r="AE760" s="76"/>
      <c r="AF760" s="76"/>
      <c r="AG760" s="76"/>
      <c r="AH760" s="76"/>
      <c r="AI760" s="76"/>
      <c r="AJ760" s="76"/>
      <c r="AK760" s="76"/>
      <c r="AL760" s="76"/>
      <c r="AM760" s="76"/>
      <c r="AN760" s="76"/>
      <c r="AO760" s="145"/>
      <c r="AP760" s="247" t="str">
        <f>IF(F760="","",IFERROR(VLOOKUP(SUBSTITUTE(SUBSTITUTE(Tabla1[[#This Row],[Uso Sistemas]],"T","P"),"N","F"),Parámetros!$M$2:$N$17,2,0),"Completar hasta 3ra sem. para evaluar a Probacionista"))</f>
        <v/>
      </c>
      <c r="AQ760" s="39"/>
      <c r="AR760" s="39"/>
      <c r="AS760" s="39"/>
      <c r="AT760" s="28"/>
      <c r="AU760" s="55"/>
      <c r="AV760" s="55"/>
      <c r="AW760" s="55"/>
      <c r="AX760" s="249" t="str">
        <f>IF(V760="","",EOMONTH(EDATE(Tabla1[[#This Row],[Fecha Finalización]],2),0))</f>
        <v/>
      </c>
      <c r="AY760" s="39"/>
      <c r="AZ760" s="250" t="str">
        <f>IF(V760="","",EOMONTH(EDATE(Tabla1[[#This Row],[Fecha Finalización]],3),0))</f>
        <v/>
      </c>
      <c r="BA760" s="39"/>
      <c r="BB760" s="39"/>
      <c r="BC760" s="236"/>
      <c r="BD760" s="234" t="str">
        <f>IF(F760="","",Tabla1[[#This Row],[sem 01]]&amp;Tabla1[[#This Row],[sem 02]]&amp;Tabla1[[#This Row],[sem 03]])</f>
        <v/>
      </c>
      <c r="BE760" s="235" t="str">
        <f>IF(TRIM(F760)="","",$B$1&amp;"-"&amp;SUBSTITUTE(Tabla1[[#This Row],[Mes Inscrito]]," ","")&amp;"-"&amp;SUBSTITUTE(Tabla1[[#This Row],[Dia de clases Inscrito]]," ","")&amp;"-"&amp;SUBSTITUTE(Tabla1[[#This Row],[Horario Inscrito]]," ","")&amp;"-"&amp;Tabla1[[#This Row],[Fecha Inicio grupo]])</f>
        <v/>
      </c>
      <c r="BF760" s="252" t="str">
        <f>IF(F760="","",Tabla1[[#This Row],[Curso]])</f>
        <v/>
      </c>
      <c r="BG760" s="253" t="str">
        <f>+IF(TRIM(F760)="","",$B$1&amp;"-"&amp;TRIM(Tabla1[[#This Row],[Mes Inscrito]])&amp;"-"&amp;TRIM(Tabla1[[#This Row],[Dia de clases Inscrito]])&amp;"-"&amp;TRIM(Tabla1[[#This Row],[Horario Inscrito]])&amp;"-"&amp;TRIM(Tabla1[[#This Row],[Fecha Inicio grupo]])&amp;"-"&amp;TRIM(Tabla1[[#This Row],[Tipo Incrito]]))</f>
        <v/>
      </c>
      <c r="BH760" s="307"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8"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8"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8" t="str">
        <f>IF(Tabla1[[#This Row],[Fecha Inicio grupo]]="","",IFERROR(VLOOKUP(Tabla1[[#This Row],[Mes de Alta como miembro]],Parámetros!$AM$2:$AN$16,2,0),"01/01/1900"))</f>
        <v/>
      </c>
    </row>
    <row r="761" spans="1:63" ht="14.45">
      <c r="A761" s="68">
        <v>758</v>
      </c>
      <c r="B761" s="29"/>
      <c r="C761" s="34"/>
      <c r="D761" s="42"/>
      <c r="E761" s="64"/>
      <c r="F761" s="45"/>
      <c r="G761" s="45"/>
      <c r="H761" s="164"/>
      <c r="I761" s="42"/>
      <c r="J761" s="28"/>
      <c r="K761" s="69"/>
      <c r="L761" s="68"/>
      <c r="M761" s="46"/>
      <c r="N761" s="239" t="str">
        <f ca="1">IF(Tabla1[[#This Row],[Fecha de nac]]="","",IF(Tabla1[[#This Row],[Fecha Finalización]] &gt;=TODAY(), DATEDIF(Tabla1[[#This Row],[Fecha de nac]],TODAY(),"y"), ROUNDDOWN((Tabla1[[#This Row],[Fecha Finalización]] -Tabla1[[#This Row],[Fecha de nac]])/365,0)))</f>
        <v/>
      </c>
      <c r="O761" s="170"/>
      <c r="P761" s="34"/>
      <c r="Q761" s="67"/>
      <c r="R761" s="67"/>
      <c r="S761" s="67"/>
      <c r="T761" s="67"/>
      <c r="U761" s="244" t="str">
        <f>IF(F761="","",Tabla1[[#This Row],[Fecha Inicio grupo]]+3*7-7)</f>
        <v/>
      </c>
      <c r="V761" s="245" t="str">
        <f>IF(F761="","",EDATE(Tabla1[[#This Row],[Fecha Inicio grupo]],3))</f>
        <v/>
      </c>
      <c r="W761" s="29"/>
      <c r="X761" s="29"/>
      <c r="Y761" s="76"/>
      <c r="Z761" s="76"/>
      <c r="AA761" s="76"/>
      <c r="AB761" s="76"/>
      <c r="AC761" s="76"/>
      <c r="AD761" s="76"/>
      <c r="AE761" s="76"/>
      <c r="AF761" s="76"/>
      <c r="AG761" s="76"/>
      <c r="AH761" s="76"/>
      <c r="AI761" s="76"/>
      <c r="AJ761" s="76"/>
      <c r="AK761" s="76"/>
      <c r="AL761" s="76"/>
      <c r="AM761" s="76"/>
      <c r="AN761" s="76"/>
      <c r="AO761" s="145"/>
      <c r="AP761" s="247" t="str">
        <f>IF(F761="","",IFERROR(VLOOKUP(SUBSTITUTE(SUBSTITUTE(Tabla1[[#This Row],[Uso Sistemas]],"T","P"),"N","F"),Parámetros!$M$2:$N$17,2,0),"Completar hasta 3ra sem. para evaluar a Probacionista"))</f>
        <v/>
      </c>
      <c r="AQ761" s="39"/>
      <c r="AR761" s="39"/>
      <c r="AS761" s="39"/>
      <c r="AT761" s="28"/>
      <c r="AU761" s="55"/>
      <c r="AV761" s="55"/>
      <c r="AW761" s="55"/>
      <c r="AX761" s="249" t="str">
        <f>IF(V761="","",EOMONTH(EDATE(Tabla1[[#This Row],[Fecha Finalización]],2),0))</f>
        <v/>
      </c>
      <c r="AY761" s="39"/>
      <c r="AZ761" s="250" t="str">
        <f>IF(V761="","",EOMONTH(EDATE(Tabla1[[#This Row],[Fecha Finalización]],3),0))</f>
        <v/>
      </c>
      <c r="BA761" s="39"/>
      <c r="BB761" s="39"/>
      <c r="BC761" s="236"/>
      <c r="BD761" s="234" t="str">
        <f>IF(F761="","",Tabla1[[#This Row],[sem 01]]&amp;Tabla1[[#This Row],[sem 02]]&amp;Tabla1[[#This Row],[sem 03]])</f>
        <v/>
      </c>
      <c r="BE761" s="235" t="str">
        <f>IF(TRIM(F761)="","",$B$1&amp;"-"&amp;SUBSTITUTE(Tabla1[[#This Row],[Mes Inscrito]]," ","")&amp;"-"&amp;SUBSTITUTE(Tabla1[[#This Row],[Dia de clases Inscrito]]," ","")&amp;"-"&amp;SUBSTITUTE(Tabla1[[#This Row],[Horario Inscrito]]," ","")&amp;"-"&amp;Tabla1[[#This Row],[Fecha Inicio grupo]])</f>
        <v/>
      </c>
      <c r="BF761" s="252" t="str">
        <f>IF(F761="","",Tabla1[[#This Row],[Curso]])</f>
        <v/>
      </c>
      <c r="BG761" s="253" t="str">
        <f>+IF(TRIM(F761)="","",$B$1&amp;"-"&amp;TRIM(Tabla1[[#This Row],[Mes Inscrito]])&amp;"-"&amp;TRIM(Tabla1[[#This Row],[Dia de clases Inscrito]])&amp;"-"&amp;TRIM(Tabla1[[#This Row],[Horario Inscrito]])&amp;"-"&amp;TRIM(Tabla1[[#This Row],[Fecha Inicio grupo]])&amp;"-"&amp;TRIM(Tabla1[[#This Row],[Tipo Incrito]]))</f>
        <v/>
      </c>
      <c r="BH761" s="307"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8"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8"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8" t="str">
        <f>IF(Tabla1[[#This Row],[Fecha Inicio grupo]]="","",IFERROR(VLOOKUP(Tabla1[[#This Row],[Mes de Alta como miembro]],Parámetros!$AM$2:$AN$16,2,0),"01/01/1900"))</f>
        <v/>
      </c>
    </row>
    <row r="762" spans="1:63" ht="14.45">
      <c r="A762" s="68">
        <v>759</v>
      </c>
      <c r="B762" s="29"/>
      <c r="C762" s="34"/>
      <c r="D762" s="42"/>
      <c r="E762" s="64"/>
      <c r="F762" s="45"/>
      <c r="G762" s="45"/>
      <c r="H762" s="164"/>
      <c r="I762" s="42"/>
      <c r="J762" s="28"/>
      <c r="K762" s="69"/>
      <c r="L762" s="68"/>
      <c r="M762" s="46"/>
      <c r="N762" s="239" t="str">
        <f ca="1">IF(Tabla1[[#This Row],[Fecha de nac]]="","",IF(Tabla1[[#This Row],[Fecha Finalización]] &gt;=TODAY(), DATEDIF(Tabla1[[#This Row],[Fecha de nac]],TODAY(),"y"), ROUNDDOWN((Tabla1[[#This Row],[Fecha Finalización]] -Tabla1[[#This Row],[Fecha de nac]])/365,0)))</f>
        <v/>
      </c>
      <c r="O762" s="170"/>
      <c r="P762" s="34"/>
      <c r="Q762" s="67"/>
      <c r="R762" s="67"/>
      <c r="S762" s="67"/>
      <c r="T762" s="67"/>
      <c r="U762" s="244" t="str">
        <f>IF(F762="","",Tabla1[[#This Row],[Fecha Inicio grupo]]+3*7-7)</f>
        <v/>
      </c>
      <c r="V762" s="245" t="str">
        <f>IF(F762="","",EDATE(Tabla1[[#This Row],[Fecha Inicio grupo]],3))</f>
        <v/>
      </c>
      <c r="W762" s="29"/>
      <c r="X762" s="29"/>
      <c r="Y762" s="76"/>
      <c r="Z762" s="76"/>
      <c r="AA762" s="76"/>
      <c r="AB762" s="76"/>
      <c r="AC762" s="76"/>
      <c r="AD762" s="76"/>
      <c r="AE762" s="76"/>
      <c r="AF762" s="76"/>
      <c r="AG762" s="76"/>
      <c r="AH762" s="76"/>
      <c r="AI762" s="76"/>
      <c r="AJ762" s="76"/>
      <c r="AK762" s="76"/>
      <c r="AL762" s="76"/>
      <c r="AM762" s="76"/>
      <c r="AN762" s="76"/>
      <c r="AO762" s="145"/>
      <c r="AP762" s="247" t="str">
        <f>IF(F762="","",IFERROR(VLOOKUP(SUBSTITUTE(SUBSTITUTE(Tabla1[[#This Row],[Uso Sistemas]],"T","P"),"N","F"),Parámetros!$M$2:$N$17,2,0),"Completar hasta 3ra sem. para evaluar a Probacionista"))</f>
        <v/>
      </c>
      <c r="AQ762" s="39"/>
      <c r="AR762" s="39"/>
      <c r="AS762" s="39"/>
      <c r="AT762" s="28"/>
      <c r="AU762" s="55"/>
      <c r="AV762" s="55"/>
      <c r="AW762" s="55"/>
      <c r="AX762" s="249" t="str">
        <f>IF(V762="","",EOMONTH(EDATE(Tabla1[[#This Row],[Fecha Finalización]],2),0))</f>
        <v/>
      </c>
      <c r="AY762" s="39"/>
      <c r="AZ762" s="250" t="str">
        <f>IF(V762="","",EOMONTH(EDATE(Tabla1[[#This Row],[Fecha Finalización]],3),0))</f>
        <v/>
      </c>
      <c r="BA762" s="39"/>
      <c r="BB762" s="39"/>
      <c r="BC762" s="236"/>
      <c r="BD762" s="234" t="str">
        <f>IF(F762="","",Tabla1[[#This Row],[sem 01]]&amp;Tabla1[[#This Row],[sem 02]]&amp;Tabla1[[#This Row],[sem 03]])</f>
        <v/>
      </c>
      <c r="BE762" s="235" t="str">
        <f>IF(TRIM(F762)="","",$B$1&amp;"-"&amp;SUBSTITUTE(Tabla1[[#This Row],[Mes Inscrito]]," ","")&amp;"-"&amp;SUBSTITUTE(Tabla1[[#This Row],[Dia de clases Inscrito]]," ","")&amp;"-"&amp;SUBSTITUTE(Tabla1[[#This Row],[Horario Inscrito]]," ","")&amp;"-"&amp;Tabla1[[#This Row],[Fecha Inicio grupo]])</f>
        <v/>
      </c>
      <c r="BF762" s="252" t="str">
        <f>IF(F762="","",Tabla1[[#This Row],[Curso]])</f>
        <v/>
      </c>
      <c r="BG762" s="253" t="str">
        <f>+IF(TRIM(F762)="","",$B$1&amp;"-"&amp;TRIM(Tabla1[[#This Row],[Mes Inscrito]])&amp;"-"&amp;TRIM(Tabla1[[#This Row],[Dia de clases Inscrito]])&amp;"-"&amp;TRIM(Tabla1[[#This Row],[Horario Inscrito]])&amp;"-"&amp;TRIM(Tabla1[[#This Row],[Fecha Inicio grupo]])&amp;"-"&amp;TRIM(Tabla1[[#This Row],[Tipo Incrito]]))</f>
        <v/>
      </c>
      <c r="BH762" s="307"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8"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8"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8" t="str">
        <f>IF(Tabla1[[#This Row],[Fecha Inicio grupo]]="","",IFERROR(VLOOKUP(Tabla1[[#This Row],[Mes de Alta como miembro]],Parámetros!$AM$2:$AN$16,2,0),"01/01/1900"))</f>
        <v/>
      </c>
    </row>
    <row r="763" spans="1:63" ht="14.45">
      <c r="A763" s="68">
        <v>760</v>
      </c>
      <c r="B763" s="29"/>
      <c r="C763" s="34"/>
      <c r="D763" s="42"/>
      <c r="E763" s="64"/>
      <c r="F763" s="45"/>
      <c r="G763" s="45"/>
      <c r="H763" s="164"/>
      <c r="I763" s="42"/>
      <c r="J763" s="28"/>
      <c r="K763" s="69"/>
      <c r="L763" s="68"/>
      <c r="M763" s="46"/>
      <c r="N763" s="239" t="str">
        <f ca="1">IF(Tabla1[[#This Row],[Fecha de nac]]="","",IF(Tabla1[[#This Row],[Fecha Finalización]] &gt;=TODAY(), DATEDIF(Tabla1[[#This Row],[Fecha de nac]],TODAY(),"y"), ROUNDDOWN((Tabla1[[#This Row],[Fecha Finalización]] -Tabla1[[#This Row],[Fecha de nac]])/365,0)))</f>
        <v/>
      </c>
      <c r="O763" s="170"/>
      <c r="P763" s="34"/>
      <c r="Q763" s="67"/>
      <c r="R763" s="67"/>
      <c r="S763" s="67"/>
      <c r="T763" s="67"/>
      <c r="U763" s="244" t="str">
        <f>IF(F763="","",Tabla1[[#This Row],[Fecha Inicio grupo]]+3*7-7)</f>
        <v/>
      </c>
      <c r="V763" s="245" t="str">
        <f>IF(F763="","",EDATE(Tabla1[[#This Row],[Fecha Inicio grupo]],3))</f>
        <v/>
      </c>
      <c r="W763" s="29"/>
      <c r="X763" s="29"/>
      <c r="Y763" s="76"/>
      <c r="Z763" s="76"/>
      <c r="AA763" s="76"/>
      <c r="AB763" s="76"/>
      <c r="AC763" s="76"/>
      <c r="AD763" s="76"/>
      <c r="AE763" s="76"/>
      <c r="AF763" s="76"/>
      <c r="AG763" s="76"/>
      <c r="AH763" s="76"/>
      <c r="AI763" s="76"/>
      <c r="AJ763" s="76"/>
      <c r="AK763" s="76"/>
      <c r="AL763" s="76"/>
      <c r="AM763" s="76"/>
      <c r="AN763" s="76"/>
      <c r="AO763" s="145"/>
      <c r="AP763" s="247" t="str">
        <f>IF(F763="","",IFERROR(VLOOKUP(SUBSTITUTE(SUBSTITUTE(Tabla1[[#This Row],[Uso Sistemas]],"T","P"),"N","F"),Parámetros!$M$2:$N$17,2,0),"Completar hasta 3ra sem. para evaluar a Probacionista"))</f>
        <v/>
      </c>
      <c r="AQ763" s="39"/>
      <c r="AR763" s="39"/>
      <c r="AS763" s="39"/>
      <c r="AT763" s="28"/>
      <c r="AU763" s="55"/>
      <c r="AV763" s="55"/>
      <c r="AW763" s="55"/>
      <c r="AX763" s="249" t="str">
        <f>IF(V763="","",EOMONTH(EDATE(Tabla1[[#This Row],[Fecha Finalización]],2),0))</f>
        <v/>
      </c>
      <c r="AY763" s="39"/>
      <c r="AZ763" s="250" t="str">
        <f>IF(V763="","",EOMONTH(EDATE(Tabla1[[#This Row],[Fecha Finalización]],3),0))</f>
        <v/>
      </c>
      <c r="BA763" s="39"/>
      <c r="BB763" s="39"/>
      <c r="BC763" s="236"/>
      <c r="BD763" s="234" t="str">
        <f>IF(F763="","",Tabla1[[#This Row],[sem 01]]&amp;Tabla1[[#This Row],[sem 02]]&amp;Tabla1[[#This Row],[sem 03]])</f>
        <v/>
      </c>
      <c r="BE763" s="235" t="str">
        <f>IF(TRIM(F763)="","",$B$1&amp;"-"&amp;SUBSTITUTE(Tabla1[[#This Row],[Mes Inscrito]]," ","")&amp;"-"&amp;SUBSTITUTE(Tabla1[[#This Row],[Dia de clases Inscrito]]," ","")&amp;"-"&amp;SUBSTITUTE(Tabla1[[#This Row],[Horario Inscrito]]," ","")&amp;"-"&amp;Tabla1[[#This Row],[Fecha Inicio grupo]])</f>
        <v/>
      </c>
      <c r="BF763" s="252" t="str">
        <f>IF(F763="","",Tabla1[[#This Row],[Curso]])</f>
        <v/>
      </c>
      <c r="BG763" s="253" t="str">
        <f>+IF(TRIM(F763)="","",$B$1&amp;"-"&amp;TRIM(Tabla1[[#This Row],[Mes Inscrito]])&amp;"-"&amp;TRIM(Tabla1[[#This Row],[Dia de clases Inscrito]])&amp;"-"&amp;TRIM(Tabla1[[#This Row],[Horario Inscrito]])&amp;"-"&amp;TRIM(Tabla1[[#This Row],[Fecha Inicio grupo]])&amp;"-"&amp;TRIM(Tabla1[[#This Row],[Tipo Incrito]]))</f>
        <v/>
      </c>
      <c r="BH763" s="307"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8"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8"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8" t="str">
        <f>IF(Tabla1[[#This Row],[Fecha Inicio grupo]]="","",IFERROR(VLOOKUP(Tabla1[[#This Row],[Mes de Alta como miembro]],Parámetros!$AM$2:$AN$16,2,0),"01/01/1900"))</f>
        <v/>
      </c>
    </row>
    <row r="764" spans="1:63" ht="14.45">
      <c r="A764" s="68">
        <v>761</v>
      </c>
      <c r="B764" s="29"/>
      <c r="C764" s="34"/>
      <c r="D764" s="42"/>
      <c r="E764" s="64"/>
      <c r="F764" s="45"/>
      <c r="G764" s="45"/>
      <c r="H764" s="164"/>
      <c r="I764" s="42"/>
      <c r="J764" s="28"/>
      <c r="K764" s="69"/>
      <c r="L764" s="68"/>
      <c r="M764" s="46"/>
      <c r="N764" s="239" t="str">
        <f ca="1">IF(Tabla1[[#This Row],[Fecha de nac]]="","",IF(Tabla1[[#This Row],[Fecha Finalización]] &gt;=TODAY(), DATEDIF(Tabla1[[#This Row],[Fecha de nac]],TODAY(),"y"), ROUNDDOWN((Tabla1[[#This Row],[Fecha Finalización]] -Tabla1[[#This Row],[Fecha de nac]])/365,0)))</f>
        <v/>
      </c>
      <c r="O764" s="170"/>
      <c r="P764" s="34"/>
      <c r="Q764" s="67"/>
      <c r="R764" s="67"/>
      <c r="S764" s="67"/>
      <c r="T764" s="67"/>
      <c r="U764" s="244" t="str">
        <f>IF(F764="","",Tabla1[[#This Row],[Fecha Inicio grupo]]+3*7-7)</f>
        <v/>
      </c>
      <c r="V764" s="245" t="str">
        <f>IF(F764="","",EDATE(Tabla1[[#This Row],[Fecha Inicio grupo]],3))</f>
        <v/>
      </c>
      <c r="W764" s="29"/>
      <c r="X764" s="29"/>
      <c r="Y764" s="76"/>
      <c r="Z764" s="76"/>
      <c r="AA764" s="76"/>
      <c r="AB764" s="76"/>
      <c r="AC764" s="76"/>
      <c r="AD764" s="76"/>
      <c r="AE764" s="76"/>
      <c r="AF764" s="76"/>
      <c r="AG764" s="76"/>
      <c r="AH764" s="76"/>
      <c r="AI764" s="76"/>
      <c r="AJ764" s="76"/>
      <c r="AK764" s="76"/>
      <c r="AL764" s="76"/>
      <c r="AM764" s="76"/>
      <c r="AN764" s="76"/>
      <c r="AO764" s="145"/>
      <c r="AP764" s="247" t="str">
        <f>IF(F764="","",IFERROR(VLOOKUP(SUBSTITUTE(SUBSTITUTE(Tabla1[[#This Row],[Uso Sistemas]],"T","P"),"N","F"),Parámetros!$M$2:$N$17,2,0),"Completar hasta 3ra sem. para evaluar a Probacionista"))</f>
        <v/>
      </c>
      <c r="AQ764" s="39"/>
      <c r="AR764" s="39"/>
      <c r="AS764" s="39"/>
      <c r="AT764" s="28"/>
      <c r="AU764" s="55"/>
      <c r="AV764" s="55"/>
      <c r="AW764" s="55"/>
      <c r="AX764" s="249" t="str">
        <f>IF(V764="","",EOMONTH(EDATE(Tabla1[[#This Row],[Fecha Finalización]],2),0))</f>
        <v/>
      </c>
      <c r="AY764" s="39"/>
      <c r="AZ764" s="250" t="str">
        <f>IF(V764="","",EOMONTH(EDATE(Tabla1[[#This Row],[Fecha Finalización]],3),0))</f>
        <v/>
      </c>
      <c r="BA764" s="39"/>
      <c r="BB764" s="39"/>
      <c r="BC764" s="236"/>
      <c r="BD764" s="234" t="str">
        <f>IF(F764="","",Tabla1[[#This Row],[sem 01]]&amp;Tabla1[[#This Row],[sem 02]]&amp;Tabla1[[#This Row],[sem 03]])</f>
        <v/>
      </c>
      <c r="BE764" s="235" t="str">
        <f>IF(TRIM(F764)="","",$B$1&amp;"-"&amp;SUBSTITUTE(Tabla1[[#This Row],[Mes Inscrito]]," ","")&amp;"-"&amp;SUBSTITUTE(Tabla1[[#This Row],[Dia de clases Inscrito]]," ","")&amp;"-"&amp;SUBSTITUTE(Tabla1[[#This Row],[Horario Inscrito]]," ","")&amp;"-"&amp;Tabla1[[#This Row],[Fecha Inicio grupo]])</f>
        <v/>
      </c>
      <c r="BF764" s="252" t="str">
        <f>IF(F764="","",Tabla1[[#This Row],[Curso]])</f>
        <v/>
      </c>
      <c r="BG764" s="253" t="str">
        <f>+IF(TRIM(F764)="","",$B$1&amp;"-"&amp;TRIM(Tabla1[[#This Row],[Mes Inscrito]])&amp;"-"&amp;TRIM(Tabla1[[#This Row],[Dia de clases Inscrito]])&amp;"-"&amp;TRIM(Tabla1[[#This Row],[Horario Inscrito]])&amp;"-"&amp;TRIM(Tabla1[[#This Row],[Fecha Inicio grupo]])&amp;"-"&amp;TRIM(Tabla1[[#This Row],[Tipo Incrito]]))</f>
        <v/>
      </c>
      <c r="BH764" s="307"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8"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8"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8" t="str">
        <f>IF(Tabla1[[#This Row],[Fecha Inicio grupo]]="","",IFERROR(VLOOKUP(Tabla1[[#This Row],[Mes de Alta como miembro]],Parámetros!$AM$2:$AN$16,2,0),"01/01/1900"))</f>
        <v/>
      </c>
    </row>
    <row r="765" spans="1:63" ht="14.45">
      <c r="A765" s="68">
        <v>762</v>
      </c>
      <c r="B765" s="29"/>
      <c r="C765" s="34"/>
      <c r="D765" s="42"/>
      <c r="E765" s="64"/>
      <c r="F765" s="45"/>
      <c r="G765" s="45"/>
      <c r="H765" s="164"/>
      <c r="I765" s="42"/>
      <c r="J765" s="28"/>
      <c r="K765" s="69"/>
      <c r="L765" s="68"/>
      <c r="M765" s="46"/>
      <c r="N765" s="239" t="str">
        <f ca="1">IF(Tabla1[[#This Row],[Fecha de nac]]="","",IF(Tabla1[[#This Row],[Fecha Finalización]] &gt;=TODAY(), DATEDIF(Tabla1[[#This Row],[Fecha de nac]],TODAY(),"y"), ROUNDDOWN((Tabla1[[#This Row],[Fecha Finalización]] -Tabla1[[#This Row],[Fecha de nac]])/365,0)))</f>
        <v/>
      </c>
      <c r="O765" s="170"/>
      <c r="P765" s="34"/>
      <c r="Q765" s="67"/>
      <c r="R765" s="67"/>
      <c r="S765" s="67"/>
      <c r="T765" s="67"/>
      <c r="U765" s="244" t="str">
        <f>IF(F765="","",Tabla1[[#This Row],[Fecha Inicio grupo]]+3*7-7)</f>
        <v/>
      </c>
      <c r="V765" s="245" t="str">
        <f>IF(F765="","",EDATE(Tabla1[[#This Row],[Fecha Inicio grupo]],3))</f>
        <v/>
      </c>
      <c r="W765" s="29"/>
      <c r="X765" s="29"/>
      <c r="Y765" s="76"/>
      <c r="Z765" s="76"/>
      <c r="AA765" s="76"/>
      <c r="AB765" s="76"/>
      <c r="AC765" s="76"/>
      <c r="AD765" s="76"/>
      <c r="AE765" s="76"/>
      <c r="AF765" s="76"/>
      <c r="AG765" s="76"/>
      <c r="AH765" s="76"/>
      <c r="AI765" s="76"/>
      <c r="AJ765" s="76"/>
      <c r="AK765" s="76"/>
      <c r="AL765" s="76"/>
      <c r="AM765" s="76"/>
      <c r="AN765" s="76"/>
      <c r="AO765" s="145"/>
      <c r="AP765" s="247" t="str">
        <f>IF(F765="","",IFERROR(VLOOKUP(SUBSTITUTE(SUBSTITUTE(Tabla1[[#This Row],[Uso Sistemas]],"T","P"),"N","F"),Parámetros!$M$2:$N$17,2,0),"Completar hasta 3ra sem. para evaluar a Probacionista"))</f>
        <v/>
      </c>
      <c r="AQ765" s="39"/>
      <c r="AR765" s="39"/>
      <c r="AS765" s="39"/>
      <c r="AT765" s="28"/>
      <c r="AU765" s="55"/>
      <c r="AV765" s="55"/>
      <c r="AW765" s="55"/>
      <c r="AX765" s="249" t="str">
        <f>IF(V765="","",EOMONTH(EDATE(Tabla1[[#This Row],[Fecha Finalización]],2),0))</f>
        <v/>
      </c>
      <c r="AY765" s="39"/>
      <c r="AZ765" s="250" t="str">
        <f>IF(V765="","",EOMONTH(EDATE(Tabla1[[#This Row],[Fecha Finalización]],3),0))</f>
        <v/>
      </c>
      <c r="BA765" s="39"/>
      <c r="BB765" s="39"/>
      <c r="BC765" s="236"/>
      <c r="BD765" s="234" t="str">
        <f>IF(F765="","",Tabla1[[#This Row],[sem 01]]&amp;Tabla1[[#This Row],[sem 02]]&amp;Tabla1[[#This Row],[sem 03]])</f>
        <v/>
      </c>
      <c r="BE765" s="235" t="str">
        <f>IF(TRIM(F765)="","",$B$1&amp;"-"&amp;SUBSTITUTE(Tabla1[[#This Row],[Mes Inscrito]]," ","")&amp;"-"&amp;SUBSTITUTE(Tabla1[[#This Row],[Dia de clases Inscrito]]," ","")&amp;"-"&amp;SUBSTITUTE(Tabla1[[#This Row],[Horario Inscrito]]," ","")&amp;"-"&amp;Tabla1[[#This Row],[Fecha Inicio grupo]])</f>
        <v/>
      </c>
      <c r="BF765" s="252" t="str">
        <f>IF(F765="","",Tabla1[[#This Row],[Curso]])</f>
        <v/>
      </c>
      <c r="BG765" s="253" t="str">
        <f>+IF(TRIM(F765)="","",$B$1&amp;"-"&amp;TRIM(Tabla1[[#This Row],[Mes Inscrito]])&amp;"-"&amp;TRIM(Tabla1[[#This Row],[Dia de clases Inscrito]])&amp;"-"&amp;TRIM(Tabla1[[#This Row],[Horario Inscrito]])&amp;"-"&amp;TRIM(Tabla1[[#This Row],[Fecha Inicio grupo]])&amp;"-"&amp;TRIM(Tabla1[[#This Row],[Tipo Incrito]]))</f>
        <v/>
      </c>
      <c r="BH765" s="307"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8"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8"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8" t="str">
        <f>IF(Tabla1[[#This Row],[Fecha Inicio grupo]]="","",IFERROR(VLOOKUP(Tabla1[[#This Row],[Mes de Alta como miembro]],Parámetros!$AM$2:$AN$16,2,0),"01/01/1900"))</f>
        <v/>
      </c>
    </row>
    <row r="766" spans="1:63" ht="14.45">
      <c r="A766" s="68">
        <v>763</v>
      </c>
      <c r="B766" s="29"/>
      <c r="C766" s="34"/>
      <c r="D766" s="42"/>
      <c r="E766" s="64"/>
      <c r="F766" s="45"/>
      <c r="G766" s="45"/>
      <c r="H766" s="164"/>
      <c r="I766" s="42"/>
      <c r="J766" s="28"/>
      <c r="K766" s="69"/>
      <c r="L766" s="68"/>
      <c r="M766" s="46"/>
      <c r="N766" s="239" t="str">
        <f ca="1">IF(Tabla1[[#This Row],[Fecha de nac]]="","",IF(Tabla1[[#This Row],[Fecha Finalización]] &gt;=TODAY(), DATEDIF(Tabla1[[#This Row],[Fecha de nac]],TODAY(),"y"), ROUNDDOWN((Tabla1[[#This Row],[Fecha Finalización]] -Tabla1[[#This Row],[Fecha de nac]])/365,0)))</f>
        <v/>
      </c>
      <c r="O766" s="170"/>
      <c r="P766" s="34"/>
      <c r="Q766" s="67"/>
      <c r="R766" s="67"/>
      <c r="S766" s="67"/>
      <c r="T766" s="67"/>
      <c r="U766" s="244" t="str">
        <f>IF(F766="","",Tabla1[[#This Row],[Fecha Inicio grupo]]+3*7-7)</f>
        <v/>
      </c>
      <c r="V766" s="245" t="str">
        <f>IF(F766="","",EDATE(Tabla1[[#This Row],[Fecha Inicio grupo]],3))</f>
        <v/>
      </c>
      <c r="W766" s="29"/>
      <c r="X766" s="29"/>
      <c r="Y766" s="76"/>
      <c r="Z766" s="76"/>
      <c r="AA766" s="76"/>
      <c r="AB766" s="76"/>
      <c r="AC766" s="76"/>
      <c r="AD766" s="76"/>
      <c r="AE766" s="76"/>
      <c r="AF766" s="76"/>
      <c r="AG766" s="76"/>
      <c r="AH766" s="76"/>
      <c r="AI766" s="76"/>
      <c r="AJ766" s="76"/>
      <c r="AK766" s="76"/>
      <c r="AL766" s="76"/>
      <c r="AM766" s="76"/>
      <c r="AN766" s="76"/>
      <c r="AO766" s="145"/>
      <c r="AP766" s="247" t="str">
        <f>IF(F766="","",IFERROR(VLOOKUP(SUBSTITUTE(SUBSTITUTE(Tabla1[[#This Row],[Uso Sistemas]],"T","P"),"N","F"),Parámetros!$M$2:$N$17,2,0),"Completar hasta 3ra sem. para evaluar a Probacionista"))</f>
        <v/>
      </c>
      <c r="AQ766" s="39"/>
      <c r="AR766" s="39"/>
      <c r="AS766" s="39"/>
      <c r="AT766" s="28"/>
      <c r="AU766" s="55"/>
      <c r="AV766" s="55"/>
      <c r="AW766" s="55"/>
      <c r="AX766" s="249" t="str">
        <f>IF(V766="","",EOMONTH(EDATE(Tabla1[[#This Row],[Fecha Finalización]],2),0))</f>
        <v/>
      </c>
      <c r="AY766" s="39"/>
      <c r="AZ766" s="250" t="str">
        <f>IF(V766="","",EOMONTH(EDATE(Tabla1[[#This Row],[Fecha Finalización]],3),0))</f>
        <v/>
      </c>
      <c r="BA766" s="39"/>
      <c r="BB766" s="39"/>
      <c r="BC766" s="236"/>
      <c r="BD766" s="234" t="str">
        <f>IF(F766="","",Tabla1[[#This Row],[sem 01]]&amp;Tabla1[[#This Row],[sem 02]]&amp;Tabla1[[#This Row],[sem 03]])</f>
        <v/>
      </c>
      <c r="BE766" s="235" t="str">
        <f>IF(TRIM(F766)="","",$B$1&amp;"-"&amp;SUBSTITUTE(Tabla1[[#This Row],[Mes Inscrito]]," ","")&amp;"-"&amp;SUBSTITUTE(Tabla1[[#This Row],[Dia de clases Inscrito]]," ","")&amp;"-"&amp;SUBSTITUTE(Tabla1[[#This Row],[Horario Inscrito]]," ","")&amp;"-"&amp;Tabla1[[#This Row],[Fecha Inicio grupo]])</f>
        <v/>
      </c>
      <c r="BF766" s="252" t="str">
        <f>IF(F766="","",Tabla1[[#This Row],[Curso]])</f>
        <v/>
      </c>
      <c r="BG766" s="253" t="str">
        <f>+IF(TRIM(F766)="","",$B$1&amp;"-"&amp;TRIM(Tabla1[[#This Row],[Mes Inscrito]])&amp;"-"&amp;TRIM(Tabla1[[#This Row],[Dia de clases Inscrito]])&amp;"-"&amp;TRIM(Tabla1[[#This Row],[Horario Inscrito]])&amp;"-"&amp;TRIM(Tabla1[[#This Row],[Fecha Inicio grupo]])&amp;"-"&amp;TRIM(Tabla1[[#This Row],[Tipo Incrito]]))</f>
        <v/>
      </c>
      <c r="BH766" s="307"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8"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8"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8" t="str">
        <f>IF(Tabla1[[#This Row],[Fecha Inicio grupo]]="","",IFERROR(VLOOKUP(Tabla1[[#This Row],[Mes de Alta como miembro]],Parámetros!$AM$2:$AN$16,2,0),"01/01/1900"))</f>
        <v/>
      </c>
    </row>
    <row r="767" spans="1:63" ht="14.45">
      <c r="A767" s="68">
        <v>764</v>
      </c>
      <c r="B767" s="29"/>
      <c r="C767" s="34"/>
      <c r="D767" s="42"/>
      <c r="E767" s="64"/>
      <c r="F767" s="45"/>
      <c r="G767" s="45"/>
      <c r="H767" s="164"/>
      <c r="I767" s="42"/>
      <c r="J767" s="28"/>
      <c r="K767" s="69"/>
      <c r="L767" s="68"/>
      <c r="M767" s="46"/>
      <c r="N767" s="239" t="str">
        <f ca="1">IF(Tabla1[[#This Row],[Fecha de nac]]="","",IF(Tabla1[[#This Row],[Fecha Finalización]] &gt;=TODAY(), DATEDIF(Tabla1[[#This Row],[Fecha de nac]],TODAY(),"y"), ROUNDDOWN((Tabla1[[#This Row],[Fecha Finalización]] -Tabla1[[#This Row],[Fecha de nac]])/365,0)))</f>
        <v/>
      </c>
      <c r="O767" s="170"/>
      <c r="P767" s="34"/>
      <c r="Q767" s="67"/>
      <c r="R767" s="67"/>
      <c r="S767" s="67"/>
      <c r="T767" s="67"/>
      <c r="U767" s="244" t="str">
        <f>IF(F767="","",Tabla1[[#This Row],[Fecha Inicio grupo]]+3*7-7)</f>
        <v/>
      </c>
      <c r="V767" s="245" t="str">
        <f>IF(F767="","",EDATE(Tabla1[[#This Row],[Fecha Inicio grupo]],3))</f>
        <v/>
      </c>
      <c r="W767" s="29"/>
      <c r="X767" s="29"/>
      <c r="Y767" s="76"/>
      <c r="Z767" s="76"/>
      <c r="AA767" s="76"/>
      <c r="AB767" s="76"/>
      <c r="AC767" s="76"/>
      <c r="AD767" s="76"/>
      <c r="AE767" s="76"/>
      <c r="AF767" s="76"/>
      <c r="AG767" s="76"/>
      <c r="AH767" s="76"/>
      <c r="AI767" s="76"/>
      <c r="AJ767" s="76"/>
      <c r="AK767" s="76"/>
      <c r="AL767" s="76"/>
      <c r="AM767" s="76"/>
      <c r="AN767" s="76"/>
      <c r="AO767" s="145"/>
      <c r="AP767" s="247" t="str">
        <f>IF(F767="","",IFERROR(VLOOKUP(SUBSTITUTE(SUBSTITUTE(Tabla1[[#This Row],[Uso Sistemas]],"T","P"),"N","F"),Parámetros!$M$2:$N$17,2,0),"Completar hasta 3ra sem. para evaluar a Probacionista"))</f>
        <v/>
      </c>
      <c r="AQ767" s="39"/>
      <c r="AR767" s="39"/>
      <c r="AS767" s="39"/>
      <c r="AT767" s="28"/>
      <c r="AU767" s="55"/>
      <c r="AV767" s="55"/>
      <c r="AW767" s="55"/>
      <c r="AX767" s="249" t="str">
        <f>IF(V767="","",EOMONTH(EDATE(Tabla1[[#This Row],[Fecha Finalización]],2),0))</f>
        <v/>
      </c>
      <c r="AY767" s="39"/>
      <c r="AZ767" s="250" t="str">
        <f>IF(V767="","",EOMONTH(EDATE(Tabla1[[#This Row],[Fecha Finalización]],3),0))</f>
        <v/>
      </c>
      <c r="BA767" s="39"/>
      <c r="BB767" s="39"/>
      <c r="BC767" s="236"/>
      <c r="BD767" s="234" t="str">
        <f>IF(F767="","",Tabla1[[#This Row],[sem 01]]&amp;Tabla1[[#This Row],[sem 02]]&amp;Tabla1[[#This Row],[sem 03]])</f>
        <v/>
      </c>
      <c r="BE767" s="235" t="str">
        <f>IF(TRIM(F767)="","",$B$1&amp;"-"&amp;SUBSTITUTE(Tabla1[[#This Row],[Mes Inscrito]]," ","")&amp;"-"&amp;SUBSTITUTE(Tabla1[[#This Row],[Dia de clases Inscrito]]," ","")&amp;"-"&amp;SUBSTITUTE(Tabla1[[#This Row],[Horario Inscrito]]," ","")&amp;"-"&amp;Tabla1[[#This Row],[Fecha Inicio grupo]])</f>
        <v/>
      </c>
      <c r="BF767" s="252" t="str">
        <f>IF(F767="","",Tabla1[[#This Row],[Curso]])</f>
        <v/>
      </c>
      <c r="BG767" s="253" t="str">
        <f>+IF(TRIM(F767)="","",$B$1&amp;"-"&amp;TRIM(Tabla1[[#This Row],[Mes Inscrito]])&amp;"-"&amp;TRIM(Tabla1[[#This Row],[Dia de clases Inscrito]])&amp;"-"&amp;TRIM(Tabla1[[#This Row],[Horario Inscrito]])&amp;"-"&amp;TRIM(Tabla1[[#This Row],[Fecha Inicio grupo]])&amp;"-"&amp;TRIM(Tabla1[[#This Row],[Tipo Incrito]]))</f>
        <v/>
      </c>
      <c r="BH767" s="307"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8"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8"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8" t="str">
        <f>IF(Tabla1[[#This Row],[Fecha Inicio grupo]]="","",IFERROR(VLOOKUP(Tabla1[[#This Row],[Mes de Alta como miembro]],Parámetros!$AM$2:$AN$16,2,0),"01/01/1900"))</f>
        <v/>
      </c>
    </row>
    <row r="768" spans="1:63" ht="14.45">
      <c r="A768" s="68">
        <v>765</v>
      </c>
      <c r="B768" s="29"/>
      <c r="C768" s="34"/>
      <c r="D768" s="42"/>
      <c r="E768" s="64"/>
      <c r="F768" s="45"/>
      <c r="G768" s="45"/>
      <c r="H768" s="164"/>
      <c r="I768" s="42"/>
      <c r="J768" s="28"/>
      <c r="K768" s="69"/>
      <c r="L768" s="68"/>
      <c r="M768" s="46"/>
      <c r="N768" s="239" t="str">
        <f ca="1">IF(Tabla1[[#This Row],[Fecha de nac]]="","",IF(Tabla1[[#This Row],[Fecha Finalización]] &gt;=TODAY(), DATEDIF(Tabla1[[#This Row],[Fecha de nac]],TODAY(),"y"), ROUNDDOWN((Tabla1[[#This Row],[Fecha Finalización]] -Tabla1[[#This Row],[Fecha de nac]])/365,0)))</f>
        <v/>
      </c>
      <c r="O768" s="170"/>
      <c r="P768" s="34"/>
      <c r="Q768" s="67"/>
      <c r="R768" s="67"/>
      <c r="S768" s="67"/>
      <c r="T768" s="67"/>
      <c r="U768" s="244" t="str">
        <f>IF(F768="","",Tabla1[[#This Row],[Fecha Inicio grupo]]+3*7-7)</f>
        <v/>
      </c>
      <c r="V768" s="245" t="str">
        <f>IF(F768="","",EDATE(Tabla1[[#This Row],[Fecha Inicio grupo]],3))</f>
        <v/>
      </c>
      <c r="W768" s="29"/>
      <c r="X768" s="29"/>
      <c r="Y768" s="76"/>
      <c r="Z768" s="76"/>
      <c r="AA768" s="76"/>
      <c r="AB768" s="76"/>
      <c r="AC768" s="76"/>
      <c r="AD768" s="76"/>
      <c r="AE768" s="76"/>
      <c r="AF768" s="76"/>
      <c r="AG768" s="76"/>
      <c r="AH768" s="76"/>
      <c r="AI768" s="76"/>
      <c r="AJ768" s="76"/>
      <c r="AK768" s="76"/>
      <c r="AL768" s="76"/>
      <c r="AM768" s="76"/>
      <c r="AN768" s="76"/>
      <c r="AO768" s="145"/>
      <c r="AP768" s="247" t="str">
        <f>IF(F768="","",IFERROR(VLOOKUP(SUBSTITUTE(SUBSTITUTE(Tabla1[[#This Row],[Uso Sistemas]],"T","P"),"N","F"),Parámetros!$M$2:$N$17,2,0),"Completar hasta 3ra sem. para evaluar a Probacionista"))</f>
        <v/>
      </c>
      <c r="AQ768" s="39"/>
      <c r="AR768" s="39"/>
      <c r="AS768" s="39"/>
      <c r="AT768" s="28"/>
      <c r="AU768" s="55"/>
      <c r="AV768" s="55"/>
      <c r="AW768" s="55"/>
      <c r="AX768" s="249" t="str">
        <f>IF(V768="","",EOMONTH(EDATE(Tabla1[[#This Row],[Fecha Finalización]],2),0))</f>
        <v/>
      </c>
      <c r="AY768" s="39"/>
      <c r="AZ768" s="250" t="str">
        <f>IF(V768="","",EOMONTH(EDATE(Tabla1[[#This Row],[Fecha Finalización]],3),0))</f>
        <v/>
      </c>
      <c r="BA768" s="39"/>
      <c r="BB768" s="39"/>
      <c r="BC768" s="236"/>
      <c r="BD768" s="234" t="str">
        <f>IF(F768="","",Tabla1[[#This Row],[sem 01]]&amp;Tabla1[[#This Row],[sem 02]]&amp;Tabla1[[#This Row],[sem 03]])</f>
        <v/>
      </c>
      <c r="BE768" s="235" t="str">
        <f>IF(TRIM(F768)="","",$B$1&amp;"-"&amp;SUBSTITUTE(Tabla1[[#This Row],[Mes Inscrito]]," ","")&amp;"-"&amp;SUBSTITUTE(Tabla1[[#This Row],[Dia de clases Inscrito]]," ","")&amp;"-"&amp;SUBSTITUTE(Tabla1[[#This Row],[Horario Inscrito]]," ","")&amp;"-"&amp;Tabla1[[#This Row],[Fecha Inicio grupo]])</f>
        <v/>
      </c>
      <c r="BF768" s="252" t="str">
        <f>IF(F768="","",Tabla1[[#This Row],[Curso]])</f>
        <v/>
      </c>
      <c r="BG768" s="253" t="str">
        <f>+IF(TRIM(F768)="","",$B$1&amp;"-"&amp;TRIM(Tabla1[[#This Row],[Mes Inscrito]])&amp;"-"&amp;TRIM(Tabla1[[#This Row],[Dia de clases Inscrito]])&amp;"-"&amp;TRIM(Tabla1[[#This Row],[Horario Inscrito]])&amp;"-"&amp;TRIM(Tabla1[[#This Row],[Fecha Inicio grupo]])&amp;"-"&amp;TRIM(Tabla1[[#This Row],[Tipo Incrito]]))</f>
        <v/>
      </c>
      <c r="BH768" s="307"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8"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8"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8" t="str">
        <f>IF(Tabla1[[#This Row],[Fecha Inicio grupo]]="","",IFERROR(VLOOKUP(Tabla1[[#This Row],[Mes de Alta como miembro]],Parámetros!$AM$2:$AN$16,2,0),"01/01/1900"))</f>
        <v/>
      </c>
    </row>
    <row r="769" spans="1:63" ht="14.45">
      <c r="A769" s="68">
        <v>766</v>
      </c>
      <c r="B769" s="29"/>
      <c r="C769" s="34"/>
      <c r="D769" s="42"/>
      <c r="E769" s="64"/>
      <c r="F769" s="45"/>
      <c r="G769" s="45"/>
      <c r="H769" s="164"/>
      <c r="I769" s="42"/>
      <c r="J769" s="28"/>
      <c r="K769" s="69"/>
      <c r="L769" s="68"/>
      <c r="M769" s="46"/>
      <c r="N769" s="239" t="str">
        <f ca="1">IF(Tabla1[[#This Row],[Fecha de nac]]="","",IF(Tabla1[[#This Row],[Fecha Finalización]] &gt;=TODAY(), DATEDIF(Tabla1[[#This Row],[Fecha de nac]],TODAY(),"y"), ROUNDDOWN((Tabla1[[#This Row],[Fecha Finalización]] -Tabla1[[#This Row],[Fecha de nac]])/365,0)))</f>
        <v/>
      </c>
      <c r="O769" s="170"/>
      <c r="P769" s="34"/>
      <c r="Q769" s="67"/>
      <c r="R769" s="67"/>
      <c r="S769" s="67"/>
      <c r="T769" s="67"/>
      <c r="U769" s="244" t="str">
        <f>IF(F769="","",Tabla1[[#This Row],[Fecha Inicio grupo]]+3*7-7)</f>
        <v/>
      </c>
      <c r="V769" s="245" t="str">
        <f>IF(F769="","",EDATE(Tabla1[[#This Row],[Fecha Inicio grupo]],3))</f>
        <v/>
      </c>
      <c r="W769" s="29"/>
      <c r="X769" s="29"/>
      <c r="Y769" s="76"/>
      <c r="Z769" s="76"/>
      <c r="AA769" s="76"/>
      <c r="AB769" s="76"/>
      <c r="AC769" s="76"/>
      <c r="AD769" s="76"/>
      <c r="AE769" s="76"/>
      <c r="AF769" s="76"/>
      <c r="AG769" s="76"/>
      <c r="AH769" s="76"/>
      <c r="AI769" s="76"/>
      <c r="AJ769" s="76"/>
      <c r="AK769" s="76"/>
      <c r="AL769" s="76"/>
      <c r="AM769" s="76"/>
      <c r="AN769" s="76"/>
      <c r="AO769" s="145"/>
      <c r="AP769" s="247" t="str">
        <f>IF(F769="","",IFERROR(VLOOKUP(SUBSTITUTE(SUBSTITUTE(Tabla1[[#This Row],[Uso Sistemas]],"T","P"),"N","F"),Parámetros!$M$2:$N$17,2,0),"Completar hasta 3ra sem. para evaluar a Probacionista"))</f>
        <v/>
      </c>
      <c r="AQ769" s="39"/>
      <c r="AR769" s="39"/>
      <c r="AS769" s="39"/>
      <c r="AT769" s="28"/>
      <c r="AU769" s="55"/>
      <c r="AV769" s="55"/>
      <c r="AW769" s="55"/>
      <c r="AX769" s="249" t="str">
        <f>IF(V769="","",EOMONTH(EDATE(Tabla1[[#This Row],[Fecha Finalización]],2),0))</f>
        <v/>
      </c>
      <c r="AY769" s="39"/>
      <c r="AZ769" s="250" t="str">
        <f>IF(V769="","",EOMONTH(EDATE(Tabla1[[#This Row],[Fecha Finalización]],3),0))</f>
        <v/>
      </c>
      <c r="BA769" s="39"/>
      <c r="BB769" s="39"/>
      <c r="BC769" s="236"/>
      <c r="BD769" s="234" t="str">
        <f>IF(F769="","",Tabla1[[#This Row],[sem 01]]&amp;Tabla1[[#This Row],[sem 02]]&amp;Tabla1[[#This Row],[sem 03]])</f>
        <v/>
      </c>
      <c r="BE769" s="235" t="str">
        <f>IF(TRIM(F769)="","",$B$1&amp;"-"&amp;SUBSTITUTE(Tabla1[[#This Row],[Mes Inscrito]]," ","")&amp;"-"&amp;SUBSTITUTE(Tabla1[[#This Row],[Dia de clases Inscrito]]," ","")&amp;"-"&amp;SUBSTITUTE(Tabla1[[#This Row],[Horario Inscrito]]," ","")&amp;"-"&amp;Tabla1[[#This Row],[Fecha Inicio grupo]])</f>
        <v/>
      </c>
      <c r="BF769" s="252" t="str">
        <f>IF(F769="","",Tabla1[[#This Row],[Curso]])</f>
        <v/>
      </c>
      <c r="BG769" s="253" t="str">
        <f>+IF(TRIM(F769)="","",$B$1&amp;"-"&amp;TRIM(Tabla1[[#This Row],[Mes Inscrito]])&amp;"-"&amp;TRIM(Tabla1[[#This Row],[Dia de clases Inscrito]])&amp;"-"&amp;TRIM(Tabla1[[#This Row],[Horario Inscrito]])&amp;"-"&amp;TRIM(Tabla1[[#This Row],[Fecha Inicio grupo]])&amp;"-"&amp;TRIM(Tabla1[[#This Row],[Tipo Incrito]]))</f>
        <v/>
      </c>
      <c r="BH769" s="307"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8"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8"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8" t="str">
        <f>IF(Tabla1[[#This Row],[Fecha Inicio grupo]]="","",IFERROR(VLOOKUP(Tabla1[[#This Row],[Mes de Alta como miembro]],Parámetros!$AM$2:$AN$16,2,0),"01/01/1900"))</f>
        <v/>
      </c>
    </row>
    <row r="770" spans="1:63" ht="14.45">
      <c r="A770" s="68">
        <v>767</v>
      </c>
      <c r="B770" s="29"/>
      <c r="C770" s="34"/>
      <c r="D770" s="42"/>
      <c r="E770" s="64"/>
      <c r="F770" s="45"/>
      <c r="G770" s="45"/>
      <c r="H770" s="164"/>
      <c r="I770" s="42"/>
      <c r="J770" s="28"/>
      <c r="K770" s="69"/>
      <c r="L770" s="68"/>
      <c r="M770" s="46"/>
      <c r="N770" s="239" t="str">
        <f ca="1">IF(Tabla1[[#This Row],[Fecha de nac]]="","",IF(Tabla1[[#This Row],[Fecha Finalización]] &gt;=TODAY(), DATEDIF(Tabla1[[#This Row],[Fecha de nac]],TODAY(),"y"), ROUNDDOWN((Tabla1[[#This Row],[Fecha Finalización]] -Tabla1[[#This Row],[Fecha de nac]])/365,0)))</f>
        <v/>
      </c>
      <c r="O770" s="170"/>
      <c r="P770" s="34"/>
      <c r="Q770" s="67"/>
      <c r="R770" s="67"/>
      <c r="S770" s="67"/>
      <c r="T770" s="67"/>
      <c r="U770" s="244" t="str">
        <f>IF(F770="","",Tabla1[[#This Row],[Fecha Inicio grupo]]+3*7-7)</f>
        <v/>
      </c>
      <c r="V770" s="245" t="str">
        <f>IF(F770="","",EDATE(Tabla1[[#This Row],[Fecha Inicio grupo]],3))</f>
        <v/>
      </c>
      <c r="W770" s="29"/>
      <c r="X770" s="29"/>
      <c r="Y770" s="76"/>
      <c r="Z770" s="76"/>
      <c r="AA770" s="76"/>
      <c r="AB770" s="76"/>
      <c r="AC770" s="76"/>
      <c r="AD770" s="76"/>
      <c r="AE770" s="76"/>
      <c r="AF770" s="76"/>
      <c r="AG770" s="76"/>
      <c r="AH770" s="76"/>
      <c r="AI770" s="76"/>
      <c r="AJ770" s="76"/>
      <c r="AK770" s="76"/>
      <c r="AL770" s="76"/>
      <c r="AM770" s="76"/>
      <c r="AN770" s="76"/>
      <c r="AO770" s="145"/>
      <c r="AP770" s="247" t="str">
        <f>IF(F770="","",IFERROR(VLOOKUP(SUBSTITUTE(SUBSTITUTE(Tabla1[[#This Row],[Uso Sistemas]],"T","P"),"N","F"),Parámetros!$M$2:$N$17,2,0),"Completar hasta 3ra sem. para evaluar a Probacionista"))</f>
        <v/>
      </c>
      <c r="AQ770" s="39"/>
      <c r="AR770" s="39"/>
      <c r="AS770" s="39"/>
      <c r="AT770" s="28"/>
      <c r="AU770" s="55"/>
      <c r="AV770" s="55"/>
      <c r="AW770" s="55"/>
      <c r="AX770" s="249" t="str">
        <f>IF(V770="","",EOMONTH(EDATE(Tabla1[[#This Row],[Fecha Finalización]],2),0))</f>
        <v/>
      </c>
      <c r="AY770" s="39"/>
      <c r="AZ770" s="250" t="str">
        <f>IF(V770="","",EOMONTH(EDATE(Tabla1[[#This Row],[Fecha Finalización]],3),0))</f>
        <v/>
      </c>
      <c r="BA770" s="39"/>
      <c r="BB770" s="39"/>
      <c r="BC770" s="236"/>
      <c r="BD770" s="234" t="str">
        <f>IF(F770="","",Tabla1[[#This Row],[sem 01]]&amp;Tabla1[[#This Row],[sem 02]]&amp;Tabla1[[#This Row],[sem 03]])</f>
        <v/>
      </c>
      <c r="BE770" s="235" t="str">
        <f>IF(TRIM(F770)="","",$B$1&amp;"-"&amp;SUBSTITUTE(Tabla1[[#This Row],[Mes Inscrito]]," ","")&amp;"-"&amp;SUBSTITUTE(Tabla1[[#This Row],[Dia de clases Inscrito]]," ","")&amp;"-"&amp;SUBSTITUTE(Tabla1[[#This Row],[Horario Inscrito]]," ","")&amp;"-"&amp;Tabla1[[#This Row],[Fecha Inicio grupo]])</f>
        <v/>
      </c>
      <c r="BF770" s="252" t="str">
        <f>IF(F770="","",Tabla1[[#This Row],[Curso]])</f>
        <v/>
      </c>
      <c r="BG770" s="253" t="str">
        <f>+IF(TRIM(F770)="","",$B$1&amp;"-"&amp;TRIM(Tabla1[[#This Row],[Mes Inscrito]])&amp;"-"&amp;TRIM(Tabla1[[#This Row],[Dia de clases Inscrito]])&amp;"-"&amp;TRIM(Tabla1[[#This Row],[Horario Inscrito]])&amp;"-"&amp;TRIM(Tabla1[[#This Row],[Fecha Inicio grupo]])&amp;"-"&amp;TRIM(Tabla1[[#This Row],[Tipo Incrito]]))</f>
        <v/>
      </c>
      <c r="BH770" s="307"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8"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8"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8" t="str">
        <f>IF(Tabla1[[#This Row],[Fecha Inicio grupo]]="","",IFERROR(VLOOKUP(Tabla1[[#This Row],[Mes de Alta como miembro]],Parámetros!$AM$2:$AN$16,2,0),"01/01/1900"))</f>
        <v/>
      </c>
    </row>
    <row r="771" spans="1:63" ht="14.45">
      <c r="A771" s="68">
        <v>768</v>
      </c>
      <c r="B771" s="29"/>
      <c r="C771" s="34"/>
      <c r="D771" s="42"/>
      <c r="E771" s="64"/>
      <c r="F771" s="45"/>
      <c r="G771" s="45"/>
      <c r="H771" s="164"/>
      <c r="I771" s="42"/>
      <c r="J771" s="28"/>
      <c r="K771" s="69"/>
      <c r="L771" s="68"/>
      <c r="M771" s="46"/>
      <c r="N771" s="239" t="str">
        <f ca="1">IF(Tabla1[[#This Row],[Fecha de nac]]="","",IF(Tabla1[[#This Row],[Fecha Finalización]] &gt;=TODAY(), DATEDIF(Tabla1[[#This Row],[Fecha de nac]],TODAY(),"y"), ROUNDDOWN((Tabla1[[#This Row],[Fecha Finalización]] -Tabla1[[#This Row],[Fecha de nac]])/365,0)))</f>
        <v/>
      </c>
      <c r="O771" s="170"/>
      <c r="P771" s="34"/>
      <c r="Q771" s="67"/>
      <c r="R771" s="67"/>
      <c r="S771" s="67"/>
      <c r="T771" s="67"/>
      <c r="U771" s="244" t="str">
        <f>IF(F771="","",Tabla1[[#This Row],[Fecha Inicio grupo]]+3*7-7)</f>
        <v/>
      </c>
      <c r="V771" s="245" t="str">
        <f>IF(F771="","",EDATE(Tabla1[[#This Row],[Fecha Inicio grupo]],3))</f>
        <v/>
      </c>
      <c r="W771" s="29"/>
      <c r="X771" s="29"/>
      <c r="Y771" s="76"/>
      <c r="Z771" s="76"/>
      <c r="AA771" s="76"/>
      <c r="AB771" s="76"/>
      <c r="AC771" s="76"/>
      <c r="AD771" s="76"/>
      <c r="AE771" s="76"/>
      <c r="AF771" s="76"/>
      <c r="AG771" s="76"/>
      <c r="AH771" s="76"/>
      <c r="AI771" s="76"/>
      <c r="AJ771" s="76"/>
      <c r="AK771" s="76"/>
      <c r="AL771" s="76"/>
      <c r="AM771" s="76"/>
      <c r="AN771" s="76"/>
      <c r="AO771" s="145"/>
      <c r="AP771" s="247" t="str">
        <f>IF(F771="","",IFERROR(VLOOKUP(SUBSTITUTE(SUBSTITUTE(Tabla1[[#This Row],[Uso Sistemas]],"T","P"),"N","F"),Parámetros!$M$2:$N$17,2,0),"Completar hasta 3ra sem. para evaluar a Probacionista"))</f>
        <v/>
      </c>
      <c r="AQ771" s="39"/>
      <c r="AR771" s="39"/>
      <c r="AS771" s="39"/>
      <c r="AT771" s="28"/>
      <c r="AU771" s="55"/>
      <c r="AV771" s="55"/>
      <c r="AW771" s="55"/>
      <c r="AX771" s="249" t="str">
        <f>IF(V771="","",EOMONTH(EDATE(Tabla1[[#This Row],[Fecha Finalización]],2),0))</f>
        <v/>
      </c>
      <c r="AY771" s="39"/>
      <c r="AZ771" s="250" t="str">
        <f>IF(V771="","",EOMONTH(EDATE(Tabla1[[#This Row],[Fecha Finalización]],3),0))</f>
        <v/>
      </c>
      <c r="BA771" s="39"/>
      <c r="BB771" s="39"/>
      <c r="BC771" s="236"/>
      <c r="BD771" s="234" t="str">
        <f>IF(F771="","",Tabla1[[#This Row],[sem 01]]&amp;Tabla1[[#This Row],[sem 02]]&amp;Tabla1[[#This Row],[sem 03]])</f>
        <v/>
      </c>
      <c r="BE771" s="235" t="str">
        <f>IF(TRIM(F771)="","",$B$1&amp;"-"&amp;SUBSTITUTE(Tabla1[[#This Row],[Mes Inscrito]]," ","")&amp;"-"&amp;SUBSTITUTE(Tabla1[[#This Row],[Dia de clases Inscrito]]," ","")&amp;"-"&amp;SUBSTITUTE(Tabla1[[#This Row],[Horario Inscrito]]," ","")&amp;"-"&amp;Tabla1[[#This Row],[Fecha Inicio grupo]])</f>
        <v/>
      </c>
      <c r="BF771" s="252" t="str">
        <f>IF(F771="","",Tabla1[[#This Row],[Curso]])</f>
        <v/>
      </c>
      <c r="BG771" s="253" t="str">
        <f>+IF(TRIM(F771)="","",$B$1&amp;"-"&amp;TRIM(Tabla1[[#This Row],[Mes Inscrito]])&amp;"-"&amp;TRIM(Tabla1[[#This Row],[Dia de clases Inscrito]])&amp;"-"&amp;TRIM(Tabla1[[#This Row],[Horario Inscrito]])&amp;"-"&amp;TRIM(Tabla1[[#This Row],[Fecha Inicio grupo]])&amp;"-"&amp;TRIM(Tabla1[[#This Row],[Tipo Incrito]]))</f>
        <v/>
      </c>
      <c r="BH771" s="307"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8"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8"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8" t="str">
        <f>IF(Tabla1[[#This Row],[Fecha Inicio grupo]]="","",IFERROR(VLOOKUP(Tabla1[[#This Row],[Mes de Alta como miembro]],Parámetros!$AM$2:$AN$16,2,0),"01/01/1900"))</f>
        <v/>
      </c>
    </row>
    <row r="772" spans="1:63" ht="14.45">
      <c r="A772" s="68">
        <v>769</v>
      </c>
      <c r="B772" s="29"/>
      <c r="C772" s="34"/>
      <c r="D772" s="42"/>
      <c r="E772" s="64"/>
      <c r="F772" s="45"/>
      <c r="G772" s="45"/>
      <c r="H772" s="164"/>
      <c r="I772" s="42"/>
      <c r="J772" s="28"/>
      <c r="K772" s="69"/>
      <c r="L772" s="68"/>
      <c r="M772" s="46"/>
      <c r="N772" s="239" t="str">
        <f ca="1">IF(Tabla1[[#This Row],[Fecha de nac]]="","",IF(Tabla1[[#This Row],[Fecha Finalización]] &gt;=TODAY(), DATEDIF(Tabla1[[#This Row],[Fecha de nac]],TODAY(),"y"), ROUNDDOWN((Tabla1[[#This Row],[Fecha Finalización]] -Tabla1[[#This Row],[Fecha de nac]])/365,0)))</f>
        <v/>
      </c>
      <c r="O772" s="170"/>
      <c r="P772" s="34"/>
      <c r="Q772" s="67"/>
      <c r="R772" s="67"/>
      <c r="S772" s="67"/>
      <c r="T772" s="67"/>
      <c r="U772" s="244" t="str">
        <f>IF(F772="","",Tabla1[[#This Row],[Fecha Inicio grupo]]+3*7-7)</f>
        <v/>
      </c>
      <c r="V772" s="245" t="str">
        <f>IF(F772="","",EDATE(Tabla1[[#This Row],[Fecha Inicio grupo]],3))</f>
        <v/>
      </c>
      <c r="W772" s="29"/>
      <c r="X772" s="29"/>
      <c r="Y772" s="76"/>
      <c r="Z772" s="76"/>
      <c r="AA772" s="76"/>
      <c r="AB772" s="76"/>
      <c r="AC772" s="76"/>
      <c r="AD772" s="76"/>
      <c r="AE772" s="76"/>
      <c r="AF772" s="76"/>
      <c r="AG772" s="76"/>
      <c r="AH772" s="76"/>
      <c r="AI772" s="76"/>
      <c r="AJ772" s="76"/>
      <c r="AK772" s="76"/>
      <c r="AL772" s="76"/>
      <c r="AM772" s="76"/>
      <c r="AN772" s="76"/>
      <c r="AO772" s="145"/>
      <c r="AP772" s="247" t="str">
        <f>IF(F772="","",IFERROR(VLOOKUP(SUBSTITUTE(SUBSTITUTE(Tabla1[[#This Row],[Uso Sistemas]],"T","P"),"N","F"),Parámetros!$M$2:$N$17,2,0),"Completar hasta 3ra sem. para evaluar a Probacionista"))</f>
        <v/>
      </c>
      <c r="AQ772" s="39"/>
      <c r="AR772" s="39"/>
      <c r="AS772" s="39"/>
      <c r="AT772" s="28"/>
      <c r="AU772" s="55"/>
      <c r="AV772" s="55"/>
      <c r="AW772" s="55"/>
      <c r="AX772" s="249" t="str">
        <f>IF(V772="","",EOMONTH(EDATE(Tabla1[[#This Row],[Fecha Finalización]],2),0))</f>
        <v/>
      </c>
      <c r="AY772" s="39"/>
      <c r="AZ772" s="250" t="str">
        <f>IF(V772="","",EOMONTH(EDATE(Tabla1[[#This Row],[Fecha Finalización]],3),0))</f>
        <v/>
      </c>
      <c r="BA772" s="39"/>
      <c r="BB772" s="39"/>
      <c r="BC772" s="236"/>
      <c r="BD772" s="234" t="str">
        <f>IF(F772="","",Tabla1[[#This Row],[sem 01]]&amp;Tabla1[[#This Row],[sem 02]]&amp;Tabla1[[#This Row],[sem 03]])</f>
        <v/>
      </c>
      <c r="BE772" s="235" t="str">
        <f>IF(TRIM(F772)="","",$B$1&amp;"-"&amp;SUBSTITUTE(Tabla1[[#This Row],[Mes Inscrito]]," ","")&amp;"-"&amp;SUBSTITUTE(Tabla1[[#This Row],[Dia de clases Inscrito]]," ","")&amp;"-"&amp;SUBSTITUTE(Tabla1[[#This Row],[Horario Inscrito]]," ","")&amp;"-"&amp;Tabla1[[#This Row],[Fecha Inicio grupo]])</f>
        <v/>
      </c>
      <c r="BF772" s="252" t="str">
        <f>IF(F772="","",Tabla1[[#This Row],[Curso]])</f>
        <v/>
      </c>
      <c r="BG772" s="253" t="str">
        <f>+IF(TRIM(F772)="","",$B$1&amp;"-"&amp;TRIM(Tabla1[[#This Row],[Mes Inscrito]])&amp;"-"&amp;TRIM(Tabla1[[#This Row],[Dia de clases Inscrito]])&amp;"-"&amp;TRIM(Tabla1[[#This Row],[Horario Inscrito]])&amp;"-"&amp;TRIM(Tabla1[[#This Row],[Fecha Inicio grupo]])&amp;"-"&amp;TRIM(Tabla1[[#This Row],[Tipo Incrito]]))</f>
        <v/>
      </c>
      <c r="BH772" s="307"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8"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8"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8" t="str">
        <f>IF(Tabla1[[#This Row],[Fecha Inicio grupo]]="","",IFERROR(VLOOKUP(Tabla1[[#This Row],[Mes de Alta como miembro]],Parámetros!$AM$2:$AN$16,2,0),"01/01/1900"))</f>
        <v/>
      </c>
    </row>
    <row r="773" spans="1:63" ht="14.45">
      <c r="A773" s="68">
        <v>770</v>
      </c>
      <c r="B773" s="29"/>
      <c r="C773" s="34"/>
      <c r="D773" s="42"/>
      <c r="E773" s="64"/>
      <c r="F773" s="45"/>
      <c r="G773" s="45"/>
      <c r="H773" s="164"/>
      <c r="I773" s="42"/>
      <c r="J773" s="28"/>
      <c r="K773" s="69"/>
      <c r="L773" s="68"/>
      <c r="M773" s="46"/>
      <c r="N773" s="239" t="str">
        <f ca="1">IF(Tabla1[[#This Row],[Fecha de nac]]="","",IF(Tabla1[[#This Row],[Fecha Finalización]] &gt;=TODAY(), DATEDIF(Tabla1[[#This Row],[Fecha de nac]],TODAY(),"y"), ROUNDDOWN((Tabla1[[#This Row],[Fecha Finalización]] -Tabla1[[#This Row],[Fecha de nac]])/365,0)))</f>
        <v/>
      </c>
      <c r="O773" s="170"/>
      <c r="P773" s="34"/>
      <c r="Q773" s="67"/>
      <c r="R773" s="67"/>
      <c r="S773" s="67"/>
      <c r="T773" s="67"/>
      <c r="U773" s="244" t="str">
        <f>IF(F773="","",Tabla1[[#This Row],[Fecha Inicio grupo]]+3*7-7)</f>
        <v/>
      </c>
      <c r="V773" s="245" t="str">
        <f>IF(F773="","",EDATE(Tabla1[[#This Row],[Fecha Inicio grupo]],3))</f>
        <v/>
      </c>
      <c r="W773" s="29"/>
      <c r="X773" s="29"/>
      <c r="Y773" s="76"/>
      <c r="Z773" s="76"/>
      <c r="AA773" s="76"/>
      <c r="AB773" s="76"/>
      <c r="AC773" s="76"/>
      <c r="AD773" s="76"/>
      <c r="AE773" s="76"/>
      <c r="AF773" s="76"/>
      <c r="AG773" s="76"/>
      <c r="AH773" s="76"/>
      <c r="AI773" s="76"/>
      <c r="AJ773" s="76"/>
      <c r="AK773" s="76"/>
      <c r="AL773" s="76"/>
      <c r="AM773" s="76"/>
      <c r="AN773" s="76"/>
      <c r="AO773" s="145"/>
      <c r="AP773" s="247" t="str">
        <f>IF(F773="","",IFERROR(VLOOKUP(SUBSTITUTE(SUBSTITUTE(Tabla1[[#This Row],[Uso Sistemas]],"T","P"),"N","F"),Parámetros!$M$2:$N$17,2,0),"Completar hasta 3ra sem. para evaluar a Probacionista"))</f>
        <v/>
      </c>
      <c r="AQ773" s="39"/>
      <c r="AR773" s="39"/>
      <c r="AS773" s="39"/>
      <c r="AT773" s="28"/>
      <c r="AU773" s="55"/>
      <c r="AV773" s="55"/>
      <c r="AW773" s="55"/>
      <c r="AX773" s="249" t="str">
        <f>IF(V773="","",EOMONTH(EDATE(Tabla1[[#This Row],[Fecha Finalización]],2),0))</f>
        <v/>
      </c>
      <c r="AY773" s="39"/>
      <c r="AZ773" s="250" t="str">
        <f>IF(V773="","",EOMONTH(EDATE(Tabla1[[#This Row],[Fecha Finalización]],3),0))</f>
        <v/>
      </c>
      <c r="BA773" s="39"/>
      <c r="BB773" s="39"/>
      <c r="BC773" s="236"/>
      <c r="BD773" s="234" t="str">
        <f>IF(F773="","",Tabla1[[#This Row],[sem 01]]&amp;Tabla1[[#This Row],[sem 02]]&amp;Tabla1[[#This Row],[sem 03]])</f>
        <v/>
      </c>
      <c r="BE773" s="235" t="str">
        <f>IF(TRIM(F773)="","",$B$1&amp;"-"&amp;SUBSTITUTE(Tabla1[[#This Row],[Mes Inscrito]]," ","")&amp;"-"&amp;SUBSTITUTE(Tabla1[[#This Row],[Dia de clases Inscrito]]," ","")&amp;"-"&amp;SUBSTITUTE(Tabla1[[#This Row],[Horario Inscrito]]," ","")&amp;"-"&amp;Tabla1[[#This Row],[Fecha Inicio grupo]])</f>
        <v/>
      </c>
      <c r="BF773" s="252" t="str">
        <f>IF(F773="","",Tabla1[[#This Row],[Curso]])</f>
        <v/>
      </c>
      <c r="BG773" s="253" t="str">
        <f>+IF(TRIM(F773)="","",$B$1&amp;"-"&amp;TRIM(Tabla1[[#This Row],[Mes Inscrito]])&amp;"-"&amp;TRIM(Tabla1[[#This Row],[Dia de clases Inscrito]])&amp;"-"&amp;TRIM(Tabla1[[#This Row],[Horario Inscrito]])&amp;"-"&amp;TRIM(Tabla1[[#This Row],[Fecha Inicio grupo]])&amp;"-"&amp;TRIM(Tabla1[[#This Row],[Tipo Incrito]]))</f>
        <v/>
      </c>
      <c r="BH773" s="307"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8"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8"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8" t="str">
        <f>IF(Tabla1[[#This Row],[Fecha Inicio grupo]]="","",IFERROR(VLOOKUP(Tabla1[[#This Row],[Mes de Alta como miembro]],Parámetros!$AM$2:$AN$16,2,0),"01/01/1900"))</f>
        <v/>
      </c>
    </row>
    <row r="774" spans="1:63" ht="14.45">
      <c r="A774" s="68">
        <v>771</v>
      </c>
      <c r="B774" s="29"/>
      <c r="C774" s="34"/>
      <c r="D774" s="42"/>
      <c r="E774" s="64"/>
      <c r="F774" s="45"/>
      <c r="G774" s="45"/>
      <c r="H774" s="164"/>
      <c r="I774" s="42"/>
      <c r="J774" s="28"/>
      <c r="K774" s="69"/>
      <c r="L774" s="68"/>
      <c r="M774" s="46"/>
      <c r="N774" s="239" t="str">
        <f ca="1">IF(Tabla1[[#This Row],[Fecha de nac]]="","",IF(Tabla1[[#This Row],[Fecha Finalización]] &gt;=TODAY(), DATEDIF(Tabla1[[#This Row],[Fecha de nac]],TODAY(),"y"), ROUNDDOWN((Tabla1[[#This Row],[Fecha Finalización]] -Tabla1[[#This Row],[Fecha de nac]])/365,0)))</f>
        <v/>
      </c>
      <c r="O774" s="170"/>
      <c r="P774" s="34"/>
      <c r="Q774" s="67"/>
      <c r="R774" s="67"/>
      <c r="S774" s="67"/>
      <c r="T774" s="67"/>
      <c r="U774" s="244" t="str">
        <f>IF(F774="","",Tabla1[[#This Row],[Fecha Inicio grupo]]+3*7-7)</f>
        <v/>
      </c>
      <c r="V774" s="245" t="str">
        <f>IF(F774="","",EDATE(Tabla1[[#This Row],[Fecha Inicio grupo]],3))</f>
        <v/>
      </c>
      <c r="W774" s="29"/>
      <c r="X774" s="29"/>
      <c r="Y774" s="76"/>
      <c r="Z774" s="76"/>
      <c r="AA774" s="76"/>
      <c r="AB774" s="76"/>
      <c r="AC774" s="76"/>
      <c r="AD774" s="76"/>
      <c r="AE774" s="76"/>
      <c r="AF774" s="76"/>
      <c r="AG774" s="76"/>
      <c r="AH774" s="76"/>
      <c r="AI774" s="76"/>
      <c r="AJ774" s="76"/>
      <c r="AK774" s="76"/>
      <c r="AL774" s="76"/>
      <c r="AM774" s="76"/>
      <c r="AN774" s="76"/>
      <c r="AO774" s="145"/>
      <c r="AP774" s="247" t="str">
        <f>IF(F774="","",IFERROR(VLOOKUP(SUBSTITUTE(SUBSTITUTE(Tabla1[[#This Row],[Uso Sistemas]],"T","P"),"N","F"),Parámetros!$M$2:$N$17,2,0),"Completar hasta 3ra sem. para evaluar a Probacionista"))</f>
        <v/>
      </c>
      <c r="AQ774" s="39"/>
      <c r="AR774" s="39"/>
      <c r="AS774" s="39"/>
      <c r="AT774" s="28"/>
      <c r="AU774" s="55"/>
      <c r="AV774" s="55"/>
      <c r="AW774" s="55"/>
      <c r="AX774" s="249" t="str">
        <f>IF(V774="","",EOMONTH(EDATE(Tabla1[[#This Row],[Fecha Finalización]],2),0))</f>
        <v/>
      </c>
      <c r="AY774" s="39"/>
      <c r="AZ774" s="250" t="str">
        <f>IF(V774="","",EOMONTH(EDATE(Tabla1[[#This Row],[Fecha Finalización]],3),0))</f>
        <v/>
      </c>
      <c r="BA774" s="39"/>
      <c r="BB774" s="39"/>
      <c r="BC774" s="236"/>
      <c r="BD774" s="234" t="str">
        <f>IF(F774="","",Tabla1[[#This Row],[sem 01]]&amp;Tabla1[[#This Row],[sem 02]]&amp;Tabla1[[#This Row],[sem 03]])</f>
        <v/>
      </c>
      <c r="BE774" s="235" t="str">
        <f>IF(TRIM(F774)="","",$B$1&amp;"-"&amp;SUBSTITUTE(Tabla1[[#This Row],[Mes Inscrito]]," ","")&amp;"-"&amp;SUBSTITUTE(Tabla1[[#This Row],[Dia de clases Inscrito]]," ","")&amp;"-"&amp;SUBSTITUTE(Tabla1[[#This Row],[Horario Inscrito]]," ","")&amp;"-"&amp;Tabla1[[#This Row],[Fecha Inicio grupo]])</f>
        <v/>
      </c>
      <c r="BF774" s="252" t="str">
        <f>IF(F774="","",Tabla1[[#This Row],[Curso]])</f>
        <v/>
      </c>
      <c r="BG774" s="253" t="str">
        <f>+IF(TRIM(F774)="","",$B$1&amp;"-"&amp;TRIM(Tabla1[[#This Row],[Mes Inscrito]])&amp;"-"&amp;TRIM(Tabla1[[#This Row],[Dia de clases Inscrito]])&amp;"-"&amp;TRIM(Tabla1[[#This Row],[Horario Inscrito]])&amp;"-"&amp;TRIM(Tabla1[[#This Row],[Fecha Inicio grupo]])&amp;"-"&amp;TRIM(Tabla1[[#This Row],[Tipo Incrito]]))</f>
        <v/>
      </c>
      <c r="BH774" s="307"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8"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8"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8" t="str">
        <f>IF(Tabla1[[#This Row],[Fecha Inicio grupo]]="","",IFERROR(VLOOKUP(Tabla1[[#This Row],[Mes de Alta como miembro]],Parámetros!$AM$2:$AN$16,2,0),"01/01/1900"))</f>
        <v/>
      </c>
    </row>
    <row r="775" spans="1:63" ht="14.45">
      <c r="A775" s="68">
        <v>772</v>
      </c>
      <c r="B775" s="29"/>
      <c r="C775" s="34"/>
      <c r="D775" s="42"/>
      <c r="E775" s="64"/>
      <c r="F775" s="45"/>
      <c r="G775" s="45"/>
      <c r="H775" s="164"/>
      <c r="I775" s="42"/>
      <c r="J775" s="28"/>
      <c r="K775" s="69"/>
      <c r="L775" s="68"/>
      <c r="M775" s="46"/>
      <c r="N775" s="239" t="str">
        <f ca="1">IF(Tabla1[[#This Row],[Fecha de nac]]="","",IF(Tabla1[[#This Row],[Fecha Finalización]] &gt;=TODAY(), DATEDIF(Tabla1[[#This Row],[Fecha de nac]],TODAY(),"y"), ROUNDDOWN((Tabla1[[#This Row],[Fecha Finalización]] -Tabla1[[#This Row],[Fecha de nac]])/365,0)))</f>
        <v/>
      </c>
      <c r="O775" s="170"/>
      <c r="P775" s="34"/>
      <c r="Q775" s="67"/>
      <c r="R775" s="67"/>
      <c r="S775" s="67"/>
      <c r="T775" s="67"/>
      <c r="U775" s="244" t="str">
        <f>IF(F775="","",Tabla1[[#This Row],[Fecha Inicio grupo]]+3*7-7)</f>
        <v/>
      </c>
      <c r="V775" s="245" t="str">
        <f>IF(F775="","",EDATE(Tabla1[[#This Row],[Fecha Inicio grupo]],3))</f>
        <v/>
      </c>
      <c r="W775" s="29"/>
      <c r="X775" s="29"/>
      <c r="Y775" s="76"/>
      <c r="Z775" s="76"/>
      <c r="AA775" s="76"/>
      <c r="AB775" s="76"/>
      <c r="AC775" s="76"/>
      <c r="AD775" s="76"/>
      <c r="AE775" s="76"/>
      <c r="AF775" s="76"/>
      <c r="AG775" s="76"/>
      <c r="AH775" s="76"/>
      <c r="AI775" s="76"/>
      <c r="AJ775" s="76"/>
      <c r="AK775" s="76"/>
      <c r="AL775" s="76"/>
      <c r="AM775" s="76"/>
      <c r="AN775" s="76"/>
      <c r="AO775" s="145"/>
      <c r="AP775" s="247" t="str">
        <f>IF(F775="","",IFERROR(VLOOKUP(SUBSTITUTE(SUBSTITUTE(Tabla1[[#This Row],[Uso Sistemas]],"T","P"),"N","F"),Parámetros!$M$2:$N$17,2,0),"Completar hasta 3ra sem. para evaluar a Probacionista"))</f>
        <v/>
      </c>
      <c r="AQ775" s="39"/>
      <c r="AR775" s="39"/>
      <c r="AS775" s="39"/>
      <c r="AT775" s="28"/>
      <c r="AU775" s="55"/>
      <c r="AV775" s="55"/>
      <c r="AW775" s="55"/>
      <c r="AX775" s="249" t="str">
        <f>IF(V775="","",EOMONTH(EDATE(Tabla1[[#This Row],[Fecha Finalización]],2),0))</f>
        <v/>
      </c>
      <c r="AY775" s="39"/>
      <c r="AZ775" s="250" t="str">
        <f>IF(V775="","",EOMONTH(EDATE(Tabla1[[#This Row],[Fecha Finalización]],3),0))</f>
        <v/>
      </c>
      <c r="BA775" s="39"/>
      <c r="BB775" s="39"/>
      <c r="BC775" s="236"/>
      <c r="BD775" s="234" t="str">
        <f>IF(F775="","",Tabla1[[#This Row],[sem 01]]&amp;Tabla1[[#This Row],[sem 02]]&amp;Tabla1[[#This Row],[sem 03]])</f>
        <v/>
      </c>
      <c r="BE775" s="235" t="str">
        <f>IF(TRIM(F775)="","",$B$1&amp;"-"&amp;SUBSTITUTE(Tabla1[[#This Row],[Mes Inscrito]]," ","")&amp;"-"&amp;SUBSTITUTE(Tabla1[[#This Row],[Dia de clases Inscrito]]," ","")&amp;"-"&amp;SUBSTITUTE(Tabla1[[#This Row],[Horario Inscrito]]," ","")&amp;"-"&amp;Tabla1[[#This Row],[Fecha Inicio grupo]])</f>
        <v/>
      </c>
      <c r="BF775" s="252" t="str">
        <f>IF(F775="","",Tabla1[[#This Row],[Curso]])</f>
        <v/>
      </c>
      <c r="BG775" s="253" t="str">
        <f>+IF(TRIM(F775)="","",$B$1&amp;"-"&amp;TRIM(Tabla1[[#This Row],[Mes Inscrito]])&amp;"-"&amp;TRIM(Tabla1[[#This Row],[Dia de clases Inscrito]])&amp;"-"&amp;TRIM(Tabla1[[#This Row],[Horario Inscrito]])&amp;"-"&amp;TRIM(Tabla1[[#This Row],[Fecha Inicio grupo]])&amp;"-"&amp;TRIM(Tabla1[[#This Row],[Tipo Incrito]]))</f>
        <v/>
      </c>
      <c r="BH775" s="307"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8"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8"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8" t="str">
        <f>IF(Tabla1[[#This Row],[Fecha Inicio grupo]]="","",IFERROR(VLOOKUP(Tabla1[[#This Row],[Mes de Alta como miembro]],Parámetros!$AM$2:$AN$16,2,0),"01/01/1900"))</f>
        <v/>
      </c>
    </row>
    <row r="776" spans="1:63" ht="14.45">
      <c r="A776" s="68">
        <v>773</v>
      </c>
      <c r="B776" s="29"/>
      <c r="C776" s="34"/>
      <c r="D776" s="42"/>
      <c r="E776" s="64"/>
      <c r="F776" s="45"/>
      <c r="G776" s="45"/>
      <c r="H776" s="164"/>
      <c r="I776" s="42"/>
      <c r="J776" s="28"/>
      <c r="K776" s="69"/>
      <c r="L776" s="68"/>
      <c r="M776" s="46"/>
      <c r="N776" s="239" t="str">
        <f ca="1">IF(Tabla1[[#This Row],[Fecha de nac]]="","",IF(Tabla1[[#This Row],[Fecha Finalización]] &gt;=TODAY(), DATEDIF(Tabla1[[#This Row],[Fecha de nac]],TODAY(),"y"), ROUNDDOWN((Tabla1[[#This Row],[Fecha Finalización]] -Tabla1[[#This Row],[Fecha de nac]])/365,0)))</f>
        <v/>
      </c>
      <c r="O776" s="170"/>
      <c r="P776" s="34"/>
      <c r="Q776" s="67"/>
      <c r="R776" s="67"/>
      <c r="S776" s="67"/>
      <c r="T776" s="67"/>
      <c r="U776" s="244" t="str">
        <f>IF(F776="","",Tabla1[[#This Row],[Fecha Inicio grupo]]+3*7-7)</f>
        <v/>
      </c>
      <c r="V776" s="245" t="str">
        <f>IF(F776="","",EDATE(Tabla1[[#This Row],[Fecha Inicio grupo]],3))</f>
        <v/>
      </c>
      <c r="W776" s="29"/>
      <c r="X776" s="29"/>
      <c r="Y776" s="76"/>
      <c r="Z776" s="76"/>
      <c r="AA776" s="76"/>
      <c r="AB776" s="76"/>
      <c r="AC776" s="76"/>
      <c r="AD776" s="76"/>
      <c r="AE776" s="76"/>
      <c r="AF776" s="76"/>
      <c r="AG776" s="76"/>
      <c r="AH776" s="76"/>
      <c r="AI776" s="76"/>
      <c r="AJ776" s="76"/>
      <c r="AK776" s="76"/>
      <c r="AL776" s="76"/>
      <c r="AM776" s="76"/>
      <c r="AN776" s="76"/>
      <c r="AO776" s="145"/>
      <c r="AP776" s="247" t="str">
        <f>IF(F776="","",IFERROR(VLOOKUP(SUBSTITUTE(SUBSTITUTE(Tabla1[[#This Row],[Uso Sistemas]],"T","P"),"N","F"),Parámetros!$M$2:$N$17,2,0),"Completar hasta 3ra sem. para evaluar a Probacionista"))</f>
        <v/>
      </c>
      <c r="AQ776" s="39"/>
      <c r="AR776" s="39"/>
      <c r="AS776" s="39"/>
      <c r="AT776" s="28"/>
      <c r="AU776" s="55"/>
      <c r="AV776" s="55"/>
      <c r="AW776" s="55"/>
      <c r="AX776" s="249" t="str">
        <f>IF(V776="","",EOMONTH(EDATE(Tabla1[[#This Row],[Fecha Finalización]],2),0))</f>
        <v/>
      </c>
      <c r="AY776" s="39"/>
      <c r="AZ776" s="250" t="str">
        <f>IF(V776="","",EOMONTH(EDATE(Tabla1[[#This Row],[Fecha Finalización]],3),0))</f>
        <v/>
      </c>
      <c r="BA776" s="39"/>
      <c r="BB776" s="39"/>
      <c r="BC776" s="236"/>
      <c r="BD776" s="234" t="str">
        <f>IF(F776="","",Tabla1[[#This Row],[sem 01]]&amp;Tabla1[[#This Row],[sem 02]]&amp;Tabla1[[#This Row],[sem 03]])</f>
        <v/>
      </c>
      <c r="BE776" s="235" t="str">
        <f>IF(TRIM(F776)="","",$B$1&amp;"-"&amp;SUBSTITUTE(Tabla1[[#This Row],[Mes Inscrito]]," ","")&amp;"-"&amp;SUBSTITUTE(Tabla1[[#This Row],[Dia de clases Inscrito]]," ","")&amp;"-"&amp;SUBSTITUTE(Tabla1[[#This Row],[Horario Inscrito]]," ","")&amp;"-"&amp;Tabla1[[#This Row],[Fecha Inicio grupo]])</f>
        <v/>
      </c>
      <c r="BF776" s="252" t="str">
        <f>IF(F776="","",Tabla1[[#This Row],[Curso]])</f>
        <v/>
      </c>
      <c r="BG776" s="253" t="str">
        <f>+IF(TRIM(F776)="","",$B$1&amp;"-"&amp;TRIM(Tabla1[[#This Row],[Mes Inscrito]])&amp;"-"&amp;TRIM(Tabla1[[#This Row],[Dia de clases Inscrito]])&amp;"-"&amp;TRIM(Tabla1[[#This Row],[Horario Inscrito]])&amp;"-"&amp;TRIM(Tabla1[[#This Row],[Fecha Inicio grupo]])&amp;"-"&amp;TRIM(Tabla1[[#This Row],[Tipo Incrito]]))</f>
        <v/>
      </c>
      <c r="BH776" s="307"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8"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8"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8" t="str">
        <f>IF(Tabla1[[#This Row],[Fecha Inicio grupo]]="","",IFERROR(VLOOKUP(Tabla1[[#This Row],[Mes de Alta como miembro]],Parámetros!$AM$2:$AN$16,2,0),"01/01/1900"))</f>
        <v/>
      </c>
    </row>
    <row r="777" spans="1:63" ht="14.45">
      <c r="A777" s="68">
        <v>774</v>
      </c>
      <c r="B777" s="29"/>
      <c r="C777" s="34"/>
      <c r="D777" s="42"/>
      <c r="E777" s="64"/>
      <c r="F777" s="45"/>
      <c r="G777" s="45"/>
      <c r="H777" s="164"/>
      <c r="I777" s="42"/>
      <c r="J777" s="28"/>
      <c r="K777" s="69"/>
      <c r="L777" s="68"/>
      <c r="M777" s="46"/>
      <c r="N777" s="239" t="str">
        <f ca="1">IF(Tabla1[[#This Row],[Fecha de nac]]="","",IF(Tabla1[[#This Row],[Fecha Finalización]] &gt;=TODAY(), DATEDIF(Tabla1[[#This Row],[Fecha de nac]],TODAY(),"y"), ROUNDDOWN((Tabla1[[#This Row],[Fecha Finalización]] -Tabla1[[#This Row],[Fecha de nac]])/365,0)))</f>
        <v/>
      </c>
      <c r="O777" s="170"/>
      <c r="P777" s="34"/>
      <c r="Q777" s="67"/>
      <c r="R777" s="67"/>
      <c r="S777" s="67"/>
      <c r="T777" s="67"/>
      <c r="U777" s="244" t="str">
        <f>IF(F777="","",Tabla1[[#This Row],[Fecha Inicio grupo]]+3*7-7)</f>
        <v/>
      </c>
      <c r="V777" s="245" t="str">
        <f>IF(F777="","",EDATE(Tabla1[[#This Row],[Fecha Inicio grupo]],3))</f>
        <v/>
      </c>
      <c r="W777" s="29"/>
      <c r="X777" s="29"/>
      <c r="Y777" s="76"/>
      <c r="Z777" s="76"/>
      <c r="AA777" s="76"/>
      <c r="AB777" s="76"/>
      <c r="AC777" s="76"/>
      <c r="AD777" s="76"/>
      <c r="AE777" s="76"/>
      <c r="AF777" s="76"/>
      <c r="AG777" s="76"/>
      <c r="AH777" s="76"/>
      <c r="AI777" s="76"/>
      <c r="AJ777" s="76"/>
      <c r="AK777" s="76"/>
      <c r="AL777" s="76"/>
      <c r="AM777" s="76"/>
      <c r="AN777" s="76"/>
      <c r="AO777" s="145"/>
      <c r="AP777" s="247" t="str">
        <f>IF(F777="","",IFERROR(VLOOKUP(SUBSTITUTE(SUBSTITUTE(Tabla1[[#This Row],[Uso Sistemas]],"T","P"),"N","F"),Parámetros!$M$2:$N$17,2,0),"Completar hasta 3ra sem. para evaluar a Probacionista"))</f>
        <v/>
      </c>
      <c r="AQ777" s="39"/>
      <c r="AR777" s="39"/>
      <c r="AS777" s="39"/>
      <c r="AT777" s="28"/>
      <c r="AU777" s="55"/>
      <c r="AV777" s="55"/>
      <c r="AW777" s="55"/>
      <c r="AX777" s="249" t="str">
        <f>IF(V777="","",EOMONTH(EDATE(Tabla1[[#This Row],[Fecha Finalización]],2),0))</f>
        <v/>
      </c>
      <c r="AY777" s="39"/>
      <c r="AZ777" s="250" t="str">
        <f>IF(V777="","",EOMONTH(EDATE(Tabla1[[#This Row],[Fecha Finalización]],3),0))</f>
        <v/>
      </c>
      <c r="BA777" s="39"/>
      <c r="BB777" s="39"/>
      <c r="BC777" s="236"/>
      <c r="BD777" s="234" t="str">
        <f>IF(F777="","",Tabla1[[#This Row],[sem 01]]&amp;Tabla1[[#This Row],[sem 02]]&amp;Tabla1[[#This Row],[sem 03]])</f>
        <v/>
      </c>
      <c r="BE777" s="235" t="str">
        <f>IF(TRIM(F777)="","",$B$1&amp;"-"&amp;SUBSTITUTE(Tabla1[[#This Row],[Mes Inscrito]]," ","")&amp;"-"&amp;SUBSTITUTE(Tabla1[[#This Row],[Dia de clases Inscrito]]," ","")&amp;"-"&amp;SUBSTITUTE(Tabla1[[#This Row],[Horario Inscrito]]," ","")&amp;"-"&amp;Tabla1[[#This Row],[Fecha Inicio grupo]])</f>
        <v/>
      </c>
      <c r="BF777" s="252" t="str">
        <f>IF(F777="","",Tabla1[[#This Row],[Curso]])</f>
        <v/>
      </c>
      <c r="BG777" s="253" t="str">
        <f>+IF(TRIM(F777)="","",$B$1&amp;"-"&amp;TRIM(Tabla1[[#This Row],[Mes Inscrito]])&amp;"-"&amp;TRIM(Tabla1[[#This Row],[Dia de clases Inscrito]])&amp;"-"&amp;TRIM(Tabla1[[#This Row],[Horario Inscrito]])&amp;"-"&amp;TRIM(Tabla1[[#This Row],[Fecha Inicio grupo]])&amp;"-"&amp;TRIM(Tabla1[[#This Row],[Tipo Incrito]]))</f>
        <v/>
      </c>
      <c r="BH777" s="307"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8"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8"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8" t="str">
        <f>IF(Tabla1[[#This Row],[Fecha Inicio grupo]]="","",IFERROR(VLOOKUP(Tabla1[[#This Row],[Mes de Alta como miembro]],Parámetros!$AM$2:$AN$16,2,0),"01/01/1900"))</f>
        <v/>
      </c>
    </row>
    <row r="778" spans="1:63" ht="14.45">
      <c r="A778" s="68">
        <v>775</v>
      </c>
      <c r="B778" s="29"/>
      <c r="C778" s="34"/>
      <c r="D778" s="42"/>
      <c r="E778" s="64"/>
      <c r="F778" s="45"/>
      <c r="G778" s="45"/>
      <c r="H778" s="164"/>
      <c r="I778" s="42"/>
      <c r="J778" s="28"/>
      <c r="K778" s="69"/>
      <c r="L778" s="68"/>
      <c r="M778" s="46"/>
      <c r="N778" s="239" t="str">
        <f ca="1">IF(Tabla1[[#This Row],[Fecha de nac]]="","",IF(Tabla1[[#This Row],[Fecha Finalización]] &gt;=TODAY(), DATEDIF(Tabla1[[#This Row],[Fecha de nac]],TODAY(),"y"), ROUNDDOWN((Tabla1[[#This Row],[Fecha Finalización]] -Tabla1[[#This Row],[Fecha de nac]])/365,0)))</f>
        <v/>
      </c>
      <c r="O778" s="170"/>
      <c r="P778" s="34"/>
      <c r="Q778" s="67"/>
      <c r="R778" s="67"/>
      <c r="S778" s="67"/>
      <c r="T778" s="67"/>
      <c r="U778" s="244" t="str">
        <f>IF(F778="","",Tabla1[[#This Row],[Fecha Inicio grupo]]+3*7-7)</f>
        <v/>
      </c>
      <c r="V778" s="245" t="str">
        <f>IF(F778="","",EDATE(Tabla1[[#This Row],[Fecha Inicio grupo]],3))</f>
        <v/>
      </c>
      <c r="W778" s="29"/>
      <c r="X778" s="29"/>
      <c r="Y778" s="76"/>
      <c r="Z778" s="76"/>
      <c r="AA778" s="76"/>
      <c r="AB778" s="76"/>
      <c r="AC778" s="76"/>
      <c r="AD778" s="76"/>
      <c r="AE778" s="76"/>
      <c r="AF778" s="76"/>
      <c r="AG778" s="76"/>
      <c r="AH778" s="76"/>
      <c r="AI778" s="76"/>
      <c r="AJ778" s="76"/>
      <c r="AK778" s="76"/>
      <c r="AL778" s="76"/>
      <c r="AM778" s="76"/>
      <c r="AN778" s="76"/>
      <c r="AO778" s="145"/>
      <c r="AP778" s="247" t="str">
        <f>IF(F778="","",IFERROR(VLOOKUP(SUBSTITUTE(SUBSTITUTE(Tabla1[[#This Row],[Uso Sistemas]],"T","P"),"N","F"),Parámetros!$M$2:$N$17,2,0),"Completar hasta 3ra sem. para evaluar a Probacionista"))</f>
        <v/>
      </c>
      <c r="AQ778" s="39"/>
      <c r="AR778" s="39"/>
      <c r="AS778" s="39"/>
      <c r="AT778" s="28"/>
      <c r="AU778" s="55"/>
      <c r="AV778" s="55"/>
      <c r="AW778" s="55"/>
      <c r="AX778" s="249" t="str">
        <f>IF(V778="","",EOMONTH(EDATE(Tabla1[[#This Row],[Fecha Finalización]],2),0))</f>
        <v/>
      </c>
      <c r="AY778" s="39"/>
      <c r="AZ778" s="250" t="str">
        <f>IF(V778="","",EOMONTH(EDATE(Tabla1[[#This Row],[Fecha Finalización]],3),0))</f>
        <v/>
      </c>
      <c r="BA778" s="39"/>
      <c r="BB778" s="39"/>
      <c r="BC778" s="236"/>
      <c r="BD778" s="234" t="str">
        <f>IF(F778="","",Tabla1[[#This Row],[sem 01]]&amp;Tabla1[[#This Row],[sem 02]]&amp;Tabla1[[#This Row],[sem 03]])</f>
        <v/>
      </c>
      <c r="BE778" s="235" t="str">
        <f>IF(TRIM(F778)="","",$B$1&amp;"-"&amp;SUBSTITUTE(Tabla1[[#This Row],[Mes Inscrito]]," ","")&amp;"-"&amp;SUBSTITUTE(Tabla1[[#This Row],[Dia de clases Inscrito]]," ","")&amp;"-"&amp;SUBSTITUTE(Tabla1[[#This Row],[Horario Inscrito]]," ","")&amp;"-"&amp;Tabla1[[#This Row],[Fecha Inicio grupo]])</f>
        <v/>
      </c>
      <c r="BF778" s="252" t="str">
        <f>IF(F778="","",Tabla1[[#This Row],[Curso]])</f>
        <v/>
      </c>
      <c r="BG778" s="253" t="str">
        <f>+IF(TRIM(F778)="","",$B$1&amp;"-"&amp;TRIM(Tabla1[[#This Row],[Mes Inscrito]])&amp;"-"&amp;TRIM(Tabla1[[#This Row],[Dia de clases Inscrito]])&amp;"-"&amp;TRIM(Tabla1[[#This Row],[Horario Inscrito]])&amp;"-"&amp;TRIM(Tabla1[[#This Row],[Fecha Inicio grupo]])&amp;"-"&amp;TRIM(Tabla1[[#This Row],[Tipo Incrito]]))</f>
        <v/>
      </c>
      <c r="BH778" s="307"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8"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8"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8" t="str">
        <f>IF(Tabla1[[#This Row],[Fecha Inicio grupo]]="","",IFERROR(VLOOKUP(Tabla1[[#This Row],[Mes de Alta como miembro]],Parámetros!$AM$2:$AN$16,2,0),"01/01/1900"))</f>
        <v/>
      </c>
    </row>
    <row r="779" spans="1:63" ht="14.45">
      <c r="A779" s="68">
        <v>776</v>
      </c>
      <c r="B779" s="29"/>
      <c r="C779" s="34"/>
      <c r="D779" s="42"/>
      <c r="E779" s="64"/>
      <c r="F779" s="45"/>
      <c r="G779" s="45"/>
      <c r="H779" s="164"/>
      <c r="I779" s="42"/>
      <c r="J779" s="28"/>
      <c r="K779" s="69"/>
      <c r="L779" s="68"/>
      <c r="M779" s="46"/>
      <c r="N779" s="239" t="str">
        <f ca="1">IF(Tabla1[[#This Row],[Fecha de nac]]="","",IF(Tabla1[[#This Row],[Fecha Finalización]] &gt;=TODAY(), DATEDIF(Tabla1[[#This Row],[Fecha de nac]],TODAY(),"y"), ROUNDDOWN((Tabla1[[#This Row],[Fecha Finalización]] -Tabla1[[#This Row],[Fecha de nac]])/365,0)))</f>
        <v/>
      </c>
      <c r="O779" s="170"/>
      <c r="P779" s="34"/>
      <c r="Q779" s="67"/>
      <c r="R779" s="67"/>
      <c r="S779" s="67"/>
      <c r="T779" s="67"/>
      <c r="U779" s="244" t="str">
        <f>IF(F779="","",Tabla1[[#This Row],[Fecha Inicio grupo]]+3*7-7)</f>
        <v/>
      </c>
      <c r="V779" s="245" t="str">
        <f>IF(F779="","",EDATE(Tabla1[[#This Row],[Fecha Inicio grupo]],3))</f>
        <v/>
      </c>
      <c r="W779" s="29"/>
      <c r="X779" s="29"/>
      <c r="Y779" s="76"/>
      <c r="Z779" s="76"/>
      <c r="AA779" s="76"/>
      <c r="AB779" s="76"/>
      <c r="AC779" s="76"/>
      <c r="AD779" s="76"/>
      <c r="AE779" s="76"/>
      <c r="AF779" s="76"/>
      <c r="AG779" s="76"/>
      <c r="AH779" s="76"/>
      <c r="AI779" s="76"/>
      <c r="AJ779" s="76"/>
      <c r="AK779" s="76"/>
      <c r="AL779" s="76"/>
      <c r="AM779" s="76"/>
      <c r="AN779" s="76"/>
      <c r="AO779" s="145"/>
      <c r="AP779" s="247" t="str">
        <f>IF(F779="","",IFERROR(VLOOKUP(SUBSTITUTE(SUBSTITUTE(Tabla1[[#This Row],[Uso Sistemas]],"T","P"),"N","F"),Parámetros!$M$2:$N$17,2,0),"Completar hasta 3ra sem. para evaluar a Probacionista"))</f>
        <v/>
      </c>
      <c r="AQ779" s="39"/>
      <c r="AR779" s="39"/>
      <c r="AS779" s="39"/>
      <c r="AT779" s="28"/>
      <c r="AU779" s="55"/>
      <c r="AV779" s="55"/>
      <c r="AW779" s="55"/>
      <c r="AX779" s="249" t="str">
        <f>IF(V779="","",EOMONTH(EDATE(Tabla1[[#This Row],[Fecha Finalización]],2),0))</f>
        <v/>
      </c>
      <c r="AY779" s="39"/>
      <c r="AZ779" s="250" t="str">
        <f>IF(V779="","",EOMONTH(EDATE(Tabla1[[#This Row],[Fecha Finalización]],3),0))</f>
        <v/>
      </c>
      <c r="BA779" s="39"/>
      <c r="BB779" s="39"/>
      <c r="BC779" s="236"/>
      <c r="BD779" s="234" t="str">
        <f>IF(F779="","",Tabla1[[#This Row],[sem 01]]&amp;Tabla1[[#This Row],[sem 02]]&amp;Tabla1[[#This Row],[sem 03]])</f>
        <v/>
      </c>
      <c r="BE779" s="235" t="str">
        <f>IF(TRIM(F779)="","",$B$1&amp;"-"&amp;SUBSTITUTE(Tabla1[[#This Row],[Mes Inscrito]]," ","")&amp;"-"&amp;SUBSTITUTE(Tabla1[[#This Row],[Dia de clases Inscrito]]," ","")&amp;"-"&amp;SUBSTITUTE(Tabla1[[#This Row],[Horario Inscrito]]," ","")&amp;"-"&amp;Tabla1[[#This Row],[Fecha Inicio grupo]])</f>
        <v/>
      </c>
      <c r="BF779" s="252" t="str">
        <f>IF(F779="","",Tabla1[[#This Row],[Curso]])</f>
        <v/>
      </c>
      <c r="BG779" s="253" t="str">
        <f>+IF(TRIM(F779)="","",$B$1&amp;"-"&amp;TRIM(Tabla1[[#This Row],[Mes Inscrito]])&amp;"-"&amp;TRIM(Tabla1[[#This Row],[Dia de clases Inscrito]])&amp;"-"&amp;TRIM(Tabla1[[#This Row],[Horario Inscrito]])&amp;"-"&amp;TRIM(Tabla1[[#This Row],[Fecha Inicio grupo]])&amp;"-"&amp;TRIM(Tabla1[[#This Row],[Tipo Incrito]]))</f>
        <v/>
      </c>
      <c r="BH779" s="307"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8"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8"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8" t="str">
        <f>IF(Tabla1[[#This Row],[Fecha Inicio grupo]]="","",IFERROR(VLOOKUP(Tabla1[[#This Row],[Mes de Alta como miembro]],Parámetros!$AM$2:$AN$16,2,0),"01/01/1900"))</f>
        <v/>
      </c>
    </row>
    <row r="780" spans="1:63" ht="14.45">
      <c r="A780" s="68">
        <v>777</v>
      </c>
      <c r="B780" s="29"/>
      <c r="C780" s="34"/>
      <c r="D780" s="42"/>
      <c r="E780" s="64"/>
      <c r="F780" s="45"/>
      <c r="G780" s="45"/>
      <c r="H780" s="164"/>
      <c r="I780" s="42"/>
      <c r="J780" s="28"/>
      <c r="K780" s="69"/>
      <c r="L780" s="68"/>
      <c r="M780" s="46"/>
      <c r="N780" s="239" t="str">
        <f ca="1">IF(Tabla1[[#This Row],[Fecha de nac]]="","",IF(Tabla1[[#This Row],[Fecha Finalización]] &gt;=TODAY(), DATEDIF(Tabla1[[#This Row],[Fecha de nac]],TODAY(),"y"), ROUNDDOWN((Tabla1[[#This Row],[Fecha Finalización]] -Tabla1[[#This Row],[Fecha de nac]])/365,0)))</f>
        <v/>
      </c>
      <c r="O780" s="170"/>
      <c r="P780" s="34"/>
      <c r="Q780" s="67"/>
      <c r="R780" s="67"/>
      <c r="S780" s="67"/>
      <c r="T780" s="67"/>
      <c r="U780" s="244" t="str">
        <f>IF(F780="","",Tabla1[[#This Row],[Fecha Inicio grupo]]+3*7-7)</f>
        <v/>
      </c>
      <c r="V780" s="245" t="str">
        <f>IF(F780="","",EDATE(Tabla1[[#This Row],[Fecha Inicio grupo]],3))</f>
        <v/>
      </c>
      <c r="W780" s="29"/>
      <c r="X780" s="29"/>
      <c r="Y780" s="76"/>
      <c r="Z780" s="76"/>
      <c r="AA780" s="76"/>
      <c r="AB780" s="76"/>
      <c r="AC780" s="76"/>
      <c r="AD780" s="76"/>
      <c r="AE780" s="76"/>
      <c r="AF780" s="76"/>
      <c r="AG780" s="76"/>
      <c r="AH780" s="76"/>
      <c r="AI780" s="76"/>
      <c r="AJ780" s="76"/>
      <c r="AK780" s="76"/>
      <c r="AL780" s="76"/>
      <c r="AM780" s="76"/>
      <c r="AN780" s="76"/>
      <c r="AO780" s="145"/>
      <c r="AP780" s="247" t="str">
        <f>IF(F780="","",IFERROR(VLOOKUP(SUBSTITUTE(SUBSTITUTE(Tabla1[[#This Row],[Uso Sistemas]],"T","P"),"N","F"),Parámetros!$M$2:$N$17,2,0),"Completar hasta 3ra sem. para evaluar a Probacionista"))</f>
        <v/>
      </c>
      <c r="AQ780" s="39"/>
      <c r="AR780" s="39"/>
      <c r="AS780" s="39"/>
      <c r="AT780" s="28"/>
      <c r="AU780" s="55"/>
      <c r="AV780" s="55"/>
      <c r="AW780" s="55"/>
      <c r="AX780" s="249" t="str">
        <f>IF(V780="","",EOMONTH(EDATE(Tabla1[[#This Row],[Fecha Finalización]],2),0))</f>
        <v/>
      </c>
      <c r="AY780" s="39"/>
      <c r="AZ780" s="250" t="str">
        <f>IF(V780="","",EOMONTH(EDATE(Tabla1[[#This Row],[Fecha Finalización]],3),0))</f>
        <v/>
      </c>
      <c r="BA780" s="39"/>
      <c r="BB780" s="39"/>
      <c r="BC780" s="236"/>
      <c r="BD780" s="234" t="str">
        <f>IF(F780="","",Tabla1[[#This Row],[sem 01]]&amp;Tabla1[[#This Row],[sem 02]]&amp;Tabla1[[#This Row],[sem 03]])</f>
        <v/>
      </c>
      <c r="BE780" s="235" t="str">
        <f>IF(TRIM(F780)="","",$B$1&amp;"-"&amp;SUBSTITUTE(Tabla1[[#This Row],[Mes Inscrito]]," ","")&amp;"-"&amp;SUBSTITUTE(Tabla1[[#This Row],[Dia de clases Inscrito]]," ","")&amp;"-"&amp;SUBSTITUTE(Tabla1[[#This Row],[Horario Inscrito]]," ","")&amp;"-"&amp;Tabla1[[#This Row],[Fecha Inicio grupo]])</f>
        <v/>
      </c>
      <c r="BF780" s="252" t="str">
        <f>IF(F780="","",Tabla1[[#This Row],[Curso]])</f>
        <v/>
      </c>
      <c r="BG780" s="253" t="str">
        <f>+IF(TRIM(F780)="","",$B$1&amp;"-"&amp;TRIM(Tabla1[[#This Row],[Mes Inscrito]])&amp;"-"&amp;TRIM(Tabla1[[#This Row],[Dia de clases Inscrito]])&amp;"-"&amp;TRIM(Tabla1[[#This Row],[Horario Inscrito]])&amp;"-"&amp;TRIM(Tabla1[[#This Row],[Fecha Inicio grupo]])&amp;"-"&amp;TRIM(Tabla1[[#This Row],[Tipo Incrito]]))</f>
        <v/>
      </c>
      <c r="BH780" s="307"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8"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8"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8" t="str">
        <f>IF(Tabla1[[#This Row],[Fecha Inicio grupo]]="","",IFERROR(VLOOKUP(Tabla1[[#This Row],[Mes de Alta como miembro]],Parámetros!$AM$2:$AN$16,2,0),"01/01/1900"))</f>
        <v/>
      </c>
    </row>
    <row r="781" spans="1:63" ht="14.45">
      <c r="A781" s="68">
        <v>778</v>
      </c>
      <c r="B781" s="29"/>
      <c r="C781" s="34"/>
      <c r="D781" s="42"/>
      <c r="E781" s="64"/>
      <c r="F781" s="45"/>
      <c r="G781" s="45"/>
      <c r="H781" s="164"/>
      <c r="I781" s="42"/>
      <c r="J781" s="28"/>
      <c r="K781" s="69"/>
      <c r="L781" s="68"/>
      <c r="M781" s="46"/>
      <c r="N781" s="239" t="str">
        <f ca="1">IF(Tabla1[[#This Row],[Fecha de nac]]="","",IF(Tabla1[[#This Row],[Fecha Finalización]] &gt;=TODAY(), DATEDIF(Tabla1[[#This Row],[Fecha de nac]],TODAY(),"y"), ROUNDDOWN((Tabla1[[#This Row],[Fecha Finalización]] -Tabla1[[#This Row],[Fecha de nac]])/365,0)))</f>
        <v/>
      </c>
      <c r="O781" s="170"/>
      <c r="P781" s="34"/>
      <c r="Q781" s="67"/>
      <c r="R781" s="67"/>
      <c r="S781" s="67"/>
      <c r="T781" s="67"/>
      <c r="U781" s="244" t="str">
        <f>IF(F781="","",Tabla1[[#This Row],[Fecha Inicio grupo]]+3*7-7)</f>
        <v/>
      </c>
      <c r="V781" s="245" t="str">
        <f>IF(F781="","",EDATE(Tabla1[[#This Row],[Fecha Inicio grupo]],3))</f>
        <v/>
      </c>
      <c r="W781" s="29"/>
      <c r="X781" s="29"/>
      <c r="Y781" s="76"/>
      <c r="Z781" s="76"/>
      <c r="AA781" s="76"/>
      <c r="AB781" s="76"/>
      <c r="AC781" s="76"/>
      <c r="AD781" s="76"/>
      <c r="AE781" s="76"/>
      <c r="AF781" s="76"/>
      <c r="AG781" s="76"/>
      <c r="AH781" s="76"/>
      <c r="AI781" s="76"/>
      <c r="AJ781" s="76"/>
      <c r="AK781" s="76"/>
      <c r="AL781" s="76"/>
      <c r="AM781" s="76"/>
      <c r="AN781" s="76"/>
      <c r="AO781" s="145"/>
      <c r="AP781" s="247" t="str">
        <f>IF(F781="","",IFERROR(VLOOKUP(SUBSTITUTE(SUBSTITUTE(Tabla1[[#This Row],[Uso Sistemas]],"T","P"),"N","F"),Parámetros!$M$2:$N$17,2,0),"Completar hasta 3ra sem. para evaluar a Probacionista"))</f>
        <v/>
      </c>
      <c r="AQ781" s="39"/>
      <c r="AR781" s="39"/>
      <c r="AS781" s="39"/>
      <c r="AT781" s="28"/>
      <c r="AU781" s="55"/>
      <c r="AV781" s="55"/>
      <c r="AW781" s="55"/>
      <c r="AX781" s="249" t="str">
        <f>IF(V781="","",EOMONTH(EDATE(Tabla1[[#This Row],[Fecha Finalización]],2),0))</f>
        <v/>
      </c>
      <c r="AY781" s="39"/>
      <c r="AZ781" s="250" t="str">
        <f>IF(V781="","",EOMONTH(EDATE(Tabla1[[#This Row],[Fecha Finalización]],3),0))</f>
        <v/>
      </c>
      <c r="BA781" s="39"/>
      <c r="BB781" s="39"/>
      <c r="BC781" s="236"/>
      <c r="BD781" s="234" t="str">
        <f>IF(F781="","",Tabla1[[#This Row],[sem 01]]&amp;Tabla1[[#This Row],[sem 02]]&amp;Tabla1[[#This Row],[sem 03]])</f>
        <v/>
      </c>
      <c r="BE781" s="235" t="str">
        <f>IF(TRIM(F781)="","",$B$1&amp;"-"&amp;SUBSTITUTE(Tabla1[[#This Row],[Mes Inscrito]]," ","")&amp;"-"&amp;SUBSTITUTE(Tabla1[[#This Row],[Dia de clases Inscrito]]," ","")&amp;"-"&amp;SUBSTITUTE(Tabla1[[#This Row],[Horario Inscrito]]," ","")&amp;"-"&amp;Tabla1[[#This Row],[Fecha Inicio grupo]])</f>
        <v/>
      </c>
      <c r="BF781" s="252" t="str">
        <f>IF(F781="","",Tabla1[[#This Row],[Curso]])</f>
        <v/>
      </c>
      <c r="BG781" s="253" t="str">
        <f>+IF(TRIM(F781)="","",$B$1&amp;"-"&amp;TRIM(Tabla1[[#This Row],[Mes Inscrito]])&amp;"-"&amp;TRIM(Tabla1[[#This Row],[Dia de clases Inscrito]])&amp;"-"&amp;TRIM(Tabla1[[#This Row],[Horario Inscrito]])&amp;"-"&amp;TRIM(Tabla1[[#This Row],[Fecha Inicio grupo]])&amp;"-"&amp;TRIM(Tabla1[[#This Row],[Tipo Incrito]]))</f>
        <v/>
      </c>
      <c r="BH781" s="307"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8"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8"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8" t="str">
        <f>IF(Tabla1[[#This Row],[Fecha Inicio grupo]]="","",IFERROR(VLOOKUP(Tabla1[[#This Row],[Mes de Alta como miembro]],Parámetros!$AM$2:$AN$16,2,0),"01/01/1900"))</f>
        <v/>
      </c>
    </row>
    <row r="782" spans="1:63" ht="14.45">
      <c r="A782" s="68">
        <v>779</v>
      </c>
      <c r="B782" s="29"/>
      <c r="C782" s="34"/>
      <c r="D782" s="42"/>
      <c r="E782" s="64"/>
      <c r="F782" s="45"/>
      <c r="G782" s="45"/>
      <c r="H782" s="164"/>
      <c r="I782" s="42"/>
      <c r="J782" s="28"/>
      <c r="K782" s="69"/>
      <c r="L782" s="68"/>
      <c r="M782" s="46"/>
      <c r="N782" s="239" t="str">
        <f ca="1">IF(Tabla1[[#This Row],[Fecha de nac]]="","",IF(Tabla1[[#This Row],[Fecha Finalización]] &gt;=TODAY(), DATEDIF(Tabla1[[#This Row],[Fecha de nac]],TODAY(),"y"), ROUNDDOWN((Tabla1[[#This Row],[Fecha Finalización]] -Tabla1[[#This Row],[Fecha de nac]])/365,0)))</f>
        <v/>
      </c>
      <c r="O782" s="170"/>
      <c r="P782" s="34"/>
      <c r="Q782" s="67"/>
      <c r="R782" s="67"/>
      <c r="S782" s="67"/>
      <c r="T782" s="67"/>
      <c r="U782" s="244" t="str">
        <f>IF(F782="","",Tabla1[[#This Row],[Fecha Inicio grupo]]+3*7-7)</f>
        <v/>
      </c>
      <c r="V782" s="245" t="str">
        <f>IF(F782="","",EDATE(Tabla1[[#This Row],[Fecha Inicio grupo]],3))</f>
        <v/>
      </c>
      <c r="W782" s="29"/>
      <c r="X782" s="29"/>
      <c r="Y782" s="76"/>
      <c r="Z782" s="76"/>
      <c r="AA782" s="76"/>
      <c r="AB782" s="76"/>
      <c r="AC782" s="76"/>
      <c r="AD782" s="76"/>
      <c r="AE782" s="76"/>
      <c r="AF782" s="76"/>
      <c r="AG782" s="76"/>
      <c r="AH782" s="76"/>
      <c r="AI782" s="76"/>
      <c r="AJ782" s="76"/>
      <c r="AK782" s="76"/>
      <c r="AL782" s="76"/>
      <c r="AM782" s="76"/>
      <c r="AN782" s="76"/>
      <c r="AO782" s="145"/>
      <c r="AP782" s="247" t="str">
        <f>IF(F782="","",IFERROR(VLOOKUP(SUBSTITUTE(SUBSTITUTE(Tabla1[[#This Row],[Uso Sistemas]],"T","P"),"N","F"),Parámetros!$M$2:$N$17,2,0),"Completar hasta 3ra sem. para evaluar a Probacionista"))</f>
        <v/>
      </c>
      <c r="AQ782" s="39"/>
      <c r="AR782" s="39"/>
      <c r="AS782" s="39"/>
      <c r="AT782" s="28"/>
      <c r="AU782" s="55"/>
      <c r="AV782" s="55"/>
      <c r="AW782" s="55"/>
      <c r="AX782" s="249" t="str">
        <f>IF(V782="","",EOMONTH(EDATE(Tabla1[[#This Row],[Fecha Finalización]],2),0))</f>
        <v/>
      </c>
      <c r="AY782" s="39"/>
      <c r="AZ782" s="250" t="str">
        <f>IF(V782="","",EOMONTH(EDATE(Tabla1[[#This Row],[Fecha Finalización]],3),0))</f>
        <v/>
      </c>
      <c r="BA782" s="39"/>
      <c r="BB782" s="39"/>
      <c r="BC782" s="236"/>
      <c r="BD782" s="234" t="str">
        <f>IF(F782="","",Tabla1[[#This Row],[sem 01]]&amp;Tabla1[[#This Row],[sem 02]]&amp;Tabla1[[#This Row],[sem 03]])</f>
        <v/>
      </c>
      <c r="BE782" s="235" t="str">
        <f>IF(TRIM(F782)="","",$B$1&amp;"-"&amp;SUBSTITUTE(Tabla1[[#This Row],[Mes Inscrito]]," ","")&amp;"-"&amp;SUBSTITUTE(Tabla1[[#This Row],[Dia de clases Inscrito]]," ","")&amp;"-"&amp;SUBSTITUTE(Tabla1[[#This Row],[Horario Inscrito]]," ","")&amp;"-"&amp;Tabla1[[#This Row],[Fecha Inicio grupo]])</f>
        <v/>
      </c>
      <c r="BF782" s="252" t="str">
        <f>IF(F782="","",Tabla1[[#This Row],[Curso]])</f>
        <v/>
      </c>
      <c r="BG782" s="253" t="str">
        <f>+IF(TRIM(F782)="","",$B$1&amp;"-"&amp;TRIM(Tabla1[[#This Row],[Mes Inscrito]])&amp;"-"&amp;TRIM(Tabla1[[#This Row],[Dia de clases Inscrito]])&amp;"-"&amp;TRIM(Tabla1[[#This Row],[Horario Inscrito]])&amp;"-"&amp;TRIM(Tabla1[[#This Row],[Fecha Inicio grupo]])&amp;"-"&amp;TRIM(Tabla1[[#This Row],[Tipo Incrito]]))</f>
        <v/>
      </c>
      <c r="BH782" s="307"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8"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8"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8" t="str">
        <f>IF(Tabla1[[#This Row],[Fecha Inicio grupo]]="","",IFERROR(VLOOKUP(Tabla1[[#This Row],[Mes de Alta como miembro]],Parámetros!$AM$2:$AN$16,2,0),"01/01/1900"))</f>
        <v/>
      </c>
    </row>
    <row r="783" spans="1:63" ht="14.45">
      <c r="A783" s="68">
        <v>780</v>
      </c>
      <c r="B783" s="29"/>
      <c r="C783" s="34"/>
      <c r="D783" s="42"/>
      <c r="E783" s="64"/>
      <c r="F783" s="45"/>
      <c r="G783" s="45"/>
      <c r="H783" s="164"/>
      <c r="I783" s="42"/>
      <c r="J783" s="28"/>
      <c r="K783" s="69"/>
      <c r="L783" s="68"/>
      <c r="M783" s="46"/>
      <c r="N783" s="239" t="str">
        <f ca="1">IF(Tabla1[[#This Row],[Fecha de nac]]="","",IF(Tabla1[[#This Row],[Fecha Finalización]] &gt;=TODAY(), DATEDIF(Tabla1[[#This Row],[Fecha de nac]],TODAY(),"y"), ROUNDDOWN((Tabla1[[#This Row],[Fecha Finalización]] -Tabla1[[#This Row],[Fecha de nac]])/365,0)))</f>
        <v/>
      </c>
      <c r="O783" s="170"/>
      <c r="P783" s="34"/>
      <c r="Q783" s="67"/>
      <c r="R783" s="67"/>
      <c r="S783" s="67"/>
      <c r="T783" s="67"/>
      <c r="U783" s="244" t="str">
        <f>IF(F783="","",Tabla1[[#This Row],[Fecha Inicio grupo]]+3*7-7)</f>
        <v/>
      </c>
      <c r="V783" s="245" t="str">
        <f>IF(F783="","",EDATE(Tabla1[[#This Row],[Fecha Inicio grupo]],3))</f>
        <v/>
      </c>
      <c r="W783" s="29"/>
      <c r="X783" s="29"/>
      <c r="Y783" s="76"/>
      <c r="Z783" s="76"/>
      <c r="AA783" s="76"/>
      <c r="AB783" s="76"/>
      <c r="AC783" s="76"/>
      <c r="AD783" s="76"/>
      <c r="AE783" s="76"/>
      <c r="AF783" s="76"/>
      <c r="AG783" s="76"/>
      <c r="AH783" s="76"/>
      <c r="AI783" s="76"/>
      <c r="AJ783" s="76"/>
      <c r="AK783" s="76"/>
      <c r="AL783" s="76"/>
      <c r="AM783" s="76"/>
      <c r="AN783" s="76"/>
      <c r="AO783" s="145"/>
      <c r="AP783" s="247" t="str">
        <f>IF(F783="","",IFERROR(VLOOKUP(SUBSTITUTE(SUBSTITUTE(Tabla1[[#This Row],[Uso Sistemas]],"T","P"),"N","F"),Parámetros!$M$2:$N$17,2,0),"Completar hasta 3ra sem. para evaluar a Probacionista"))</f>
        <v/>
      </c>
      <c r="AQ783" s="39"/>
      <c r="AR783" s="39"/>
      <c r="AS783" s="39"/>
      <c r="AT783" s="28"/>
      <c r="AU783" s="55"/>
      <c r="AV783" s="55"/>
      <c r="AW783" s="55"/>
      <c r="AX783" s="249" t="str">
        <f>IF(V783="","",EOMONTH(EDATE(Tabla1[[#This Row],[Fecha Finalización]],2),0))</f>
        <v/>
      </c>
      <c r="AY783" s="39"/>
      <c r="AZ783" s="250" t="str">
        <f>IF(V783="","",EOMONTH(EDATE(Tabla1[[#This Row],[Fecha Finalización]],3),0))</f>
        <v/>
      </c>
      <c r="BA783" s="39"/>
      <c r="BB783" s="39"/>
      <c r="BC783" s="236"/>
      <c r="BD783" s="234" t="str">
        <f>IF(F783="","",Tabla1[[#This Row],[sem 01]]&amp;Tabla1[[#This Row],[sem 02]]&amp;Tabla1[[#This Row],[sem 03]])</f>
        <v/>
      </c>
      <c r="BE783" s="235" t="str">
        <f>IF(TRIM(F783)="","",$B$1&amp;"-"&amp;SUBSTITUTE(Tabla1[[#This Row],[Mes Inscrito]]," ","")&amp;"-"&amp;SUBSTITUTE(Tabla1[[#This Row],[Dia de clases Inscrito]]," ","")&amp;"-"&amp;SUBSTITUTE(Tabla1[[#This Row],[Horario Inscrito]]," ","")&amp;"-"&amp;Tabla1[[#This Row],[Fecha Inicio grupo]])</f>
        <v/>
      </c>
      <c r="BF783" s="252" t="str">
        <f>IF(F783="","",Tabla1[[#This Row],[Curso]])</f>
        <v/>
      </c>
      <c r="BG783" s="253" t="str">
        <f>+IF(TRIM(F783)="","",$B$1&amp;"-"&amp;TRIM(Tabla1[[#This Row],[Mes Inscrito]])&amp;"-"&amp;TRIM(Tabla1[[#This Row],[Dia de clases Inscrito]])&amp;"-"&amp;TRIM(Tabla1[[#This Row],[Horario Inscrito]])&amp;"-"&amp;TRIM(Tabla1[[#This Row],[Fecha Inicio grupo]])&amp;"-"&amp;TRIM(Tabla1[[#This Row],[Tipo Incrito]]))</f>
        <v/>
      </c>
      <c r="BH783" s="307"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8"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8"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8" t="str">
        <f>IF(Tabla1[[#This Row],[Fecha Inicio grupo]]="","",IFERROR(VLOOKUP(Tabla1[[#This Row],[Mes de Alta como miembro]],Parámetros!$AM$2:$AN$16,2,0),"01/01/1900"))</f>
        <v/>
      </c>
    </row>
    <row r="784" spans="1:63" ht="14.45">
      <c r="A784" s="68">
        <v>781</v>
      </c>
      <c r="B784" s="29"/>
      <c r="C784" s="34"/>
      <c r="D784" s="42"/>
      <c r="E784" s="64"/>
      <c r="F784" s="45"/>
      <c r="G784" s="45"/>
      <c r="H784" s="164"/>
      <c r="I784" s="42"/>
      <c r="J784" s="28"/>
      <c r="K784" s="69"/>
      <c r="L784" s="68"/>
      <c r="M784" s="46"/>
      <c r="N784" s="239" t="str">
        <f ca="1">IF(Tabla1[[#This Row],[Fecha de nac]]="","",IF(Tabla1[[#This Row],[Fecha Finalización]] &gt;=TODAY(), DATEDIF(Tabla1[[#This Row],[Fecha de nac]],TODAY(),"y"), ROUNDDOWN((Tabla1[[#This Row],[Fecha Finalización]] -Tabla1[[#This Row],[Fecha de nac]])/365,0)))</f>
        <v/>
      </c>
      <c r="O784" s="170"/>
      <c r="P784" s="34"/>
      <c r="Q784" s="67"/>
      <c r="R784" s="67"/>
      <c r="S784" s="67"/>
      <c r="T784" s="67"/>
      <c r="U784" s="244" t="str">
        <f>IF(F784="","",Tabla1[[#This Row],[Fecha Inicio grupo]]+3*7-7)</f>
        <v/>
      </c>
      <c r="V784" s="245" t="str">
        <f>IF(F784="","",EDATE(Tabla1[[#This Row],[Fecha Inicio grupo]],3))</f>
        <v/>
      </c>
      <c r="W784" s="29"/>
      <c r="X784" s="29"/>
      <c r="Y784" s="76"/>
      <c r="Z784" s="76"/>
      <c r="AA784" s="76"/>
      <c r="AB784" s="76"/>
      <c r="AC784" s="76"/>
      <c r="AD784" s="76"/>
      <c r="AE784" s="76"/>
      <c r="AF784" s="76"/>
      <c r="AG784" s="76"/>
      <c r="AH784" s="76"/>
      <c r="AI784" s="76"/>
      <c r="AJ784" s="76"/>
      <c r="AK784" s="76"/>
      <c r="AL784" s="76"/>
      <c r="AM784" s="76"/>
      <c r="AN784" s="76"/>
      <c r="AO784" s="145"/>
      <c r="AP784" s="247" t="str">
        <f>IF(F784="","",IFERROR(VLOOKUP(SUBSTITUTE(SUBSTITUTE(Tabla1[[#This Row],[Uso Sistemas]],"T","P"),"N","F"),Parámetros!$M$2:$N$17,2,0),"Completar hasta 3ra sem. para evaluar a Probacionista"))</f>
        <v/>
      </c>
      <c r="AQ784" s="39"/>
      <c r="AR784" s="39"/>
      <c r="AS784" s="39"/>
      <c r="AT784" s="28"/>
      <c r="AU784" s="55"/>
      <c r="AV784" s="55"/>
      <c r="AW784" s="55"/>
      <c r="AX784" s="249" t="str">
        <f>IF(V784="","",EOMONTH(EDATE(Tabla1[[#This Row],[Fecha Finalización]],2),0))</f>
        <v/>
      </c>
      <c r="AY784" s="39"/>
      <c r="AZ784" s="250" t="str">
        <f>IF(V784="","",EOMONTH(EDATE(Tabla1[[#This Row],[Fecha Finalización]],3),0))</f>
        <v/>
      </c>
      <c r="BA784" s="39"/>
      <c r="BB784" s="39"/>
      <c r="BC784" s="236"/>
      <c r="BD784" s="234" t="str">
        <f>IF(F784="","",Tabla1[[#This Row],[sem 01]]&amp;Tabla1[[#This Row],[sem 02]]&amp;Tabla1[[#This Row],[sem 03]])</f>
        <v/>
      </c>
      <c r="BE784" s="235" t="str">
        <f>IF(TRIM(F784)="","",$B$1&amp;"-"&amp;SUBSTITUTE(Tabla1[[#This Row],[Mes Inscrito]]," ","")&amp;"-"&amp;SUBSTITUTE(Tabla1[[#This Row],[Dia de clases Inscrito]]," ","")&amp;"-"&amp;SUBSTITUTE(Tabla1[[#This Row],[Horario Inscrito]]," ","")&amp;"-"&amp;Tabla1[[#This Row],[Fecha Inicio grupo]])</f>
        <v/>
      </c>
      <c r="BF784" s="252" t="str">
        <f>IF(F784="","",Tabla1[[#This Row],[Curso]])</f>
        <v/>
      </c>
      <c r="BG784" s="253" t="str">
        <f>+IF(TRIM(F784)="","",$B$1&amp;"-"&amp;TRIM(Tabla1[[#This Row],[Mes Inscrito]])&amp;"-"&amp;TRIM(Tabla1[[#This Row],[Dia de clases Inscrito]])&amp;"-"&amp;TRIM(Tabla1[[#This Row],[Horario Inscrito]])&amp;"-"&amp;TRIM(Tabla1[[#This Row],[Fecha Inicio grupo]])&amp;"-"&amp;TRIM(Tabla1[[#This Row],[Tipo Incrito]]))</f>
        <v/>
      </c>
      <c r="BH784" s="307"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8"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8"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8" t="str">
        <f>IF(Tabla1[[#This Row],[Fecha Inicio grupo]]="","",IFERROR(VLOOKUP(Tabla1[[#This Row],[Mes de Alta como miembro]],Parámetros!$AM$2:$AN$16,2,0),"01/01/1900"))</f>
        <v/>
      </c>
    </row>
    <row r="785" spans="1:63" ht="14.45">
      <c r="A785" s="68">
        <v>782</v>
      </c>
      <c r="B785" s="29"/>
      <c r="C785" s="34"/>
      <c r="D785" s="42"/>
      <c r="E785" s="64"/>
      <c r="F785" s="45"/>
      <c r="G785" s="45"/>
      <c r="H785" s="164"/>
      <c r="I785" s="42"/>
      <c r="J785" s="28"/>
      <c r="K785" s="69"/>
      <c r="L785" s="68"/>
      <c r="M785" s="46"/>
      <c r="N785" s="239" t="str">
        <f ca="1">IF(Tabla1[[#This Row],[Fecha de nac]]="","",IF(Tabla1[[#This Row],[Fecha Finalización]] &gt;=TODAY(), DATEDIF(Tabla1[[#This Row],[Fecha de nac]],TODAY(),"y"), ROUNDDOWN((Tabla1[[#This Row],[Fecha Finalización]] -Tabla1[[#This Row],[Fecha de nac]])/365,0)))</f>
        <v/>
      </c>
      <c r="O785" s="170"/>
      <c r="P785" s="34"/>
      <c r="Q785" s="67"/>
      <c r="R785" s="67"/>
      <c r="S785" s="67"/>
      <c r="T785" s="67"/>
      <c r="U785" s="244" t="str">
        <f>IF(F785="","",Tabla1[[#This Row],[Fecha Inicio grupo]]+3*7-7)</f>
        <v/>
      </c>
      <c r="V785" s="245" t="str">
        <f>IF(F785="","",EDATE(Tabla1[[#This Row],[Fecha Inicio grupo]],3))</f>
        <v/>
      </c>
      <c r="W785" s="29"/>
      <c r="X785" s="29"/>
      <c r="Y785" s="76"/>
      <c r="Z785" s="76"/>
      <c r="AA785" s="76"/>
      <c r="AB785" s="76"/>
      <c r="AC785" s="76"/>
      <c r="AD785" s="76"/>
      <c r="AE785" s="76"/>
      <c r="AF785" s="76"/>
      <c r="AG785" s="76"/>
      <c r="AH785" s="76"/>
      <c r="AI785" s="76"/>
      <c r="AJ785" s="76"/>
      <c r="AK785" s="76"/>
      <c r="AL785" s="76"/>
      <c r="AM785" s="76"/>
      <c r="AN785" s="76"/>
      <c r="AO785" s="145"/>
      <c r="AP785" s="247" t="str">
        <f>IF(F785="","",IFERROR(VLOOKUP(SUBSTITUTE(SUBSTITUTE(Tabla1[[#This Row],[Uso Sistemas]],"T","P"),"N","F"),Parámetros!$M$2:$N$17,2,0),"Completar hasta 3ra sem. para evaluar a Probacionista"))</f>
        <v/>
      </c>
      <c r="AQ785" s="39"/>
      <c r="AR785" s="39"/>
      <c r="AS785" s="39"/>
      <c r="AT785" s="28"/>
      <c r="AU785" s="55"/>
      <c r="AV785" s="55"/>
      <c r="AW785" s="55"/>
      <c r="AX785" s="249" t="str">
        <f>IF(V785="","",EOMONTH(EDATE(Tabla1[[#This Row],[Fecha Finalización]],2),0))</f>
        <v/>
      </c>
      <c r="AY785" s="39"/>
      <c r="AZ785" s="250" t="str">
        <f>IF(V785="","",EOMONTH(EDATE(Tabla1[[#This Row],[Fecha Finalización]],3),0))</f>
        <v/>
      </c>
      <c r="BA785" s="39"/>
      <c r="BB785" s="39"/>
      <c r="BC785" s="236"/>
      <c r="BD785" s="234" t="str">
        <f>IF(F785="","",Tabla1[[#This Row],[sem 01]]&amp;Tabla1[[#This Row],[sem 02]]&amp;Tabla1[[#This Row],[sem 03]])</f>
        <v/>
      </c>
      <c r="BE785" s="235" t="str">
        <f>IF(TRIM(F785)="","",$B$1&amp;"-"&amp;SUBSTITUTE(Tabla1[[#This Row],[Mes Inscrito]]," ","")&amp;"-"&amp;SUBSTITUTE(Tabla1[[#This Row],[Dia de clases Inscrito]]," ","")&amp;"-"&amp;SUBSTITUTE(Tabla1[[#This Row],[Horario Inscrito]]," ","")&amp;"-"&amp;Tabla1[[#This Row],[Fecha Inicio grupo]])</f>
        <v/>
      </c>
      <c r="BF785" s="252" t="str">
        <f>IF(F785="","",Tabla1[[#This Row],[Curso]])</f>
        <v/>
      </c>
      <c r="BG785" s="253" t="str">
        <f>+IF(TRIM(F785)="","",$B$1&amp;"-"&amp;TRIM(Tabla1[[#This Row],[Mes Inscrito]])&amp;"-"&amp;TRIM(Tabla1[[#This Row],[Dia de clases Inscrito]])&amp;"-"&amp;TRIM(Tabla1[[#This Row],[Horario Inscrito]])&amp;"-"&amp;TRIM(Tabla1[[#This Row],[Fecha Inicio grupo]])&amp;"-"&amp;TRIM(Tabla1[[#This Row],[Tipo Incrito]]))</f>
        <v/>
      </c>
      <c r="BH785" s="307"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8"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8"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8" t="str">
        <f>IF(Tabla1[[#This Row],[Fecha Inicio grupo]]="","",IFERROR(VLOOKUP(Tabla1[[#This Row],[Mes de Alta como miembro]],Parámetros!$AM$2:$AN$16,2,0),"01/01/1900"))</f>
        <v/>
      </c>
    </row>
    <row r="786" spans="1:63" ht="14.45">
      <c r="A786" s="68">
        <v>783</v>
      </c>
      <c r="B786" s="29"/>
      <c r="C786" s="34"/>
      <c r="D786" s="42"/>
      <c r="E786" s="64"/>
      <c r="F786" s="45"/>
      <c r="G786" s="45"/>
      <c r="H786" s="164"/>
      <c r="I786" s="42"/>
      <c r="J786" s="28"/>
      <c r="K786" s="69"/>
      <c r="L786" s="68"/>
      <c r="M786" s="46"/>
      <c r="N786" s="239" t="str">
        <f ca="1">IF(Tabla1[[#This Row],[Fecha de nac]]="","",IF(Tabla1[[#This Row],[Fecha Finalización]] &gt;=TODAY(), DATEDIF(Tabla1[[#This Row],[Fecha de nac]],TODAY(),"y"), ROUNDDOWN((Tabla1[[#This Row],[Fecha Finalización]] -Tabla1[[#This Row],[Fecha de nac]])/365,0)))</f>
        <v/>
      </c>
      <c r="O786" s="170"/>
      <c r="P786" s="34"/>
      <c r="Q786" s="67"/>
      <c r="R786" s="67"/>
      <c r="S786" s="67"/>
      <c r="T786" s="67"/>
      <c r="U786" s="244" t="str">
        <f>IF(F786="","",Tabla1[[#This Row],[Fecha Inicio grupo]]+3*7-7)</f>
        <v/>
      </c>
      <c r="V786" s="245" t="str">
        <f>IF(F786="","",EDATE(Tabla1[[#This Row],[Fecha Inicio grupo]],3))</f>
        <v/>
      </c>
      <c r="W786" s="29"/>
      <c r="X786" s="29"/>
      <c r="Y786" s="76"/>
      <c r="Z786" s="76"/>
      <c r="AA786" s="76"/>
      <c r="AB786" s="76"/>
      <c r="AC786" s="76"/>
      <c r="AD786" s="76"/>
      <c r="AE786" s="76"/>
      <c r="AF786" s="76"/>
      <c r="AG786" s="76"/>
      <c r="AH786" s="76"/>
      <c r="AI786" s="76"/>
      <c r="AJ786" s="76"/>
      <c r="AK786" s="76"/>
      <c r="AL786" s="76"/>
      <c r="AM786" s="76"/>
      <c r="AN786" s="76"/>
      <c r="AO786" s="145"/>
      <c r="AP786" s="247" t="str">
        <f>IF(F786="","",IFERROR(VLOOKUP(SUBSTITUTE(SUBSTITUTE(Tabla1[[#This Row],[Uso Sistemas]],"T","P"),"N","F"),Parámetros!$M$2:$N$17,2,0),"Completar hasta 3ra sem. para evaluar a Probacionista"))</f>
        <v/>
      </c>
      <c r="AQ786" s="39"/>
      <c r="AR786" s="39"/>
      <c r="AS786" s="39"/>
      <c r="AT786" s="28"/>
      <c r="AU786" s="55"/>
      <c r="AV786" s="55"/>
      <c r="AW786" s="55"/>
      <c r="AX786" s="249" t="str">
        <f>IF(V786="","",EOMONTH(EDATE(Tabla1[[#This Row],[Fecha Finalización]],2),0))</f>
        <v/>
      </c>
      <c r="AY786" s="39"/>
      <c r="AZ786" s="250" t="str">
        <f>IF(V786="","",EOMONTH(EDATE(Tabla1[[#This Row],[Fecha Finalización]],3),0))</f>
        <v/>
      </c>
      <c r="BA786" s="39"/>
      <c r="BB786" s="39"/>
      <c r="BC786" s="236"/>
      <c r="BD786" s="234" t="str">
        <f>IF(F786="","",Tabla1[[#This Row],[sem 01]]&amp;Tabla1[[#This Row],[sem 02]]&amp;Tabla1[[#This Row],[sem 03]])</f>
        <v/>
      </c>
      <c r="BE786" s="235" t="str">
        <f>IF(TRIM(F786)="","",$B$1&amp;"-"&amp;SUBSTITUTE(Tabla1[[#This Row],[Mes Inscrito]]," ","")&amp;"-"&amp;SUBSTITUTE(Tabla1[[#This Row],[Dia de clases Inscrito]]," ","")&amp;"-"&amp;SUBSTITUTE(Tabla1[[#This Row],[Horario Inscrito]]," ","")&amp;"-"&amp;Tabla1[[#This Row],[Fecha Inicio grupo]])</f>
        <v/>
      </c>
      <c r="BF786" s="252" t="str">
        <f>IF(F786="","",Tabla1[[#This Row],[Curso]])</f>
        <v/>
      </c>
      <c r="BG786" s="253" t="str">
        <f>+IF(TRIM(F786)="","",$B$1&amp;"-"&amp;TRIM(Tabla1[[#This Row],[Mes Inscrito]])&amp;"-"&amp;TRIM(Tabla1[[#This Row],[Dia de clases Inscrito]])&amp;"-"&amp;TRIM(Tabla1[[#This Row],[Horario Inscrito]])&amp;"-"&amp;TRIM(Tabla1[[#This Row],[Fecha Inicio grupo]])&amp;"-"&amp;TRIM(Tabla1[[#This Row],[Tipo Incrito]]))</f>
        <v/>
      </c>
      <c r="BH786" s="307"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8"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8"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8" t="str">
        <f>IF(Tabla1[[#This Row],[Fecha Inicio grupo]]="","",IFERROR(VLOOKUP(Tabla1[[#This Row],[Mes de Alta como miembro]],Parámetros!$AM$2:$AN$16,2,0),"01/01/1900"))</f>
        <v/>
      </c>
    </row>
    <row r="787" spans="1:63" ht="14.45">
      <c r="A787" s="68">
        <v>784</v>
      </c>
      <c r="B787" s="29"/>
      <c r="C787" s="34"/>
      <c r="D787" s="42"/>
      <c r="E787" s="64"/>
      <c r="F787" s="45"/>
      <c r="G787" s="45"/>
      <c r="H787" s="164"/>
      <c r="I787" s="42"/>
      <c r="J787" s="28"/>
      <c r="K787" s="69"/>
      <c r="L787" s="68"/>
      <c r="M787" s="46"/>
      <c r="N787" s="239" t="str">
        <f ca="1">IF(Tabla1[[#This Row],[Fecha de nac]]="","",IF(Tabla1[[#This Row],[Fecha Finalización]] &gt;=TODAY(), DATEDIF(Tabla1[[#This Row],[Fecha de nac]],TODAY(),"y"), ROUNDDOWN((Tabla1[[#This Row],[Fecha Finalización]] -Tabla1[[#This Row],[Fecha de nac]])/365,0)))</f>
        <v/>
      </c>
      <c r="O787" s="170"/>
      <c r="P787" s="34"/>
      <c r="Q787" s="67"/>
      <c r="R787" s="67"/>
      <c r="S787" s="67"/>
      <c r="T787" s="67"/>
      <c r="U787" s="244" t="str">
        <f>IF(F787="","",Tabla1[[#This Row],[Fecha Inicio grupo]]+3*7-7)</f>
        <v/>
      </c>
      <c r="V787" s="245" t="str">
        <f>IF(F787="","",EDATE(Tabla1[[#This Row],[Fecha Inicio grupo]],3))</f>
        <v/>
      </c>
      <c r="W787" s="29"/>
      <c r="X787" s="29"/>
      <c r="Y787" s="76"/>
      <c r="Z787" s="76"/>
      <c r="AA787" s="76"/>
      <c r="AB787" s="76"/>
      <c r="AC787" s="76"/>
      <c r="AD787" s="76"/>
      <c r="AE787" s="76"/>
      <c r="AF787" s="76"/>
      <c r="AG787" s="76"/>
      <c r="AH787" s="76"/>
      <c r="AI787" s="76"/>
      <c r="AJ787" s="76"/>
      <c r="AK787" s="76"/>
      <c r="AL787" s="76"/>
      <c r="AM787" s="76"/>
      <c r="AN787" s="76"/>
      <c r="AO787" s="145"/>
      <c r="AP787" s="247" t="str">
        <f>IF(F787="","",IFERROR(VLOOKUP(SUBSTITUTE(SUBSTITUTE(Tabla1[[#This Row],[Uso Sistemas]],"T","P"),"N","F"),Parámetros!$M$2:$N$17,2,0),"Completar hasta 3ra sem. para evaluar a Probacionista"))</f>
        <v/>
      </c>
      <c r="AQ787" s="39"/>
      <c r="AR787" s="39"/>
      <c r="AS787" s="39"/>
      <c r="AT787" s="28"/>
      <c r="AU787" s="55"/>
      <c r="AV787" s="55"/>
      <c r="AW787" s="55"/>
      <c r="AX787" s="249" t="str">
        <f>IF(V787="","",EOMONTH(EDATE(Tabla1[[#This Row],[Fecha Finalización]],2),0))</f>
        <v/>
      </c>
      <c r="AY787" s="39"/>
      <c r="AZ787" s="250" t="str">
        <f>IF(V787="","",EOMONTH(EDATE(Tabla1[[#This Row],[Fecha Finalización]],3),0))</f>
        <v/>
      </c>
      <c r="BA787" s="39"/>
      <c r="BB787" s="39"/>
      <c r="BC787" s="236"/>
      <c r="BD787" s="234" t="str">
        <f>IF(F787="","",Tabla1[[#This Row],[sem 01]]&amp;Tabla1[[#This Row],[sem 02]]&amp;Tabla1[[#This Row],[sem 03]])</f>
        <v/>
      </c>
      <c r="BE787" s="235" t="str">
        <f>IF(TRIM(F787)="","",$B$1&amp;"-"&amp;SUBSTITUTE(Tabla1[[#This Row],[Mes Inscrito]]," ","")&amp;"-"&amp;SUBSTITUTE(Tabla1[[#This Row],[Dia de clases Inscrito]]," ","")&amp;"-"&amp;SUBSTITUTE(Tabla1[[#This Row],[Horario Inscrito]]," ","")&amp;"-"&amp;Tabla1[[#This Row],[Fecha Inicio grupo]])</f>
        <v/>
      </c>
      <c r="BF787" s="252" t="str">
        <f>IF(F787="","",Tabla1[[#This Row],[Curso]])</f>
        <v/>
      </c>
      <c r="BG787" s="253" t="str">
        <f>+IF(TRIM(F787)="","",$B$1&amp;"-"&amp;TRIM(Tabla1[[#This Row],[Mes Inscrito]])&amp;"-"&amp;TRIM(Tabla1[[#This Row],[Dia de clases Inscrito]])&amp;"-"&amp;TRIM(Tabla1[[#This Row],[Horario Inscrito]])&amp;"-"&amp;TRIM(Tabla1[[#This Row],[Fecha Inicio grupo]])&amp;"-"&amp;TRIM(Tabla1[[#This Row],[Tipo Incrito]]))</f>
        <v/>
      </c>
      <c r="BH787" s="307"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8"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8"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8" t="str">
        <f>IF(Tabla1[[#This Row],[Fecha Inicio grupo]]="","",IFERROR(VLOOKUP(Tabla1[[#This Row],[Mes de Alta como miembro]],Parámetros!$AM$2:$AN$16,2,0),"01/01/1900"))</f>
        <v/>
      </c>
    </row>
    <row r="788" spans="1:63" ht="14.45">
      <c r="A788" s="68">
        <v>785</v>
      </c>
      <c r="B788" s="29"/>
      <c r="C788" s="34"/>
      <c r="D788" s="42"/>
      <c r="E788" s="64"/>
      <c r="F788" s="45"/>
      <c r="G788" s="45"/>
      <c r="H788" s="164"/>
      <c r="I788" s="42"/>
      <c r="J788" s="28"/>
      <c r="K788" s="69"/>
      <c r="L788" s="68"/>
      <c r="M788" s="46"/>
      <c r="N788" s="239" t="str">
        <f ca="1">IF(Tabla1[[#This Row],[Fecha de nac]]="","",IF(Tabla1[[#This Row],[Fecha Finalización]] &gt;=TODAY(), DATEDIF(Tabla1[[#This Row],[Fecha de nac]],TODAY(),"y"), ROUNDDOWN((Tabla1[[#This Row],[Fecha Finalización]] -Tabla1[[#This Row],[Fecha de nac]])/365,0)))</f>
        <v/>
      </c>
      <c r="O788" s="170"/>
      <c r="P788" s="34"/>
      <c r="Q788" s="67"/>
      <c r="R788" s="67"/>
      <c r="S788" s="67"/>
      <c r="T788" s="67"/>
      <c r="U788" s="244" t="str">
        <f>IF(F788="","",Tabla1[[#This Row],[Fecha Inicio grupo]]+3*7-7)</f>
        <v/>
      </c>
      <c r="V788" s="245" t="str">
        <f>IF(F788="","",EDATE(Tabla1[[#This Row],[Fecha Inicio grupo]],3))</f>
        <v/>
      </c>
      <c r="W788" s="29"/>
      <c r="X788" s="29"/>
      <c r="Y788" s="76"/>
      <c r="Z788" s="76"/>
      <c r="AA788" s="76"/>
      <c r="AB788" s="76"/>
      <c r="AC788" s="76"/>
      <c r="AD788" s="76"/>
      <c r="AE788" s="76"/>
      <c r="AF788" s="76"/>
      <c r="AG788" s="76"/>
      <c r="AH788" s="76"/>
      <c r="AI788" s="76"/>
      <c r="AJ788" s="76"/>
      <c r="AK788" s="76"/>
      <c r="AL788" s="76"/>
      <c r="AM788" s="76"/>
      <c r="AN788" s="76"/>
      <c r="AO788" s="145"/>
      <c r="AP788" s="247" t="str">
        <f>IF(F788="","",IFERROR(VLOOKUP(SUBSTITUTE(SUBSTITUTE(Tabla1[[#This Row],[Uso Sistemas]],"T","P"),"N","F"),Parámetros!$M$2:$N$17,2,0),"Completar hasta 3ra sem. para evaluar a Probacionista"))</f>
        <v/>
      </c>
      <c r="AQ788" s="39"/>
      <c r="AR788" s="39"/>
      <c r="AS788" s="39"/>
      <c r="AT788" s="28"/>
      <c r="AU788" s="55"/>
      <c r="AV788" s="55"/>
      <c r="AW788" s="55"/>
      <c r="AX788" s="249" t="str">
        <f>IF(V788="","",EOMONTH(EDATE(Tabla1[[#This Row],[Fecha Finalización]],2),0))</f>
        <v/>
      </c>
      <c r="AY788" s="39"/>
      <c r="AZ788" s="250" t="str">
        <f>IF(V788="","",EOMONTH(EDATE(Tabla1[[#This Row],[Fecha Finalización]],3),0))</f>
        <v/>
      </c>
      <c r="BA788" s="39"/>
      <c r="BB788" s="39"/>
      <c r="BC788" s="236"/>
      <c r="BD788" s="234" t="str">
        <f>IF(F788="","",Tabla1[[#This Row],[sem 01]]&amp;Tabla1[[#This Row],[sem 02]]&amp;Tabla1[[#This Row],[sem 03]])</f>
        <v/>
      </c>
      <c r="BE788" s="235" t="str">
        <f>IF(TRIM(F788)="","",$B$1&amp;"-"&amp;SUBSTITUTE(Tabla1[[#This Row],[Mes Inscrito]]," ","")&amp;"-"&amp;SUBSTITUTE(Tabla1[[#This Row],[Dia de clases Inscrito]]," ","")&amp;"-"&amp;SUBSTITUTE(Tabla1[[#This Row],[Horario Inscrito]]," ","")&amp;"-"&amp;Tabla1[[#This Row],[Fecha Inicio grupo]])</f>
        <v/>
      </c>
      <c r="BF788" s="252" t="str">
        <f>IF(F788="","",Tabla1[[#This Row],[Curso]])</f>
        <v/>
      </c>
      <c r="BG788" s="253" t="str">
        <f>+IF(TRIM(F788)="","",$B$1&amp;"-"&amp;TRIM(Tabla1[[#This Row],[Mes Inscrito]])&amp;"-"&amp;TRIM(Tabla1[[#This Row],[Dia de clases Inscrito]])&amp;"-"&amp;TRIM(Tabla1[[#This Row],[Horario Inscrito]])&amp;"-"&amp;TRIM(Tabla1[[#This Row],[Fecha Inicio grupo]])&amp;"-"&amp;TRIM(Tabla1[[#This Row],[Tipo Incrito]]))</f>
        <v/>
      </c>
      <c r="BH788" s="307"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8"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8"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8" t="str">
        <f>IF(Tabla1[[#This Row],[Fecha Inicio grupo]]="","",IFERROR(VLOOKUP(Tabla1[[#This Row],[Mes de Alta como miembro]],Parámetros!$AM$2:$AN$16,2,0),"01/01/1900"))</f>
        <v/>
      </c>
    </row>
    <row r="789" spans="1:63" ht="14.45">
      <c r="A789" s="68">
        <v>786</v>
      </c>
      <c r="B789" s="29"/>
      <c r="C789" s="34"/>
      <c r="D789" s="42"/>
      <c r="E789" s="64"/>
      <c r="F789" s="45"/>
      <c r="G789" s="45"/>
      <c r="H789" s="164"/>
      <c r="I789" s="42"/>
      <c r="J789" s="28"/>
      <c r="K789" s="69"/>
      <c r="L789" s="68"/>
      <c r="M789" s="46"/>
      <c r="N789" s="239" t="str">
        <f ca="1">IF(Tabla1[[#This Row],[Fecha de nac]]="","",IF(Tabla1[[#This Row],[Fecha Finalización]] &gt;=TODAY(), DATEDIF(Tabla1[[#This Row],[Fecha de nac]],TODAY(),"y"), ROUNDDOWN((Tabla1[[#This Row],[Fecha Finalización]] -Tabla1[[#This Row],[Fecha de nac]])/365,0)))</f>
        <v/>
      </c>
      <c r="O789" s="170"/>
      <c r="P789" s="34"/>
      <c r="Q789" s="67"/>
      <c r="R789" s="67"/>
      <c r="S789" s="67"/>
      <c r="T789" s="67"/>
      <c r="U789" s="244" t="str">
        <f>IF(F789="","",Tabla1[[#This Row],[Fecha Inicio grupo]]+3*7-7)</f>
        <v/>
      </c>
      <c r="V789" s="245" t="str">
        <f>IF(F789="","",EDATE(Tabla1[[#This Row],[Fecha Inicio grupo]],3))</f>
        <v/>
      </c>
      <c r="W789" s="29"/>
      <c r="X789" s="29"/>
      <c r="Y789" s="76"/>
      <c r="Z789" s="76"/>
      <c r="AA789" s="76"/>
      <c r="AB789" s="76"/>
      <c r="AC789" s="76"/>
      <c r="AD789" s="76"/>
      <c r="AE789" s="76"/>
      <c r="AF789" s="76"/>
      <c r="AG789" s="76"/>
      <c r="AH789" s="76"/>
      <c r="AI789" s="76"/>
      <c r="AJ789" s="76"/>
      <c r="AK789" s="76"/>
      <c r="AL789" s="76"/>
      <c r="AM789" s="76"/>
      <c r="AN789" s="76"/>
      <c r="AO789" s="145"/>
      <c r="AP789" s="247" t="str">
        <f>IF(F789="","",IFERROR(VLOOKUP(SUBSTITUTE(SUBSTITUTE(Tabla1[[#This Row],[Uso Sistemas]],"T","P"),"N","F"),Parámetros!$M$2:$N$17,2,0),"Completar hasta 3ra sem. para evaluar a Probacionista"))</f>
        <v/>
      </c>
      <c r="AQ789" s="39"/>
      <c r="AR789" s="39"/>
      <c r="AS789" s="39"/>
      <c r="AT789" s="28"/>
      <c r="AU789" s="55"/>
      <c r="AV789" s="55"/>
      <c r="AW789" s="55"/>
      <c r="AX789" s="249" t="str">
        <f>IF(V789="","",EOMONTH(EDATE(Tabla1[[#This Row],[Fecha Finalización]],2),0))</f>
        <v/>
      </c>
      <c r="AY789" s="39"/>
      <c r="AZ789" s="250" t="str">
        <f>IF(V789="","",EOMONTH(EDATE(Tabla1[[#This Row],[Fecha Finalización]],3),0))</f>
        <v/>
      </c>
      <c r="BA789" s="39"/>
      <c r="BB789" s="39"/>
      <c r="BC789" s="236"/>
      <c r="BD789" s="234" t="str">
        <f>IF(F789="","",Tabla1[[#This Row],[sem 01]]&amp;Tabla1[[#This Row],[sem 02]]&amp;Tabla1[[#This Row],[sem 03]])</f>
        <v/>
      </c>
      <c r="BE789" s="235" t="str">
        <f>IF(TRIM(F789)="","",$B$1&amp;"-"&amp;SUBSTITUTE(Tabla1[[#This Row],[Mes Inscrito]]," ","")&amp;"-"&amp;SUBSTITUTE(Tabla1[[#This Row],[Dia de clases Inscrito]]," ","")&amp;"-"&amp;SUBSTITUTE(Tabla1[[#This Row],[Horario Inscrito]]," ","")&amp;"-"&amp;Tabla1[[#This Row],[Fecha Inicio grupo]])</f>
        <v/>
      </c>
      <c r="BF789" s="252" t="str">
        <f>IF(F789="","",Tabla1[[#This Row],[Curso]])</f>
        <v/>
      </c>
      <c r="BG789" s="253" t="str">
        <f>+IF(TRIM(F789)="","",$B$1&amp;"-"&amp;TRIM(Tabla1[[#This Row],[Mes Inscrito]])&amp;"-"&amp;TRIM(Tabla1[[#This Row],[Dia de clases Inscrito]])&amp;"-"&amp;TRIM(Tabla1[[#This Row],[Horario Inscrito]])&amp;"-"&amp;TRIM(Tabla1[[#This Row],[Fecha Inicio grupo]])&amp;"-"&amp;TRIM(Tabla1[[#This Row],[Tipo Incrito]]))</f>
        <v/>
      </c>
      <c r="BH789" s="307"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8"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8"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8" t="str">
        <f>IF(Tabla1[[#This Row],[Fecha Inicio grupo]]="","",IFERROR(VLOOKUP(Tabla1[[#This Row],[Mes de Alta como miembro]],Parámetros!$AM$2:$AN$16,2,0),"01/01/1900"))</f>
        <v/>
      </c>
    </row>
    <row r="790" spans="1:63" ht="14.45">
      <c r="A790" s="68">
        <v>787</v>
      </c>
      <c r="B790" s="29"/>
      <c r="C790" s="34"/>
      <c r="D790" s="42"/>
      <c r="E790" s="64"/>
      <c r="F790" s="45"/>
      <c r="G790" s="45"/>
      <c r="H790" s="164"/>
      <c r="I790" s="42"/>
      <c r="J790" s="28"/>
      <c r="K790" s="69"/>
      <c r="L790" s="68"/>
      <c r="M790" s="46"/>
      <c r="N790" s="239" t="str">
        <f ca="1">IF(Tabla1[[#This Row],[Fecha de nac]]="","",IF(Tabla1[[#This Row],[Fecha Finalización]] &gt;=TODAY(), DATEDIF(Tabla1[[#This Row],[Fecha de nac]],TODAY(),"y"), ROUNDDOWN((Tabla1[[#This Row],[Fecha Finalización]] -Tabla1[[#This Row],[Fecha de nac]])/365,0)))</f>
        <v/>
      </c>
      <c r="O790" s="170"/>
      <c r="P790" s="34"/>
      <c r="Q790" s="67"/>
      <c r="R790" s="67"/>
      <c r="S790" s="67"/>
      <c r="T790" s="67"/>
      <c r="U790" s="244" t="str">
        <f>IF(F790="","",Tabla1[[#This Row],[Fecha Inicio grupo]]+3*7-7)</f>
        <v/>
      </c>
      <c r="V790" s="245" t="str">
        <f>IF(F790="","",EDATE(Tabla1[[#This Row],[Fecha Inicio grupo]],3))</f>
        <v/>
      </c>
      <c r="W790" s="29"/>
      <c r="X790" s="29"/>
      <c r="Y790" s="76"/>
      <c r="Z790" s="76"/>
      <c r="AA790" s="76"/>
      <c r="AB790" s="76"/>
      <c r="AC790" s="76"/>
      <c r="AD790" s="76"/>
      <c r="AE790" s="76"/>
      <c r="AF790" s="76"/>
      <c r="AG790" s="76"/>
      <c r="AH790" s="76"/>
      <c r="AI790" s="76"/>
      <c r="AJ790" s="76"/>
      <c r="AK790" s="76"/>
      <c r="AL790" s="76"/>
      <c r="AM790" s="76"/>
      <c r="AN790" s="76"/>
      <c r="AO790" s="145"/>
      <c r="AP790" s="247" t="str">
        <f>IF(F790="","",IFERROR(VLOOKUP(SUBSTITUTE(SUBSTITUTE(Tabla1[[#This Row],[Uso Sistemas]],"T","P"),"N","F"),Parámetros!$M$2:$N$17,2,0),"Completar hasta 3ra sem. para evaluar a Probacionista"))</f>
        <v/>
      </c>
      <c r="AQ790" s="39"/>
      <c r="AR790" s="39"/>
      <c r="AS790" s="39"/>
      <c r="AT790" s="28"/>
      <c r="AU790" s="55"/>
      <c r="AV790" s="55"/>
      <c r="AW790" s="55"/>
      <c r="AX790" s="249" t="str">
        <f>IF(V790="","",EOMONTH(EDATE(Tabla1[[#This Row],[Fecha Finalización]],2),0))</f>
        <v/>
      </c>
      <c r="AY790" s="39"/>
      <c r="AZ790" s="250" t="str">
        <f>IF(V790="","",EOMONTH(EDATE(Tabla1[[#This Row],[Fecha Finalización]],3),0))</f>
        <v/>
      </c>
      <c r="BA790" s="39"/>
      <c r="BB790" s="39"/>
      <c r="BC790" s="236"/>
      <c r="BD790" s="234" t="str">
        <f>IF(F790="","",Tabla1[[#This Row],[sem 01]]&amp;Tabla1[[#This Row],[sem 02]]&amp;Tabla1[[#This Row],[sem 03]])</f>
        <v/>
      </c>
      <c r="BE790" s="235" t="str">
        <f>IF(TRIM(F790)="","",$B$1&amp;"-"&amp;SUBSTITUTE(Tabla1[[#This Row],[Mes Inscrito]]," ","")&amp;"-"&amp;SUBSTITUTE(Tabla1[[#This Row],[Dia de clases Inscrito]]," ","")&amp;"-"&amp;SUBSTITUTE(Tabla1[[#This Row],[Horario Inscrito]]," ","")&amp;"-"&amp;Tabla1[[#This Row],[Fecha Inicio grupo]])</f>
        <v/>
      </c>
      <c r="BF790" s="252" t="str">
        <f>IF(F790="","",Tabla1[[#This Row],[Curso]])</f>
        <v/>
      </c>
      <c r="BG790" s="253" t="str">
        <f>+IF(TRIM(F790)="","",$B$1&amp;"-"&amp;TRIM(Tabla1[[#This Row],[Mes Inscrito]])&amp;"-"&amp;TRIM(Tabla1[[#This Row],[Dia de clases Inscrito]])&amp;"-"&amp;TRIM(Tabla1[[#This Row],[Horario Inscrito]])&amp;"-"&amp;TRIM(Tabla1[[#This Row],[Fecha Inicio grupo]])&amp;"-"&amp;TRIM(Tabla1[[#This Row],[Tipo Incrito]]))</f>
        <v/>
      </c>
      <c r="BH790" s="307"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8"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8"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8" t="str">
        <f>IF(Tabla1[[#This Row],[Fecha Inicio grupo]]="","",IFERROR(VLOOKUP(Tabla1[[#This Row],[Mes de Alta como miembro]],Parámetros!$AM$2:$AN$16,2,0),"01/01/1900"))</f>
        <v/>
      </c>
    </row>
    <row r="791" spans="1:63" ht="14.45">
      <c r="A791" s="68">
        <v>788</v>
      </c>
      <c r="B791" s="29"/>
      <c r="C791" s="34"/>
      <c r="D791" s="42"/>
      <c r="E791" s="64"/>
      <c r="F791" s="45"/>
      <c r="G791" s="45"/>
      <c r="H791" s="164"/>
      <c r="I791" s="42"/>
      <c r="J791" s="28"/>
      <c r="K791" s="69"/>
      <c r="L791" s="68"/>
      <c r="M791" s="46"/>
      <c r="N791" s="239" t="str">
        <f ca="1">IF(Tabla1[[#This Row],[Fecha de nac]]="","",IF(Tabla1[[#This Row],[Fecha Finalización]] &gt;=TODAY(), DATEDIF(Tabla1[[#This Row],[Fecha de nac]],TODAY(),"y"), ROUNDDOWN((Tabla1[[#This Row],[Fecha Finalización]] -Tabla1[[#This Row],[Fecha de nac]])/365,0)))</f>
        <v/>
      </c>
      <c r="O791" s="170"/>
      <c r="P791" s="34"/>
      <c r="Q791" s="67"/>
      <c r="R791" s="67"/>
      <c r="S791" s="67"/>
      <c r="T791" s="67"/>
      <c r="U791" s="244" t="str">
        <f>IF(F791="","",Tabla1[[#This Row],[Fecha Inicio grupo]]+3*7-7)</f>
        <v/>
      </c>
      <c r="V791" s="245" t="str">
        <f>IF(F791="","",EDATE(Tabla1[[#This Row],[Fecha Inicio grupo]],3))</f>
        <v/>
      </c>
      <c r="W791" s="29"/>
      <c r="X791" s="29"/>
      <c r="Y791" s="76"/>
      <c r="Z791" s="76"/>
      <c r="AA791" s="76"/>
      <c r="AB791" s="76"/>
      <c r="AC791" s="76"/>
      <c r="AD791" s="76"/>
      <c r="AE791" s="76"/>
      <c r="AF791" s="76"/>
      <c r="AG791" s="76"/>
      <c r="AH791" s="76"/>
      <c r="AI791" s="76"/>
      <c r="AJ791" s="76"/>
      <c r="AK791" s="76"/>
      <c r="AL791" s="76"/>
      <c r="AM791" s="76"/>
      <c r="AN791" s="76"/>
      <c r="AO791" s="145"/>
      <c r="AP791" s="247" t="str">
        <f>IF(F791="","",IFERROR(VLOOKUP(SUBSTITUTE(SUBSTITUTE(Tabla1[[#This Row],[Uso Sistemas]],"T","P"),"N","F"),Parámetros!$M$2:$N$17,2,0),"Completar hasta 3ra sem. para evaluar a Probacionista"))</f>
        <v/>
      </c>
      <c r="AQ791" s="39"/>
      <c r="AR791" s="39"/>
      <c r="AS791" s="39"/>
      <c r="AT791" s="28"/>
      <c r="AU791" s="55"/>
      <c r="AV791" s="55"/>
      <c r="AW791" s="55"/>
      <c r="AX791" s="249" t="str">
        <f>IF(V791="","",EOMONTH(EDATE(Tabla1[[#This Row],[Fecha Finalización]],2),0))</f>
        <v/>
      </c>
      <c r="AY791" s="39"/>
      <c r="AZ791" s="250" t="str">
        <f>IF(V791="","",EOMONTH(EDATE(Tabla1[[#This Row],[Fecha Finalización]],3),0))</f>
        <v/>
      </c>
      <c r="BA791" s="39"/>
      <c r="BB791" s="39"/>
      <c r="BC791" s="236"/>
      <c r="BD791" s="234" t="str">
        <f>IF(F791="","",Tabla1[[#This Row],[sem 01]]&amp;Tabla1[[#This Row],[sem 02]]&amp;Tabla1[[#This Row],[sem 03]])</f>
        <v/>
      </c>
      <c r="BE791" s="235" t="str">
        <f>IF(TRIM(F791)="","",$B$1&amp;"-"&amp;SUBSTITUTE(Tabla1[[#This Row],[Mes Inscrito]]," ","")&amp;"-"&amp;SUBSTITUTE(Tabla1[[#This Row],[Dia de clases Inscrito]]," ","")&amp;"-"&amp;SUBSTITUTE(Tabla1[[#This Row],[Horario Inscrito]]," ","")&amp;"-"&amp;Tabla1[[#This Row],[Fecha Inicio grupo]])</f>
        <v/>
      </c>
      <c r="BF791" s="252" t="str">
        <f>IF(F791="","",Tabla1[[#This Row],[Curso]])</f>
        <v/>
      </c>
      <c r="BG791" s="253" t="str">
        <f>+IF(TRIM(F791)="","",$B$1&amp;"-"&amp;TRIM(Tabla1[[#This Row],[Mes Inscrito]])&amp;"-"&amp;TRIM(Tabla1[[#This Row],[Dia de clases Inscrito]])&amp;"-"&amp;TRIM(Tabla1[[#This Row],[Horario Inscrito]])&amp;"-"&amp;TRIM(Tabla1[[#This Row],[Fecha Inicio grupo]])&amp;"-"&amp;TRIM(Tabla1[[#This Row],[Tipo Incrito]]))</f>
        <v/>
      </c>
      <c r="BH791" s="307"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8"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8"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8" t="str">
        <f>IF(Tabla1[[#This Row],[Fecha Inicio grupo]]="","",IFERROR(VLOOKUP(Tabla1[[#This Row],[Mes de Alta como miembro]],Parámetros!$AM$2:$AN$16,2,0),"01/01/1900"))</f>
        <v/>
      </c>
    </row>
    <row r="792" spans="1:63" ht="14.45">
      <c r="A792" s="68">
        <v>789</v>
      </c>
      <c r="B792" s="29"/>
      <c r="C792" s="34"/>
      <c r="D792" s="42"/>
      <c r="E792" s="64"/>
      <c r="F792" s="45"/>
      <c r="G792" s="45"/>
      <c r="H792" s="164"/>
      <c r="I792" s="42"/>
      <c r="J792" s="28"/>
      <c r="K792" s="69"/>
      <c r="L792" s="68"/>
      <c r="M792" s="46"/>
      <c r="N792" s="239" t="str">
        <f ca="1">IF(Tabla1[[#This Row],[Fecha de nac]]="","",IF(Tabla1[[#This Row],[Fecha Finalización]] &gt;=TODAY(), DATEDIF(Tabla1[[#This Row],[Fecha de nac]],TODAY(),"y"), ROUNDDOWN((Tabla1[[#This Row],[Fecha Finalización]] -Tabla1[[#This Row],[Fecha de nac]])/365,0)))</f>
        <v/>
      </c>
      <c r="O792" s="170"/>
      <c r="P792" s="34"/>
      <c r="Q792" s="67"/>
      <c r="R792" s="67"/>
      <c r="S792" s="67"/>
      <c r="T792" s="67"/>
      <c r="U792" s="244" t="str">
        <f>IF(F792="","",Tabla1[[#This Row],[Fecha Inicio grupo]]+3*7-7)</f>
        <v/>
      </c>
      <c r="V792" s="245" t="str">
        <f>IF(F792="","",EDATE(Tabla1[[#This Row],[Fecha Inicio grupo]],3))</f>
        <v/>
      </c>
      <c r="W792" s="29"/>
      <c r="X792" s="29"/>
      <c r="Y792" s="76"/>
      <c r="Z792" s="76"/>
      <c r="AA792" s="76"/>
      <c r="AB792" s="76"/>
      <c r="AC792" s="76"/>
      <c r="AD792" s="76"/>
      <c r="AE792" s="76"/>
      <c r="AF792" s="76"/>
      <c r="AG792" s="76"/>
      <c r="AH792" s="76"/>
      <c r="AI792" s="76"/>
      <c r="AJ792" s="76"/>
      <c r="AK792" s="76"/>
      <c r="AL792" s="76"/>
      <c r="AM792" s="76"/>
      <c r="AN792" s="76"/>
      <c r="AO792" s="145"/>
      <c r="AP792" s="247" t="str">
        <f>IF(F792="","",IFERROR(VLOOKUP(SUBSTITUTE(SUBSTITUTE(Tabla1[[#This Row],[Uso Sistemas]],"T","P"),"N","F"),Parámetros!$M$2:$N$17,2,0),"Completar hasta 3ra sem. para evaluar a Probacionista"))</f>
        <v/>
      </c>
      <c r="AQ792" s="39"/>
      <c r="AR792" s="39"/>
      <c r="AS792" s="39"/>
      <c r="AT792" s="28"/>
      <c r="AU792" s="55"/>
      <c r="AV792" s="55"/>
      <c r="AW792" s="55"/>
      <c r="AX792" s="249" t="str">
        <f>IF(V792="","",EOMONTH(EDATE(Tabla1[[#This Row],[Fecha Finalización]],2),0))</f>
        <v/>
      </c>
      <c r="AY792" s="39"/>
      <c r="AZ792" s="250" t="str">
        <f>IF(V792="","",EOMONTH(EDATE(Tabla1[[#This Row],[Fecha Finalización]],3),0))</f>
        <v/>
      </c>
      <c r="BA792" s="39"/>
      <c r="BB792" s="39"/>
      <c r="BC792" s="236"/>
      <c r="BD792" s="234" t="str">
        <f>IF(F792="","",Tabla1[[#This Row],[sem 01]]&amp;Tabla1[[#This Row],[sem 02]]&amp;Tabla1[[#This Row],[sem 03]])</f>
        <v/>
      </c>
      <c r="BE792" s="235" t="str">
        <f>IF(TRIM(F792)="","",$B$1&amp;"-"&amp;SUBSTITUTE(Tabla1[[#This Row],[Mes Inscrito]]," ","")&amp;"-"&amp;SUBSTITUTE(Tabla1[[#This Row],[Dia de clases Inscrito]]," ","")&amp;"-"&amp;SUBSTITUTE(Tabla1[[#This Row],[Horario Inscrito]]," ","")&amp;"-"&amp;Tabla1[[#This Row],[Fecha Inicio grupo]])</f>
        <v/>
      </c>
      <c r="BF792" s="252" t="str">
        <f>IF(F792="","",Tabla1[[#This Row],[Curso]])</f>
        <v/>
      </c>
      <c r="BG792" s="253" t="str">
        <f>+IF(TRIM(F792)="","",$B$1&amp;"-"&amp;TRIM(Tabla1[[#This Row],[Mes Inscrito]])&amp;"-"&amp;TRIM(Tabla1[[#This Row],[Dia de clases Inscrito]])&amp;"-"&amp;TRIM(Tabla1[[#This Row],[Horario Inscrito]])&amp;"-"&amp;TRIM(Tabla1[[#This Row],[Fecha Inicio grupo]])&amp;"-"&amp;TRIM(Tabla1[[#This Row],[Tipo Incrito]]))</f>
        <v/>
      </c>
      <c r="BH792" s="307"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8"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8"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8" t="str">
        <f>IF(Tabla1[[#This Row],[Fecha Inicio grupo]]="","",IFERROR(VLOOKUP(Tabla1[[#This Row],[Mes de Alta como miembro]],Parámetros!$AM$2:$AN$16,2,0),"01/01/1900"))</f>
        <v/>
      </c>
    </row>
    <row r="793" spans="1:63" ht="14.45">
      <c r="A793" s="68">
        <v>790</v>
      </c>
      <c r="B793" s="29"/>
      <c r="C793" s="34"/>
      <c r="D793" s="42"/>
      <c r="E793" s="64"/>
      <c r="F793" s="45"/>
      <c r="G793" s="45"/>
      <c r="H793" s="164"/>
      <c r="I793" s="42"/>
      <c r="J793" s="28"/>
      <c r="K793" s="69"/>
      <c r="L793" s="68"/>
      <c r="M793" s="46"/>
      <c r="N793" s="239" t="str">
        <f ca="1">IF(Tabla1[[#This Row],[Fecha de nac]]="","",IF(Tabla1[[#This Row],[Fecha Finalización]] &gt;=TODAY(), DATEDIF(Tabla1[[#This Row],[Fecha de nac]],TODAY(),"y"), ROUNDDOWN((Tabla1[[#This Row],[Fecha Finalización]] -Tabla1[[#This Row],[Fecha de nac]])/365,0)))</f>
        <v/>
      </c>
      <c r="O793" s="170"/>
      <c r="P793" s="34"/>
      <c r="Q793" s="67"/>
      <c r="R793" s="67"/>
      <c r="S793" s="67"/>
      <c r="T793" s="67"/>
      <c r="U793" s="244" t="str">
        <f>IF(F793="","",Tabla1[[#This Row],[Fecha Inicio grupo]]+3*7-7)</f>
        <v/>
      </c>
      <c r="V793" s="245" t="str">
        <f>IF(F793="","",EDATE(Tabla1[[#This Row],[Fecha Inicio grupo]],3))</f>
        <v/>
      </c>
      <c r="W793" s="29"/>
      <c r="X793" s="29"/>
      <c r="Y793" s="76"/>
      <c r="Z793" s="76"/>
      <c r="AA793" s="76"/>
      <c r="AB793" s="76"/>
      <c r="AC793" s="76"/>
      <c r="AD793" s="76"/>
      <c r="AE793" s="76"/>
      <c r="AF793" s="76"/>
      <c r="AG793" s="76"/>
      <c r="AH793" s="76"/>
      <c r="AI793" s="76"/>
      <c r="AJ793" s="76"/>
      <c r="AK793" s="76"/>
      <c r="AL793" s="76"/>
      <c r="AM793" s="76"/>
      <c r="AN793" s="76"/>
      <c r="AO793" s="145"/>
      <c r="AP793" s="247" t="str">
        <f>IF(F793="","",IFERROR(VLOOKUP(SUBSTITUTE(SUBSTITUTE(Tabla1[[#This Row],[Uso Sistemas]],"T","P"),"N","F"),Parámetros!$M$2:$N$17,2,0),"Completar hasta 3ra sem. para evaluar a Probacionista"))</f>
        <v/>
      </c>
      <c r="AQ793" s="39"/>
      <c r="AR793" s="39"/>
      <c r="AS793" s="39"/>
      <c r="AT793" s="28"/>
      <c r="AU793" s="55"/>
      <c r="AV793" s="55"/>
      <c r="AW793" s="55"/>
      <c r="AX793" s="249" t="str">
        <f>IF(V793="","",EOMONTH(EDATE(Tabla1[[#This Row],[Fecha Finalización]],2),0))</f>
        <v/>
      </c>
      <c r="AY793" s="39"/>
      <c r="AZ793" s="250" t="str">
        <f>IF(V793="","",EOMONTH(EDATE(Tabla1[[#This Row],[Fecha Finalización]],3),0))</f>
        <v/>
      </c>
      <c r="BA793" s="39"/>
      <c r="BB793" s="39"/>
      <c r="BC793" s="236"/>
      <c r="BD793" s="234" t="str">
        <f>IF(F793="","",Tabla1[[#This Row],[sem 01]]&amp;Tabla1[[#This Row],[sem 02]]&amp;Tabla1[[#This Row],[sem 03]])</f>
        <v/>
      </c>
      <c r="BE793" s="235" t="str">
        <f>IF(TRIM(F793)="","",$B$1&amp;"-"&amp;SUBSTITUTE(Tabla1[[#This Row],[Mes Inscrito]]," ","")&amp;"-"&amp;SUBSTITUTE(Tabla1[[#This Row],[Dia de clases Inscrito]]," ","")&amp;"-"&amp;SUBSTITUTE(Tabla1[[#This Row],[Horario Inscrito]]," ","")&amp;"-"&amp;Tabla1[[#This Row],[Fecha Inicio grupo]])</f>
        <v/>
      </c>
      <c r="BF793" s="252" t="str">
        <f>IF(F793="","",Tabla1[[#This Row],[Curso]])</f>
        <v/>
      </c>
      <c r="BG793" s="253" t="str">
        <f>+IF(TRIM(F793)="","",$B$1&amp;"-"&amp;TRIM(Tabla1[[#This Row],[Mes Inscrito]])&amp;"-"&amp;TRIM(Tabla1[[#This Row],[Dia de clases Inscrito]])&amp;"-"&amp;TRIM(Tabla1[[#This Row],[Horario Inscrito]])&amp;"-"&amp;TRIM(Tabla1[[#This Row],[Fecha Inicio grupo]])&amp;"-"&amp;TRIM(Tabla1[[#This Row],[Tipo Incrito]]))</f>
        <v/>
      </c>
      <c r="BH793" s="307"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8"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8"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8" t="str">
        <f>IF(Tabla1[[#This Row],[Fecha Inicio grupo]]="","",IFERROR(VLOOKUP(Tabla1[[#This Row],[Mes de Alta como miembro]],Parámetros!$AM$2:$AN$16,2,0),"01/01/1900"))</f>
        <v/>
      </c>
    </row>
    <row r="794" spans="1:63" ht="14.45">
      <c r="A794" s="68">
        <v>791</v>
      </c>
      <c r="B794" s="29"/>
      <c r="C794" s="34"/>
      <c r="D794" s="42"/>
      <c r="E794" s="64"/>
      <c r="F794" s="45"/>
      <c r="G794" s="45"/>
      <c r="H794" s="164"/>
      <c r="I794" s="42"/>
      <c r="J794" s="28"/>
      <c r="K794" s="69"/>
      <c r="L794" s="68"/>
      <c r="M794" s="46"/>
      <c r="N794" s="239" t="str">
        <f ca="1">IF(Tabla1[[#This Row],[Fecha de nac]]="","",IF(Tabla1[[#This Row],[Fecha Finalización]] &gt;=TODAY(), DATEDIF(Tabla1[[#This Row],[Fecha de nac]],TODAY(),"y"), ROUNDDOWN((Tabla1[[#This Row],[Fecha Finalización]] -Tabla1[[#This Row],[Fecha de nac]])/365,0)))</f>
        <v/>
      </c>
      <c r="O794" s="170"/>
      <c r="P794" s="34"/>
      <c r="Q794" s="67"/>
      <c r="R794" s="67"/>
      <c r="S794" s="67"/>
      <c r="T794" s="67"/>
      <c r="U794" s="244" t="str">
        <f>IF(F794="","",Tabla1[[#This Row],[Fecha Inicio grupo]]+3*7-7)</f>
        <v/>
      </c>
      <c r="V794" s="245" t="str">
        <f>IF(F794="","",EDATE(Tabla1[[#This Row],[Fecha Inicio grupo]],3))</f>
        <v/>
      </c>
      <c r="W794" s="29"/>
      <c r="X794" s="29"/>
      <c r="Y794" s="76"/>
      <c r="Z794" s="76"/>
      <c r="AA794" s="76"/>
      <c r="AB794" s="76"/>
      <c r="AC794" s="76"/>
      <c r="AD794" s="76"/>
      <c r="AE794" s="76"/>
      <c r="AF794" s="76"/>
      <c r="AG794" s="76"/>
      <c r="AH794" s="76"/>
      <c r="AI794" s="76"/>
      <c r="AJ794" s="76"/>
      <c r="AK794" s="76"/>
      <c r="AL794" s="76"/>
      <c r="AM794" s="76"/>
      <c r="AN794" s="76"/>
      <c r="AO794" s="145"/>
      <c r="AP794" s="247" t="str">
        <f>IF(F794="","",IFERROR(VLOOKUP(SUBSTITUTE(SUBSTITUTE(Tabla1[[#This Row],[Uso Sistemas]],"T","P"),"N","F"),Parámetros!$M$2:$N$17,2,0),"Completar hasta 3ra sem. para evaluar a Probacionista"))</f>
        <v/>
      </c>
      <c r="AQ794" s="39"/>
      <c r="AR794" s="39"/>
      <c r="AS794" s="39"/>
      <c r="AT794" s="28"/>
      <c r="AU794" s="55"/>
      <c r="AV794" s="55"/>
      <c r="AW794" s="55"/>
      <c r="AX794" s="249" t="str">
        <f>IF(V794="","",EOMONTH(EDATE(Tabla1[[#This Row],[Fecha Finalización]],2),0))</f>
        <v/>
      </c>
      <c r="AY794" s="39"/>
      <c r="AZ794" s="250" t="str">
        <f>IF(V794="","",EOMONTH(EDATE(Tabla1[[#This Row],[Fecha Finalización]],3),0))</f>
        <v/>
      </c>
      <c r="BA794" s="39"/>
      <c r="BB794" s="39"/>
      <c r="BC794" s="236"/>
      <c r="BD794" s="234" t="str">
        <f>IF(F794="","",Tabla1[[#This Row],[sem 01]]&amp;Tabla1[[#This Row],[sem 02]]&amp;Tabla1[[#This Row],[sem 03]])</f>
        <v/>
      </c>
      <c r="BE794" s="235" t="str">
        <f>IF(TRIM(F794)="","",$B$1&amp;"-"&amp;SUBSTITUTE(Tabla1[[#This Row],[Mes Inscrito]]," ","")&amp;"-"&amp;SUBSTITUTE(Tabla1[[#This Row],[Dia de clases Inscrito]]," ","")&amp;"-"&amp;SUBSTITUTE(Tabla1[[#This Row],[Horario Inscrito]]," ","")&amp;"-"&amp;Tabla1[[#This Row],[Fecha Inicio grupo]])</f>
        <v/>
      </c>
      <c r="BF794" s="252" t="str">
        <f>IF(F794="","",Tabla1[[#This Row],[Curso]])</f>
        <v/>
      </c>
      <c r="BG794" s="253" t="str">
        <f>+IF(TRIM(F794)="","",$B$1&amp;"-"&amp;TRIM(Tabla1[[#This Row],[Mes Inscrito]])&amp;"-"&amp;TRIM(Tabla1[[#This Row],[Dia de clases Inscrito]])&amp;"-"&amp;TRIM(Tabla1[[#This Row],[Horario Inscrito]])&amp;"-"&amp;TRIM(Tabla1[[#This Row],[Fecha Inicio grupo]])&amp;"-"&amp;TRIM(Tabla1[[#This Row],[Tipo Incrito]]))</f>
        <v/>
      </c>
      <c r="BH794" s="307"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8"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8"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8" t="str">
        <f>IF(Tabla1[[#This Row],[Fecha Inicio grupo]]="","",IFERROR(VLOOKUP(Tabla1[[#This Row],[Mes de Alta como miembro]],Parámetros!$AM$2:$AN$16,2,0),"01/01/1900"))</f>
        <v/>
      </c>
    </row>
    <row r="795" spans="1:63" ht="14.45">
      <c r="A795" s="68">
        <v>792</v>
      </c>
      <c r="B795" s="29"/>
      <c r="C795" s="34"/>
      <c r="D795" s="42"/>
      <c r="E795" s="64"/>
      <c r="F795" s="45"/>
      <c r="G795" s="45"/>
      <c r="H795" s="164"/>
      <c r="I795" s="42"/>
      <c r="J795" s="28"/>
      <c r="K795" s="69"/>
      <c r="L795" s="68"/>
      <c r="M795" s="46"/>
      <c r="N795" s="239" t="str">
        <f ca="1">IF(Tabla1[[#This Row],[Fecha de nac]]="","",IF(Tabla1[[#This Row],[Fecha Finalización]] &gt;=TODAY(), DATEDIF(Tabla1[[#This Row],[Fecha de nac]],TODAY(),"y"), ROUNDDOWN((Tabla1[[#This Row],[Fecha Finalización]] -Tabla1[[#This Row],[Fecha de nac]])/365,0)))</f>
        <v/>
      </c>
      <c r="O795" s="170"/>
      <c r="P795" s="34"/>
      <c r="Q795" s="67"/>
      <c r="R795" s="67"/>
      <c r="S795" s="67"/>
      <c r="T795" s="67"/>
      <c r="U795" s="244" t="str">
        <f>IF(F795="","",Tabla1[[#This Row],[Fecha Inicio grupo]]+3*7-7)</f>
        <v/>
      </c>
      <c r="V795" s="245" t="str">
        <f>IF(F795="","",EDATE(Tabla1[[#This Row],[Fecha Inicio grupo]],3))</f>
        <v/>
      </c>
      <c r="W795" s="29"/>
      <c r="X795" s="29"/>
      <c r="Y795" s="76"/>
      <c r="Z795" s="76"/>
      <c r="AA795" s="76"/>
      <c r="AB795" s="76"/>
      <c r="AC795" s="76"/>
      <c r="AD795" s="76"/>
      <c r="AE795" s="76"/>
      <c r="AF795" s="76"/>
      <c r="AG795" s="76"/>
      <c r="AH795" s="76"/>
      <c r="AI795" s="76"/>
      <c r="AJ795" s="76"/>
      <c r="AK795" s="76"/>
      <c r="AL795" s="76"/>
      <c r="AM795" s="76"/>
      <c r="AN795" s="76"/>
      <c r="AO795" s="145"/>
      <c r="AP795" s="247" t="str">
        <f>IF(F795="","",IFERROR(VLOOKUP(SUBSTITUTE(SUBSTITUTE(Tabla1[[#This Row],[Uso Sistemas]],"T","P"),"N","F"),Parámetros!$M$2:$N$17,2,0),"Completar hasta 3ra sem. para evaluar a Probacionista"))</f>
        <v/>
      </c>
      <c r="AQ795" s="39"/>
      <c r="AR795" s="39"/>
      <c r="AS795" s="39"/>
      <c r="AT795" s="28"/>
      <c r="AU795" s="55"/>
      <c r="AV795" s="55"/>
      <c r="AW795" s="55"/>
      <c r="AX795" s="249" t="str">
        <f>IF(V795="","",EOMONTH(EDATE(Tabla1[[#This Row],[Fecha Finalización]],2),0))</f>
        <v/>
      </c>
      <c r="AY795" s="39"/>
      <c r="AZ795" s="250" t="str">
        <f>IF(V795="","",EOMONTH(EDATE(Tabla1[[#This Row],[Fecha Finalización]],3),0))</f>
        <v/>
      </c>
      <c r="BA795" s="39"/>
      <c r="BB795" s="39"/>
      <c r="BC795" s="236"/>
      <c r="BD795" s="234" t="str">
        <f>IF(F795="","",Tabla1[[#This Row],[sem 01]]&amp;Tabla1[[#This Row],[sem 02]]&amp;Tabla1[[#This Row],[sem 03]])</f>
        <v/>
      </c>
      <c r="BE795" s="235" t="str">
        <f>IF(TRIM(F795)="","",$B$1&amp;"-"&amp;SUBSTITUTE(Tabla1[[#This Row],[Mes Inscrito]]," ","")&amp;"-"&amp;SUBSTITUTE(Tabla1[[#This Row],[Dia de clases Inscrito]]," ","")&amp;"-"&amp;SUBSTITUTE(Tabla1[[#This Row],[Horario Inscrito]]," ","")&amp;"-"&amp;Tabla1[[#This Row],[Fecha Inicio grupo]])</f>
        <v/>
      </c>
      <c r="BF795" s="252" t="str">
        <f>IF(F795="","",Tabla1[[#This Row],[Curso]])</f>
        <v/>
      </c>
      <c r="BG795" s="253" t="str">
        <f>+IF(TRIM(F795)="","",$B$1&amp;"-"&amp;TRIM(Tabla1[[#This Row],[Mes Inscrito]])&amp;"-"&amp;TRIM(Tabla1[[#This Row],[Dia de clases Inscrito]])&amp;"-"&amp;TRIM(Tabla1[[#This Row],[Horario Inscrito]])&amp;"-"&amp;TRIM(Tabla1[[#This Row],[Fecha Inicio grupo]])&amp;"-"&amp;TRIM(Tabla1[[#This Row],[Tipo Incrito]]))</f>
        <v/>
      </c>
      <c r="BH795" s="307"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8"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8"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8" t="str">
        <f>IF(Tabla1[[#This Row],[Fecha Inicio grupo]]="","",IFERROR(VLOOKUP(Tabla1[[#This Row],[Mes de Alta como miembro]],Parámetros!$AM$2:$AN$16,2,0),"01/01/1900"))</f>
        <v/>
      </c>
    </row>
    <row r="796" spans="1:63" ht="14.45">
      <c r="A796" s="68">
        <v>793</v>
      </c>
      <c r="B796" s="29"/>
      <c r="C796" s="34"/>
      <c r="D796" s="42"/>
      <c r="E796" s="64"/>
      <c r="F796" s="45"/>
      <c r="G796" s="45"/>
      <c r="H796" s="164"/>
      <c r="I796" s="42"/>
      <c r="J796" s="28"/>
      <c r="K796" s="69"/>
      <c r="L796" s="68"/>
      <c r="M796" s="46"/>
      <c r="N796" s="239" t="str">
        <f ca="1">IF(Tabla1[[#This Row],[Fecha de nac]]="","",IF(Tabla1[[#This Row],[Fecha Finalización]] &gt;=TODAY(), DATEDIF(Tabla1[[#This Row],[Fecha de nac]],TODAY(),"y"), ROUNDDOWN((Tabla1[[#This Row],[Fecha Finalización]] -Tabla1[[#This Row],[Fecha de nac]])/365,0)))</f>
        <v/>
      </c>
      <c r="O796" s="170"/>
      <c r="P796" s="34"/>
      <c r="Q796" s="67"/>
      <c r="R796" s="67"/>
      <c r="S796" s="67"/>
      <c r="T796" s="67"/>
      <c r="U796" s="244" t="str">
        <f>IF(F796="","",Tabla1[[#This Row],[Fecha Inicio grupo]]+3*7-7)</f>
        <v/>
      </c>
      <c r="V796" s="245" t="str">
        <f>IF(F796="","",EDATE(Tabla1[[#This Row],[Fecha Inicio grupo]],3))</f>
        <v/>
      </c>
      <c r="W796" s="29"/>
      <c r="X796" s="29"/>
      <c r="Y796" s="76"/>
      <c r="Z796" s="76"/>
      <c r="AA796" s="76"/>
      <c r="AB796" s="76"/>
      <c r="AC796" s="76"/>
      <c r="AD796" s="76"/>
      <c r="AE796" s="76"/>
      <c r="AF796" s="76"/>
      <c r="AG796" s="76"/>
      <c r="AH796" s="76"/>
      <c r="AI796" s="76"/>
      <c r="AJ796" s="76"/>
      <c r="AK796" s="76"/>
      <c r="AL796" s="76"/>
      <c r="AM796" s="76"/>
      <c r="AN796" s="76"/>
      <c r="AO796" s="145"/>
      <c r="AP796" s="247" t="str">
        <f>IF(F796="","",IFERROR(VLOOKUP(SUBSTITUTE(SUBSTITUTE(Tabla1[[#This Row],[Uso Sistemas]],"T","P"),"N","F"),Parámetros!$M$2:$N$17,2,0),"Completar hasta 3ra sem. para evaluar a Probacionista"))</f>
        <v/>
      </c>
      <c r="AQ796" s="39"/>
      <c r="AR796" s="39"/>
      <c r="AS796" s="39"/>
      <c r="AT796" s="28"/>
      <c r="AU796" s="55"/>
      <c r="AV796" s="55"/>
      <c r="AW796" s="55"/>
      <c r="AX796" s="249" t="str">
        <f>IF(V796="","",EOMONTH(EDATE(Tabla1[[#This Row],[Fecha Finalización]],2),0))</f>
        <v/>
      </c>
      <c r="AY796" s="39"/>
      <c r="AZ796" s="250" t="str">
        <f>IF(V796="","",EOMONTH(EDATE(Tabla1[[#This Row],[Fecha Finalización]],3),0))</f>
        <v/>
      </c>
      <c r="BA796" s="39"/>
      <c r="BB796" s="39"/>
      <c r="BC796" s="236"/>
      <c r="BD796" s="234" t="str">
        <f>IF(F796="","",Tabla1[[#This Row],[sem 01]]&amp;Tabla1[[#This Row],[sem 02]]&amp;Tabla1[[#This Row],[sem 03]])</f>
        <v/>
      </c>
      <c r="BE796" s="235" t="str">
        <f>IF(TRIM(F796)="","",$B$1&amp;"-"&amp;SUBSTITUTE(Tabla1[[#This Row],[Mes Inscrito]]," ","")&amp;"-"&amp;SUBSTITUTE(Tabla1[[#This Row],[Dia de clases Inscrito]]," ","")&amp;"-"&amp;SUBSTITUTE(Tabla1[[#This Row],[Horario Inscrito]]," ","")&amp;"-"&amp;Tabla1[[#This Row],[Fecha Inicio grupo]])</f>
        <v/>
      </c>
      <c r="BF796" s="252" t="str">
        <f>IF(F796="","",Tabla1[[#This Row],[Curso]])</f>
        <v/>
      </c>
      <c r="BG796" s="253" t="str">
        <f>+IF(TRIM(F796)="","",$B$1&amp;"-"&amp;TRIM(Tabla1[[#This Row],[Mes Inscrito]])&amp;"-"&amp;TRIM(Tabla1[[#This Row],[Dia de clases Inscrito]])&amp;"-"&amp;TRIM(Tabla1[[#This Row],[Horario Inscrito]])&amp;"-"&amp;TRIM(Tabla1[[#This Row],[Fecha Inicio grupo]])&amp;"-"&amp;TRIM(Tabla1[[#This Row],[Tipo Incrito]]))</f>
        <v/>
      </c>
      <c r="BH796" s="307"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8"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8"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8" t="str">
        <f>IF(Tabla1[[#This Row],[Fecha Inicio grupo]]="","",IFERROR(VLOOKUP(Tabla1[[#This Row],[Mes de Alta como miembro]],Parámetros!$AM$2:$AN$16,2,0),"01/01/1900"))</f>
        <v/>
      </c>
    </row>
    <row r="797" spans="1:63" ht="14.45">
      <c r="A797" s="68">
        <v>794</v>
      </c>
      <c r="B797" s="29"/>
      <c r="C797" s="34"/>
      <c r="D797" s="42"/>
      <c r="E797" s="64"/>
      <c r="F797" s="45"/>
      <c r="G797" s="45"/>
      <c r="H797" s="164"/>
      <c r="I797" s="42"/>
      <c r="J797" s="28"/>
      <c r="K797" s="69"/>
      <c r="L797" s="68"/>
      <c r="M797" s="46"/>
      <c r="N797" s="239" t="str">
        <f ca="1">IF(Tabla1[[#This Row],[Fecha de nac]]="","",IF(Tabla1[[#This Row],[Fecha Finalización]] &gt;=TODAY(), DATEDIF(Tabla1[[#This Row],[Fecha de nac]],TODAY(),"y"), ROUNDDOWN((Tabla1[[#This Row],[Fecha Finalización]] -Tabla1[[#This Row],[Fecha de nac]])/365,0)))</f>
        <v/>
      </c>
      <c r="O797" s="170"/>
      <c r="P797" s="34"/>
      <c r="Q797" s="67"/>
      <c r="R797" s="67"/>
      <c r="S797" s="67"/>
      <c r="T797" s="67"/>
      <c r="U797" s="244" t="str">
        <f>IF(F797="","",Tabla1[[#This Row],[Fecha Inicio grupo]]+3*7-7)</f>
        <v/>
      </c>
      <c r="V797" s="245" t="str">
        <f>IF(F797="","",EDATE(Tabla1[[#This Row],[Fecha Inicio grupo]],3))</f>
        <v/>
      </c>
      <c r="W797" s="29"/>
      <c r="X797" s="29"/>
      <c r="Y797" s="76"/>
      <c r="Z797" s="76"/>
      <c r="AA797" s="76"/>
      <c r="AB797" s="76"/>
      <c r="AC797" s="76"/>
      <c r="AD797" s="76"/>
      <c r="AE797" s="76"/>
      <c r="AF797" s="76"/>
      <c r="AG797" s="76"/>
      <c r="AH797" s="76"/>
      <c r="AI797" s="76"/>
      <c r="AJ797" s="76"/>
      <c r="AK797" s="76"/>
      <c r="AL797" s="76"/>
      <c r="AM797" s="76"/>
      <c r="AN797" s="76"/>
      <c r="AO797" s="145"/>
      <c r="AP797" s="247" t="str">
        <f>IF(F797="","",IFERROR(VLOOKUP(SUBSTITUTE(SUBSTITUTE(Tabla1[[#This Row],[Uso Sistemas]],"T","P"),"N","F"),Parámetros!$M$2:$N$17,2,0),"Completar hasta 3ra sem. para evaluar a Probacionista"))</f>
        <v/>
      </c>
      <c r="AQ797" s="39"/>
      <c r="AR797" s="39"/>
      <c r="AS797" s="39"/>
      <c r="AT797" s="28"/>
      <c r="AU797" s="55"/>
      <c r="AV797" s="55"/>
      <c r="AW797" s="55"/>
      <c r="AX797" s="249" t="str">
        <f>IF(V797="","",EOMONTH(EDATE(Tabla1[[#This Row],[Fecha Finalización]],2),0))</f>
        <v/>
      </c>
      <c r="AY797" s="39"/>
      <c r="AZ797" s="250" t="str">
        <f>IF(V797="","",EOMONTH(EDATE(Tabla1[[#This Row],[Fecha Finalización]],3),0))</f>
        <v/>
      </c>
      <c r="BA797" s="39"/>
      <c r="BB797" s="39"/>
      <c r="BC797" s="236"/>
      <c r="BD797" s="234" t="str">
        <f>IF(F797="","",Tabla1[[#This Row],[sem 01]]&amp;Tabla1[[#This Row],[sem 02]]&amp;Tabla1[[#This Row],[sem 03]])</f>
        <v/>
      </c>
      <c r="BE797" s="235" t="str">
        <f>IF(TRIM(F797)="","",$B$1&amp;"-"&amp;SUBSTITUTE(Tabla1[[#This Row],[Mes Inscrito]]," ","")&amp;"-"&amp;SUBSTITUTE(Tabla1[[#This Row],[Dia de clases Inscrito]]," ","")&amp;"-"&amp;SUBSTITUTE(Tabla1[[#This Row],[Horario Inscrito]]," ","")&amp;"-"&amp;Tabla1[[#This Row],[Fecha Inicio grupo]])</f>
        <v/>
      </c>
      <c r="BF797" s="252" t="str">
        <f>IF(F797="","",Tabla1[[#This Row],[Curso]])</f>
        <v/>
      </c>
      <c r="BG797" s="253" t="str">
        <f>+IF(TRIM(F797)="","",$B$1&amp;"-"&amp;TRIM(Tabla1[[#This Row],[Mes Inscrito]])&amp;"-"&amp;TRIM(Tabla1[[#This Row],[Dia de clases Inscrito]])&amp;"-"&amp;TRIM(Tabla1[[#This Row],[Horario Inscrito]])&amp;"-"&amp;TRIM(Tabla1[[#This Row],[Fecha Inicio grupo]])&amp;"-"&amp;TRIM(Tabla1[[#This Row],[Tipo Incrito]]))</f>
        <v/>
      </c>
      <c r="BH797" s="307"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8"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8"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8" t="str">
        <f>IF(Tabla1[[#This Row],[Fecha Inicio grupo]]="","",IFERROR(VLOOKUP(Tabla1[[#This Row],[Mes de Alta como miembro]],Parámetros!$AM$2:$AN$16,2,0),"01/01/1900"))</f>
        <v/>
      </c>
    </row>
    <row r="798" spans="1:63" ht="14.45">
      <c r="A798" s="68">
        <v>795</v>
      </c>
      <c r="B798" s="29"/>
      <c r="C798" s="34"/>
      <c r="D798" s="42"/>
      <c r="E798" s="64"/>
      <c r="F798" s="45"/>
      <c r="G798" s="45"/>
      <c r="H798" s="164"/>
      <c r="I798" s="42"/>
      <c r="J798" s="28"/>
      <c r="K798" s="69"/>
      <c r="L798" s="68"/>
      <c r="M798" s="46"/>
      <c r="N798" s="239" t="str">
        <f ca="1">IF(Tabla1[[#This Row],[Fecha de nac]]="","",IF(Tabla1[[#This Row],[Fecha Finalización]] &gt;=TODAY(), DATEDIF(Tabla1[[#This Row],[Fecha de nac]],TODAY(),"y"), ROUNDDOWN((Tabla1[[#This Row],[Fecha Finalización]] -Tabla1[[#This Row],[Fecha de nac]])/365,0)))</f>
        <v/>
      </c>
      <c r="O798" s="170"/>
      <c r="P798" s="34"/>
      <c r="Q798" s="67"/>
      <c r="R798" s="67"/>
      <c r="S798" s="67"/>
      <c r="T798" s="67"/>
      <c r="U798" s="244" t="str">
        <f>IF(F798="","",Tabla1[[#This Row],[Fecha Inicio grupo]]+3*7-7)</f>
        <v/>
      </c>
      <c r="V798" s="245" t="str">
        <f>IF(F798="","",EDATE(Tabla1[[#This Row],[Fecha Inicio grupo]],3))</f>
        <v/>
      </c>
      <c r="W798" s="29"/>
      <c r="X798" s="29"/>
      <c r="Y798" s="76"/>
      <c r="Z798" s="76"/>
      <c r="AA798" s="76"/>
      <c r="AB798" s="76"/>
      <c r="AC798" s="76"/>
      <c r="AD798" s="76"/>
      <c r="AE798" s="76"/>
      <c r="AF798" s="76"/>
      <c r="AG798" s="76"/>
      <c r="AH798" s="76"/>
      <c r="AI798" s="76"/>
      <c r="AJ798" s="76"/>
      <c r="AK798" s="76"/>
      <c r="AL798" s="76"/>
      <c r="AM798" s="76"/>
      <c r="AN798" s="76"/>
      <c r="AO798" s="145"/>
      <c r="AP798" s="247" t="str">
        <f>IF(F798="","",IFERROR(VLOOKUP(SUBSTITUTE(SUBSTITUTE(Tabla1[[#This Row],[Uso Sistemas]],"T","P"),"N","F"),Parámetros!$M$2:$N$17,2,0),"Completar hasta 3ra sem. para evaluar a Probacionista"))</f>
        <v/>
      </c>
      <c r="AQ798" s="39"/>
      <c r="AR798" s="39"/>
      <c r="AS798" s="39"/>
      <c r="AT798" s="28"/>
      <c r="AU798" s="55"/>
      <c r="AV798" s="55"/>
      <c r="AW798" s="55"/>
      <c r="AX798" s="249" t="str">
        <f>IF(V798="","",EOMONTH(EDATE(Tabla1[[#This Row],[Fecha Finalización]],2),0))</f>
        <v/>
      </c>
      <c r="AY798" s="39"/>
      <c r="AZ798" s="250" t="str">
        <f>IF(V798="","",EOMONTH(EDATE(Tabla1[[#This Row],[Fecha Finalización]],3),0))</f>
        <v/>
      </c>
      <c r="BA798" s="39"/>
      <c r="BB798" s="39"/>
      <c r="BC798" s="236"/>
      <c r="BD798" s="234" t="str">
        <f>IF(F798="","",Tabla1[[#This Row],[sem 01]]&amp;Tabla1[[#This Row],[sem 02]]&amp;Tabla1[[#This Row],[sem 03]])</f>
        <v/>
      </c>
      <c r="BE798" s="235" t="str">
        <f>IF(TRIM(F798)="","",$B$1&amp;"-"&amp;SUBSTITUTE(Tabla1[[#This Row],[Mes Inscrito]]," ","")&amp;"-"&amp;SUBSTITUTE(Tabla1[[#This Row],[Dia de clases Inscrito]]," ","")&amp;"-"&amp;SUBSTITUTE(Tabla1[[#This Row],[Horario Inscrito]]," ","")&amp;"-"&amp;Tabla1[[#This Row],[Fecha Inicio grupo]])</f>
        <v/>
      </c>
      <c r="BF798" s="252" t="str">
        <f>IF(F798="","",Tabla1[[#This Row],[Curso]])</f>
        <v/>
      </c>
      <c r="BG798" s="253" t="str">
        <f>+IF(TRIM(F798)="","",$B$1&amp;"-"&amp;TRIM(Tabla1[[#This Row],[Mes Inscrito]])&amp;"-"&amp;TRIM(Tabla1[[#This Row],[Dia de clases Inscrito]])&amp;"-"&amp;TRIM(Tabla1[[#This Row],[Horario Inscrito]])&amp;"-"&amp;TRIM(Tabla1[[#This Row],[Fecha Inicio grupo]])&amp;"-"&amp;TRIM(Tabla1[[#This Row],[Tipo Incrito]]))</f>
        <v/>
      </c>
      <c r="BH798" s="307"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8"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8"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8" t="str">
        <f>IF(Tabla1[[#This Row],[Fecha Inicio grupo]]="","",IFERROR(VLOOKUP(Tabla1[[#This Row],[Mes de Alta como miembro]],Parámetros!$AM$2:$AN$16,2,0),"01/01/1900"))</f>
        <v/>
      </c>
    </row>
    <row r="799" spans="1:63" ht="14.45">
      <c r="A799" s="68">
        <v>796</v>
      </c>
      <c r="B799" s="29"/>
      <c r="C799" s="34"/>
      <c r="D799" s="42"/>
      <c r="E799" s="64"/>
      <c r="F799" s="45"/>
      <c r="G799" s="45"/>
      <c r="H799" s="164"/>
      <c r="I799" s="42"/>
      <c r="J799" s="28"/>
      <c r="K799" s="69"/>
      <c r="L799" s="68"/>
      <c r="M799" s="46"/>
      <c r="N799" s="239" t="str">
        <f ca="1">IF(Tabla1[[#This Row],[Fecha de nac]]="","",IF(Tabla1[[#This Row],[Fecha Finalización]] &gt;=TODAY(), DATEDIF(Tabla1[[#This Row],[Fecha de nac]],TODAY(),"y"), ROUNDDOWN((Tabla1[[#This Row],[Fecha Finalización]] -Tabla1[[#This Row],[Fecha de nac]])/365,0)))</f>
        <v/>
      </c>
      <c r="O799" s="170"/>
      <c r="P799" s="34"/>
      <c r="Q799" s="67"/>
      <c r="R799" s="67"/>
      <c r="S799" s="67"/>
      <c r="T799" s="67"/>
      <c r="U799" s="244" t="str">
        <f>IF(F799="","",Tabla1[[#This Row],[Fecha Inicio grupo]]+3*7-7)</f>
        <v/>
      </c>
      <c r="V799" s="245" t="str">
        <f>IF(F799="","",EDATE(Tabla1[[#This Row],[Fecha Inicio grupo]],3))</f>
        <v/>
      </c>
      <c r="W799" s="29"/>
      <c r="X799" s="29"/>
      <c r="Y799" s="76"/>
      <c r="Z799" s="76"/>
      <c r="AA799" s="76"/>
      <c r="AB799" s="76"/>
      <c r="AC799" s="76"/>
      <c r="AD799" s="76"/>
      <c r="AE799" s="76"/>
      <c r="AF799" s="76"/>
      <c r="AG799" s="76"/>
      <c r="AH799" s="76"/>
      <c r="AI799" s="76"/>
      <c r="AJ799" s="76"/>
      <c r="AK799" s="76"/>
      <c r="AL799" s="76"/>
      <c r="AM799" s="76"/>
      <c r="AN799" s="76"/>
      <c r="AO799" s="145"/>
      <c r="AP799" s="247" t="str">
        <f>IF(F799="","",IFERROR(VLOOKUP(SUBSTITUTE(SUBSTITUTE(Tabla1[[#This Row],[Uso Sistemas]],"T","P"),"N","F"),Parámetros!$M$2:$N$17,2,0),"Completar hasta 3ra sem. para evaluar a Probacionista"))</f>
        <v/>
      </c>
      <c r="AQ799" s="39"/>
      <c r="AR799" s="39"/>
      <c r="AS799" s="39"/>
      <c r="AT799" s="28"/>
      <c r="AU799" s="55"/>
      <c r="AV799" s="55"/>
      <c r="AW799" s="55"/>
      <c r="AX799" s="249" t="str">
        <f>IF(V799="","",EOMONTH(EDATE(Tabla1[[#This Row],[Fecha Finalización]],2),0))</f>
        <v/>
      </c>
      <c r="AY799" s="39"/>
      <c r="AZ799" s="250" t="str">
        <f>IF(V799="","",EOMONTH(EDATE(Tabla1[[#This Row],[Fecha Finalización]],3),0))</f>
        <v/>
      </c>
      <c r="BA799" s="39"/>
      <c r="BB799" s="39"/>
      <c r="BC799" s="236"/>
      <c r="BD799" s="234" t="str">
        <f>IF(F799="","",Tabla1[[#This Row],[sem 01]]&amp;Tabla1[[#This Row],[sem 02]]&amp;Tabla1[[#This Row],[sem 03]])</f>
        <v/>
      </c>
      <c r="BE799" s="235" t="str">
        <f>IF(TRIM(F799)="","",$B$1&amp;"-"&amp;SUBSTITUTE(Tabla1[[#This Row],[Mes Inscrito]]," ","")&amp;"-"&amp;SUBSTITUTE(Tabla1[[#This Row],[Dia de clases Inscrito]]," ","")&amp;"-"&amp;SUBSTITUTE(Tabla1[[#This Row],[Horario Inscrito]]," ","")&amp;"-"&amp;Tabla1[[#This Row],[Fecha Inicio grupo]])</f>
        <v/>
      </c>
      <c r="BF799" s="252" t="str">
        <f>IF(F799="","",Tabla1[[#This Row],[Curso]])</f>
        <v/>
      </c>
      <c r="BG799" s="253" t="str">
        <f>+IF(TRIM(F799)="","",$B$1&amp;"-"&amp;TRIM(Tabla1[[#This Row],[Mes Inscrito]])&amp;"-"&amp;TRIM(Tabla1[[#This Row],[Dia de clases Inscrito]])&amp;"-"&amp;TRIM(Tabla1[[#This Row],[Horario Inscrito]])&amp;"-"&amp;TRIM(Tabla1[[#This Row],[Fecha Inicio grupo]])&amp;"-"&amp;TRIM(Tabla1[[#This Row],[Tipo Incrito]]))</f>
        <v/>
      </c>
      <c r="BH799" s="307"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8"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8"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8" t="str">
        <f>IF(Tabla1[[#This Row],[Fecha Inicio grupo]]="","",IFERROR(VLOOKUP(Tabla1[[#This Row],[Mes de Alta como miembro]],Parámetros!$AM$2:$AN$16,2,0),"01/01/1900"))</f>
        <v/>
      </c>
    </row>
    <row r="800" spans="1:63" ht="14.45">
      <c r="A800" s="68">
        <v>797</v>
      </c>
      <c r="B800" s="29"/>
      <c r="C800" s="34"/>
      <c r="D800" s="42"/>
      <c r="E800" s="64"/>
      <c r="F800" s="45"/>
      <c r="G800" s="45"/>
      <c r="H800" s="164"/>
      <c r="I800" s="42"/>
      <c r="J800" s="28"/>
      <c r="K800" s="69"/>
      <c r="L800" s="68"/>
      <c r="M800" s="46"/>
      <c r="N800" s="239" t="str">
        <f ca="1">IF(Tabla1[[#This Row],[Fecha de nac]]="","",IF(Tabla1[[#This Row],[Fecha Finalización]] &gt;=TODAY(), DATEDIF(Tabla1[[#This Row],[Fecha de nac]],TODAY(),"y"), ROUNDDOWN((Tabla1[[#This Row],[Fecha Finalización]] -Tabla1[[#This Row],[Fecha de nac]])/365,0)))</f>
        <v/>
      </c>
      <c r="O800" s="170"/>
      <c r="P800" s="34"/>
      <c r="Q800" s="67"/>
      <c r="R800" s="67"/>
      <c r="S800" s="67"/>
      <c r="T800" s="67"/>
      <c r="U800" s="244" t="str">
        <f>IF(F800="","",Tabla1[[#This Row],[Fecha Inicio grupo]]+3*7-7)</f>
        <v/>
      </c>
      <c r="V800" s="245" t="str">
        <f>IF(F800="","",EDATE(Tabla1[[#This Row],[Fecha Inicio grupo]],3))</f>
        <v/>
      </c>
      <c r="W800" s="29"/>
      <c r="X800" s="29"/>
      <c r="Y800" s="76"/>
      <c r="Z800" s="76"/>
      <c r="AA800" s="76"/>
      <c r="AB800" s="76"/>
      <c r="AC800" s="76"/>
      <c r="AD800" s="76"/>
      <c r="AE800" s="76"/>
      <c r="AF800" s="76"/>
      <c r="AG800" s="76"/>
      <c r="AH800" s="76"/>
      <c r="AI800" s="76"/>
      <c r="AJ800" s="76"/>
      <c r="AK800" s="76"/>
      <c r="AL800" s="76"/>
      <c r="AM800" s="76"/>
      <c r="AN800" s="76"/>
      <c r="AO800" s="145"/>
      <c r="AP800" s="247" t="str">
        <f>IF(F800="","",IFERROR(VLOOKUP(SUBSTITUTE(SUBSTITUTE(Tabla1[[#This Row],[Uso Sistemas]],"T","P"),"N","F"),Parámetros!$M$2:$N$17,2,0),"Completar hasta 3ra sem. para evaluar a Probacionista"))</f>
        <v/>
      </c>
      <c r="AQ800" s="39"/>
      <c r="AR800" s="39"/>
      <c r="AS800" s="39"/>
      <c r="AT800" s="28"/>
      <c r="AU800" s="55"/>
      <c r="AV800" s="55"/>
      <c r="AW800" s="55"/>
      <c r="AX800" s="249" t="str">
        <f>IF(V800="","",EOMONTH(EDATE(Tabla1[[#This Row],[Fecha Finalización]],2),0))</f>
        <v/>
      </c>
      <c r="AY800" s="39"/>
      <c r="AZ800" s="250" t="str">
        <f>IF(V800="","",EOMONTH(EDATE(Tabla1[[#This Row],[Fecha Finalización]],3),0))</f>
        <v/>
      </c>
      <c r="BA800" s="39"/>
      <c r="BB800" s="39"/>
      <c r="BC800" s="236"/>
      <c r="BD800" s="234" t="str">
        <f>IF(F800="","",Tabla1[[#This Row],[sem 01]]&amp;Tabla1[[#This Row],[sem 02]]&amp;Tabla1[[#This Row],[sem 03]])</f>
        <v/>
      </c>
      <c r="BE800" s="235" t="str">
        <f>IF(TRIM(F800)="","",$B$1&amp;"-"&amp;SUBSTITUTE(Tabla1[[#This Row],[Mes Inscrito]]," ","")&amp;"-"&amp;SUBSTITUTE(Tabla1[[#This Row],[Dia de clases Inscrito]]," ","")&amp;"-"&amp;SUBSTITUTE(Tabla1[[#This Row],[Horario Inscrito]]," ","")&amp;"-"&amp;Tabla1[[#This Row],[Fecha Inicio grupo]])</f>
        <v/>
      </c>
      <c r="BF800" s="252" t="str">
        <f>IF(F800="","",Tabla1[[#This Row],[Curso]])</f>
        <v/>
      </c>
      <c r="BG800" s="253" t="str">
        <f>+IF(TRIM(F800)="","",$B$1&amp;"-"&amp;TRIM(Tabla1[[#This Row],[Mes Inscrito]])&amp;"-"&amp;TRIM(Tabla1[[#This Row],[Dia de clases Inscrito]])&amp;"-"&amp;TRIM(Tabla1[[#This Row],[Horario Inscrito]])&amp;"-"&amp;TRIM(Tabla1[[#This Row],[Fecha Inicio grupo]])&amp;"-"&amp;TRIM(Tabla1[[#This Row],[Tipo Incrito]]))</f>
        <v/>
      </c>
      <c r="BH800" s="307"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8"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8"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8" t="str">
        <f>IF(Tabla1[[#This Row],[Fecha Inicio grupo]]="","",IFERROR(VLOOKUP(Tabla1[[#This Row],[Mes de Alta como miembro]],Parámetros!$AM$2:$AN$16,2,0),"01/01/1900"))</f>
        <v/>
      </c>
    </row>
    <row r="801" spans="1:63" ht="14.45">
      <c r="A801" s="68">
        <v>798</v>
      </c>
      <c r="B801" s="29"/>
      <c r="C801" s="34"/>
      <c r="D801" s="42"/>
      <c r="E801" s="64"/>
      <c r="F801" s="45"/>
      <c r="G801" s="45"/>
      <c r="H801" s="164"/>
      <c r="I801" s="42"/>
      <c r="J801" s="28"/>
      <c r="K801" s="69"/>
      <c r="L801" s="68"/>
      <c r="M801" s="46"/>
      <c r="N801" s="239" t="str">
        <f ca="1">IF(Tabla1[[#This Row],[Fecha de nac]]="","",IF(Tabla1[[#This Row],[Fecha Finalización]] &gt;=TODAY(), DATEDIF(Tabla1[[#This Row],[Fecha de nac]],TODAY(),"y"), ROUNDDOWN((Tabla1[[#This Row],[Fecha Finalización]] -Tabla1[[#This Row],[Fecha de nac]])/365,0)))</f>
        <v/>
      </c>
      <c r="O801" s="170"/>
      <c r="P801" s="34"/>
      <c r="Q801" s="67"/>
      <c r="R801" s="67"/>
      <c r="S801" s="67"/>
      <c r="T801" s="67"/>
      <c r="U801" s="244" t="str">
        <f>IF(F801="","",Tabla1[[#This Row],[Fecha Inicio grupo]]+3*7-7)</f>
        <v/>
      </c>
      <c r="V801" s="245" t="str">
        <f>IF(F801="","",EDATE(Tabla1[[#This Row],[Fecha Inicio grupo]],3))</f>
        <v/>
      </c>
      <c r="W801" s="29"/>
      <c r="X801" s="29"/>
      <c r="Y801" s="76"/>
      <c r="Z801" s="76"/>
      <c r="AA801" s="76"/>
      <c r="AB801" s="76"/>
      <c r="AC801" s="76"/>
      <c r="AD801" s="76"/>
      <c r="AE801" s="76"/>
      <c r="AF801" s="76"/>
      <c r="AG801" s="76"/>
      <c r="AH801" s="76"/>
      <c r="AI801" s="76"/>
      <c r="AJ801" s="76"/>
      <c r="AK801" s="76"/>
      <c r="AL801" s="76"/>
      <c r="AM801" s="76"/>
      <c r="AN801" s="76"/>
      <c r="AO801" s="145"/>
      <c r="AP801" s="247" t="str">
        <f>IF(F801="","",IFERROR(VLOOKUP(SUBSTITUTE(SUBSTITUTE(Tabla1[[#This Row],[Uso Sistemas]],"T","P"),"N","F"),Parámetros!$M$2:$N$17,2,0),"Completar hasta 3ra sem. para evaluar a Probacionista"))</f>
        <v/>
      </c>
      <c r="AQ801" s="39"/>
      <c r="AR801" s="39"/>
      <c r="AS801" s="39"/>
      <c r="AT801" s="28"/>
      <c r="AU801" s="55"/>
      <c r="AV801" s="55"/>
      <c r="AW801" s="55"/>
      <c r="AX801" s="249" t="str">
        <f>IF(V801="","",EOMONTH(EDATE(Tabla1[[#This Row],[Fecha Finalización]],2),0))</f>
        <v/>
      </c>
      <c r="AY801" s="39"/>
      <c r="AZ801" s="250" t="str">
        <f>IF(V801="","",EOMONTH(EDATE(Tabla1[[#This Row],[Fecha Finalización]],3),0))</f>
        <v/>
      </c>
      <c r="BA801" s="39"/>
      <c r="BB801" s="39"/>
      <c r="BC801" s="236"/>
      <c r="BD801" s="234" t="str">
        <f>IF(F801="","",Tabla1[[#This Row],[sem 01]]&amp;Tabla1[[#This Row],[sem 02]]&amp;Tabla1[[#This Row],[sem 03]])</f>
        <v/>
      </c>
      <c r="BE801" s="235" t="str">
        <f>IF(TRIM(F801)="","",$B$1&amp;"-"&amp;SUBSTITUTE(Tabla1[[#This Row],[Mes Inscrito]]," ","")&amp;"-"&amp;SUBSTITUTE(Tabla1[[#This Row],[Dia de clases Inscrito]]," ","")&amp;"-"&amp;SUBSTITUTE(Tabla1[[#This Row],[Horario Inscrito]]," ","")&amp;"-"&amp;Tabla1[[#This Row],[Fecha Inicio grupo]])</f>
        <v/>
      </c>
      <c r="BF801" s="252" t="str">
        <f>IF(F801="","",Tabla1[[#This Row],[Curso]])</f>
        <v/>
      </c>
      <c r="BG801" s="253" t="str">
        <f>+IF(TRIM(F801)="","",$B$1&amp;"-"&amp;TRIM(Tabla1[[#This Row],[Mes Inscrito]])&amp;"-"&amp;TRIM(Tabla1[[#This Row],[Dia de clases Inscrito]])&amp;"-"&amp;TRIM(Tabla1[[#This Row],[Horario Inscrito]])&amp;"-"&amp;TRIM(Tabla1[[#This Row],[Fecha Inicio grupo]])&amp;"-"&amp;TRIM(Tabla1[[#This Row],[Tipo Incrito]]))</f>
        <v/>
      </c>
      <c r="BH801" s="307"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8"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8"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8" t="str">
        <f>IF(Tabla1[[#This Row],[Fecha Inicio grupo]]="","",IFERROR(VLOOKUP(Tabla1[[#This Row],[Mes de Alta como miembro]],Parámetros!$AM$2:$AN$16,2,0),"01/01/1900"))</f>
        <v/>
      </c>
    </row>
    <row r="802" spans="1:63" ht="14.45">
      <c r="A802" s="68">
        <v>799</v>
      </c>
      <c r="B802" s="29"/>
      <c r="C802" s="34"/>
      <c r="D802" s="42"/>
      <c r="E802" s="64"/>
      <c r="F802" s="45"/>
      <c r="G802" s="45"/>
      <c r="H802" s="164"/>
      <c r="I802" s="42"/>
      <c r="J802" s="28"/>
      <c r="K802" s="69"/>
      <c r="L802" s="68"/>
      <c r="M802" s="46"/>
      <c r="N802" s="239" t="str">
        <f ca="1">IF(Tabla1[[#This Row],[Fecha de nac]]="","",IF(Tabla1[[#This Row],[Fecha Finalización]] &gt;=TODAY(), DATEDIF(Tabla1[[#This Row],[Fecha de nac]],TODAY(),"y"), ROUNDDOWN((Tabla1[[#This Row],[Fecha Finalización]] -Tabla1[[#This Row],[Fecha de nac]])/365,0)))</f>
        <v/>
      </c>
      <c r="O802" s="170"/>
      <c r="P802" s="34"/>
      <c r="Q802" s="67"/>
      <c r="R802" s="67"/>
      <c r="S802" s="67"/>
      <c r="T802" s="67"/>
      <c r="U802" s="244" t="str">
        <f>IF(F802="","",Tabla1[[#This Row],[Fecha Inicio grupo]]+3*7-7)</f>
        <v/>
      </c>
      <c r="V802" s="245" t="str">
        <f>IF(F802="","",EDATE(Tabla1[[#This Row],[Fecha Inicio grupo]],3))</f>
        <v/>
      </c>
      <c r="W802" s="29"/>
      <c r="X802" s="29"/>
      <c r="Y802" s="76"/>
      <c r="Z802" s="76"/>
      <c r="AA802" s="76"/>
      <c r="AB802" s="76"/>
      <c r="AC802" s="76"/>
      <c r="AD802" s="76"/>
      <c r="AE802" s="76"/>
      <c r="AF802" s="76"/>
      <c r="AG802" s="76"/>
      <c r="AH802" s="76"/>
      <c r="AI802" s="76"/>
      <c r="AJ802" s="76"/>
      <c r="AK802" s="76"/>
      <c r="AL802" s="76"/>
      <c r="AM802" s="76"/>
      <c r="AN802" s="76"/>
      <c r="AO802" s="145"/>
      <c r="AP802" s="247" t="str">
        <f>IF(F802="","",IFERROR(VLOOKUP(SUBSTITUTE(SUBSTITUTE(Tabla1[[#This Row],[Uso Sistemas]],"T","P"),"N","F"),Parámetros!$M$2:$N$17,2,0),"Completar hasta 3ra sem. para evaluar a Probacionista"))</f>
        <v/>
      </c>
      <c r="AQ802" s="39"/>
      <c r="AR802" s="39"/>
      <c r="AS802" s="39"/>
      <c r="AT802" s="28"/>
      <c r="AU802" s="55"/>
      <c r="AV802" s="55"/>
      <c r="AW802" s="55"/>
      <c r="AX802" s="249" t="str">
        <f>IF(V802="","",EOMONTH(EDATE(Tabla1[[#This Row],[Fecha Finalización]],2),0))</f>
        <v/>
      </c>
      <c r="AY802" s="39"/>
      <c r="AZ802" s="250" t="str">
        <f>IF(V802="","",EOMONTH(EDATE(Tabla1[[#This Row],[Fecha Finalización]],3),0))</f>
        <v/>
      </c>
      <c r="BA802" s="39"/>
      <c r="BB802" s="39"/>
      <c r="BC802" s="236"/>
      <c r="BD802" s="234" t="str">
        <f>IF(F802="","",Tabla1[[#This Row],[sem 01]]&amp;Tabla1[[#This Row],[sem 02]]&amp;Tabla1[[#This Row],[sem 03]])</f>
        <v/>
      </c>
      <c r="BE802" s="235" t="str">
        <f>IF(TRIM(F802)="","",$B$1&amp;"-"&amp;SUBSTITUTE(Tabla1[[#This Row],[Mes Inscrito]]," ","")&amp;"-"&amp;SUBSTITUTE(Tabla1[[#This Row],[Dia de clases Inscrito]]," ","")&amp;"-"&amp;SUBSTITUTE(Tabla1[[#This Row],[Horario Inscrito]]," ","")&amp;"-"&amp;Tabla1[[#This Row],[Fecha Inicio grupo]])</f>
        <v/>
      </c>
      <c r="BF802" s="252" t="str">
        <f>IF(F802="","",Tabla1[[#This Row],[Curso]])</f>
        <v/>
      </c>
      <c r="BG802" s="253" t="str">
        <f>+IF(TRIM(F802)="","",$B$1&amp;"-"&amp;TRIM(Tabla1[[#This Row],[Mes Inscrito]])&amp;"-"&amp;TRIM(Tabla1[[#This Row],[Dia de clases Inscrito]])&amp;"-"&amp;TRIM(Tabla1[[#This Row],[Horario Inscrito]])&amp;"-"&amp;TRIM(Tabla1[[#This Row],[Fecha Inicio grupo]])&amp;"-"&amp;TRIM(Tabla1[[#This Row],[Tipo Incrito]]))</f>
        <v/>
      </c>
      <c r="BH802" s="307"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8"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8"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8" t="str">
        <f>IF(Tabla1[[#This Row],[Fecha Inicio grupo]]="","",IFERROR(VLOOKUP(Tabla1[[#This Row],[Mes de Alta como miembro]],Parámetros!$AM$2:$AN$16,2,0),"01/01/1900"))</f>
        <v/>
      </c>
    </row>
    <row r="803" spans="1:63" ht="14.45">
      <c r="A803" s="68">
        <v>800</v>
      </c>
      <c r="B803" s="29"/>
      <c r="C803" s="34"/>
      <c r="D803" s="42"/>
      <c r="E803" s="64"/>
      <c r="F803" s="45"/>
      <c r="G803" s="45"/>
      <c r="H803" s="164"/>
      <c r="I803" s="42"/>
      <c r="J803" s="28"/>
      <c r="K803" s="69"/>
      <c r="L803" s="68"/>
      <c r="M803" s="46"/>
      <c r="N803" s="239" t="str">
        <f ca="1">IF(Tabla1[[#This Row],[Fecha de nac]]="","",IF(Tabla1[[#This Row],[Fecha Finalización]] &gt;=TODAY(), DATEDIF(Tabla1[[#This Row],[Fecha de nac]],TODAY(),"y"), ROUNDDOWN((Tabla1[[#This Row],[Fecha Finalización]] -Tabla1[[#This Row],[Fecha de nac]])/365,0)))</f>
        <v/>
      </c>
      <c r="O803" s="170"/>
      <c r="P803" s="34"/>
      <c r="Q803" s="67"/>
      <c r="R803" s="67"/>
      <c r="S803" s="67"/>
      <c r="T803" s="67"/>
      <c r="U803" s="244" t="str">
        <f>IF(F803="","",Tabla1[[#This Row],[Fecha Inicio grupo]]+3*7-7)</f>
        <v/>
      </c>
      <c r="V803" s="245" t="str">
        <f>IF(F803="","",EDATE(Tabla1[[#This Row],[Fecha Inicio grupo]],3))</f>
        <v/>
      </c>
      <c r="W803" s="29"/>
      <c r="X803" s="29"/>
      <c r="Y803" s="76"/>
      <c r="Z803" s="76"/>
      <c r="AA803" s="76"/>
      <c r="AB803" s="76"/>
      <c r="AC803" s="76"/>
      <c r="AD803" s="76"/>
      <c r="AE803" s="76"/>
      <c r="AF803" s="76"/>
      <c r="AG803" s="76"/>
      <c r="AH803" s="76"/>
      <c r="AI803" s="76"/>
      <c r="AJ803" s="76"/>
      <c r="AK803" s="76"/>
      <c r="AL803" s="76"/>
      <c r="AM803" s="76"/>
      <c r="AN803" s="76"/>
      <c r="AO803" s="145"/>
      <c r="AP803" s="247" t="str">
        <f>IF(F803="","",IFERROR(VLOOKUP(SUBSTITUTE(SUBSTITUTE(Tabla1[[#This Row],[Uso Sistemas]],"T","P"),"N","F"),Parámetros!$M$2:$N$17,2,0),"Completar hasta 3ra sem. para evaluar a Probacionista"))</f>
        <v/>
      </c>
      <c r="AQ803" s="39"/>
      <c r="AR803" s="39"/>
      <c r="AS803" s="39"/>
      <c r="AT803" s="28"/>
      <c r="AU803" s="55"/>
      <c r="AV803" s="55"/>
      <c r="AW803" s="55"/>
      <c r="AX803" s="249" t="str">
        <f>IF(V803="","",EOMONTH(EDATE(Tabla1[[#This Row],[Fecha Finalización]],2),0))</f>
        <v/>
      </c>
      <c r="AY803" s="39"/>
      <c r="AZ803" s="250" t="str">
        <f>IF(V803="","",EOMONTH(EDATE(Tabla1[[#This Row],[Fecha Finalización]],3),0))</f>
        <v/>
      </c>
      <c r="BA803" s="39"/>
      <c r="BB803" s="39"/>
      <c r="BC803" s="236"/>
      <c r="BD803" s="234" t="str">
        <f>IF(F803="","",Tabla1[[#This Row],[sem 01]]&amp;Tabla1[[#This Row],[sem 02]]&amp;Tabla1[[#This Row],[sem 03]])</f>
        <v/>
      </c>
      <c r="BE803" s="235" t="str">
        <f>IF(TRIM(F803)="","",$B$1&amp;"-"&amp;SUBSTITUTE(Tabla1[[#This Row],[Mes Inscrito]]," ","")&amp;"-"&amp;SUBSTITUTE(Tabla1[[#This Row],[Dia de clases Inscrito]]," ","")&amp;"-"&amp;SUBSTITUTE(Tabla1[[#This Row],[Horario Inscrito]]," ","")&amp;"-"&amp;Tabla1[[#This Row],[Fecha Inicio grupo]])</f>
        <v/>
      </c>
      <c r="BF803" s="252" t="str">
        <f>IF(F803="","",Tabla1[[#This Row],[Curso]])</f>
        <v/>
      </c>
      <c r="BG803" s="253" t="str">
        <f>+IF(TRIM(F803)="","",$B$1&amp;"-"&amp;TRIM(Tabla1[[#This Row],[Mes Inscrito]])&amp;"-"&amp;TRIM(Tabla1[[#This Row],[Dia de clases Inscrito]])&amp;"-"&amp;TRIM(Tabla1[[#This Row],[Horario Inscrito]])&amp;"-"&amp;TRIM(Tabla1[[#This Row],[Fecha Inicio grupo]])&amp;"-"&amp;TRIM(Tabla1[[#This Row],[Tipo Incrito]]))</f>
        <v/>
      </c>
      <c r="BH803" s="307"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8"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8"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8" t="str">
        <f>IF(Tabla1[[#This Row],[Fecha Inicio grupo]]="","",IFERROR(VLOOKUP(Tabla1[[#This Row],[Mes de Alta como miembro]],Parámetros!$AM$2:$AN$16,2,0),"01/01/1900"))</f>
        <v/>
      </c>
    </row>
    <row r="804" spans="1:63" ht="14.45">
      <c r="A804" s="68">
        <v>801</v>
      </c>
      <c r="B804" s="29"/>
      <c r="C804" s="34"/>
      <c r="D804" s="42"/>
      <c r="E804" s="64"/>
      <c r="F804" s="45"/>
      <c r="G804" s="45"/>
      <c r="H804" s="164"/>
      <c r="I804" s="42"/>
      <c r="J804" s="28"/>
      <c r="K804" s="69"/>
      <c r="L804" s="68"/>
      <c r="M804" s="46"/>
      <c r="N804" s="239" t="str">
        <f ca="1">IF(Tabla1[[#This Row],[Fecha de nac]]="","",IF(Tabla1[[#This Row],[Fecha Finalización]] &gt;=TODAY(), DATEDIF(Tabla1[[#This Row],[Fecha de nac]],TODAY(),"y"), ROUNDDOWN((Tabla1[[#This Row],[Fecha Finalización]] -Tabla1[[#This Row],[Fecha de nac]])/365,0)))</f>
        <v/>
      </c>
      <c r="O804" s="170"/>
      <c r="P804" s="34"/>
      <c r="Q804" s="67"/>
      <c r="R804" s="67"/>
      <c r="S804" s="67"/>
      <c r="T804" s="67"/>
      <c r="U804" s="244" t="str">
        <f>IF(F804="","",Tabla1[[#This Row],[Fecha Inicio grupo]]+3*7-7)</f>
        <v/>
      </c>
      <c r="V804" s="245" t="str">
        <f>IF(F804="","",EDATE(Tabla1[[#This Row],[Fecha Inicio grupo]],3))</f>
        <v/>
      </c>
      <c r="W804" s="29"/>
      <c r="X804" s="29"/>
      <c r="Y804" s="76"/>
      <c r="Z804" s="76"/>
      <c r="AA804" s="76"/>
      <c r="AB804" s="76"/>
      <c r="AC804" s="76"/>
      <c r="AD804" s="76"/>
      <c r="AE804" s="76"/>
      <c r="AF804" s="76"/>
      <c r="AG804" s="76"/>
      <c r="AH804" s="76"/>
      <c r="AI804" s="76"/>
      <c r="AJ804" s="76"/>
      <c r="AK804" s="76"/>
      <c r="AL804" s="76"/>
      <c r="AM804" s="76"/>
      <c r="AN804" s="76"/>
      <c r="AO804" s="145"/>
      <c r="AP804" s="247" t="str">
        <f>IF(F804="","",IFERROR(VLOOKUP(SUBSTITUTE(SUBSTITUTE(Tabla1[[#This Row],[Uso Sistemas]],"T","P"),"N","F"),Parámetros!$M$2:$N$17,2,0),"Completar hasta 3ra sem. para evaluar a Probacionista"))</f>
        <v/>
      </c>
      <c r="AQ804" s="39"/>
      <c r="AR804" s="39"/>
      <c r="AS804" s="39"/>
      <c r="AT804" s="28"/>
      <c r="AU804" s="55"/>
      <c r="AV804" s="55"/>
      <c r="AW804" s="55"/>
      <c r="AX804" s="249" t="str">
        <f>IF(V804="","",EOMONTH(EDATE(Tabla1[[#This Row],[Fecha Finalización]],2),0))</f>
        <v/>
      </c>
      <c r="AY804" s="39"/>
      <c r="AZ804" s="250" t="str">
        <f>IF(V804="","",EOMONTH(EDATE(Tabla1[[#This Row],[Fecha Finalización]],3),0))</f>
        <v/>
      </c>
      <c r="BA804" s="39"/>
      <c r="BB804" s="39"/>
      <c r="BC804" s="236"/>
      <c r="BD804" s="234" t="str">
        <f>IF(F804="","",Tabla1[[#This Row],[sem 01]]&amp;Tabla1[[#This Row],[sem 02]]&amp;Tabla1[[#This Row],[sem 03]])</f>
        <v/>
      </c>
      <c r="BE804" s="235" t="str">
        <f>IF(TRIM(F804)="","",$B$1&amp;"-"&amp;SUBSTITUTE(Tabla1[[#This Row],[Mes Inscrito]]," ","")&amp;"-"&amp;SUBSTITUTE(Tabla1[[#This Row],[Dia de clases Inscrito]]," ","")&amp;"-"&amp;SUBSTITUTE(Tabla1[[#This Row],[Horario Inscrito]]," ","")&amp;"-"&amp;Tabla1[[#This Row],[Fecha Inicio grupo]])</f>
        <v/>
      </c>
      <c r="BF804" s="252" t="str">
        <f>IF(F804="","",Tabla1[[#This Row],[Curso]])</f>
        <v/>
      </c>
      <c r="BG804" s="253" t="str">
        <f>+IF(TRIM(F804)="","",$B$1&amp;"-"&amp;TRIM(Tabla1[[#This Row],[Mes Inscrito]])&amp;"-"&amp;TRIM(Tabla1[[#This Row],[Dia de clases Inscrito]])&amp;"-"&amp;TRIM(Tabla1[[#This Row],[Horario Inscrito]])&amp;"-"&amp;TRIM(Tabla1[[#This Row],[Fecha Inicio grupo]])&amp;"-"&amp;TRIM(Tabla1[[#This Row],[Tipo Incrito]]))</f>
        <v/>
      </c>
      <c r="BH804" s="307"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8"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8"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8" t="str">
        <f>IF(Tabla1[[#This Row],[Fecha Inicio grupo]]="","",IFERROR(VLOOKUP(Tabla1[[#This Row],[Mes de Alta como miembro]],Parámetros!$AM$2:$AN$16,2,0),"01/01/1900"))</f>
        <v/>
      </c>
    </row>
    <row r="805" spans="1:63" ht="14.45">
      <c r="A805" s="68">
        <v>802</v>
      </c>
      <c r="B805" s="29"/>
      <c r="C805" s="34"/>
      <c r="D805" s="42"/>
      <c r="E805" s="64"/>
      <c r="F805" s="45"/>
      <c r="G805" s="45"/>
      <c r="H805" s="164"/>
      <c r="I805" s="42"/>
      <c r="J805" s="28"/>
      <c r="K805" s="69"/>
      <c r="L805" s="68"/>
      <c r="M805" s="46"/>
      <c r="N805" s="239" t="str">
        <f ca="1">IF(Tabla1[[#This Row],[Fecha de nac]]="","",IF(Tabla1[[#This Row],[Fecha Finalización]] &gt;=TODAY(), DATEDIF(Tabla1[[#This Row],[Fecha de nac]],TODAY(),"y"), ROUNDDOWN((Tabla1[[#This Row],[Fecha Finalización]] -Tabla1[[#This Row],[Fecha de nac]])/365,0)))</f>
        <v/>
      </c>
      <c r="O805" s="170"/>
      <c r="P805" s="34"/>
      <c r="Q805" s="67"/>
      <c r="R805" s="67"/>
      <c r="S805" s="67"/>
      <c r="T805" s="67"/>
      <c r="U805" s="244" t="str">
        <f>IF(F805="","",Tabla1[[#This Row],[Fecha Inicio grupo]]+3*7-7)</f>
        <v/>
      </c>
      <c r="V805" s="245" t="str">
        <f>IF(F805="","",EDATE(Tabla1[[#This Row],[Fecha Inicio grupo]],3))</f>
        <v/>
      </c>
      <c r="W805" s="29"/>
      <c r="X805" s="29"/>
      <c r="Y805" s="76"/>
      <c r="Z805" s="76"/>
      <c r="AA805" s="76"/>
      <c r="AB805" s="76"/>
      <c r="AC805" s="76"/>
      <c r="AD805" s="76"/>
      <c r="AE805" s="76"/>
      <c r="AF805" s="76"/>
      <c r="AG805" s="76"/>
      <c r="AH805" s="76"/>
      <c r="AI805" s="76"/>
      <c r="AJ805" s="76"/>
      <c r="AK805" s="76"/>
      <c r="AL805" s="76"/>
      <c r="AM805" s="76"/>
      <c r="AN805" s="76"/>
      <c r="AO805" s="145"/>
      <c r="AP805" s="247" t="str">
        <f>IF(F805="","",IFERROR(VLOOKUP(SUBSTITUTE(SUBSTITUTE(Tabla1[[#This Row],[Uso Sistemas]],"T","P"),"N","F"),Parámetros!$M$2:$N$17,2,0),"Completar hasta 3ra sem. para evaluar a Probacionista"))</f>
        <v/>
      </c>
      <c r="AQ805" s="39"/>
      <c r="AR805" s="39"/>
      <c r="AS805" s="39"/>
      <c r="AT805" s="28"/>
      <c r="AU805" s="55"/>
      <c r="AV805" s="55"/>
      <c r="AW805" s="55"/>
      <c r="AX805" s="249" t="str">
        <f>IF(V805="","",EOMONTH(EDATE(Tabla1[[#This Row],[Fecha Finalización]],2),0))</f>
        <v/>
      </c>
      <c r="AY805" s="39"/>
      <c r="AZ805" s="250" t="str">
        <f>IF(V805="","",EOMONTH(EDATE(Tabla1[[#This Row],[Fecha Finalización]],3),0))</f>
        <v/>
      </c>
      <c r="BA805" s="39"/>
      <c r="BB805" s="39"/>
      <c r="BC805" s="236"/>
      <c r="BD805" s="234" t="str">
        <f>IF(F805="","",Tabla1[[#This Row],[sem 01]]&amp;Tabla1[[#This Row],[sem 02]]&amp;Tabla1[[#This Row],[sem 03]])</f>
        <v/>
      </c>
      <c r="BE805" s="235" t="str">
        <f>IF(TRIM(F805)="","",$B$1&amp;"-"&amp;SUBSTITUTE(Tabla1[[#This Row],[Mes Inscrito]]," ","")&amp;"-"&amp;SUBSTITUTE(Tabla1[[#This Row],[Dia de clases Inscrito]]," ","")&amp;"-"&amp;SUBSTITUTE(Tabla1[[#This Row],[Horario Inscrito]]," ","")&amp;"-"&amp;Tabla1[[#This Row],[Fecha Inicio grupo]])</f>
        <v/>
      </c>
      <c r="BF805" s="252" t="str">
        <f>IF(F805="","",Tabla1[[#This Row],[Curso]])</f>
        <v/>
      </c>
      <c r="BG805" s="253" t="str">
        <f>+IF(TRIM(F805)="","",$B$1&amp;"-"&amp;TRIM(Tabla1[[#This Row],[Mes Inscrito]])&amp;"-"&amp;TRIM(Tabla1[[#This Row],[Dia de clases Inscrito]])&amp;"-"&amp;TRIM(Tabla1[[#This Row],[Horario Inscrito]])&amp;"-"&amp;TRIM(Tabla1[[#This Row],[Fecha Inicio grupo]])&amp;"-"&amp;TRIM(Tabla1[[#This Row],[Tipo Incrito]]))</f>
        <v/>
      </c>
      <c r="BH805" s="307"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8"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8"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8" t="str">
        <f>IF(Tabla1[[#This Row],[Fecha Inicio grupo]]="","",IFERROR(VLOOKUP(Tabla1[[#This Row],[Mes de Alta como miembro]],Parámetros!$AM$2:$AN$16,2,0),"01/01/1900"))</f>
        <v/>
      </c>
    </row>
    <row r="806" spans="1:63" ht="14.45">
      <c r="A806" s="68">
        <v>803</v>
      </c>
      <c r="B806" s="29"/>
      <c r="C806" s="34"/>
      <c r="D806" s="42"/>
      <c r="E806" s="64"/>
      <c r="F806" s="45"/>
      <c r="G806" s="45"/>
      <c r="H806" s="164"/>
      <c r="I806" s="42"/>
      <c r="J806" s="28"/>
      <c r="K806" s="69"/>
      <c r="L806" s="68"/>
      <c r="M806" s="46"/>
      <c r="N806" s="239" t="str">
        <f ca="1">IF(Tabla1[[#This Row],[Fecha de nac]]="","",IF(Tabla1[[#This Row],[Fecha Finalización]] &gt;=TODAY(), DATEDIF(Tabla1[[#This Row],[Fecha de nac]],TODAY(),"y"), ROUNDDOWN((Tabla1[[#This Row],[Fecha Finalización]] -Tabla1[[#This Row],[Fecha de nac]])/365,0)))</f>
        <v/>
      </c>
      <c r="O806" s="170"/>
      <c r="P806" s="34"/>
      <c r="Q806" s="67"/>
      <c r="R806" s="67"/>
      <c r="S806" s="67"/>
      <c r="T806" s="67"/>
      <c r="U806" s="244" t="str">
        <f>IF(F806="","",Tabla1[[#This Row],[Fecha Inicio grupo]]+3*7-7)</f>
        <v/>
      </c>
      <c r="V806" s="245" t="str">
        <f>IF(F806="","",EDATE(Tabla1[[#This Row],[Fecha Inicio grupo]],3))</f>
        <v/>
      </c>
      <c r="W806" s="29"/>
      <c r="X806" s="29"/>
      <c r="Y806" s="76"/>
      <c r="Z806" s="76"/>
      <c r="AA806" s="76"/>
      <c r="AB806" s="76"/>
      <c r="AC806" s="76"/>
      <c r="AD806" s="76"/>
      <c r="AE806" s="76"/>
      <c r="AF806" s="76"/>
      <c r="AG806" s="76"/>
      <c r="AH806" s="76"/>
      <c r="AI806" s="76"/>
      <c r="AJ806" s="76"/>
      <c r="AK806" s="76"/>
      <c r="AL806" s="76"/>
      <c r="AM806" s="76"/>
      <c r="AN806" s="76"/>
      <c r="AO806" s="145"/>
      <c r="AP806" s="247" t="str">
        <f>IF(F806="","",IFERROR(VLOOKUP(SUBSTITUTE(SUBSTITUTE(Tabla1[[#This Row],[Uso Sistemas]],"T","P"),"N","F"),Parámetros!$M$2:$N$17,2,0),"Completar hasta 3ra sem. para evaluar a Probacionista"))</f>
        <v/>
      </c>
      <c r="AQ806" s="39"/>
      <c r="AR806" s="39"/>
      <c r="AS806" s="39"/>
      <c r="AT806" s="28"/>
      <c r="AU806" s="55"/>
      <c r="AV806" s="55"/>
      <c r="AW806" s="55"/>
      <c r="AX806" s="249" t="str">
        <f>IF(V806="","",EOMONTH(EDATE(Tabla1[[#This Row],[Fecha Finalización]],2),0))</f>
        <v/>
      </c>
      <c r="AY806" s="39"/>
      <c r="AZ806" s="250" t="str">
        <f>IF(V806="","",EOMONTH(EDATE(Tabla1[[#This Row],[Fecha Finalización]],3),0))</f>
        <v/>
      </c>
      <c r="BA806" s="39"/>
      <c r="BB806" s="39"/>
      <c r="BC806" s="236"/>
      <c r="BD806" s="234" t="str">
        <f>IF(F806="","",Tabla1[[#This Row],[sem 01]]&amp;Tabla1[[#This Row],[sem 02]]&amp;Tabla1[[#This Row],[sem 03]])</f>
        <v/>
      </c>
      <c r="BE806" s="235" t="str">
        <f>IF(TRIM(F806)="","",$B$1&amp;"-"&amp;SUBSTITUTE(Tabla1[[#This Row],[Mes Inscrito]]," ","")&amp;"-"&amp;SUBSTITUTE(Tabla1[[#This Row],[Dia de clases Inscrito]]," ","")&amp;"-"&amp;SUBSTITUTE(Tabla1[[#This Row],[Horario Inscrito]]," ","")&amp;"-"&amp;Tabla1[[#This Row],[Fecha Inicio grupo]])</f>
        <v/>
      </c>
      <c r="BF806" s="252" t="str">
        <f>IF(F806="","",Tabla1[[#This Row],[Curso]])</f>
        <v/>
      </c>
      <c r="BG806" s="253" t="str">
        <f>+IF(TRIM(F806)="","",$B$1&amp;"-"&amp;TRIM(Tabla1[[#This Row],[Mes Inscrito]])&amp;"-"&amp;TRIM(Tabla1[[#This Row],[Dia de clases Inscrito]])&amp;"-"&amp;TRIM(Tabla1[[#This Row],[Horario Inscrito]])&amp;"-"&amp;TRIM(Tabla1[[#This Row],[Fecha Inicio grupo]])&amp;"-"&amp;TRIM(Tabla1[[#This Row],[Tipo Incrito]]))</f>
        <v/>
      </c>
      <c r="BH806" s="307"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8"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8"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8" t="str">
        <f>IF(Tabla1[[#This Row],[Fecha Inicio grupo]]="","",IFERROR(VLOOKUP(Tabla1[[#This Row],[Mes de Alta como miembro]],Parámetros!$AM$2:$AN$16,2,0),"01/01/1900"))</f>
        <v/>
      </c>
    </row>
    <row r="807" spans="1:63" ht="14.45">
      <c r="A807" s="68">
        <v>804</v>
      </c>
      <c r="B807" s="29"/>
      <c r="C807" s="34"/>
      <c r="D807" s="42"/>
      <c r="E807" s="64"/>
      <c r="F807" s="45"/>
      <c r="G807" s="45"/>
      <c r="H807" s="164"/>
      <c r="I807" s="42"/>
      <c r="J807" s="28"/>
      <c r="K807" s="69"/>
      <c r="L807" s="68"/>
      <c r="M807" s="46"/>
      <c r="N807" s="239" t="str">
        <f ca="1">IF(Tabla1[[#This Row],[Fecha de nac]]="","",IF(Tabla1[[#This Row],[Fecha Finalización]] &gt;=TODAY(), DATEDIF(Tabla1[[#This Row],[Fecha de nac]],TODAY(),"y"), ROUNDDOWN((Tabla1[[#This Row],[Fecha Finalización]] -Tabla1[[#This Row],[Fecha de nac]])/365,0)))</f>
        <v/>
      </c>
      <c r="O807" s="170"/>
      <c r="P807" s="34"/>
      <c r="Q807" s="67"/>
      <c r="R807" s="67"/>
      <c r="S807" s="67"/>
      <c r="T807" s="67"/>
      <c r="U807" s="244" t="str">
        <f>IF(F807="","",Tabla1[[#This Row],[Fecha Inicio grupo]]+3*7-7)</f>
        <v/>
      </c>
      <c r="V807" s="245" t="str">
        <f>IF(F807="","",EDATE(Tabla1[[#This Row],[Fecha Inicio grupo]],3))</f>
        <v/>
      </c>
      <c r="W807" s="29"/>
      <c r="X807" s="29"/>
      <c r="Y807" s="76"/>
      <c r="Z807" s="76"/>
      <c r="AA807" s="76"/>
      <c r="AB807" s="76"/>
      <c r="AC807" s="76"/>
      <c r="AD807" s="76"/>
      <c r="AE807" s="76"/>
      <c r="AF807" s="76"/>
      <c r="AG807" s="76"/>
      <c r="AH807" s="76"/>
      <c r="AI807" s="76"/>
      <c r="AJ807" s="76"/>
      <c r="AK807" s="76"/>
      <c r="AL807" s="76"/>
      <c r="AM807" s="76"/>
      <c r="AN807" s="76"/>
      <c r="AO807" s="145"/>
      <c r="AP807" s="247" t="str">
        <f>IF(F807="","",IFERROR(VLOOKUP(SUBSTITUTE(SUBSTITUTE(Tabla1[[#This Row],[Uso Sistemas]],"T","P"),"N","F"),Parámetros!$M$2:$N$17,2,0),"Completar hasta 3ra sem. para evaluar a Probacionista"))</f>
        <v/>
      </c>
      <c r="AQ807" s="39"/>
      <c r="AR807" s="39"/>
      <c r="AS807" s="39"/>
      <c r="AT807" s="28"/>
      <c r="AU807" s="55"/>
      <c r="AV807" s="55"/>
      <c r="AW807" s="55"/>
      <c r="AX807" s="249" t="str">
        <f>IF(V807="","",EOMONTH(EDATE(Tabla1[[#This Row],[Fecha Finalización]],2),0))</f>
        <v/>
      </c>
      <c r="AY807" s="39"/>
      <c r="AZ807" s="250" t="str">
        <f>IF(V807="","",EOMONTH(EDATE(Tabla1[[#This Row],[Fecha Finalización]],3),0))</f>
        <v/>
      </c>
      <c r="BA807" s="39"/>
      <c r="BB807" s="39"/>
      <c r="BC807" s="236"/>
      <c r="BD807" s="234" t="str">
        <f>IF(F807="","",Tabla1[[#This Row],[sem 01]]&amp;Tabla1[[#This Row],[sem 02]]&amp;Tabla1[[#This Row],[sem 03]])</f>
        <v/>
      </c>
      <c r="BE807" s="235" t="str">
        <f>IF(TRIM(F807)="","",$B$1&amp;"-"&amp;SUBSTITUTE(Tabla1[[#This Row],[Mes Inscrito]]," ","")&amp;"-"&amp;SUBSTITUTE(Tabla1[[#This Row],[Dia de clases Inscrito]]," ","")&amp;"-"&amp;SUBSTITUTE(Tabla1[[#This Row],[Horario Inscrito]]," ","")&amp;"-"&amp;Tabla1[[#This Row],[Fecha Inicio grupo]])</f>
        <v/>
      </c>
      <c r="BF807" s="252" t="str">
        <f>IF(F807="","",Tabla1[[#This Row],[Curso]])</f>
        <v/>
      </c>
      <c r="BG807" s="253" t="str">
        <f>+IF(TRIM(F807)="","",$B$1&amp;"-"&amp;TRIM(Tabla1[[#This Row],[Mes Inscrito]])&amp;"-"&amp;TRIM(Tabla1[[#This Row],[Dia de clases Inscrito]])&amp;"-"&amp;TRIM(Tabla1[[#This Row],[Horario Inscrito]])&amp;"-"&amp;TRIM(Tabla1[[#This Row],[Fecha Inicio grupo]])&amp;"-"&amp;TRIM(Tabla1[[#This Row],[Tipo Incrito]]))</f>
        <v/>
      </c>
      <c r="BH807" s="307"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8"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8"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8" t="str">
        <f>IF(Tabla1[[#This Row],[Fecha Inicio grupo]]="","",IFERROR(VLOOKUP(Tabla1[[#This Row],[Mes de Alta como miembro]],Parámetros!$AM$2:$AN$16,2,0),"01/01/1900"))</f>
        <v/>
      </c>
    </row>
    <row r="808" spans="1:63" ht="14.45">
      <c r="A808" s="68">
        <v>805</v>
      </c>
      <c r="B808" s="29"/>
      <c r="C808" s="34"/>
      <c r="D808" s="42"/>
      <c r="E808" s="64"/>
      <c r="F808" s="45"/>
      <c r="G808" s="45"/>
      <c r="H808" s="164"/>
      <c r="I808" s="42"/>
      <c r="J808" s="28"/>
      <c r="K808" s="69"/>
      <c r="L808" s="68"/>
      <c r="M808" s="46"/>
      <c r="N808" s="239" t="str">
        <f ca="1">IF(Tabla1[[#This Row],[Fecha de nac]]="","",IF(Tabla1[[#This Row],[Fecha Finalización]] &gt;=TODAY(), DATEDIF(Tabla1[[#This Row],[Fecha de nac]],TODAY(),"y"), ROUNDDOWN((Tabla1[[#This Row],[Fecha Finalización]] -Tabla1[[#This Row],[Fecha de nac]])/365,0)))</f>
        <v/>
      </c>
      <c r="O808" s="170"/>
      <c r="P808" s="34"/>
      <c r="Q808" s="67"/>
      <c r="R808" s="67"/>
      <c r="S808" s="67"/>
      <c r="T808" s="67"/>
      <c r="U808" s="244" t="str">
        <f>IF(F808="","",Tabla1[[#This Row],[Fecha Inicio grupo]]+3*7-7)</f>
        <v/>
      </c>
      <c r="V808" s="245" t="str">
        <f>IF(F808="","",EDATE(Tabla1[[#This Row],[Fecha Inicio grupo]],3))</f>
        <v/>
      </c>
      <c r="W808" s="29"/>
      <c r="X808" s="29"/>
      <c r="Y808" s="76"/>
      <c r="Z808" s="76"/>
      <c r="AA808" s="76"/>
      <c r="AB808" s="76"/>
      <c r="AC808" s="76"/>
      <c r="AD808" s="76"/>
      <c r="AE808" s="76"/>
      <c r="AF808" s="76"/>
      <c r="AG808" s="76"/>
      <c r="AH808" s="76"/>
      <c r="AI808" s="76"/>
      <c r="AJ808" s="76"/>
      <c r="AK808" s="76"/>
      <c r="AL808" s="76"/>
      <c r="AM808" s="76"/>
      <c r="AN808" s="76"/>
      <c r="AO808" s="145"/>
      <c r="AP808" s="247" t="str">
        <f>IF(F808="","",IFERROR(VLOOKUP(SUBSTITUTE(SUBSTITUTE(Tabla1[[#This Row],[Uso Sistemas]],"T","P"),"N","F"),Parámetros!$M$2:$N$17,2,0),"Completar hasta 3ra sem. para evaluar a Probacionista"))</f>
        <v/>
      </c>
      <c r="AQ808" s="39"/>
      <c r="AR808" s="39"/>
      <c r="AS808" s="39"/>
      <c r="AT808" s="28"/>
      <c r="AU808" s="55"/>
      <c r="AV808" s="55"/>
      <c r="AW808" s="55"/>
      <c r="AX808" s="249" t="str">
        <f>IF(V808="","",EOMONTH(EDATE(Tabla1[[#This Row],[Fecha Finalización]],2),0))</f>
        <v/>
      </c>
      <c r="AY808" s="39"/>
      <c r="AZ808" s="250" t="str">
        <f>IF(V808="","",EOMONTH(EDATE(Tabla1[[#This Row],[Fecha Finalización]],3),0))</f>
        <v/>
      </c>
      <c r="BA808" s="39"/>
      <c r="BB808" s="39"/>
      <c r="BC808" s="236"/>
      <c r="BD808" s="234" t="str">
        <f>IF(F808="","",Tabla1[[#This Row],[sem 01]]&amp;Tabla1[[#This Row],[sem 02]]&amp;Tabla1[[#This Row],[sem 03]])</f>
        <v/>
      </c>
      <c r="BE808" s="235" t="str">
        <f>IF(TRIM(F808)="","",$B$1&amp;"-"&amp;SUBSTITUTE(Tabla1[[#This Row],[Mes Inscrito]]," ","")&amp;"-"&amp;SUBSTITUTE(Tabla1[[#This Row],[Dia de clases Inscrito]]," ","")&amp;"-"&amp;SUBSTITUTE(Tabla1[[#This Row],[Horario Inscrito]]," ","")&amp;"-"&amp;Tabla1[[#This Row],[Fecha Inicio grupo]])</f>
        <v/>
      </c>
      <c r="BF808" s="252" t="str">
        <f>IF(F808="","",Tabla1[[#This Row],[Curso]])</f>
        <v/>
      </c>
      <c r="BG808" s="253" t="str">
        <f>+IF(TRIM(F808)="","",$B$1&amp;"-"&amp;TRIM(Tabla1[[#This Row],[Mes Inscrito]])&amp;"-"&amp;TRIM(Tabla1[[#This Row],[Dia de clases Inscrito]])&amp;"-"&amp;TRIM(Tabla1[[#This Row],[Horario Inscrito]])&amp;"-"&amp;TRIM(Tabla1[[#This Row],[Fecha Inicio grupo]])&amp;"-"&amp;TRIM(Tabla1[[#This Row],[Tipo Incrito]]))</f>
        <v/>
      </c>
      <c r="BH808" s="307"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8"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8"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8" t="str">
        <f>IF(Tabla1[[#This Row],[Fecha Inicio grupo]]="","",IFERROR(VLOOKUP(Tabla1[[#This Row],[Mes de Alta como miembro]],Parámetros!$AM$2:$AN$16,2,0),"01/01/1900"))</f>
        <v/>
      </c>
    </row>
    <row r="809" spans="1:63" ht="14.45">
      <c r="A809" s="68">
        <v>806</v>
      </c>
      <c r="B809" s="29"/>
      <c r="C809" s="34"/>
      <c r="D809" s="42"/>
      <c r="E809" s="64"/>
      <c r="F809" s="45"/>
      <c r="G809" s="45"/>
      <c r="H809" s="164"/>
      <c r="I809" s="42"/>
      <c r="J809" s="28"/>
      <c r="K809" s="69"/>
      <c r="L809" s="68"/>
      <c r="M809" s="46"/>
      <c r="N809" s="239" t="str">
        <f ca="1">IF(Tabla1[[#This Row],[Fecha de nac]]="","",IF(Tabla1[[#This Row],[Fecha Finalización]] &gt;=TODAY(), DATEDIF(Tabla1[[#This Row],[Fecha de nac]],TODAY(),"y"), ROUNDDOWN((Tabla1[[#This Row],[Fecha Finalización]] -Tabla1[[#This Row],[Fecha de nac]])/365,0)))</f>
        <v/>
      </c>
      <c r="O809" s="170"/>
      <c r="P809" s="34"/>
      <c r="Q809" s="67"/>
      <c r="R809" s="67"/>
      <c r="S809" s="67"/>
      <c r="T809" s="67"/>
      <c r="U809" s="244" t="str">
        <f>IF(F809="","",Tabla1[[#This Row],[Fecha Inicio grupo]]+3*7-7)</f>
        <v/>
      </c>
      <c r="V809" s="245" t="str">
        <f>IF(F809="","",EDATE(Tabla1[[#This Row],[Fecha Inicio grupo]],3))</f>
        <v/>
      </c>
      <c r="W809" s="29"/>
      <c r="X809" s="29"/>
      <c r="Y809" s="76"/>
      <c r="Z809" s="76"/>
      <c r="AA809" s="76"/>
      <c r="AB809" s="76"/>
      <c r="AC809" s="76"/>
      <c r="AD809" s="76"/>
      <c r="AE809" s="76"/>
      <c r="AF809" s="76"/>
      <c r="AG809" s="76"/>
      <c r="AH809" s="76"/>
      <c r="AI809" s="76"/>
      <c r="AJ809" s="76"/>
      <c r="AK809" s="76"/>
      <c r="AL809" s="76"/>
      <c r="AM809" s="76"/>
      <c r="AN809" s="76"/>
      <c r="AO809" s="145"/>
      <c r="AP809" s="247" t="str">
        <f>IF(F809="","",IFERROR(VLOOKUP(SUBSTITUTE(SUBSTITUTE(Tabla1[[#This Row],[Uso Sistemas]],"T","P"),"N","F"),Parámetros!$M$2:$N$17,2,0),"Completar hasta 3ra sem. para evaluar a Probacionista"))</f>
        <v/>
      </c>
      <c r="AQ809" s="39"/>
      <c r="AR809" s="39"/>
      <c r="AS809" s="39"/>
      <c r="AT809" s="28"/>
      <c r="AU809" s="55"/>
      <c r="AV809" s="55"/>
      <c r="AW809" s="55"/>
      <c r="AX809" s="249" t="str">
        <f>IF(V809="","",EOMONTH(EDATE(Tabla1[[#This Row],[Fecha Finalización]],2),0))</f>
        <v/>
      </c>
      <c r="AY809" s="39"/>
      <c r="AZ809" s="250" t="str">
        <f>IF(V809="","",EOMONTH(EDATE(Tabla1[[#This Row],[Fecha Finalización]],3),0))</f>
        <v/>
      </c>
      <c r="BA809" s="39"/>
      <c r="BB809" s="39"/>
      <c r="BC809" s="236"/>
      <c r="BD809" s="234" t="str">
        <f>IF(F809="","",Tabla1[[#This Row],[sem 01]]&amp;Tabla1[[#This Row],[sem 02]]&amp;Tabla1[[#This Row],[sem 03]])</f>
        <v/>
      </c>
      <c r="BE809" s="235" t="str">
        <f>IF(TRIM(F809)="","",$B$1&amp;"-"&amp;SUBSTITUTE(Tabla1[[#This Row],[Mes Inscrito]]," ","")&amp;"-"&amp;SUBSTITUTE(Tabla1[[#This Row],[Dia de clases Inscrito]]," ","")&amp;"-"&amp;SUBSTITUTE(Tabla1[[#This Row],[Horario Inscrito]]," ","")&amp;"-"&amp;Tabla1[[#This Row],[Fecha Inicio grupo]])</f>
        <v/>
      </c>
      <c r="BF809" s="252" t="str">
        <f>IF(F809="","",Tabla1[[#This Row],[Curso]])</f>
        <v/>
      </c>
      <c r="BG809" s="253" t="str">
        <f>+IF(TRIM(F809)="","",$B$1&amp;"-"&amp;TRIM(Tabla1[[#This Row],[Mes Inscrito]])&amp;"-"&amp;TRIM(Tabla1[[#This Row],[Dia de clases Inscrito]])&amp;"-"&amp;TRIM(Tabla1[[#This Row],[Horario Inscrito]])&amp;"-"&amp;TRIM(Tabla1[[#This Row],[Fecha Inicio grupo]])&amp;"-"&amp;TRIM(Tabla1[[#This Row],[Tipo Incrito]]))</f>
        <v/>
      </c>
      <c r="BH809" s="307"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8"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8"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8" t="str">
        <f>IF(Tabla1[[#This Row],[Fecha Inicio grupo]]="","",IFERROR(VLOOKUP(Tabla1[[#This Row],[Mes de Alta como miembro]],Parámetros!$AM$2:$AN$16,2,0),"01/01/1900"))</f>
        <v/>
      </c>
    </row>
    <row r="810" spans="1:63" ht="14.45">
      <c r="A810" s="68">
        <v>807</v>
      </c>
      <c r="B810" s="29"/>
      <c r="C810" s="34"/>
      <c r="D810" s="42"/>
      <c r="E810" s="64"/>
      <c r="F810" s="45"/>
      <c r="G810" s="45"/>
      <c r="H810" s="164"/>
      <c r="I810" s="42"/>
      <c r="J810" s="28"/>
      <c r="K810" s="69"/>
      <c r="L810" s="68"/>
      <c r="M810" s="46"/>
      <c r="N810" s="239" t="str">
        <f ca="1">IF(Tabla1[[#This Row],[Fecha de nac]]="","",IF(Tabla1[[#This Row],[Fecha Finalización]] &gt;=TODAY(), DATEDIF(Tabla1[[#This Row],[Fecha de nac]],TODAY(),"y"), ROUNDDOWN((Tabla1[[#This Row],[Fecha Finalización]] -Tabla1[[#This Row],[Fecha de nac]])/365,0)))</f>
        <v/>
      </c>
      <c r="O810" s="170"/>
      <c r="P810" s="34"/>
      <c r="Q810" s="67"/>
      <c r="R810" s="67"/>
      <c r="S810" s="67"/>
      <c r="T810" s="67"/>
      <c r="U810" s="244" t="str">
        <f>IF(F810="","",Tabla1[[#This Row],[Fecha Inicio grupo]]+3*7-7)</f>
        <v/>
      </c>
      <c r="V810" s="245" t="str">
        <f>IF(F810="","",EDATE(Tabla1[[#This Row],[Fecha Inicio grupo]],3))</f>
        <v/>
      </c>
      <c r="W810" s="29"/>
      <c r="X810" s="29"/>
      <c r="Y810" s="76"/>
      <c r="Z810" s="76"/>
      <c r="AA810" s="76"/>
      <c r="AB810" s="76"/>
      <c r="AC810" s="76"/>
      <c r="AD810" s="76"/>
      <c r="AE810" s="76"/>
      <c r="AF810" s="76"/>
      <c r="AG810" s="76"/>
      <c r="AH810" s="76"/>
      <c r="AI810" s="76"/>
      <c r="AJ810" s="76"/>
      <c r="AK810" s="76"/>
      <c r="AL810" s="76"/>
      <c r="AM810" s="76"/>
      <c r="AN810" s="76"/>
      <c r="AO810" s="145"/>
      <c r="AP810" s="247" t="str">
        <f>IF(F810="","",IFERROR(VLOOKUP(SUBSTITUTE(SUBSTITUTE(Tabla1[[#This Row],[Uso Sistemas]],"T","P"),"N","F"),Parámetros!$M$2:$N$17,2,0),"Completar hasta 3ra sem. para evaluar a Probacionista"))</f>
        <v/>
      </c>
      <c r="AQ810" s="39"/>
      <c r="AR810" s="39"/>
      <c r="AS810" s="39"/>
      <c r="AT810" s="28"/>
      <c r="AU810" s="55"/>
      <c r="AV810" s="55"/>
      <c r="AW810" s="55"/>
      <c r="AX810" s="249" t="str">
        <f>IF(V810="","",EOMONTH(EDATE(Tabla1[[#This Row],[Fecha Finalización]],2),0))</f>
        <v/>
      </c>
      <c r="AY810" s="39"/>
      <c r="AZ810" s="250" t="str">
        <f>IF(V810="","",EOMONTH(EDATE(Tabla1[[#This Row],[Fecha Finalización]],3),0))</f>
        <v/>
      </c>
      <c r="BA810" s="39"/>
      <c r="BB810" s="39"/>
      <c r="BC810" s="236"/>
      <c r="BD810" s="234" t="str">
        <f>IF(F810="","",Tabla1[[#This Row],[sem 01]]&amp;Tabla1[[#This Row],[sem 02]]&amp;Tabla1[[#This Row],[sem 03]])</f>
        <v/>
      </c>
      <c r="BE810" s="235" t="str">
        <f>IF(TRIM(F810)="","",$B$1&amp;"-"&amp;SUBSTITUTE(Tabla1[[#This Row],[Mes Inscrito]]," ","")&amp;"-"&amp;SUBSTITUTE(Tabla1[[#This Row],[Dia de clases Inscrito]]," ","")&amp;"-"&amp;SUBSTITUTE(Tabla1[[#This Row],[Horario Inscrito]]," ","")&amp;"-"&amp;Tabla1[[#This Row],[Fecha Inicio grupo]])</f>
        <v/>
      </c>
      <c r="BF810" s="252" t="str">
        <f>IF(F810="","",Tabla1[[#This Row],[Curso]])</f>
        <v/>
      </c>
      <c r="BG810" s="253" t="str">
        <f>+IF(TRIM(F810)="","",$B$1&amp;"-"&amp;TRIM(Tabla1[[#This Row],[Mes Inscrito]])&amp;"-"&amp;TRIM(Tabla1[[#This Row],[Dia de clases Inscrito]])&amp;"-"&amp;TRIM(Tabla1[[#This Row],[Horario Inscrito]])&amp;"-"&amp;TRIM(Tabla1[[#This Row],[Fecha Inicio grupo]])&amp;"-"&amp;TRIM(Tabla1[[#This Row],[Tipo Incrito]]))</f>
        <v/>
      </c>
      <c r="BH810" s="307"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8"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8"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8" t="str">
        <f>IF(Tabla1[[#This Row],[Fecha Inicio grupo]]="","",IFERROR(VLOOKUP(Tabla1[[#This Row],[Mes de Alta como miembro]],Parámetros!$AM$2:$AN$16,2,0),"01/01/1900"))</f>
        <v/>
      </c>
    </row>
    <row r="811" spans="1:63" ht="14.45">
      <c r="A811" s="68">
        <v>808</v>
      </c>
      <c r="B811" s="29"/>
      <c r="C811" s="34"/>
      <c r="D811" s="42"/>
      <c r="E811" s="64"/>
      <c r="F811" s="45"/>
      <c r="G811" s="45"/>
      <c r="H811" s="164"/>
      <c r="I811" s="42"/>
      <c r="J811" s="28"/>
      <c r="K811" s="69"/>
      <c r="L811" s="68"/>
      <c r="M811" s="46"/>
      <c r="N811" s="239" t="str">
        <f ca="1">IF(Tabla1[[#This Row],[Fecha de nac]]="","",IF(Tabla1[[#This Row],[Fecha Finalización]] &gt;=TODAY(), DATEDIF(Tabla1[[#This Row],[Fecha de nac]],TODAY(),"y"), ROUNDDOWN((Tabla1[[#This Row],[Fecha Finalización]] -Tabla1[[#This Row],[Fecha de nac]])/365,0)))</f>
        <v/>
      </c>
      <c r="O811" s="170"/>
      <c r="P811" s="34"/>
      <c r="Q811" s="67"/>
      <c r="R811" s="67"/>
      <c r="S811" s="67"/>
      <c r="T811" s="67"/>
      <c r="U811" s="244" t="str">
        <f>IF(F811="","",Tabla1[[#This Row],[Fecha Inicio grupo]]+3*7-7)</f>
        <v/>
      </c>
      <c r="V811" s="245" t="str">
        <f>IF(F811="","",EDATE(Tabla1[[#This Row],[Fecha Inicio grupo]],3))</f>
        <v/>
      </c>
      <c r="W811" s="29"/>
      <c r="X811" s="29"/>
      <c r="Y811" s="76"/>
      <c r="Z811" s="76"/>
      <c r="AA811" s="76"/>
      <c r="AB811" s="76"/>
      <c r="AC811" s="76"/>
      <c r="AD811" s="76"/>
      <c r="AE811" s="76"/>
      <c r="AF811" s="76"/>
      <c r="AG811" s="76"/>
      <c r="AH811" s="76"/>
      <c r="AI811" s="76"/>
      <c r="AJ811" s="76"/>
      <c r="AK811" s="76"/>
      <c r="AL811" s="76"/>
      <c r="AM811" s="76"/>
      <c r="AN811" s="76"/>
      <c r="AO811" s="145"/>
      <c r="AP811" s="247" t="str">
        <f>IF(F811="","",IFERROR(VLOOKUP(SUBSTITUTE(SUBSTITUTE(Tabla1[[#This Row],[Uso Sistemas]],"T","P"),"N","F"),Parámetros!$M$2:$N$17,2,0),"Completar hasta 3ra sem. para evaluar a Probacionista"))</f>
        <v/>
      </c>
      <c r="AQ811" s="39"/>
      <c r="AR811" s="39"/>
      <c r="AS811" s="39"/>
      <c r="AT811" s="28"/>
      <c r="AU811" s="55"/>
      <c r="AV811" s="55"/>
      <c r="AW811" s="55"/>
      <c r="AX811" s="249" t="str">
        <f>IF(V811="","",EOMONTH(EDATE(Tabla1[[#This Row],[Fecha Finalización]],2),0))</f>
        <v/>
      </c>
      <c r="AY811" s="39"/>
      <c r="AZ811" s="250" t="str">
        <f>IF(V811="","",EOMONTH(EDATE(Tabla1[[#This Row],[Fecha Finalización]],3),0))</f>
        <v/>
      </c>
      <c r="BA811" s="39"/>
      <c r="BB811" s="39"/>
      <c r="BC811" s="236"/>
      <c r="BD811" s="234" t="str">
        <f>IF(F811="","",Tabla1[[#This Row],[sem 01]]&amp;Tabla1[[#This Row],[sem 02]]&amp;Tabla1[[#This Row],[sem 03]])</f>
        <v/>
      </c>
      <c r="BE811" s="235" t="str">
        <f>IF(TRIM(F811)="","",$B$1&amp;"-"&amp;SUBSTITUTE(Tabla1[[#This Row],[Mes Inscrito]]," ","")&amp;"-"&amp;SUBSTITUTE(Tabla1[[#This Row],[Dia de clases Inscrito]]," ","")&amp;"-"&amp;SUBSTITUTE(Tabla1[[#This Row],[Horario Inscrito]]," ","")&amp;"-"&amp;Tabla1[[#This Row],[Fecha Inicio grupo]])</f>
        <v/>
      </c>
      <c r="BF811" s="252" t="str">
        <f>IF(F811="","",Tabla1[[#This Row],[Curso]])</f>
        <v/>
      </c>
      <c r="BG811" s="253" t="str">
        <f>+IF(TRIM(F811)="","",$B$1&amp;"-"&amp;TRIM(Tabla1[[#This Row],[Mes Inscrito]])&amp;"-"&amp;TRIM(Tabla1[[#This Row],[Dia de clases Inscrito]])&amp;"-"&amp;TRIM(Tabla1[[#This Row],[Horario Inscrito]])&amp;"-"&amp;TRIM(Tabla1[[#This Row],[Fecha Inicio grupo]])&amp;"-"&amp;TRIM(Tabla1[[#This Row],[Tipo Incrito]]))</f>
        <v/>
      </c>
      <c r="BH811" s="307"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8"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8"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8" t="str">
        <f>IF(Tabla1[[#This Row],[Fecha Inicio grupo]]="","",IFERROR(VLOOKUP(Tabla1[[#This Row],[Mes de Alta como miembro]],Parámetros!$AM$2:$AN$16,2,0),"01/01/1900"))</f>
        <v/>
      </c>
    </row>
    <row r="812" spans="1:63" ht="14.45">
      <c r="A812" s="68">
        <v>809</v>
      </c>
      <c r="B812" s="29"/>
      <c r="C812" s="34"/>
      <c r="D812" s="42"/>
      <c r="E812" s="64"/>
      <c r="F812" s="45"/>
      <c r="G812" s="45"/>
      <c r="H812" s="164"/>
      <c r="I812" s="42"/>
      <c r="J812" s="28"/>
      <c r="K812" s="69"/>
      <c r="L812" s="68"/>
      <c r="M812" s="46"/>
      <c r="N812" s="239" t="str">
        <f ca="1">IF(Tabla1[[#This Row],[Fecha de nac]]="","",IF(Tabla1[[#This Row],[Fecha Finalización]] &gt;=TODAY(), DATEDIF(Tabla1[[#This Row],[Fecha de nac]],TODAY(),"y"), ROUNDDOWN((Tabla1[[#This Row],[Fecha Finalización]] -Tabla1[[#This Row],[Fecha de nac]])/365,0)))</f>
        <v/>
      </c>
      <c r="O812" s="170"/>
      <c r="P812" s="34"/>
      <c r="Q812" s="67"/>
      <c r="R812" s="67"/>
      <c r="S812" s="67"/>
      <c r="T812" s="67"/>
      <c r="U812" s="244" t="str">
        <f>IF(F812="","",Tabla1[[#This Row],[Fecha Inicio grupo]]+3*7-7)</f>
        <v/>
      </c>
      <c r="V812" s="245" t="str">
        <f>IF(F812="","",EDATE(Tabla1[[#This Row],[Fecha Inicio grupo]],3))</f>
        <v/>
      </c>
      <c r="W812" s="29"/>
      <c r="X812" s="29"/>
      <c r="Y812" s="76"/>
      <c r="Z812" s="76"/>
      <c r="AA812" s="76"/>
      <c r="AB812" s="76"/>
      <c r="AC812" s="76"/>
      <c r="AD812" s="76"/>
      <c r="AE812" s="76"/>
      <c r="AF812" s="76"/>
      <c r="AG812" s="76"/>
      <c r="AH812" s="76"/>
      <c r="AI812" s="76"/>
      <c r="AJ812" s="76"/>
      <c r="AK812" s="76"/>
      <c r="AL812" s="76"/>
      <c r="AM812" s="76"/>
      <c r="AN812" s="76"/>
      <c r="AO812" s="145"/>
      <c r="AP812" s="247" t="str">
        <f>IF(F812="","",IFERROR(VLOOKUP(SUBSTITUTE(SUBSTITUTE(Tabla1[[#This Row],[Uso Sistemas]],"T","P"),"N","F"),Parámetros!$M$2:$N$17,2,0),"Completar hasta 3ra sem. para evaluar a Probacionista"))</f>
        <v/>
      </c>
      <c r="AQ812" s="39"/>
      <c r="AR812" s="39"/>
      <c r="AS812" s="39"/>
      <c r="AT812" s="28"/>
      <c r="AU812" s="55"/>
      <c r="AV812" s="55"/>
      <c r="AW812" s="55"/>
      <c r="AX812" s="249" t="str">
        <f>IF(V812="","",EOMONTH(EDATE(Tabla1[[#This Row],[Fecha Finalización]],2),0))</f>
        <v/>
      </c>
      <c r="AY812" s="39"/>
      <c r="AZ812" s="250" t="str">
        <f>IF(V812="","",EOMONTH(EDATE(Tabla1[[#This Row],[Fecha Finalización]],3),0))</f>
        <v/>
      </c>
      <c r="BA812" s="39"/>
      <c r="BB812" s="39"/>
      <c r="BC812" s="236"/>
      <c r="BD812" s="234" t="str">
        <f>IF(F812="","",Tabla1[[#This Row],[sem 01]]&amp;Tabla1[[#This Row],[sem 02]]&amp;Tabla1[[#This Row],[sem 03]])</f>
        <v/>
      </c>
      <c r="BE812" s="235" t="str">
        <f>IF(TRIM(F812)="","",$B$1&amp;"-"&amp;SUBSTITUTE(Tabla1[[#This Row],[Mes Inscrito]]," ","")&amp;"-"&amp;SUBSTITUTE(Tabla1[[#This Row],[Dia de clases Inscrito]]," ","")&amp;"-"&amp;SUBSTITUTE(Tabla1[[#This Row],[Horario Inscrito]]," ","")&amp;"-"&amp;Tabla1[[#This Row],[Fecha Inicio grupo]])</f>
        <v/>
      </c>
      <c r="BF812" s="252" t="str">
        <f>IF(F812="","",Tabla1[[#This Row],[Curso]])</f>
        <v/>
      </c>
      <c r="BG812" s="253" t="str">
        <f>+IF(TRIM(F812)="","",$B$1&amp;"-"&amp;TRIM(Tabla1[[#This Row],[Mes Inscrito]])&amp;"-"&amp;TRIM(Tabla1[[#This Row],[Dia de clases Inscrito]])&amp;"-"&amp;TRIM(Tabla1[[#This Row],[Horario Inscrito]])&amp;"-"&amp;TRIM(Tabla1[[#This Row],[Fecha Inicio grupo]])&amp;"-"&amp;TRIM(Tabla1[[#This Row],[Tipo Incrito]]))</f>
        <v/>
      </c>
      <c r="BH812" s="307"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8"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8"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8" t="str">
        <f>IF(Tabla1[[#This Row],[Fecha Inicio grupo]]="","",IFERROR(VLOOKUP(Tabla1[[#This Row],[Mes de Alta como miembro]],Parámetros!$AM$2:$AN$16,2,0),"01/01/1900"))</f>
        <v/>
      </c>
    </row>
    <row r="813" spans="1:63" ht="14.45">
      <c r="A813" s="68">
        <v>810</v>
      </c>
      <c r="B813" s="29"/>
      <c r="C813" s="34"/>
      <c r="D813" s="42"/>
      <c r="E813" s="64"/>
      <c r="F813" s="45"/>
      <c r="G813" s="45"/>
      <c r="H813" s="164"/>
      <c r="I813" s="42"/>
      <c r="J813" s="28"/>
      <c r="K813" s="69"/>
      <c r="L813" s="68"/>
      <c r="M813" s="46"/>
      <c r="N813" s="239" t="str">
        <f ca="1">IF(Tabla1[[#This Row],[Fecha de nac]]="","",IF(Tabla1[[#This Row],[Fecha Finalización]] &gt;=TODAY(), DATEDIF(Tabla1[[#This Row],[Fecha de nac]],TODAY(),"y"), ROUNDDOWN((Tabla1[[#This Row],[Fecha Finalización]] -Tabla1[[#This Row],[Fecha de nac]])/365,0)))</f>
        <v/>
      </c>
      <c r="O813" s="170"/>
      <c r="P813" s="34"/>
      <c r="Q813" s="67"/>
      <c r="R813" s="67"/>
      <c r="S813" s="67"/>
      <c r="T813" s="67"/>
      <c r="U813" s="244" t="str">
        <f>IF(F813="","",Tabla1[[#This Row],[Fecha Inicio grupo]]+3*7-7)</f>
        <v/>
      </c>
      <c r="V813" s="245" t="str">
        <f>IF(F813="","",EDATE(Tabla1[[#This Row],[Fecha Inicio grupo]],3))</f>
        <v/>
      </c>
      <c r="W813" s="29"/>
      <c r="X813" s="29"/>
      <c r="Y813" s="76"/>
      <c r="Z813" s="76"/>
      <c r="AA813" s="76"/>
      <c r="AB813" s="76"/>
      <c r="AC813" s="76"/>
      <c r="AD813" s="76"/>
      <c r="AE813" s="76"/>
      <c r="AF813" s="76"/>
      <c r="AG813" s="76"/>
      <c r="AH813" s="76"/>
      <c r="AI813" s="76"/>
      <c r="AJ813" s="76"/>
      <c r="AK813" s="76"/>
      <c r="AL813" s="76"/>
      <c r="AM813" s="76"/>
      <c r="AN813" s="76"/>
      <c r="AO813" s="145"/>
      <c r="AP813" s="247" t="str">
        <f>IF(F813="","",IFERROR(VLOOKUP(SUBSTITUTE(SUBSTITUTE(Tabla1[[#This Row],[Uso Sistemas]],"T","P"),"N","F"),Parámetros!$M$2:$N$17,2,0),"Completar hasta 3ra sem. para evaluar a Probacionista"))</f>
        <v/>
      </c>
      <c r="AQ813" s="39"/>
      <c r="AR813" s="39"/>
      <c r="AS813" s="39"/>
      <c r="AT813" s="28"/>
      <c r="AU813" s="55"/>
      <c r="AV813" s="55"/>
      <c r="AW813" s="55"/>
      <c r="AX813" s="249" t="str">
        <f>IF(V813="","",EOMONTH(EDATE(Tabla1[[#This Row],[Fecha Finalización]],2),0))</f>
        <v/>
      </c>
      <c r="AY813" s="39"/>
      <c r="AZ813" s="250" t="str">
        <f>IF(V813="","",EOMONTH(EDATE(Tabla1[[#This Row],[Fecha Finalización]],3),0))</f>
        <v/>
      </c>
      <c r="BA813" s="39"/>
      <c r="BB813" s="39"/>
      <c r="BC813" s="236"/>
      <c r="BD813" s="234" t="str">
        <f>IF(F813="","",Tabla1[[#This Row],[sem 01]]&amp;Tabla1[[#This Row],[sem 02]]&amp;Tabla1[[#This Row],[sem 03]])</f>
        <v/>
      </c>
      <c r="BE813" s="235" t="str">
        <f>IF(TRIM(F813)="","",$B$1&amp;"-"&amp;SUBSTITUTE(Tabla1[[#This Row],[Mes Inscrito]]," ","")&amp;"-"&amp;SUBSTITUTE(Tabla1[[#This Row],[Dia de clases Inscrito]]," ","")&amp;"-"&amp;SUBSTITUTE(Tabla1[[#This Row],[Horario Inscrito]]," ","")&amp;"-"&amp;Tabla1[[#This Row],[Fecha Inicio grupo]])</f>
        <v/>
      </c>
      <c r="BF813" s="252" t="str">
        <f>IF(F813="","",Tabla1[[#This Row],[Curso]])</f>
        <v/>
      </c>
      <c r="BG813" s="253" t="str">
        <f>+IF(TRIM(F813)="","",$B$1&amp;"-"&amp;TRIM(Tabla1[[#This Row],[Mes Inscrito]])&amp;"-"&amp;TRIM(Tabla1[[#This Row],[Dia de clases Inscrito]])&amp;"-"&amp;TRIM(Tabla1[[#This Row],[Horario Inscrito]])&amp;"-"&amp;TRIM(Tabla1[[#This Row],[Fecha Inicio grupo]])&amp;"-"&amp;TRIM(Tabla1[[#This Row],[Tipo Incrito]]))</f>
        <v/>
      </c>
      <c r="BH813" s="307"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8"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8"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8" t="str">
        <f>IF(Tabla1[[#This Row],[Fecha Inicio grupo]]="","",IFERROR(VLOOKUP(Tabla1[[#This Row],[Mes de Alta como miembro]],Parámetros!$AM$2:$AN$16,2,0),"01/01/1900"))</f>
        <v/>
      </c>
    </row>
    <row r="814" spans="1:63" ht="14.45">
      <c r="A814" s="68">
        <v>811</v>
      </c>
      <c r="B814" s="29"/>
      <c r="C814" s="34"/>
      <c r="D814" s="42"/>
      <c r="E814" s="64"/>
      <c r="F814" s="45"/>
      <c r="G814" s="45"/>
      <c r="H814" s="164"/>
      <c r="I814" s="42"/>
      <c r="J814" s="28"/>
      <c r="K814" s="69"/>
      <c r="L814" s="68"/>
      <c r="M814" s="46"/>
      <c r="N814" s="239" t="str">
        <f ca="1">IF(Tabla1[[#This Row],[Fecha de nac]]="","",IF(Tabla1[[#This Row],[Fecha Finalización]] &gt;=TODAY(), DATEDIF(Tabla1[[#This Row],[Fecha de nac]],TODAY(),"y"), ROUNDDOWN((Tabla1[[#This Row],[Fecha Finalización]] -Tabla1[[#This Row],[Fecha de nac]])/365,0)))</f>
        <v/>
      </c>
      <c r="O814" s="170"/>
      <c r="P814" s="34"/>
      <c r="Q814" s="67"/>
      <c r="R814" s="67"/>
      <c r="S814" s="67"/>
      <c r="T814" s="67"/>
      <c r="U814" s="244" t="str">
        <f>IF(F814="","",Tabla1[[#This Row],[Fecha Inicio grupo]]+3*7-7)</f>
        <v/>
      </c>
      <c r="V814" s="245" t="str">
        <f>IF(F814="","",EDATE(Tabla1[[#This Row],[Fecha Inicio grupo]],3))</f>
        <v/>
      </c>
      <c r="W814" s="29"/>
      <c r="X814" s="29"/>
      <c r="Y814" s="76"/>
      <c r="Z814" s="76"/>
      <c r="AA814" s="76"/>
      <c r="AB814" s="76"/>
      <c r="AC814" s="76"/>
      <c r="AD814" s="76"/>
      <c r="AE814" s="76"/>
      <c r="AF814" s="76"/>
      <c r="AG814" s="76"/>
      <c r="AH814" s="76"/>
      <c r="AI814" s="76"/>
      <c r="AJ814" s="76"/>
      <c r="AK814" s="76"/>
      <c r="AL814" s="76"/>
      <c r="AM814" s="76"/>
      <c r="AN814" s="76"/>
      <c r="AO814" s="145"/>
      <c r="AP814" s="247" t="str">
        <f>IF(F814="","",IFERROR(VLOOKUP(SUBSTITUTE(SUBSTITUTE(Tabla1[[#This Row],[Uso Sistemas]],"T","P"),"N","F"),Parámetros!$M$2:$N$17,2,0),"Completar hasta 3ra sem. para evaluar a Probacionista"))</f>
        <v/>
      </c>
      <c r="AQ814" s="39"/>
      <c r="AR814" s="39"/>
      <c r="AS814" s="39"/>
      <c r="AT814" s="28"/>
      <c r="AU814" s="55"/>
      <c r="AV814" s="55"/>
      <c r="AW814" s="55"/>
      <c r="AX814" s="249" t="str">
        <f>IF(V814="","",EOMONTH(EDATE(Tabla1[[#This Row],[Fecha Finalización]],2),0))</f>
        <v/>
      </c>
      <c r="AY814" s="39"/>
      <c r="AZ814" s="250" t="str">
        <f>IF(V814="","",EOMONTH(EDATE(Tabla1[[#This Row],[Fecha Finalización]],3),0))</f>
        <v/>
      </c>
      <c r="BA814" s="39"/>
      <c r="BB814" s="39"/>
      <c r="BC814" s="236"/>
      <c r="BD814" s="234" t="str">
        <f>IF(F814="","",Tabla1[[#This Row],[sem 01]]&amp;Tabla1[[#This Row],[sem 02]]&amp;Tabla1[[#This Row],[sem 03]])</f>
        <v/>
      </c>
      <c r="BE814" s="235" t="str">
        <f>IF(TRIM(F814)="","",$B$1&amp;"-"&amp;SUBSTITUTE(Tabla1[[#This Row],[Mes Inscrito]]," ","")&amp;"-"&amp;SUBSTITUTE(Tabla1[[#This Row],[Dia de clases Inscrito]]," ","")&amp;"-"&amp;SUBSTITUTE(Tabla1[[#This Row],[Horario Inscrito]]," ","")&amp;"-"&amp;Tabla1[[#This Row],[Fecha Inicio grupo]])</f>
        <v/>
      </c>
      <c r="BF814" s="252" t="str">
        <f>IF(F814="","",Tabla1[[#This Row],[Curso]])</f>
        <v/>
      </c>
      <c r="BG814" s="253" t="str">
        <f>+IF(TRIM(F814)="","",$B$1&amp;"-"&amp;TRIM(Tabla1[[#This Row],[Mes Inscrito]])&amp;"-"&amp;TRIM(Tabla1[[#This Row],[Dia de clases Inscrito]])&amp;"-"&amp;TRIM(Tabla1[[#This Row],[Horario Inscrito]])&amp;"-"&amp;TRIM(Tabla1[[#This Row],[Fecha Inicio grupo]])&amp;"-"&amp;TRIM(Tabla1[[#This Row],[Tipo Incrito]]))</f>
        <v/>
      </c>
      <c r="BH814" s="307"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8"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8"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8" t="str">
        <f>IF(Tabla1[[#This Row],[Fecha Inicio grupo]]="","",IFERROR(VLOOKUP(Tabla1[[#This Row],[Mes de Alta como miembro]],Parámetros!$AM$2:$AN$16,2,0),"01/01/1900"))</f>
        <v/>
      </c>
    </row>
    <row r="815" spans="1:63" ht="14.45">
      <c r="A815" s="68">
        <v>812</v>
      </c>
      <c r="B815" s="29"/>
      <c r="C815" s="34"/>
      <c r="D815" s="42"/>
      <c r="E815" s="64"/>
      <c r="F815" s="45"/>
      <c r="G815" s="45"/>
      <c r="H815" s="164"/>
      <c r="I815" s="42"/>
      <c r="J815" s="28"/>
      <c r="K815" s="69"/>
      <c r="L815" s="68"/>
      <c r="M815" s="46"/>
      <c r="N815" s="239" t="str">
        <f ca="1">IF(Tabla1[[#This Row],[Fecha de nac]]="","",IF(Tabla1[[#This Row],[Fecha Finalización]] &gt;=TODAY(), DATEDIF(Tabla1[[#This Row],[Fecha de nac]],TODAY(),"y"), ROUNDDOWN((Tabla1[[#This Row],[Fecha Finalización]] -Tabla1[[#This Row],[Fecha de nac]])/365,0)))</f>
        <v/>
      </c>
      <c r="O815" s="170"/>
      <c r="P815" s="34"/>
      <c r="Q815" s="67"/>
      <c r="R815" s="67"/>
      <c r="S815" s="67"/>
      <c r="T815" s="67"/>
      <c r="U815" s="244" t="str">
        <f>IF(F815="","",Tabla1[[#This Row],[Fecha Inicio grupo]]+3*7-7)</f>
        <v/>
      </c>
      <c r="V815" s="245" t="str">
        <f>IF(F815="","",EDATE(Tabla1[[#This Row],[Fecha Inicio grupo]],3))</f>
        <v/>
      </c>
      <c r="W815" s="29"/>
      <c r="X815" s="29"/>
      <c r="Y815" s="76"/>
      <c r="Z815" s="76"/>
      <c r="AA815" s="76"/>
      <c r="AB815" s="76"/>
      <c r="AC815" s="76"/>
      <c r="AD815" s="76"/>
      <c r="AE815" s="76"/>
      <c r="AF815" s="76"/>
      <c r="AG815" s="76"/>
      <c r="AH815" s="76"/>
      <c r="AI815" s="76"/>
      <c r="AJ815" s="76"/>
      <c r="AK815" s="76"/>
      <c r="AL815" s="76"/>
      <c r="AM815" s="76"/>
      <c r="AN815" s="76"/>
      <c r="AO815" s="145"/>
      <c r="AP815" s="247" t="str">
        <f>IF(F815="","",IFERROR(VLOOKUP(SUBSTITUTE(SUBSTITUTE(Tabla1[[#This Row],[Uso Sistemas]],"T","P"),"N","F"),Parámetros!$M$2:$N$17,2,0),"Completar hasta 3ra sem. para evaluar a Probacionista"))</f>
        <v/>
      </c>
      <c r="AQ815" s="39"/>
      <c r="AR815" s="39"/>
      <c r="AS815" s="39"/>
      <c r="AT815" s="28"/>
      <c r="AU815" s="55"/>
      <c r="AV815" s="55"/>
      <c r="AW815" s="55"/>
      <c r="AX815" s="249" t="str">
        <f>IF(V815="","",EOMONTH(EDATE(Tabla1[[#This Row],[Fecha Finalización]],2),0))</f>
        <v/>
      </c>
      <c r="AY815" s="39"/>
      <c r="AZ815" s="250" t="str">
        <f>IF(V815="","",EOMONTH(EDATE(Tabla1[[#This Row],[Fecha Finalización]],3),0))</f>
        <v/>
      </c>
      <c r="BA815" s="39"/>
      <c r="BB815" s="39"/>
      <c r="BC815" s="236"/>
      <c r="BD815" s="234" t="str">
        <f>IF(F815="","",Tabla1[[#This Row],[sem 01]]&amp;Tabla1[[#This Row],[sem 02]]&amp;Tabla1[[#This Row],[sem 03]])</f>
        <v/>
      </c>
      <c r="BE815" s="235" t="str">
        <f>IF(TRIM(F815)="","",$B$1&amp;"-"&amp;SUBSTITUTE(Tabla1[[#This Row],[Mes Inscrito]]," ","")&amp;"-"&amp;SUBSTITUTE(Tabla1[[#This Row],[Dia de clases Inscrito]]," ","")&amp;"-"&amp;SUBSTITUTE(Tabla1[[#This Row],[Horario Inscrito]]," ","")&amp;"-"&amp;Tabla1[[#This Row],[Fecha Inicio grupo]])</f>
        <v/>
      </c>
      <c r="BF815" s="252" t="str">
        <f>IF(F815="","",Tabla1[[#This Row],[Curso]])</f>
        <v/>
      </c>
      <c r="BG815" s="253" t="str">
        <f>+IF(TRIM(F815)="","",$B$1&amp;"-"&amp;TRIM(Tabla1[[#This Row],[Mes Inscrito]])&amp;"-"&amp;TRIM(Tabla1[[#This Row],[Dia de clases Inscrito]])&amp;"-"&amp;TRIM(Tabla1[[#This Row],[Horario Inscrito]])&amp;"-"&amp;TRIM(Tabla1[[#This Row],[Fecha Inicio grupo]])&amp;"-"&amp;TRIM(Tabla1[[#This Row],[Tipo Incrito]]))</f>
        <v/>
      </c>
      <c r="BH815" s="307"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8"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8"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8" t="str">
        <f>IF(Tabla1[[#This Row],[Fecha Inicio grupo]]="","",IFERROR(VLOOKUP(Tabla1[[#This Row],[Mes de Alta como miembro]],Parámetros!$AM$2:$AN$16,2,0),"01/01/1900"))</f>
        <v/>
      </c>
    </row>
    <row r="816" spans="1:63" ht="14.45">
      <c r="A816" s="68">
        <v>813</v>
      </c>
      <c r="B816" s="29"/>
      <c r="C816" s="34"/>
      <c r="D816" s="42"/>
      <c r="E816" s="64"/>
      <c r="F816" s="45"/>
      <c r="G816" s="45"/>
      <c r="H816" s="164"/>
      <c r="I816" s="42"/>
      <c r="J816" s="28"/>
      <c r="K816" s="69"/>
      <c r="L816" s="68"/>
      <c r="M816" s="46"/>
      <c r="N816" s="239" t="str">
        <f ca="1">IF(Tabla1[[#This Row],[Fecha de nac]]="","",IF(Tabla1[[#This Row],[Fecha Finalización]] &gt;=TODAY(), DATEDIF(Tabla1[[#This Row],[Fecha de nac]],TODAY(),"y"), ROUNDDOWN((Tabla1[[#This Row],[Fecha Finalización]] -Tabla1[[#This Row],[Fecha de nac]])/365,0)))</f>
        <v/>
      </c>
      <c r="O816" s="170"/>
      <c r="P816" s="34"/>
      <c r="Q816" s="67"/>
      <c r="R816" s="67"/>
      <c r="S816" s="67"/>
      <c r="T816" s="67"/>
      <c r="U816" s="244" t="str">
        <f>IF(F816="","",Tabla1[[#This Row],[Fecha Inicio grupo]]+3*7-7)</f>
        <v/>
      </c>
      <c r="V816" s="245" t="str">
        <f>IF(F816="","",EDATE(Tabla1[[#This Row],[Fecha Inicio grupo]],3))</f>
        <v/>
      </c>
      <c r="W816" s="29"/>
      <c r="X816" s="29"/>
      <c r="Y816" s="76"/>
      <c r="Z816" s="76"/>
      <c r="AA816" s="76"/>
      <c r="AB816" s="76"/>
      <c r="AC816" s="76"/>
      <c r="AD816" s="76"/>
      <c r="AE816" s="76"/>
      <c r="AF816" s="76"/>
      <c r="AG816" s="76"/>
      <c r="AH816" s="76"/>
      <c r="AI816" s="76"/>
      <c r="AJ816" s="76"/>
      <c r="AK816" s="76"/>
      <c r="AL816" s="76"/>
      <c r="AM816" s="76"/>
      <c r="AN816" s="76"/>
      <c r="AO816" s="145"/>
      <c r="AP816" s="247" t="str">
        <f>IF(F816="","",IFERROR(VLOOKUP(SUBSTITUTE(SUBSTITUTE(Tabla1[[#This Row],[Uso Sistemas]],"T","P"),"N","F"),Parámetros!$M$2:$N$17,2,0),"Completar hasta 3ra sem. para evaluar a Probacionista"))</f>
        <v/>
      </c>
      <c r="AQ816" s="39"/>
      <c r="AR816" s="39"/>
      <c r="AS816" s="39"/>
      <c r="AT816" s="28"/>
      <c r="AU816" s="55"/>
      <c r="AV816" s="55"/>
      <c r="AW816" s="55"/>
      <c r="AX816" s="249" t="str">
        <f>IF(V816="","",EOMONTH(EDATE(Tabla1[[#This Row],[Fecha Finalización]],2),0))</f>
        <v/>
      </c>
      <c r="AY816" s="39"/>
      <c r="AZ816" s="250" t="str">
        <f>IF(V816="","",EOMONTH(EDATE(Tabla1[[#This Row],[Fecha Finalización]],3),0))</f>
        <v/>
      </c>
      <c r="BA816" s="39"/>
      <c r="BB816" s="39"/>
      <c r="BC816" s="236"/>
      <c r="BD816" s="234" t="str">
        <f>IF(F816="","",Tabla1[[#This Row],[sem 01]]&amp;Tabla1[[#This Row],[sem 02]]&amp;Tabla1[[#This Row],[sem 03]])</f>
        <v/>
      </c>
      <c r="BE816" s="235" t="str">
        <f>IF(TRIM(F816)="","",$B$1&amp;"-"&amp;SUBSTITUTE(Tabla1[[#This Row],[Mes Inscrito]]," ","")&amp;"-"&amp;SUBSTITUTE(Tabla1[[#This Row],[Dia de clases Inscrito]]," ","")&amp;"-"&amp;SUBSTITUTE(Tabla1[[#This Row],[Horario Inscrito]]," ","")&amp;"-"&amp;Tabla1[[#This Row],[Fecha Inicio grupo]])</f>
        <v/>
      </c>
      <c r="BF816" s="252" t="str">
        <f>IF(F816="","",Tabla1[[#This Row],[Curso]])</f>
        <v/>
      </c>
      <c r="BG816" s="253" t="str">
        <f>+IF(TRIM(F816)="","",$B$1&amp;"-"&amp;TRIM(Tabla1[[#This Row],[Mes Inscrito]])&amp;"-"&amp;TRIM(Tabla1[[#This Row],[Dia de clases Inscrito]])&amp;"-"&amp;TRIM(Tabla1[[#This Row],[Horario Inscrito]])&amp;"-"&amp;TRIM(Tabla1[[#This Row],[Fecha Inicio grupo]])&amp;"-"&amp;TRIM(Tabla1[[#This Row],[Tipo Incrito]]))</f>
        <v/>
      </c>
      <c r="BH816" s="307"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8"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8"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8" t="str">
        <f>IF(Tabla1[[#This Row],[Fecha Inicio grupo]]="","",IFERROR(VLOOKUP(Tabla1[[#This Row],[Mes de Alta como miembro]],Parámetros!$AM$2:$AN$16,2,0),"01/01/1900"))</f>
        <v/>
      </c>
    </row>
    <row r="817" spans="1:63" ht="14.45">
      <c r="A817" s="68">
        <v>814</v>
      </c>
      <c r="B817" s="29"/>
      <c r="C817" s="34"/>
      <c r="D817" s="42"/>
      <c r="E817" s="64"/>
      <c r="F817" s="45"/>
      <c r="G817" s="45"/>
      <c r="H817" s="164"/>
      <c r="I817" s="42"/>
      <c r="J817" s="28"/>
      <c r="K817" s="69"/>
      <c r="L817" s="68"/>
      <c r="M817" s="46"/>
      <c r="N817" s="239" t="str">
        <f ca="1">IF(Tabla1[[#This Row],[Fecha de nac]]="","",IF(Tabla1[[#This Row],[Fecha Finalización]] &gt;=TODAY(), DATEDIF(Tabla1[[#This Row],[Fecha de nac]],TODAY(),"y"), ROUNDDOWN((Tabla1[[#This Row],[Fecha Finalización]] -Tabla1[[#This Row],[Fecha de nac]])/365,0)))</f>
        <v/>
      </c>
      <c r="O817" s="170"/>
      <c r="P817" s="34"/>
      <c r="Q817" s="67"/>
      <c r="R817" s="67"/>
      <c r="S817" s="67"/>
      <c r="T817" s="67"/>
      <c r="U817" s="244" t="str">
        <f>IF(F817="","",Tabla1[[#This Row],[Fecha Inicio grupo]]+3*7-7)</f>
        <v/>
      </c>
      <c r="V817" s="245" t="str">
        <f>IF(F817="","",EDATE(Tabla1[[#This Row],[Fecha Inicio grupo]],3))</f>
        <v/>
      </c>
      <c r="W817" s="29"/>
      <c r="X817" s="29"/>
      <c r="Y817" s="76"/>
      <c r="Z817" s="76"/>
      <c r="AA817" s="76"/>
      <c r="AB817" s="76"/>
      <c r="AC817" s="76"/>
      <c r="AD817" s="76"/>
      <c r="AE817" s="76"/>
      <c r="AF817" s="76"/>
      <c r="AG817" s="76"/>
      <c r="AH817" s="76"/>
      <c r="AI817" s="76"/>
      <c r="AJ817" s="76"/>
      <c r="AK817" s="76"/>
      <c r="AL817" s="76"/>
      <c r="AM817" s="76"/>
      <c r="AN817" s="76"/>
      <c r="AO817" s="145"/>
      <c r="AP817" s="247" t="str">
        <f>IF(F817="","",IFERROR(VLOOKUP(SUBSTITUTE(SUBSTITUTE(Tabla1[[#This Row],[Uso Sistemas]],"T","P"),"N","F"),Parámetros!$M$2:$N$17,2,0),"Completar hasta 3ra sem. para evaluar a Probacionista"))</f>
        <v/>
      </c>
      <c r="AQ817" s="39"/>
      <c r="AR817" s="39"/>
      <c r="AS817" s="39"/>
      <c r="AT817" s="28"/>
      <c r="AU817" s="55"/>
      <c r="AV817" s="55"/>
      <c r="AW817" s="55"/>
      <c r="AX817" s="249" t="str">
        <f>IF(V817="","",EOMONTH(EDATE(Tabla1[[#This Row],[Fecha Finalización]],2),0))</f>
        <v/>
      </c>
      <c r="AY817" s="39"/>
      <c r="AZ817" s="250" t="str">
        <f>IF(V817="","",EOMONTH(EDATE(Tabla1[[#This Row],[Fecha Finalización]],3),0))</f>
        <v/>
      </c>
      <c r="BA817" s="39"/>
      <c r="BB817" s="39"/>
      <c r="BC817" s="236"/>
      <c r="BD817" s="234" t="str">
        <f>IF(F817="","",Tabla1[[#This Row],[sem 01]]&amp;Tabla1[[#This Row],[sem 02]]&amp;Tabla1[[#This Row],[sem 03]])</f>
        <v/>
      </c>
      <c r="BE817" s="235" t="str">
        <f>IF(TRIM(F817)="","",$B$1&amp;"-"&amp;SUBSTITUTE(Tabla1[[#This Row],[Mes Inscrito]]," ","")&amp;"-"&amp;SUBSTITUTE(Tabla1[[#This Row],[Dia de clases Inscrito]]," ","")&amp;"-"&amp;SUBSTITUTE(Tabla1[[#This Row],[Horario Inscrito]]," ","")&amp;"-"&amp;Tabla1[[#This Row],[Fecha Inicio grupo]])</f>
        <v/>
      </c>
      <c r="BF817" s="252" t="str">
        <f>IF(F817="","",Tabla1[[#This Row],[Curso]])</f>
        <v/>
      </c>
      <c r="BG817" s="253" t="str">
        <f>+IF(TRIM(F817)="","",$B$1&amp;"-"&amp;TRIM(Tabla1[[#This Row],[Mes Inscrito]])&amp;"-"&amp;TRIM(Tabla1[[#This Row],[Dia de clases Inscrito]])&amp;"-"&amp;TRIM(Tabla1[[#This Row],[Horario Inscrito]])&amp;"-"&amp;TRIM(Tabla1[[#This Row],[Fecha Inicio grupo]])&amp;"-"&amp;TRIM(Tabla1[[#This Row],[Tipo Incrito]]))</f>
        <v/>
      </c>
      <c r="BH817" s="307"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8"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8"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8" t="str">
        <f>IF(Tabla1[[#This Row],[Fecha Inicio grupo]]="","",IFERROR(VLOOKUP(Tabla1[[#This Row],[Mes de Alta como miembro]],Parámetros!$AM$2:$AN$16,2,0),"01/01/1900"))</f>
        <v/>
      </c>
    </row>
    <row r="818" spans="1:63" ht="14.45">
      <c r="A818" s="68">
        <v>815</v>
      </c>
      <c r="B818" s="29"/>
      <c r="C818" s="34"/>
      <c r="D818" s="42"/>
      <c r="E818" s="64"/>
      <c r="F818" s="45"/>
      <c r="G818" s="45"/>
      <c r="H818" s="164"/>
      <c r="I818" s="42"/>
      <c r="J818" s="28"/>
      <c r="K818" s="69"/>
      <c r="L818" s="68"/>
      <c r="M818" s="46"/>
      <c r="N818" s="239" t="str">
        <f ca="1">IF(Tabla1[[#This Row],[Fecha de nac]]="","",IF(Tabla1[[#This Row],[Fecha Finalización]] &gt;=TODAY(), DATEDIF(Tabla1[[#This Row],[Fecha de nac]],TODAY(),"y"), ROUNDDOWN((Tabla1[[#This Row],[Fecha Finalización]] -Tabla1[[#This Row],[Fecha de nac]])/365,0)))</f>
        <v/>
      </c>
      <c r="O818" s="170"/>
      <c r="P818" s="34"/>
      <c r="Q818" s="67"/>
      <c r="R818" s="67"/>
      <c r="S818" s="67"/>
      <c r="T818" s="67"/>
      <c r="U818" s="244" t="str">
        <f>IF(F818="","",Tabla1[[#This Row],[Fecha Inicio grupo]]+3*7-7)</f>
        <v/>
      </c>
      <c r="V818" s="245" t="str">
        <f>IF(F818="","",EDATE(Tabla1[[#This Row],[Fecha Inicio grupo]],3))</f>
        <v/>
      </c>
      <c r="W818" s="29"/>
      <c r="X818" s="29"/>
      <c r="Y818" s="76"/>
      <c r="Z818" s="76"/>
      <c r="AA818" s="76"/>
      <c r="AB818" s="76"/>
      <c r="AC818" s="76"/>
      <c r="AD818" s="76"/>
      <c r="AE818" s="76"/>
      <c r="AF818" s="76"/>
      <c r="AG818" s="76"/>
      <c r="AH818" s="76"/>
      <c r="AI818" s="76"/>
      <c r="AJ818" s="76"/>
      <c r="AK818" s="76"/>
      <c r="AL818" s="76"/>
      <c r="AM818" s="76"/>
      <c r="AN818" s="76"/>
      <c r="AO818" s="145"/>
      <c r="AP818" s="247" t="str">
        <f>IF(F818="","",IFERROR(VLOOKUP(SUBSTITUTE(SUBSTITUTE(Tabla1[[#This Row],[Uso Sistemas]],"T","P"),"N","F"),Parámetros!$M$2:$N$17,2,0),"Completar hasta 3ra sem. para evaluar a Probacionista"))</f>
        <v/>
      </c>
      <c r="AQ818" s="39"/>
      <c r="AR818" s="39"/>
      <c r="AS818" s="39"/>
      <c r="AT818" s="28"/>
      <c r="AU818" s="55"/>
      <c r="AV818" s="55"/>
      <c r="AW818" s="55"/>
      <c r="AX818" s="249" t="str">
        <f>IF(V818="","",EOMONTH(EDATE(Tabla1[[#This Row],[Fecha Finalización]],2),0))</f>
        <v/>
      </c>
      <c r="AY818" s="39"/>
      <c r="AZ818" s="250" t="str">
        <f>IF(V818="","",EOMONTH(EDATE(Tabla1[[#This Row],[Fecha Finalización]],3),0))</f>
        <v/>
      </c>
      <c r="BA818" s="39"/>
      <c r="BB818" s="39"/>
      <c r="BC818" s="236"/>
      <c r="BD818" s="234" t="str">
        <f>IF(F818="","",Tabla1[[#This Row],[sem 01]]&amp;Tabla1[[#This Row],[sem 02]]&amp;Tabla1[[#This Row],[sem 03]])</f>
        <v/>
      </c>
      <c r="BE818" s="235" t="str">
        <f>IF(TRIM(F818)="","",$B$1&amp;"-"&amp;SUBSTITUTE(Tabla1[[#This Row],[Mes Inscrito]]," ","")&amp;"-"&amp;SUBSTITUTE(Tabla1[[#This Row],[Dia de clases Inscrito]]," ","")&amp;"-"&amp;SUBSTITUTE(Tabla1[[#This Row],[Horario Inscrito]]," ","")&amp;"-"&amp;Tabla1[[#This Row],[Fecha Inicio grupo]])</f>
        <v/>
      </c>
      <c r="BF818" s="252" t="str">
        <f>IF(F818="","",Tabla1[[#This Row],[Curso]])</f>
        <v/>
      </c>
      <c r="BG818" s="253" t="str">
        <f>+IF(TRIM(F818)="","",$B$1&amp;"-"&amp;TRIM(Tabla1[[#This Row],[Mes Inscrito]])&amp;"-"&amp;TRIM(Tabla1[[#This Row],[Dia de clases Inscrito]])&amp;"-"&amp;TRIM(Tabla1[[#This Row],[Horario Inscrito]])&amp;"-"&amp;TRIM(Tabla1[[#This Row],[Fecha Inicio grupo]])&amp;"-"&amp;TRIM(Tabla1[[#This Row],[Tipo Incrito]]))</f>
        <v/>
      </c>
      <c r="BH818" s="307"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8"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8"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8" t="str">
        <f>IF(Tabla1[[#This Row],[Fecha Inicio grupo]]="","",IFERROR(VLOOKUP(Tabla1[[#This Row],[Mes de Alta como miembro]],Parámetros!$AM$2:$AN$16,2,0),"01/01/1900"))</f>
        <v/>
      </c>
    </row>
    <row r="819" spans="1:63" ht="14.45">
      <c r="A819" s="68">
        <v>816</v>
      </c>
      <c r="B819" s="29"/>
      <c r="C819" s="34"/>
      <c r="D819" s="42"/>
      <c r="E819" s="64"/>
      <c r="F819" s="45"/>
      <c r="G819" s="45"/>
      <c r="H819" s="164"/>
      <c r="I819" s="42"/>
      <c r="J819" s="28"/>
      <c r="K819" s="69"/>
      <c r="L819" s="68"/>
      <c r="M819" s="46"/>
      <c r="N819" s="239" t="str">
        <f ca="1">IF(Tabla1[[#This Row],[Fecha de nac]]="","",IF(Tabla1[[#This Row],[Fecha Finalización]] &gt;=TODAY(), DATEDIF(Tabla1[[#This Row],[Fecha de nac]],TODAY(),"y"), ROUNDDOWN((Tabla1[[#This Row],[Fecha Finalización]] -Tabla1[[#This Row],[Fecha de nac]])/365,0)))</f>
        <v/>
      </c>
      <c r="O819" s="170"/>
      <c r="P819" s="34"/>
      <c r="Q819" s="67"/>
      <c r="R819" s="67"/>
      <c r="S819" s="67"/>
      <c r="T819" s="67"/>
      <c r="U819" s="244" t="str">
        <f>IF(F819="","",Tabla1[[#This Row],[Fecha Inicio grupo]]+3*7-7)</f>
        <v/>
      </c>
      <c r="V819" s="245" t="str">
        <f>IF(F819="","",EDATE(Tabla1[[#This Row],[Fecha Inicio grupo]],3))</f>
        <v/>
      </c>
      <c r="W819" s="29"/>
      <c r="X819" s="29"/>
      <c r="Y819" s="76"/>
      <c r="Z819" s="76"/>
      <c r="AA819" s="76"/>
      <c r="AB819" s="76"/>
      <c r="AC819" s="76"/>
      <c r="AD819" s="76"/>
      <c r="AE819" s="76"/>
      <c r="AF819" s="76"/>
      <c r="AG819" s="76"/>
      <c r="AH819" s="76"/>
      <c r="AI819" s="76"/>
      <c r="AJ819" s="76"/>
      <c r="AK819" s="76"/>
      <c r="AL819" s="76"/>
      <c r="AM819" s="76"/>
      <c r="AN819" s="76"/>
      <c r="AO819" s="145"/>
      <c r="AP819" s="247" t="str">
        <f>IF(F819="","",IFERROR(VLOOKUP(SUBSTITUTE(SUBSTITUTE(Tabla1[[#This Row],[Uso Sistemas]],"T","P"),"N","F"),Parámetros!$M$2:$N$17,2,0),"Completar hasta 3ra sem. para evaluar a Probacionista"))</f>
        <v/>
      </c>
      <c r="AQ819" s="39"/>
      <c r="AR819" s="39"/>
      <c r="AS819" s="39"/>
      <c r="AT819" s="28"/>
      <c r="AU819" s="55"/>
      <c r="AV819" s="55"/>
      <c r="AW819" s="55"/>
      <c r="AX819" s="249" t="str">
        <f>IF(V819="","",EOMONTH(EDATE(Tabla1[[#This Row],[Fecha Finalización]],2),0))</f>
        <v/>
      </c>
      <c r="AY819" s="39"/>
      <c r="AZ819" s="250" t="str">
        <f>IF(V819="","",EOMONTH(EDATE(Tabla1[[#This Row],[Fecha Finalización]],3),0))</f>
        <v/>
      </c>
      <c r="BA819" s="39"/>
      <c r="BB819" s="39"/>
      <c r="BC819" s="236"/>
      <c r="BD819" s="234" t="str">
        <f>IF(F819="","",Tabla1[[#This Row],[sem 01]]&amp;Tabla1[[#This Row],[sem 02]]&amp;Tabla1[[#This Row],[sem 03]])</f>
        <v/>
      </c>
      <c r="BE819" s="235" t="str">
        <f>IF(TRIM(F819)="","",$B$1&amp;"-"&amp;SUBSTITUTE(Tabla1[[#This Row],[Mes Inscrito]]," ","")&amp;"-"&amp;SUBSTITUTE(Tabla1[[#This Row],[Dia de clases Inscrito]]," ","")&amp;"-"&amp;SUBSTITUTE(Tabla1[[#This Row],[Horario Inscrito]]," ","")&amp;"-"&amp;Tabla1[[#This Row],[Fecha Inicio grupo]])</f>
        <v/>
      </c>
      <c r="BF819" s="252" t="str">
        <f>IF(F819="","",Tabla1[[#This Row],[Curso]])</f>
        <v/>
      </c>
      <c r="BG819" s="253" t="str">
        <f>+IF(TRIM(F819)="","",$B$1&amp;"-"&amp;TRIM(Tabla1[[#This Row],[Mes Inscrito]])&amp;"-"&amp;TRIM(Tabla1[[#This Row],[Dia de clases Inscrito]])&amp;"-"&amp;TRIM(Tabla1[[#This Row],[Horario Inscrito]])&amp;"-"&amp;TRIM(Tabla1[[#This Row],[Fecha Inicio grupo]])&amp;"-"&amp;TRIM(Tabla1[[#This Row],[Tipo Incrito]]))</f>
        <v/>
      </c>
      <c r="BH819" s="307"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8"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8"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8" t="str">
        <f>IF(Tabla1[[#This Row],[Fecha Inicio grupo]]="","",IFERROR(VLOOKUP(Tabla1[[#This Row],[Mes de Alta como miembro]],Parámetros!$AM$2:$AN$16,2,0),"01/01/1900"))</f>
        <v/>
      </c>
    </row>
    <row r="820" spans="1:63" ht="14.45">
      <c r="A820" s="68">
        <v>817</v>
      </c>
      <c r="B820" s="29"/>
      <c r="C820" s="34"/>
      <c r="D820" s="42"/>
      <c r="E820" s="64"/>
      <c r="F820" s="45"/>
      <c r="G820" s="45"/>
      <c r="H820" s="164"/>
      <c r="I820" s="42"/>
      <c r="J820" s="28"/>
      <c r="K820" s="69"/>
      <c r="L820" s="68"/>
      <c r="M820" s="46"/>
      <c r="N820" s="239" t="str">
        <f ca="1">IF(Tabla1[[#This Row],[Fecha de nac]]="","",IF(Tabla1[[#This Row],[Fecha Finalización]] &gt;=TODAY(), DATEDIF(Tabla1[[#This Row],[Fecha de nac]],TODAY(),"y"), ROUNDDOWN((Tabla1[[#This Row],[Fecha Finalización]] -Tabla1[[#This Row],[Fecha de nac]])/365,0)))</f>
        <v/>
      </c>
      <c r="O820" s="170"/>
      <c r="P820" s="34"/>
      <c r="Q820" s="67"/>
      <c r="R820" s="67"/>
      <c r="S820" s="67"/>
      <c r="T820" s="67"/>
      <c r="U820" s="244" t="str">
        <f>IF(F820="","",Tabla1[[#This Row],[Fecha Inicio grupo]]+3*7-7)</f>
        <v/>
      </c>
      <c r="V820" s="245" t="str">
        <f>IF(F820="","",EDATE(Tabla1[[#This Row],[Fecha Inicio grupo]],3))</f>
        <v/>
      </c>
      <c r="W820" s="29"/>
      <c r="X820" s="29"/>
      <c r="Y820" s="76"/>
      <c r="Z820" s="76"/>
      <c r="AA820" s="76"/>
      <c r="AB820" s="76"/>
      <c r="AC820" s="76"/>
      <c r="AD820" s="76"/>
      <c r="AE820" s="76"/>
      <c r="AF820" s="76"/>
      <c r="AG820" s="76"/>
      <c r="AH820" s="76"/>
      <c r="AI820" s="76"/>
      <c r="AJ820" s="76"/>
      <c r="AK820" s="76"/>
      <c r="AL820" s="76"/>
      <c r="AM820" s="76"/>
      <c r="AN820" s="76"/>
      <c r="AO820" s="145"/>
      <c r="AP820" s="247" t="str">
        <f>IF(F820="","",IFERROR(VLOOKUP(SUBSTITUTE(SUBSTITUTE(Tabla1[[#This Row],[Uso Sistemas]],"T","P"),"N","F"),Parámetros!$M$2:$N$17,2,0),"Completar hasta 3ra sem. para evaluar a Probacionista"))</f>
        <v/>
      </c>
      <c r="AQ820" s="39"/>
      <c r="AR820" s="39"/>
      <c r="AS820" s="39"/>
      <c r="AT820" s="28"/>
      <c r="AU820" s="55"/>
      <c r="AV820" s="55"/>
      <c r="AW820" s="55"/>
      <c r="AX820" s="249" t="str">
        <f>IF(V820="","",EOMONTH(EDATE(Tabla1[[#This Row],[Fecha Finalización]],2),0))</f>
        <v/>
      </c>
      <c r="AY820" s="39"/>
      <c r="AZ820" s="250" t="str">
        <f>IF(V820="","",EOMONTH(EDATE(Tabla1[[#This Row],[Fecha Finalización]],3),0))</f>
        <v/>
      </c>
      <c r="BA820" s="39"/>
      <c r="BB820" s="39"/>
      <c r="BC820" s="236"/>
      <c r="BD820" s="234" t="str">
        <f>IF(F820="","",Tabla1[[#This Row],[sem 01]]&amp;Tabla1[[#This Row],[sem 02]]&amp;Tabla1[[#This Row],[sem 03]])</f>
        <v/>
      </c>
      <c r="BE820" s="235" t="str">
        <f>IF(TRIM(F820)="","",$B$1&amp;"-"&amp;SUBSTITUTE(Tabla1[[#This Row],[Mes Inscrito]]," ","")&amp;"-"&amp;SUBSTITUTE(Tabla1[[#This Row],[Dia de clases Inscrito]]," ","")&amp;"-"&amp;SUBSTITUTE(Tabla1[[#This Row],[Horario Inscrito]]," ","")&amp;"-"&amp;Tabla1[[#This Row],[Fecha Inicio grupo]])</f>
        <v/>
      </c>
      <c r="BF820" s="252" t="str">
        <f>IF(F820="","",Tabla1[[#This Row],[Curso]])</f>
        <v/>
      </c>
      <c r="BG820" s="253" t="str">
        <f>+IF(TRIM(F820)="","",$B$1&amp;"-"&amp;TRIM(Tabla1[[#This Row],[Mes Inscrito]])&amp;"-"&amp;TRIM(Tabla1[[#This Row],[Dia de clases Inscrito]])&amp;"-"&amp;TRIM(Tabla1[[#This Row],[Horario Inscrito]])&amp;"-"&amp;TRIM(Tabla1[[#This Row],[Fecha Inicio grupo]])&amp;"-"&amp;TRIM(Tabla1[[#This Row],[Tipo Incrito]]))</f>
        <v/>
      </c>
      <c r="BH820" s="307"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8"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8"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8" t="str">
        <f>IF(Tabla1[[#This Row],[Fecha Inicio grupo]]="","",IFERROR(VLOOKUP(Tabla1[[#This Row],[Mes de Alta como miembro]],Parámetros!$AM$2:$AN$16,2,0),"01/01/1900"))</f>
        <v/>
      </c>
    </row>
    <row r="821" spans="1:63" ht="14.45">
      <c r="A821" s="68">
        <v>818</v>
      </c>
      <c r="B821" s="29"/>
      <c r="C821" s="34"/>
      <c r="D821" s="42"/>
      <c r="E821" s="64"/>
      <c r="F821" s="45"/>
      <c r="G821" s="45"/>
      <c r="H821" s="164"/>
      <c r="I821" s="42"/>
      <c r="J821" s="28"/>
      <c r="K821" s="69"/>
      <c r="L821" s="68"/>
      <c r="M821" s="46"/>
      <c r="N821" s="239" t="str">
        <f ca="1">IF(Tabla1[[#This Row],[Fecha de nac]]="","",IF(Tabla1[[#This Row],[Fecha Finalización]] &gt;=TODAY(), DATEDIF(Tabla1[[#This Row],[Fecha de nac]],TODAY(),"y"), ROUNDDOWN((Tabla1[[#This Row],[Fecha Finalización]] -Tabla1[[#This Row],[Fecha de nac]])/365,0)))</f>
        <v/>
      </c>
      <c r="O821" s="170"/>
      <c r="P821" s="34"/>
      <c r="Q821" s="67"/>
      <c r="R821" s="67"/>
      <c r="S821" s="67"/>
      <c r="T821" s="67"/>
      <c r="U821" s="244" t="str">
        <f>IF(F821="","",Tabla1[[#This Row],[Fecha Inicio grupo]]+3*7-7)</f>
        <v/>
      </c>
      <c r="V821" s="245" t="str">
        <f>IF(F821="","",EDATE(Tabla1[[#This Row],[Fecha Inicio grupo]],3))</f>
        <v/>
      </c>
      <c r="W821" s="29"/>
      <c r="X821" s="29"/>
      <c r="Y821" s="76"/>
      <c r="Z821" s="76"/>
      <c r="AA821" s="76"/>
      <c r="AB821" s="76"/>
      <c r="AC821" s="76"/>
      <c r="AD821" s="76"/>
      <c r="AE821" s="76"/>
      <c r="AF821" s="76"/>
      <c r="AG821" s="76"/>
      <c r="AH821" s="76"/>
      <c r="AI821" s="76"/>
      <c r="AJ821" s="76"/>
      <c r="AK821" s="76"/>
      <c r="AL821" s="76"/>
      <c r="AM821" s="76"/>
      <c r="AN821" s="76"/>
      <c r="AO821" s="145"/>
      <c r="AP821" s="247" t="str">
        <f>IF(F821="","",IFERROR(VLOOKUP(SUBSTITUTE(SUBSTITUTE(Tabla1[[#This Row],[Uso Sistemas]],"T","P"),"N","F"),Parámetros!$M$2:$N$17,2,0),"Completar hasta 3ra sem. para evaluar a Probacionista"))</f>
        <v/>
      </c>
      <c r="AQ821" s="39"/>
      <c r="AR821" s="39"/>
      <c r="AS821" s="39"/>
      <c r="AT821" s="28"/>
      <c r="AU821" s="55"/>
      <c r="AV821" s="55"/>
      <c r="AW821" s="55"/>
      <c r="AX821" s="249" t="str">
        <f>IF(V821="","",EOMONTH(EDATE(Tabla1[[#This Row],[Fecha Finalización]],2),0))</f>
        <v/>
      </c>
      <c r="AY821" s="39"/>
      <c r="AZ821" s="250" t="str">
        <f>IF(V821="","",EOMONTH(EDATE(Tabla1[[#This Row],[Fecha Finalización]],3),0))</f>
        <v/>
      </c>
      <c r="BA821" s="39"/>
      <c r="BB821" s="39"/>
      <c r="BC821" s="236"/>
      <c r="BD821" s="234" t="str">
        <f>IF(F821="","",Tabla1[[#This Row],[sem 01]]&amp;Tabla1[[#This Row],[sem 02]]&amp;Tabla1[[#This Row],[sem 03]])</f>
        <v/>
      </c>
      <c r="BE821" s="235" t="str">
        <f>IF(TRIM(F821)="","",$B$1&amp;"-"&amp;SUBSTITUTE(Tabla1[[#This Row],[Mes Inscrito]]," ","")&amp;"-"&amp;SUBSTITUTE(Tabla1[[#This Row],[Dia de clases Inscrito]]," ","")&amp;"-"&amp;SUBSTITUTE(Tabla1[[#This Row],[Horario Inscrito]]," ","")&amp;"-"&amp;Tabla1[[#This Row],[Fecha Inicio grupo]])</f>
        <v/>
      </c>
      <c r="BF821" s="252" t="str">
        <f>IF(F821="","",Tabla1[[#This Row],[Curso]])</f>
        <v/>
      </c>
      <c r="BG821" s="253" t="str">
        <f>+IF(TRIM(F821)="","",$B$1&amp;"-"&amp;TRIM(Tabla1[[#This Row],[Mes Inscrito]])&amp;"-"&amp;TRIM(Tabla1[[#This Row],[Dia de clases Inscrito]])&amp;"-"&amp;TRIM(Tabla1[[#This Row],[Horario Inscrito]])&amp;"-"&amp;TRIM(Tabla1[[#This Row],[Fecha Inicio grupo]])&amp;"-"&amp;TRIM(Tabla1[[#This Row],[Tipo Incrito]]))</f>
        <v/>
      </c>
      <c r="BH821" s="307"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8"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8"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8" t="str">
        <f>IF(Tabla1[[#This Row],[Fecha Inicio grupo]]="","",IFERROR(VLOOKUP(Tabla1[[#This Row],[Mes de Alta como miembro]],Parámetros!$AM$2:$AN$16,2,0),"01/01/1900"))</f>
        <v/>
      </c>
    </row>
    <row r="822" spans="1:63" ht="14.45">
      <c r="A822" s="68">
        <v>819</v>
      </c>
      <c r="B822" s="29"/>
      <c r="C822" s="34"/>
      <c r="D822" s="42"/>
      <c r="E822" s="64"/>
      <c r="F822" s="45"/>
      <c r="G822" s="45"/>
      <c r="H822" s="164"/>
      <c r="I822" s="42"/>
      <c r="J822" s="28"/>
      <c r="K822" s="69"/>
      <c r="L822" s="68"/>
      <c r="M822" s="46"/>
      <c r="N822" s="239" t="str">
        <f ca="1">IF(Tabla1[[#This Row],[Fecha de nac]]="","",IF(Tabla1[[#This Row],[Fecha Finalización]] &gt;=TODAY(), DATEDIF(Tabla1[[#This Row],[Fecha de nac]],TODAY(),"y"), ROUNDDOWN((Tabla1[[#This Row],[Fecha Finalización]] -Tabla1[[#This Row],[Fecha de nac]])/365,0)))</f>
        <v/>
      </c>
      <c r="O822" s="170"/>
      <c r="P822" s="34"/>
      <c r="Q822" s="67"/>
      <c r="R822" s="67"/>
      <c r="S822" s="67"/>
      <c r="T822" s="67"/>
      <c r="U822" s="244" t="str">
        <f>IF(F822="","",Tabla1[[#This Row],[Fecha Inicio grupo]]+3*7-7)</f>
        <v/>
      </c>
      <c r="V822" s="245" t="str">
        <f>IF(F822="","",EDATE(Tabla1[[#This Row],[Fecha Inicio grupo]],3))</f>
        <v/>
      </c>
      <c r="W822" s="29"/>
      <c r="X822" s="29"/>
      <c r="Y822" s="76"/>
      <c r="Z822" s="76"/>
      <c r="AA822" s="76"/>
      <c r="AB822" s="76"/>
      <c r="AC822" s="76"/>
      <c r="AD822" s="76"/>
      <c r="AE822" s="76"/>
      <c r="AF822" s="76"/>
      <c r="AG822" s="76"/>
      <c r="AH822" s="76"/>
      <c r="AI822" s="76"/>
      <c r="AJ822" s="76"/>
      <c r="AK822" s="76"/>
      <c r="AL822" s="76"/>
      <c r="AM822" s="76"/>
      <c r="AN822" s="76"/>
      <c r="AO822" s="145"/>
      <c r="AP822" s="247" t="str">
        <f>IF(F822="","",IFERROR(VLOOKUP(SUBSTITUTE(SUBSTITUTE(Tabla1[[#This Row],[Uso Sistemas]],"T","P"),"N","F"),Parámetros!$M$2:$N$17,2,0),"Completar hasta 3ra sem. para evaluar a Probacionista"))</f>
        <v/>
      </c>
      <c r="AQ822" s="39"/>
      <c r="AR822" s="39"/>
      <c r="AS822" s="39"/>
      <c r="AT822" s="28"/>
      <c r="AU822" s="55"/>
      <c r="AV822" s="55"/>
      <c r="AW822" s="55"/>
      <c r="AX822" s="249" t="str">
        <f>IF(V822="","",EOMONTH(EDATE(Tabla1[[#This Row],[Fecha Finalización]],2),0))</f>
        <v/>
      </c>
      <c r="AY822" s="39"/>
      <c r="AZ822" s="250" t="str">
        <f>IF(V822="","",EOMONTH(EDATE(Tabla1[[#This Row],[Fecha Finalización]],3),0))</f>
        <v/>
      </c>
      <c r="BA822" s="39"/>
      <c r="BB822" s="39"/>
      <c r="BC822" s="236"/>
      <c r="BD822" s="234" t="str">
        <f>IF(F822="","",Tabla1[[#This Row],[sem 01]]&amp;Tabla1[[#This Row],[sem 02]]&amp;Tabla1[[#This Row],[sem 03]])</f>
        <v/>
      </c>
      <c r="BE822" s="235" t="str">
        <f>IF(TRIM(F822)="","",$B$1&amp;"-"&amp;SUBSTITUTE(Tabla1[[#This Row],[Mes Inscrito]]," ","")&amp;"-"&amp;SUBSTITUTE(Tabla1[[#This Row],[Dia de clases Inscrito]]," ","")&amp;"-"&amp;SUBSTITUTE(Tabla1[[#This Row],[Horario Inscrito]]," ","")&amp;"-"&amp;Tabla1[[#This Row],[Fecha Inicio grupo]])</f>
        <v/>
      </c>
      <c r="BF822" s="252" t="str">
        <f>IF(F822="","",Tabla1[[#This Row],[Curso]])</f>
        <v/>
      </c>
      <c r="BG822" s="253" t="str">
        <f>+IF(TRIM(F822)="","",$B$1&amp;"-"&amp;TRIM(Tabla1[[#This Row],[Mes Inscrito]])&amp;"-"&amp;TRIM(Tabla1[[#This Row],[Dia de clases Inscrito]])&amp;"-"&amp;TRIM(Tabla1[[#This Row],[Horario Inscrito]])&amp;"-"&amp;TRIM(Tabla1[[#This Row],[Fecha Inicio grupo]])&amp;"-"&amp;TRIM(Tabla1[[#This Row],[Tipo Incrito]]))</f>
        <v/>
      </c>
      <c r="BH822" s="307"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8"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8"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8" t="str">
        <f>IF(Tabla1[[#This Row],[Fecha Inicio grupo]]="","",IFERROR(VLOOKUP(Tabla1[[#This Row],[Mes de Alta como miembro]],Parámetros!$AM$2:$AN$16,2,0),"01/01/1900"))</f>
        <v/>
      </c>
    </row>
    <row r="823" spans="1:63" ht="14.45">
      <c r="A823" s="68">
        <v>820</v>
      </c>
      <c r="B823" s="29"/>
      <c r="C823" s="34"/>
      <c r="D823" s="42"/>
      <c r="E823" s="64"/>
      <c r="F823" s="45"/>
      <c r="G823" s="45"/>
      <c r="H823" s="164"/>
      <c r="I823" s="42"/>
      <c r="J823" s="28"/>
      <c r="K823" s="69"/>
      <c r="L823" s="68"/>
      <c r="M823" s="46"/>
      <c r="N823" s="239" t="str">
        <f ca="1">IF(Tabla1[[#This Row],[Fecha de nac]]="","",IF(Tabla1[[#This Row],[Fecha Finalización]] &gt;=TODAY(), DATEDIF(Tabla1[[#This Row],[Fecha de nac]],TODAY(),"y"), ROUNDDOWN((Tabla1[[#This Row],[Fecha Finalización]] -Tabla1[[#This Row],[Fecha de nac]])/365,0)))</f>
        <v/>
      </c>
      <c r="O823" s="170"/>
      <c r="P823" s="34"/>
      <c r="Q823" s="67"/>
      <c r="R823" s="67"/>
      <c r="S823" s="67"/>
      <c r="T823" s="67"/>
      <c r="U823" s="244" t="str">
        <f>IF(F823="","",Tabla1[[#This Row],[Fecha Inicio grupo]]+3*7-7)</f>
        <v/>
      </c>
      <c r="V823" s="245" t="str">
        <f>IF(F823="","",EDATE(Tabla1[[#This Row],[Fecha Inicio grupo]],3))</f>
        <v/>
      </c>
      <c r="W823" s="29"/>
      <c r="X823" s="29"/>
      <c r="Y823" s="76"/>
      <c r="Z823" s="76"/>
      <c r="AA823" s="76"/>
      <c r="AB823" s="76"/>
      <c r="AC823" s="76"/>
      <c r="AD823" s="76"/>
      <c r="AE823" s="76"/>
      <c r="AF823" s="76"/>
      <c r="AG823" s="76"/>
      <c r="AH823" s="76"/>
      <c r="AI823" s="76"/>
      <c r="AJ823" s="76"/>
      <c r="AK823" s="76"/>
      <c r="AL823" s="76"/>
      <c r="AM823" s="76"/>
      <c r="AN823" s="76"/>
      <c r="AO823" s="145"/>
      <c r="AP823" s="247" t="str">
        <f>IF(F823="","",IFERROR(VLOOKUP(SUBSTITUTE(SUBSTITUTE(Tabla1[[#This Row],[Uso Sistemas]],"T","P"),"N","F"),Parámetros!$M$2:$N$17,2,0),"Completar hasta 3ra sem. para evaluar a Probacionista"))</f>
        <v/>
      </c>
      <c r="AQ823" s="39"/>
      <c r="AR823" s="39"/>
      <c r="AS823" s="39"/>
      <c r="AT823" s="28"/>
      <c r="AU823" s="55"/>
      <c r="AV823" s="55"/>
      <c r="AW823" s="55"/>
      <c r="AX823" s="249" t="str">
        <f>IF(V823="","",EOMONTH(EDATE(Tabla1[[#This Row],[Fecha Finalización]],2),0))</f>
        <v/>
      </c>
      <c r="AY823" s="39"/>
      <c r="AZ823" s="250" t="str">
        <f>IF(V823="","",EOMONTH(EDATE(Tabla1[[#This Row],[Fecha Finalización]],3),0))</f>
        <v/>
      </c>
      <c r="BA823" s="39"/>
      <c r="BB823" s="39"/>
      <c r="BC823" s="236"/>
      <c r="BD823" s="234" t="str">
        <f>IF(F823="","",Tabla1[[#This Row],[sem 01]]&amp;Tabla1[[#This Row],[sem 02]]&amp;Tabla1[[#This Row],[sem 03]])</f>
        <v/>
      </c>
      <c r="BE823" s="235" t="str">
        <f>IF(TRIM(F823)="","",$B$1&amp;"-"&amp;SUBSTITUTE(Tabla1[[#This Row],[Mes Inscrito]]," ","")&amp;"-"&amp;SUBSTITUTE(Tabla1[[#This Row],[Dia de clases Inscrito]]," ","")&amp;"-"&amp;SUBSTITUTE(Tabla1[[#This Row],[Horario Inscrito]]," ","")&amp;"-"&amp;Tabla1[[#This Row],[Fecha Inicio grupo]])</f>
        <v/>
      </c>
      <c r="BF823" s="252" t="str">
        <f>IF(F823="","",Tabla1[[#This Row],[Curso]])</f>
        <v/>
      </c>
      <c r="BG823" s="253" t="str">
        <f>+IF(TRIM(F823)="","",$B$1&amp;"-"&amp;TRIM(Tabla1[[#This Row],[Mes Inscrito]])&amp;"-"&amp;TRIM(Tabla1[[#This Row],[Dia de clases Inscrito]])&amp;"-"&amp;TRIM(Tabla1[[#This Row],[Horario Inscrito]])&amp;"-"&amp;TRIM(Tabla1[[#This Row],[Fecha Inicio grupo]])&amp;"-"&amp;TRIM(Tabla1[[#This Row],[Tipo Incrito]]))</f>
        <v/>
      </c>
      <c r="BH823" s="307"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8"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8"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8" t="str">
        <f>IF(Tabla1[[#This Row],[Fecha Inicio grupo]]="","",IFERROR(VLOOKUP(Tabla1[[#This Row],[Mes de Alta como miembro]],Parámetros!$AM$2:$AN$16,2,0),"01/01/1900"))</f>
        <v/>
      </c>
    </row>
    <row r="824" spans="1:63" ht="14.45">
      <c r="A824" s="68">
        <v>821</v>
      </c>
      <c r="B824" s="29"/>
      <c r="C824" s="34"/>
      <c r="D824" s="42"/>
      <c r="E824" s="64"/>
      <c r="F824" s="45"/>
      <c r="G824" s="45"/>
      <c r="H824" s="164"/>
      <c r="I824" s="42"/>
      <c r="J824" s="28"/>
      <c r="K824" s="69"/>
      <c r="L824" s="68"/>
      <c r="M824" s="46"/>
      <c r="N824" s="239" t="str">
        <f ca="1">IF(Tabla1[[#This Row],[Fecha de nac]]="","",IF(Tabla1[[#This Row],[Fecha Finalización]] &gt;=TODAY(), DATEDIF(Tabla1[[#This Row],[Fecha de nac]],TODAY(),"y"), ROUNDDOWN((Tabla1[[#This Row],[Fecha Finalización]] -Tabla1[[#This Row],[Fecha de nac]])/365,0)))</f>
        <v/>
      </c>
      <c r="O824" s="170"/>
      <c r="P824" s="34"/>
      <c r="Q824" s="67"/>
      <c r="R824" s="67"/>
      <c r="S824" s="67"/>
      <c r="T824" s="67"/>
      <c r="U824" s="244" t="str">
        <f>IF(F824="","",Tabla1[[#This Row],[Fecha Inicio grupo]]+3*7-7)</f>
        <v/>
      </c>
      <c r="V824" s="245" t="str">
        <f>IF(F824="","",EDATE(Tabla1[[#This Row],[Fecha Inicio grupo]],3))</f>
        <v/>
      </c>
      <c r="W824" s="29"/>
      <c r="X824" s="29"/>
      <c r="Y824" s="76"/>
      <c r="Z824" s="76"/>
      <c r="AA824" s="76"/>
      <c r="AB824" s="76"/>
      <c r="AC824" s="76"/>
      <c r="AD824" s="76"/>
      <c r="AE824" s="76"/>
      <c r="AF824" s="76"/>
      <c r="AG824" s="76"/>
      <c r="AH824" s="76"/>
      <c r="AI824" s="76"/>
      <c r="AJ824" s="76"/>
      <c r="AK824" s="76"/>
      <c r="AL824" s="76"/>
      <c r="AM824" s="76"/>
      <c r="AN824" s="76"/>
      <c r="AO824" s="145"/>
      <c r="AP824" s="247" t="str">
        <f>IF(F824="","",IFERROR(VLOOKUP(SUBSTITUTE(SUBSTITUTE(Tabla1[[#This Row],[Uso Sistemas]],"T","P"),"N","F"),Parámetros!$M$2:$N$17,2,0),"Completar hasta 3ra sem. para evaluar a Probacionista"))</f>
        <v/>
      </c>
      <c r="AQ824" s="39"/>
      <c r="AR824" s="39"/>
      <c r="AS824" s="39"/>
      <c r="AT824" s="28"/>
      <c r="AU824" s="55"/>
      <c r="AV824" s="55"/>
      <c r="AW824" s="55"/>
      <c r="AX824" s="249" t="str">
        <f>IF(V824="","",EOMONTH(EDATE(Tabla1[[#This Row],[Fecha Finalización]],2),0))</f>
        <v/>
      </c>
      <c r="AY824" s="39"/>
      <c r="AZ824" s="250" t="str">
        <f>IF(V824="","",EOMONTH(EDATE(Tabla1[[#This Row],[Fecha Finalización]],3),0))</f>
        <v/>
      </c>
      <c r="BA824" s="39"/>
      <c r="BB824" s="39"/>
      <c r="BC824" s="236"/>
      <c r="BD824" s="234" t="str">
        <f>IF(F824="","",Tabla1[[#This Row],[sem 01]]&amp;Tabla1[[#This Row],[sem 02]]&amp;Tabla1[[#This Row],[sem 03]])</f>
        <v/>
      </c>
      <c r="BE824" s="235" t="str">
        <f>IF(TRIM(F824)="","",$B$1&amp;"-"&amp;SUBSTITUTE(Tabla1[[#This Row],[Mes Inscrito]]," ","")&amp;"-"&amp;SUBSTITUTE(Tabla1[[#This Row],[Dia de clases Inscrito]]," ","")&amp;"-"&amp;SUBSTITUTE(Tabla1[[#This Row],[Horario Inscrito]]," ","")&amp;"-"&amp;Tabla1[[#This Row],[Fecha Inicio grupo]])</f>
        <v/>
      </c>
      <c r="BF824" s="252" t="str">
        <f>IF(F824="","",Tabla1[[#This Row],[Curso]])</f>
        <v/>
      </c>
      <c r="BG824" s="253" t="str">
        <f>+IF(TRIM(F824)="","",$B$1&amp;"-"&amp;TRIM(Tabla1[[#This Row],[Mes Inscrito]])&amp;"-"&amp;TRIM(Tabla1[[#This Row],[Dia de clases Inscrito]])&amp;"-"&amp;TRIM(Tabla1[[#This Row],[Horario Inscrito]])&amp;"-"&amp;TRIM(Tabla1[[#This Row],[Fecha Inicio grupo]])&amp;"-"&amp;TRIM(Tabla1[[#This Row],[Tipo Incrito]]))</f>
        <v/>
      </c>
      <c r="BH824" s="307"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8"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8"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8" t="str">
        <f>IF(Tabla1[[#This Row],[Fecha Inicio grupo]]="","",IFERROR(VLOOKUP(Tabla1[[#This Row],[Mes de Alta como miembro]],Parámetros!$AM$2:$AN$16,2,0),"01/01/1900"))</f>
        <v/>
      </c>
    </row>
    <row r="825" spans="1:63" ht="14.45">
      <c r="A825" s="68">
        <v>822</v>
      </c>
      <c r="B825" s="29"/>
      <c r="C825" s="34"/>
      <c r="D825" s="42"/>
      <c r="E825" s="64"/>
      <c r="F825" s="45"/>
      <c r="G825" s="45"/>
      <c r="H825" s="164"/>
      <c r="I825" s="42"/>
      <c r="J825" s="28"/>
      <c r="K825" s="69"/>
      <c r="L825" s="68"/>
      <c r="M825" s="46"/>
      <c r="N825" s="239" t="str">
        <f ca="1">IF(Tabla1[[#This Row],[Fecha de nac]]="","",IF(Tabla1[[#This Row],[Fecha Finalización]] &gt;=TODAY(), DATEDIF(Tabla1[[#This Row],[Fecha de nac]],TODAY(),"y"), ROUNDDOWN((Tabla1[[#This Row],[Fecha Finalización]] -Tabla1[[#This Row],[Fecha de nac]])/365,0)))</f>
        <v/>
      </c>
      <c r="O825" s="170"/>
      <c r="P825" s="34"/>
      <c r="Q825" s="67"/>
      <c r="R825" s="67"/>
      <c r="S825" s="67"/>
      <c r="T825" s="67"/>
      <c r="U825" s="244" t="str">
        <f>IF(F825="","",Tabla1[[#This Row],[Fecha Inicio grupo]]+3*7-7)</f>
        <v/>
      </c>
      <c r="V825" s="245" t="str">
        <f>IF(F825="","",EDATE(Tabla1[[#This Row],[Fecha Inicio grupo]],3))</f>
        <v/>
      </c>
      <c r="W825" s="29"/>
      <c r="X825" s="29"/>
      <c r="Y825" s="76"/>
      <c r="Z825" s="76"/>
      <c r="AA825" s="76"/>
      <c r="AB825" s="76"/>
      <c r="AC825" s="76"/>
      <c r="AD825" s="76"/>
      <c r="AE825" s="76"/>
      <c r="AF825" s="76"/>
      <c r="AG825" s="76"/>
      <c r="AH825" s="76"/>
      <c r="AI825" s="76"/>
      <c r="AJ825" s="76"/>
      <c r="AK825" s="76"/>
      <c r="AL825" s="76"/>
      <c r="AM825" s="76"/>
      <c r="AN825" s="76"/>
      <c r="AO825" s="145"/>
      <c r="AP825" s="247" t="str">
        <f>IF(F825="","",IFERROR(VLOOKUP(SUBSTITUTE(SUBSTITUTE(Tabla1[[#This Row],[Uso Sistemas]],"T","P"),"N","F"),Parámetros!$M$2:$N$17,2,0),"Completar hasta 3ra sem. para evaluar a Probacionista"))</f>
        <v/>
      </c>
      <c r="AQ825" s="39"/>
      <c r="AR825" s="39"/>
      <c r="AS825" s="39"/>
      <c r="AT825" s="28"/>
      <c r="AU825" s="55"/>
      <c r="AV825" s="55"/>
      <c r="AW825" s="55"/>
      <c r="AX825" s="249" t="str">
        <f>IF(V825="","",EOMONTH(EDATE(Tabla1[[#This Row],[Fecha Finalización]],2),0))</f>
        <v/>
      </c>
      <c r="AY825" s="39"/>
      <c r="AZ825" s="250" t="str">
        <f>IF(V825="","",EOMONTH(EDATE(Tabla1[[#This Row],[Fecha Finalización]],3),0))</f>
        <v/>
      </c>
      <c r="BA825" s="39"/>
      <c r="BB825" s="39"/>
      <c r="BC825" s="236"/>
      <c r="BD825" s="234" t="str">
        <f>IF(F825="","",Tabla1[[#This Row],[sem 01]]&amp;Tabla1[[#This Row],[sem 02]]&amp;Tabla1[[#This Row],[sem 03]])</f>
        <v/>
      </c>
      <c r="BE825" s="235" t="str">
        <f>IF(TRIM(F825)="","",$B$1&amp;"-"&amp;SUBSTITUTE(Tabla1[[#This Row],[Mes Inscrito]]," ","")&amp;"-"&amp;SUBSTITUTE(Tabla1[[#This Row],[Dia de clases Inscrito]]," ","")&amp;"-"&amp;SUBSTITUTE(Tabla1[[#This Row],[Horario Inscrito]]," ","")&amp;"-"&amp;Tabla1[[#This Row],[Fecha Inicio grupo]])</f>
        <v/>
      </c>
      <c r="BF825" s="252" t="str">
        <f>IF(F825="","",Tabla1[[#This Row],[Curso]])</f>
        <v/>
      </c>
      <c r="BG825" s="253" t="str">
        <f>+IF(TRIM(F825)="","",$B$1&amp;"-"&amp;TRIM(Tabla1[[#This Row],[Mes Inscrito]])&amp;"-"&amp;TRIM(Tabla1[[#This Row],[Dia de clases Inscrito]])&amp;"-"&amp;TRIM(Tabla1[[#This Row],[Horario Inscrito]])&amp;"-"&amp;TRIM(Tabla1[[#This Row],[Fecha Inicio grupo]])&amp;"-"&amp;TRIM(Tabla1[[#This Row],[Tipo Incrito]]))</f>
        <v/>
      </c>
      <c r="BH825" s="307"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8"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8"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8" t="str">
        <f>IF(Tabla1[[#This Row],[Fecha Inicio grupo]]="","",IFERROR(VLOOKUP(Tabla1[[#This Row],[Mes de Alta como miembro]],Parámetros!$AM$2:$AN$16,2,0),"01/01/1900"))</f>
        <v/>
      </c>
    </row>
    <row r="826" spans="1:63" ht="14.45">
      <c r="A826" s="68">
        <v>823</v>
      </c>
      <c r="B826" s="29"/>
      <c r="C826" s="34"/>
      <c r="D826" s="42"/>
      <c r="E826" s="64"/>
      <c r="F826" s="45"/>
      <c r="G826" s="45"/>
      <c r="H826" s="164"/>
      <c r="I826" s="42"/>
      <c r="J826" s="28"/>
      <c r="K826" s="69"/>
      <c r="L826" s="68"/>
      <c r="M826" s="46"/>
      <c r="N826" s="239" t="str">
        <f ca="1">IF(Tabla1[[#This Row],[Fecha de nac]]="","",IF(Tabla1[[#This Row],[Fecha Finalización]] &gt;=TODAY(), DATEDIF(Tabla1[[#This Row],[Fecha de nac]],TODAY(),"y"), ROUNDDOWN((Tabla1[[#This Row],[Fecha Finalización]] -Tabla1[[#This Row],[Fecha de nac]])/365,0)))</f>
        <v/>
      </c>
      <c r="O826" s="170"/>
      <c r="P826" s="34"/>
      <c r="Q826" s="67"/>
      <c r="R826" s="67"/>
      <c r="S826" s="67"/>
      <c r="T826" s="67"/>
      <c r="U826" s="244" t="str">
        <f>IF(F826="","",Tabla1[[#This Row],[Fecha Inicio grupo]]+3*7-7)</f>
        <v/>
      </c>
      <c r="V826" s="245" t="str">
        <f>IF(F826="","",EDATE(Tabla1[[#This Row],[Fecha Inicio grupo]],3))</f>
        <v/>
      </c>
      <c r="W826" s="29"/>
      <c r="X826" s="29"/>
      <c r="Y826" s="76"/>
      <c r="Z826" s="76"/>
      <c r="AA826" s="76"/>
      <c r="AB826" s="76"/>
      <c r="AC826" s="76"/>
      <c r="AD826" s="76"/>
      <c r="AE826" s="76"/>
      <c r="AF826" s="76"/>
      <c r="AG826" s="76"/>
      <c r="AH826" s="76"/>
      <c r="AI826" s="76"/>
      <c r="AJ826" s="76"/>
      <c r="AK826" s="76"/>
      <c r="AL826" s="76"/>
      <c r="AM826" s="76"/>
      <c r="AN826" s="76"/>
      <c r="AO826" s="145"/>
      <c r="AP826" s="247" t="str">
        <f>IF(F826="","",IFERROR(VLOOKUP(SUBSTITUTE(SUBSTITUTE(Tabla1[[#This Row],[Uso Sistemas]],"T","P"),"N","F"),Parámetros!$M$2:$N$17,2,0),"Completar hasta 3ra sem. para evaluar a Probacionista"))</f>
        <v/>
      </c>
      <c r="AQ826" s="39"/>
      <c r="AR826" s="39"/>
      <c r="AS826" s="39"/>
      <c r="AT826" s="28"/>
      <c r="AU826" s="55"/>
      <c r="AV826" s="55"/>
      <c r="AW826" s="55"/>
      <c r="AX826" s="249" t="str">
        <f>IF(V826="","",EOMONTH(EDATE(Tabla1[[#This Row],[Fecha Finalización]],2),0))</f>
        <v/>
      </c>
      <c r="AY826" s="39"/>
      <c r="AZ826" s="250" t="str">
        <f>IF(V826="","",EOMONTH(EDATE(Tabla1[[#This Row],[Fecha Finalización]],3),0))</f>
        <v/>
      </c>
      <c r="BA826" s="39"/>
      <c r="BB826" s="39"/>
      <c r="BC826" s="236"/>
      <c r="BD826" s="234" t="str">
        <f>IF(F826="","",Tabla1[[#This Row],[sem 01]]&amp;Tabla1[[#This Row],[sem 02]]&amp;Tabla1[[#This Row],[sem 03]])</f>
        <v/>
      </c>
      <c r="BE826" s="235" t="str">
        <f>IF(TRIM(F826)="","",$B$1&amp;"-"&amp;SUBSTITUTE(Tabla1[[#This Row],[Mes Inscrito]]," ","")&amp;"-"&amp;SUBSTITUTE(Tabla1[[#This Row],[Dia de clases Inscrito]]," ","")&amp;"-"&amp;SUBSTITUTE(Tabla1[[#This Row],[Horario Inscrito]]," ","")&amp;"-"&amp;Tabla1[[#This Row],[Fecha Inicio grupo]])</f>
        <v/>
      </c>
      <c r="BF826" s="252" t="str">
        <f>IF(F826="","",Tabla1[[#This Row],[Curso]])</f>
        <v/>
      </c>
      <c r="BG826" s="253" t="str">
        <f>+IF(TRIM(F826)="","",$B$1&amp;"-"&amp;TRIM(Tabla1[[#This Row],[Mes Inscrito]])&amp;"-"&amp;TRIM(Tabla1[[#This Row],[Dia de clases Inscrito]])&amp;"-"&amp;TRIM(Tabla1[[#This Row],[Horario Inscrito]])&amp;"-"&amp;TRIM(Tabla1[[#This Row],[Fecha Inicio grupo]])&amp;"-"&amp;TRIM(Tabla1[[#This Row],[Tipo Incrito]]))</f>
        <v/>
      </c>
      <c r="BH826" s="307"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8"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8"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8" t="str">
        <f>IF(Tabla1[[#This Row],[Fecha Inicio grupo]]="","",IFERROR(VLOOKUP(Tabla1[[#This Row],[Mes de Alta como miembro]],Parámetros!$AM$2:$AN$16,2,0),"01/01/1900"))</f>
        <v/>
      </c>
    </row>
    <row r="827" spans="1:63" ht="14.45">
      <c r="A827" s="68">
        <v>824</v>
      </c>
      <c r="B827" s="29"/>
      <c r="C827" s="34"/>
      <c r="D827" s="42"/>
      <c r="E827" s="64"/>
      <c r="F827" s="45"/>
      <c r="G827" s="45"/>
      <c r="H827" s="164"/>
      <c r="I827" s="42"/>
      <c r="J827" s="28"/>
      <c r="K827" s="69"/>
      <c r="L827" s="68"/>
      <c r="M827" s="46"/>
      <c r="N827" s="239" t="str">
        <f ca="1">IF(Tabla1[[#This Row],[Fecha de nac]]="","",IF(Tabla1[[#This Row],[Fecha Finalización]] &gt;=TODAY(), DATEDIF(Tabla1[[#This Row],[Fecha de nac]],TODAY(),"y"), ROUNDDOWN((Tabla1[[#This Row],[Fecha Finalización]] -Tabla1[[#This Row],[Fecha de nac]])/365,0)))</f>
        <v/>
      </c>
      <c r="O827" s="170"/>
      <c r="P827" s="34"/>
      <c r="Q827" s="67"/>
      <c r="R827" s="67"/>
      <c r="S827" s="67"/>
      <c r="T827" s="67"/>
      <c r="U827" s="244" t="str">
        <f>IF(F827="","",Tabla1[[#This Row],[Fecha Inicio grupo]]+3*7-7)</f>
        <v/>
      </c>
      <c r="V827" s="245" t="str">
        <f>IF(F827="","",EDATE(Tabla1[[#This Row],[Fecha Inicio grupo]],3))</f>
        <v/>
      </c>
      <c r="W827" s="29"/>
      <c r="X827" s="29"/>
      <c r="Y827" s="76"/>
      <c r="Z827" s="76"/>
      <c r="AA827" s="76"/>
      <c r="AB827" s="76"/>
      <c r="AC827" s="76"/>
      <c r="AD827" s="76"/>
      <c r="AE827" s="76"/>
      <c r="AF827" s="76"/>
      <c r="AG827" s="76"/>
      <c r="AH827" s="76"/>
      <c r="AI827" s="76"/>
      <c r="AJ827" s="76"/>
      <c r="AK827" s="76"/>
      <c r="AL827" s="76"/>
      <c r="AM827" s="76"/>
      <c r="AN827" s="76"/>
      <c r="AO827" s="145"/>
      <c r="AP827" s="247" t="str">
        <f>IF(F827="","",IFERROR(VLOOKUP(SUBSTITUTE(SUBSTITUTE(Tabla1[[#This Row],[Uso Sistemas]],"T","P"),"N","F"),Parámetros!$M$2:$N$17,2,0),"Completar hasta 3ra sem. para evaluar a Probacionista"))</f>
        <v/>
      </c>
      <c r="AQ827" s="39"/>
      <c r="AR827" s="39"/>
      <c r="AS827" s="39"/>
      <c r="AT827" s="28"/>
      <c r="AU827" s="55"/>
      <c r="AV827" s="55"/>
      <c r="AW827" s="55"/>
      <c r="AX827" s="249" t="str">
        <f>IF(V827="","",EOMONTH(EDATE(Tabla1[[#This Row],[Fecha Finalización]],2),0))</f>
        <v/>
      </c>
      <c r="AY827" s="39"/>
      <c r="AZ827" s="250" t="str">
        <f>IF(V827="","",EOMONTH(EDATE(Tabla1[[#This Row],[Fecha Finalización]],3),0))</f>
        <v/>
      </c>
      <c r="BA827" s="39"/>
      <c r="BB827" s="39"/>
      <c r="BC827" s="236"/>
      <c r="BD827" s="234" t="str">
        <f>IF(F827="","",Tabla1[[#This Row],[sem 01]]&amp;Tabla1[[#This Row],[sem 02]]&amp;Tabla1[[#This Row],[sem 03]])</f>
        <v/>
      </c>
      <c r="BE827" s="235" t="str">
        <f>IF(TRIM(F827)="","",$B$1&amp;"-"&amp;SUBSTITUTE(Tabla1[[#This Row],[Mes Inscrito]]," ","")&amp;"-"&amp;SUBSTITUTE(Tabla1[[#This Row],[Dia de clases Inscrito]]," ","")&amp;"-"&amp;SUBSTITUTE(Tabla1[[#This Row],[Horario Inscrito]]," ","")&amp;"-"&amp;Tabla1[[#This Row],[Fecha Inicio grupo]])</f>
        <v/>
      </c>
      <c r="BF827" s="252" t="str">
        <f>IF(F827="","",Tabla1[[#This Row],[Curso]])</f>
        <v/>
      </c>
      <c r="BG827" s="253" t="str">
        <f>+IF(TRIM(F827)="","",$B$1&amp;"-"&amp;TRIM(Tabla1[[#This Row],[Mes Inscrito]])&amp;"-"&amp;TRIM(Tabla1[[#This Row],[Dia de clases Inscrito]])&amp;"-"&amp;TRIM(Tabla1[[#This Row],[Horario Inscrito]])&amp;"-"&amp;TRIM(Tabla1[[#This Row],[Fecha Inicio grupo]])&amp;"-"&amp;TRIM(Tabla1[[#This Row],[Tipo Incrito]]))</f>
        <v/>
      </c>
      <c r="BH827" s="307"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8"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8"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8" t="str">
        <f>IF(Tabla1[[#This Row],[Fecha Inicio grupo]]="","",IFERROR(VLOOKUP(Tabla1[[#This Row],[Mes de Alta como miembro]],Parámetros!$AM$2:$AN$16,2,0),"01/01/1900"))</f>
        <v/>
      </c>
    </row>
    <row r="828" spans="1:63" ht="14.45">
      <c r="A828" s="68">
        <v>825</v>
      </c>
      <c r="B828" s="29"/>
      <c r="C828" s="34"/>
      <c r="D828" s="42"/>
      <c r="E828" s="64"/>
      <c r="F828" s="45"/>
      <c r="G828" s="45"/>
      <c r="H828" s="164"/>
      <c r="I828" s="42"/>
      <c r="J828" s="28"/>
      <c r="K828" s="69"/>
      <c r="L828" s="68"/>
      <c r="M828" s="46"/>
      <c r="N828" s="239" t="str">
        <f ca="1">IF(Tabla1[[#This Row],[Fecha de nac]]="","",IF(Tabla1[[#This Row],[Fecha Finalización]] &gt;=TODAY(), DATEDIF(Tabla1[[#This Row],[Fecha de nac]],TODAY(),"y"), ROUNDDOWN((Tabla1[[#This Row],[Fecha Finalización]] -Tabla1[[#This Row],[Fecha de nac]])/365,0)))</f>
        <v/>
      </c>
      <c r="O828" s="170"/>
      <c r="P828" s="34"/>
      <c r="Q828" s="67"/>
      <c r="R828" s="67"/>
      <c r="S828" s="67"/>
      <c r="T828" s="67"/>
      <c r="U828" s="244" t="str">
        <f>IF(F828="","",Tabla1[[#This Row],[Fecha Inicio grupo]]+3*7-7)</f>
        <v/>
      </c>
      <c r="V828" s="245" t="str">
        <f>IF(F828="","",EDATE(Tabla1[[#This Row],[Fecha Inicio grupo]],3))</f>
        <v/>
      </c>
      <c r="W828" s="29"/>
      <c r="X828" s="29"/>
      <c r="Y828" s="76"/>
      <c r="Z828" s="76"/>
      <c r="AA828" s="76"/>
      <c r="AB828" s="76"/>
      <c r="AC828" s="76"/>
      <c r="AD828" s="76"/>
      <c r="AE828" s="76"/>
      <c r="AF828" s="76"/>
      <c r="AG828" s="76"/>
      <c r="AH828" s="76"/>
      <c r="AI828" s="76"/>
      <c r="AJ828" s="76"/>
      <c r="AK828" s="76"/>
      <c r="AL828" s="76"/>
      <c r="AM828" s="76"/>
      <c r="AN828" s="76"/>
      <c r="AO828" s="145"/>
      <c r="AP828" s="247" t="str">
        <f>IF(F828="","",IFERROR(VLOOKUP(SUBSTITUTE(SUBSTITUTE(Tabla1[[#This Row],[Uso Sistemas]],"T","P"),"N","F"),Parámetros!$M$2:$N$17,2,0),"Completar hasta 3ra sem. para evaluar a Probacionista"))</f>
        <v/>
      </c>
      <c r="AQ828" s="39"/>
      <c r="AR828" s="39"/>
      <c r="AS828" s="39"/>
      <c r="AT828" s="28"/>
      <c r="AU828" s="55"/>
      <c r="AV828" s="55"/>
      <c r="AW828" s="55"/>
      <c r="AX828" s="249" t="str">
        <f>IF(V828="","",EOMONTH(EDATE(Tabla1[[#This Row],[Fecha Finalización]],2),0))</f>
        <v/>
      </c>
      <c r="AY828" s="39"/>
      <c r="AZ828" s="250" t="str">
        <f>IF(V828="","",EOMONTH(EDATE(Tabla1[[#This Row],[Fecha Finalización]],3),0))</f>
        <v/>
      </c>
      <c r="BA828" s="39"/>
      <c r="BB828" s="39"/>
      <c r="BC828" s="236"/>
      <c r="BD828" s="234" t="str">
        <f>IF(F828="","",Tabla1[[#This Row],[sem 01]]&amp;Tabla1[[#This Row],[sem 02]]&amp;Tabla1[[#This Row],[sem 03]])</f>
        <v/>
      </c>
      <c r="BE828" s="235" t="str">
        <f>IF(TRIM(F828)="","",$B$1&amp;"-"&amp;SUBSTITUTE(Tabla1[[#This Row],[Mes Inscrito]]," ","")&amp;"-"&amp;SUBSTITUTE(Tabla1[[#This Row],[Dia de clases Inscrito]]," ","")&amp;"-"&amp;SUBSTITUTE(Tabla1[[#This Row],[Horario Inscrito]]," ","")&amp;"-"&amp;Tabla1[[#This Row],[Fecha Inicio grupo]])</f>
        <v/>
      </c>
      <c r="BF828" s="252" t="str">
        <f>IF(F828="","",Tabla1[[#This Row],[Curso]])</f>
        <v/>
      </c>
      <c r="BG828" s="253" t="str">
        <f>+IF(TRIM(F828)="","",$B$1&amp;"-"&amp;TRIM(Tabla1[[#This Row],[Mes Inscrito]])&amp;"-"&amp;TRIM(Tabla1[[#This Row],[Dia de clases Inscrito]])&amp;"-"&amp;TRIM(Tabla1[[#This Row],[Horario Inscrito]])&amp;"-"&amp;TRIM(Tabla1[[#This Row],[Fecha Inicio grupo]])&amp;"-"&amp;TRIM(Tabla1[[#This Row],[Tipo Incrito]]))</f>
        <v/>
      </c>
      <c r="BH828" s="307"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8"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8"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8" t="str">
        <f>IF(Tabla1[[#This Row],[Fecha Inicio grupo]]="","",IFERROR(VLOOKUP(Tabla1[[#This Row],[Mes de Alta como miembro]],Parámetros!$AM$2:$AN$16,2,0),"01/01/1900"))</f>
        <v/>
      </c>
    </row>
    <row r="829" spans="1:63" ht="14.45">
      <c r="A829" s="68">
        <v>826</v>
      </c>
      <c r="B829" s="29"/>
      <c r="C829" s="34"/>
      <c r="D829" s="42"/>
      <c r="E829" s="64"/>
      <c r="F829" s="45"/>
      <c r="G829" s="45"/>
      <c r="H829" s="164"/>
      <c r="I829" s="42"/>
      <c r="J829" s="28"/>
      <c r="K829" s="69"/>
      <c r="L829" s="68"/>
      <c r="M829" s="46"/>
      <c r="N829" s="239" t="str">
        <f ca="1">IF(Tabla1[[#This Row],[Fecha de nac]]="","",IF(Tabla1[[#This Row],[Fecha Finalización]] &gt;=TODAY(), DATEDIF(Tabla1[[#This Row],[Fecha de nac]],TODAY(),"y"), ROUNDDOWN((Tabla1[[#This Row],[Fecha Finalización]] -Tabla1[[#This Row],[Fecha de nac]])/365,0)))</f>
        <v/>
      </c>
      <c r="O829" s="170"/>
      <c r="P829" s="34"/>
      <c r="Q829" s="67"/>
      <c r="R829" s="67"/>
      <c r="S829" s="67"/>
      <c r="T829" s="67"/>
      <c r="U829" s="244" t="str">
        <f>IF(F829="","",Tabla1[[#This Row],[Fecha Inicio grupo]]+3*7-7)</f>
        <v/>
      </c>
      <c r="V829" s="245" t="str">
        <f>IF(F829="","",EDATE(Tabla1[[#This Row],[Fecha Inicio grupo]],3))</f>
        <v/>
      </c>
      <c r="W829" s="29"/>
      <c r="X829" s="29"/>
      <c r="Y829" s="76"/>
      <c r="Z829" s="76"/>
      <c r="AA829" s="76"/>
      <c r="AB829" s="76"/>
      <c r="AC829" s="76"/>
      <c r="AD829" s="76"/>
      <c r="AE829" s="76"/>
      <c r="AF829" s="76"/>
      <c r="AG829" s="76"/>
      <c r="AH829" s="76"/>
      <c r="AI829" s="76"/>
      <c r="AJ829" s="76"/>
      <c r="AK829" s="76"/>
      <c r="AL829" s="76"/>
      <c r="AM829" s="76"/>
      <c r="AN829" s="76"/>
      <c r="AO829" s="145"/>
      <c r="AP829" s="247" t="str">
        <f>IF(F829="","",IFERROR(VLOOKUP(SUBSTITUTE(SUBSTITUTE(Tabla1[[#This Row],[Uso Sistemas]],"T","P"),"N","F"),Parámetros!$M$2:$N$17,2,0),"Completar hasta 3ra sem. para evaluar a Probacionista"))</f>
        <v/>
      </c>
      <c r="AQ829" s="39"/>
      <c r="AR829" s="39"/>
      <c r="AS829" s="39"/>
      <c r="AT829" s="28"/>
      <c r="AU829" s="55"/>
      <c r="AV829" s="55"/>
      <c r="AW829" s="55"/>
      <c r="AX829" s="249" t="str">
        <f>IF(V829="","",EOMONTH(EDATE(Tabla1[[#This Row],[Fecha Finalización]],2),0))</f>
        <v/>
      </c>
      <c r="AY829" s="39"/>
      <c r="AZ829" s="250" t="str">
        <f>IF(V829="","",EOMONTH(EDATE(Tabla1[[#This Row],[Fecha Finalización]],3),0))</f>
        <v/>
      </c>
      <c r="BA829" s="39"/>
      <c r="BB829" s="39"/>
      <c r="BC829" s="236"/>
      <c r="BD829" s="234" t="str">
        <f>IF(F829="","",Tabla1[[#This Row],[sem 01]]&amp;Tabla1[[#This Row],[sem 02]]&amp;Tabla1[[#This Row],[sem 03]])</f>
        <v/>
      </c>
      <c r="BE829" s="235" t="str">
        <f>IF(TRIM(F829)="","",$B$1&amp;"-"&amp;SUBSTITUTE(Tabla1[[#This Row],[Mes Inscrito]]," ","")&amp;"-"&amp;SUBSTITUTE(Tabla1[[#This Row],[Dia de clases Inscrito]]," ","")&amp;"-"&amp;SUBSTITUTE(Tabla1[[#This Row],[Horario Inscrito]]," ","")&amp;"-"&amp;Tabla1[[#This Row],[Fecha Inicio grupo]])</f>
        <v/>
      </c>
      <c r="BF829" s="252" t="str">
        <f>IF(F829="","",Tabla1[[#This Row],[Curso]])</f>
        <v/>
      </c>
      <c r="BG829" s="253" t="str">
        <f>+IF(TRIM(F829)="","",$B$1&amp;"-"&amp;TRIM(Tabla1[[#This Row],[Mes Inscrito]])&amp;"-"&amp;TRIM(Tabla1[[#This Row],[Dia de clases Inscrito]])&amp;"-"&amp;TRIM(Tabla1[[#This Row],[Horario Inscrito]])&amp;"-"&amp;TRIM(Tabla1[[#This Row],[Fecha Inicio grupo]])&amp;"-"&amp;TRIM(Tabla1[[#This Row],[Tipo Incrito]]))</f>
        <v/>
      </c>
      <c r="BH829" s="307"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8"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8"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8" t="str">
        <f>IF(Tabla1[[#This Row],[Fecha Inicio grupo]]="","",IFERROR(VLOOKUP(Tabla1[[#This Row],[Mes de Alta como miembro]],Parámetros!$AM$2:$AN$16,2,0),"01/01/1900"))</f>
        <v/>
      </c>
    </row>
    <row r="830" spans="1:63" ht="14.45">
      <c r="A830" s="68">
        <v>827</v>
      </c>
      <c r="B830" s="29"/>
      <c r="C830" s="34"/>
      <c r="D830" s="42"/>
      <c r="E830" s="64"/>
      <c r="F830" s="45"/>
      <c r="G830" s="45"/>
      <c r="H830" s="164"/>
      <c r="I830" s="42"/>
      <c r="J830" s="28"/>
      <c r="K830" s="69"/>
      <c r="L830" s="68"/>
      <c r="M830" s="46"/>
      <c r="N830" s="239" t="str">
        <f ca="1">IF(Tabla1[[#This Row],[Fecha de nac]]="","",IF(Tabla1[[#This Row],[Fecha Finalización]] &gt;=TODAY(), DATEDIF(Tabla1[[#This Row],[Fecha de nac]],TODAY(),"y"), ROUNDDOWN((Tabla1[[#This Row],[Fecha Finalización]] -Tabla1[[#This Row],[Fecha de nac]])/365,0)))</f>
        <v/>
      </c>
      <c r="O830" s="170"/>
      <c r="P830" s="34"/>
      <c r="Q830" s="67"/>
      <c r="R830" s="67"/>
      <c r="S830" s="67"/>
      <c r="T830" s="67"/>
      <c r="U830" s="244" t="str">
        <f>IF(F830="","",Tabla1[[#This Row],[Fecha Inicio grupo]]+3*7-7)</f>
        <v/>
      </c>
      <c r="V830" s="245" t="str">
        <f>IF(F830="","",EDATE(Tabla1[[#This Row],[Fecha Inicio grupo]],3))</f>
        <v/>
      </c>
      <c r="W830" s="29"/>
      <c r="X830" s="29"/>
      <c r="Y830" s="76"/>
      <c r="Z830" s="76"/>
      <c r="AA830" s="76"/>
      <c r="AB830" s="76"/>
      <c r="AC830" s="76"/>
      <c r="AD830" s="76"/>
      <c r="AE830" s="76"/>
      <c r="AF830" s="76"/>
      <c r="AG830" s="76"/>
      <c r="AH830" s="76"/>
      <c r="AI830" s="76"/>
      <c r="AJ830" s="76"/>
      <c r="AK830" s="76"/>
      <c r="AL830" s="76"/>
      <c r="AM830" s="76"/>
      <c r="AN830" s="76"/>
      <c r="AO830" s="145"/>
      <c r="AP830" s="247" t="str">
        <f>IF(F830="","",IFERROR(VLOOKUP(SUBSTITUTE(SUBSTITUTE(Tabla1[[#This Row],[Uso Sistemas]],"T","P"),"N","F"),Parámetros!$M$2:$N$17,2,0),"Completar hasta 3ra sem. para evaluar a Probacionista"))</f>
        <v/>
      </c>
      <c r="AQ830" s="39"/>
      <c r="AR830" s="39"/>
      <c r="AS830" s="39"/>
      <c r="AT830" s="28"/>
      <c r="AU830" s="55"/>
      <c r="AV830" s="55"/>
      <c r="AW830" s="55"/>
      <c r="AX830" s="249" t="str">
        <f>IF(V830="","",EOMONTH(EDATE(Tabla1[[#This Row],[Fecha Finalización]],2),0))</f>
        <v/>
      </c>
      <c r="AY830" s="39"/>
      <c r="AZ830" s="250" t="str">
        <f>IF(V830="","",EOMONTH(EDATE(Tabla1[[#This Row],[Fecha Finalización]],3),0))</f>
        <v/>
      </c>
      <c r="BA830" s="39"/>
      <c r="BB830" s="39"/>
      <c r="BC830" s="236"/>
      <c r="BD830" s="234" t="str">
        <f>IF(F830="","",Tabla1[[#This Row],[sem 01]]&amp;Tabla1[[#This Row],[sem 02]]&amp;Tabla1[[#This Row],[sem 03]])</f>
        <v/>
      </c>
      <c r="BE830" s="235" t="str">
        <f>IF(TRIM(F830)="","",$B$1&amp;"-"&amp;SUBSTITUTE(Tabla1[[#This Row],[Mes Inscrito]]," ","")&amp;"-"&amp;SUBSTITUTE(Tabla1[[#This Row],[Dia de clases Inscrito]]," ","")&amp;"-"&amp;SUBSTITUTE(Tabla1[[#This Row],[Horario Inscrito]]," ","")&amp;"-"&amp;Tabla1[[#This Row],[Fecha Inicio grupo]])</f>
        <v/>
      </c>
      <c r="BF830" s="252" t="str">
        <f>IF(F830="","",Tabla1[[#This Row],[Curso]])</f>
        <v/>
      </c>
      <c r="BG830" s="253" t="str">
        <f>+IF(TRIM(F830)="","",$B$1&amp;"-"&amp;TRIM(Tabla1[[#This Row],[Mes Inscrito]])&amp;"-"&amp;TRIM(Tabla1[[#This Row],[Dia de clases Inscrito]])&amp;"-"&amp;TRIM(Tabla1[[#This Row],[Horario Inscrito]])&amp;"-"&amp;TRIM(Tabla1[[#This Row],[Fecha Inicio grupo]])&amp;"-"&amp;TRIM(Tabla1[[#This Row],[Tipo Incrito]]))</f>
        <v/>
      </c>
      <c r="BH830" s="307"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8"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8"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8" t="str">
        <f>IF(Tabla1[[#This Row],[Fecha Inicio grupo]]="","",IFERROR(VLOOKUP(Tabla1[[#This Row],[Mes de Alta como miembro]],Parámetros!$AM$2:$AN$16,2,0),"01/01/1900"))</f>
        <v/>
      </c>
    </row>
    <row r="831" spans="1:63" ht="14.45">
      <c r="A831" s="68">
        <v>828</v>
      </c>
      <c r="B831" s="29"/>
      <c r="C831" s="34"/>
      <c r="D831" s="42"/>
      <c r="E831" s="64"/>
      <c r="F831" s="45"/>
      <c r="G831" s="45"/>
      <c r="H831" s="164"/>
      <c r="I831" s="42"/>
      <c r="J831" s="28"/>
      <c r="K831" s="69"/>
      <c r="L831" s="68"/>
      <c r="M831" s="46"/>
      <c r="N831" s="239" t="str">
        <f ca="1">IF(Tabla1[[#This Row],[Fecha de nac]]="","",IF(Tabla1[[#This Row],[Fecha Finalización]] &gt;=TODAY(), DATEDIF(Tabla1[[#This Row],[Fecha de nac]],TODAY(),"y"), ROUNDDOWN((Tabla1[[#This Row],[Fecha Finalización]] -Tabla1[[#This Row],[Fecha de nac]])/365,0)))</f>
        <v/>
      </c>
      <c r="O831" s="170"/>
      <c r="P831" s="34"/>
      <c r="Q831" s="67"/>
      <c r="R831" s="67"/>
      <c r="S831" s="67"/>
      <c r="T831" s="67"/>
      <c r="U831" s="244" t="str">
        <f>IF(F831="","",Tabla1[[#This Row],[Fecha Inicio grupo]]+3*7-7)</f>
        <v/>
      </c>
      <c r="V831" s="245" t="str">
        <f>IF(F831="","",EDATE(Tabla1[[#This Row],[Fecha Inicio grupo]],3))</f>
        <v/>
      </c>
      <c r="W831" s="29"/>
      <c r="X831" s="29"/>
      <c r="Y831" s="76"/>
      <c r="Z831" s="76"/>
      <c r="AA831" s="76"/>
      <c r="AB831" s="76"/>
      <c r="AC831" s="76"/>
      <c r="AD831" s="76"/>
      <c r="AE831" s="76"/>
      <c r="AF831" s="76"/>
      <c r="AG831" s="76"/>
      <c r="AH831" s="76"/>
      <c r="AI831" s="76"/>
      <c r="AJ831" s="76"/>
      <c r="AK831" s="76"/>
      <c r="AL831" s="76"/>
      <c r="AM831" s="76"/>
      <c r="AN831" s="76"/>
      <c r="AO831" s="145"/>
      <c r="AP831" s="247" t="str">
        <f>IF(F831="","",IFERROR(VLOOKUP(SUBSTITUTE(SUBSTITUTE(Tabla1[[#This Row],[Uso Sistemas]],"T","P"),"N","F"),Parámetros!$M$2:$N$17,2,0),"Completar hasta 3ra sem. para evaluar a Probacionista"))</f>
        <v/>
      </c>
      <c r="AQ831" s="39"/>
      <c r="AR831" s="39"/>
      <c r="AS831" s="39"/>
      <c r="AT831" s="28"/>
      <c r="AU831" s="55"/>
      <c r="AV831" s="55"/>
      <c r="AW831" s="55"/>
      <c r="AX831" s="249" t="str">
        <f>IF(V831="","",EOMONTH(EDATE(Tabla1[[#This Row],[Fecha Finalización]],2),0))</f>
        <v/>
      </c>
      <c r="AY831" s="39"/>
      <c r="AZ831" s="250" t="str">
        <f>IF(V831="","",EOMONTH(EDATE(Tabla1[[#This Row],[Fecha Finalización]],3),0))</f>
        <v/>
      </c>
      <c r="BA831" s="39"/>
      <c r="BB831" s="39"/>
      <c r="BC831" s="236"/>
      <c r="BD831" s="234" t="str">
        <f>IF(F831="","",Tabla1[[#This Row],[sem 01]]&amp;Tabla1[[#This Row],[sem 02]]&amp;Tabla1[[#This Row],[sem 03]])</f>
        <v/>
      </c>
      <c r="BE831" s="235" t="str">
        <f>IF(TRIM(F831)="","",$B$1&amp;"-"&amp;SUBSTITUTE(Tabla1[[#This Row],[Mes Inscrito]]," ","")&amp;"-"&amp;SUBSTITUTE(Tabla1[[#This Row],[Dia de clases Inscrito]]," ","")&amp;"-"&amp;SUBSTITUTE(Tabla1[[#This Row],[Horario Inscrito]]," ","")&amp;"-"&amp;Tabla1[[#This Row],[Fecha Inicio grupo]])</f>
        <v/>
      </c>
      <c r="BF831" s="252" t="str">
        <f>IF(F831="","",Tabla1[[#This Row],[Curso]])</f>
        <v/>
      </c>
      <c r="BG831" s="253" t="str">
        <f>+IF(TRIM(F831)="","",$B$1&amp;"-"&amp;TRIM(Tabla1[[#This Row],[Mes Inscrito]])&amp;"-"&amp;TRIM(Tabla1[[#This Row],[Dia de clases Inscrito]])&amp;"-"&amp;TRIM(Tabla1[[#This Row],[Horario Inscrito]])&amp;"-"&amp;TRIM(Tabla1[[#This Row],[Fecha Inicio grupo]])&amp;"-"&amp;TRIM(Tabla1[[#This Row],[Tipo Incrito]]))</f>
        <v/>
      </c>
      <c r="BH831" s="307"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8"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8"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8" t="str">
        <f>IF(Tabla1[[#This Row],[Fecha Inicio grupo]]="","",IFERROR(VLOOKUP(Tabla1[[#This Row],[Mes de Alta como miembro]],Parámetros!$AM$2:$AN$16,2,0),"01/01/1900"))</f>
        <v/>
      </c>
    </row>
    <row r="832" spans="1:63" ht="14.45">
      <c r="A832" s="68">
        <v>829</v>
      </c>
      <c r="B832" s="29"/>
      <c r="C832" s="34"/>
      <c r="D832" s="42"/>
      <c r="E832" s="64"/>
      <c r="F832" s="45"/>
      <c r="G832" s="45"/>
      <c r="H832" s="164"/>
      <c r="I832" s="42"/>
      <c r="J832" s="28"/>
      <c r="K832" s="69"/>
      <c r="L832" s="68"/>
      <c r="M832" s="46"/>
      <c r="N832" s="239" t="str">
        <f ca="1">IF(Tabla1[[#This Row],[Fecha de nac]]="","",IF(Tabla1[[#This Row],[Fecha Finalización]] &gt;=TODAY(), DATEDIF(Tabla1[[#This Row],[Fecha de nac]],TODAY(),"y"), ROUNDDOWN((Tabla1[[#This Row],[Fecha Finalización]] -Tabla1[[#This Row],[Fecha de nac]])/365,0)))</f>
        <v/>
      </c>
      <c r="O832" s="170"/>
      <c r="P832" s="34"/>
      <c r="Q832" s="67"/>
      <c r="R832" s="67"/>
      <c r="S832" s="67"/>
      <c r="T832" s="67"/>
      <c r="U832" s="244" t="str">
        <f>IF(F832="","",Tabla1[[#This Row],[Fecha Inicio grupo]]+3*7-7)</f>
        <v/>
      </c>
      <c r="V832" s="245" t="str">
        <f>IF(F832="","",EDATE(Tabla1[[#This Row],[Fecha Inicio grupo]],3))</f>
        <v/>
      </c>
      <c r="W832" s="29"/>
      <c r="X832" s="29"/>
      <c r="Y832" s="76"/>
      <c r="Z832" s="76"/>
      <c r="AA832" s="76"/>
      <c r="AB832" s="76"/>
      <c r="AC832" s="76"/>
      <c r="AD832" s="76"/>
      <c r="AE832" s="76"/>
      <c r="AF832" s="76"/>
      <c r="AG832" s="76"/>
      <c r="AH832" s="76"/>
      <c r="AI832" s="76"/>
      <c r="AJ832" s="76"/>
      <c r="AK832" s="76"/>
      <c r="AL832" s="76"/>
      <c r="AM832" s="76"/>
      <c r="AN832" s="76"/>
      <c r="AO832" s="145"/>
      <c r="AP832" s="247" t="str">
        <f>IF(F832="","",IFERROR(VLOOKUP(SUBSTITUTE(SUBSTITUTE(Tabla1[[#This Row],[Uso Sistemas]],"T","P"),"N","F"),Parámetros!$M$2:$N$17,2,0),"Completar hasta 3ra sem. para evaluar a Probacionista"))</f>
        <v/>
      </c>
      <c r="AQ832" s="39"/>
      <c r="AR832" s="39"/>
      <c r="AS832" s="39"/>
      <c r="AT832" s="28"/>
      <c r="AU832" s="55"/>
      <c r="AV832" s="55"/>
      <c r="AW832" s="55"/>
      <c r="AX832" s="249" t="str">
        <f>IF(V832="","",EOMONTH(EDATE(Tabla1[[#This Row],[Fecha Finalización]],2),0))</f>
        <v/>
      </c>
      <c r="AY832" s="39"/>
      <c r="AZ832" s="250" t="str">
        <f>IF(V832="","",EOMONTH(EDATE(Tabla1[[#This Row],[Fecha Finalización]],3),0))</f>
        <v/>
      </c>
      <c r="BA832" s="39"/>
      <c r="BB832" s="39"/>
      <c r="BC832" s="236"/>
      <c r="BD832" s="234" t="str">
        <f>IF(F832="","",Tabla1[[#This Row],[sem 01]]&amp;Tabla1[[#This Row],[sem 02]]&amp;Tabla1[[#This Row],[sem 03]])</f>
        <v/>
      </c>
      <c r="BE832" s="235" t="str">
        <f>IF(TRIM(F832)="","",$B$1&amp;"-"&amp;SUBSTITUTE(Tabla1[[#This Row],[Mes Inscrito]]," ","")&amp;"-"&amp;SUBSTITUTE(Tabla1[[#This Row],[Dia de clases Inscrito]]," ","")&amp;"-"&amp;SUBSTITUTE(Tabla1[[#This Row],[Horario Inscrito]]," ","")&amp;"-"&amp;Tabla1[[#This Row],[Fecha Inicio grupo]])</f>
        <v/>
      </c>
      <c r="BF832" s="252" t="str">
        <f>IF(F832="","",Tabla1[[#This Row],[Curso]])</f>
        <v/>
      </c>
      <c r="BG832" s="253" t="str">
        <f>+IF(TRIM(F832)="","",$B$1&amp;"-"&amp;TRIM(Tabla1[[#This Row],[Mes Inscrito]])&amp;"-"&amp;TRIM(Tabla1[[#This Row],[Dia de clases Inscrito]])&amp;"-"&amp;TRIM(Tabla1[[#This Row],[Horario Inscrito]])&amp;"-"&amp;TRIM(Tabla1[[#This Row],[Fecha Inicio grupo]])&amp;"-"&amp;TRIM(Tabla1[[#This Row],[Tipo Incrito]]))</f>
        <v/>
      </c>
      <c r="BH832" s="307"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8"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8"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8" t="str">
        <f>IF(Tabla1[[#This Row],[Fecha Inicio grupo]]="","",IFERROR(VLOOKUP(Tabla1[[#This Row],[Mes de Alta como miembro]],Parámetros!$AM$2:$AN$16,2,0),"01/01/1900"))</f>
        <v/>
      </c>
    </row>
    <row r="833" spans="1:63" ht="14.45">
      <c r="A833" s="68">
        <v>830</v>
      </c>
      <c r="B833" s="29"/>
      <c r="C833" s="34"/>
      <c r="D833" s="42"/>
      <c r="E833" s="64"/>
      <c r="F833" s="45"/>
      <c r="G833" s="45"/>
      <c r="H833" s="164"/>
      <c r="I833" s="42"/>
      <c r="J833" s="28"/>
      <c r="K833" s="69"/>
      <c r="L833" s="68"/>
      <c r="M833" s="46"/>
      <c r="N833" s="239" t="str">
        <f ca="1">IF(Tabla1[[#This Row],[Fecha de nac]]="","",IF(Tabla1[[#This Row],[Fecha Finalización]] &gt;=TODAY(), DATEDIF(Tabla1[[#This Row],[Fecha de nac]],TODAY(),"y"), ROUNDDOWN((Tabla1[[#This Row],[Fecha Finalización]] -Tabla1[[#This Row],[Fecha de nac]])/365,0)))</f>
        <v/>
      </c>
      <c r="O833" s="170"/>
      <c r="P833" s="34"/>
      <c r="Q833" s="67"/>
      <c r="R833" s="67"/>
      <c r="S833" s="67"/>
      <c r="T833" s="67"/>
      <c r="U833" s="244" t="str">
        <f>IF(F833="","",Tabla1[[#This Row],[Fecha Inicio grupo]]+3*7-7)</f>
        <v/>
      </c>
      <c r="V833" s="245" t="str">
        <f>IF(F833="","",EDATE(Tabla1[[#This Row],[Fecha Inicio grupo]],3))</f>
        <v/>
      </c>
      <c r="W833" s="29"/>
      <c r="X833" s="29"/>
      <c r="Y833" s="76"/>
      <c r="Z833" s="76"/>
      <c r="AA833" s="76"/>
      <c r="AB833" s="76"/>
      <c r="AC833" s="76"/>
      <c r="AD833" s="76"/>
      <c r="AE833" s="76"/>
      <c r="AF833" s="76"/>
      <c r="AG833" s="76"/>
      <c r="AH833" s="76"/>
      <c r="AI833" s="76"/>
      <c r="AJ833" s="76"/>
      <c r="AK833" s="76"/>
      <c r="AL833" s="76"/>
      <c r="AM833" s="76"/>
      <c r="AN833" s="76"/>
      <c r="AO833" s="145"/>
      <c r="AP833" s="247" t="str">
        <f>IF(F833="","",IFERROR(VLOOKUP(SUBSTITUTE(SUBSTITUTE(Tabla1[[#This Row],[Uso Sistemas]],"T","P"),"N","F"),Parámetros!$M$2:$N$17,2,0),"Completar hasta 3ra sem. para evaluar a Probacionista"))</f>
        <v/>
      </c>
      <c r="AQ833" s="39"/>
      <c r="AR833" s="39"/>
      <c r="AS833" s="39"/>
      <c r="AT833" s="28"/>
      <c r="AU833" s="55"/>
      <c r="AV833" s="55"/>
      <c r="AW833" s="55"/>
      <c r="AX833" s="249" t="str">
        <f>IF(V833="","",EOMONTH(EDATE(Tabla1[[#This Row],[Fecha Finalización]],2),0))</f>
        <v/>
      </c>
      <c r="AY833" s="39"/>
      <c r="AZ833" s="250" t="str">
        <f>IF(V833="","",EOMONTH(EDATE(Tabla1[[#This Row],[Fecha Finalización]],3),0))</f>
        <v/>
      </c>
      <c r="BA833" s="39"/>
      <c r="BB833" s="39"/>
      <c r="BC833" s="236"/>
      <c r="BD833" s="234" t="str">
        <f>IF(F833="","",Tabla1[[#This Row],[sem 01]]&amp;Tabla1[[#This Row],[sem 02]]&amp;Tabla1[[#This Row],[sem 03]])</f>
        <v/>
      </c>
      <c r="BE833" s="235" t="str">
        <f>IF(TRIM(F833)="","",$B$1&amp;"-"&amp;SUBSTITUTE(Tabla1[[#This Row],[Mes Inscrito]]," ","")&amp;"-"&amp;SUBSTITUTE(Tabla1[[#This Row],[Dia de clases Inscrito]]," ","")&amp;"-"&amp;SUBSTITUTE(Tabla1[[#This Row],[Horario Inscrito]]," ","")&amp;"-"&amp;Tabla1[[#This Row],[Fecha Inicio grupo]])</f>
        <v/>
      </c>
      <c r="BF833" s="252" t="str">
        <f>IF(F833="","",Tabla1[[#This Row],[Curso]])</f>
        <v/>
      </c>
      <c r="BG833" s="253" t="str">
        <f>+IF(TRIM(F833)="","",$B$1&amp;"-"&amp;TRIM(Tabla1[[#This Row],[Mes Inscrito]])&amp;"-"&amp;TRIM(Tabla1[[#This Row],[Dia de clases Inscrito]])&amp;"-"&amp;TRIM(Tabla1[[#This Row],[Horario Inscrito]])&amp;"-"&amp;TRIM(Tabla1[[#This Row],[Fecha Inicio grupo]])&amp;"-"&amp;TRIM(Tabla1[[#This Row],[Tipo Incrito]]))</f>
        <v/>
      </c>
      <c r="BH833" s="307"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8"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8"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8" t="str">
        <f>IF(Tabla1[[#This Row],[Fecha Inicio grupo]]="","",IFERROR(VLOOKUP(Tabla1[[#This Row],[Mes de Alta como miembro]],Parámetros!$AM$2:$AN$16,2,0),"01/01/1900"))</f>
        <v/>
      </c>
    </row>
    <row r="834" spans="1:63" ht="14.45">
      <c r="A834" s="68">
        <v>831</v>
      </c>
      <c r="B834" s="29"/>
      <c r="C834" s="34"/>
      <c r="D834" s="42"/>
      <c r="E834" s="64"/>
      <c r="F834" s="45"/>
      <c r="G834" s="45"/>
      <c r="H834" s="164"/>
      <c r="I834" s="42"/>
      <c r="J834" s="28"/>
      <c r="K834" s="69"/>
      <c r="L834" s="68"/>
      <c r="M834" s="46"/>
      <c r="N834" s="239" t="str">
        <f ca="1">IF(Tabla1[[#This Row],[Fecha de nac]]="","",IF(Tabla1[[#This Row],[Fecha Finalización]] &gt;=TODAY(), DATEDIF(Tabla1[[#This Row],[Fecha de nac]],TODAY(),"y"), ROUNDDOWN((Tabla1[[#This Row],[Fecha Finalización]] -Tabla1[[#This Row],[Fecha de nac]])/365,0)))</f>
        <v/>
      </c>
      <c r="O834" s="170"/>
      <c r="P834" s="34"/>
      <c r="Q834" s="67"/>
      <c r="R834" s="67"/>
      <c r="S834" s="67"/>
      <c r="T834" s="67"/>
      <c r="U834" s="244" t="str">
        <f>IF(F834="","",Tabla1[[#This Row],[Fecha Inicio grupo]]+3*7-7)</f>
        <v/>
      </c>
      <c r="V834" s="245" t="str">
        <f>IF(F834="","",EDATE(Tabla1[[#This Row],[Fecha Inicio grupo]],3))</f>
        <v/>
      </c>
      <c r="W834" s="29"/>
      <c r="X834" s="29"/>
      <c r="Y834" s="76"/>
      <c r="Z834" s="76"/>
      <c r="AA834" s="76"/>
      <c r="AB834" s="76"/>
      <c r="AC834" s="76"/>
      <c r="AD834" s="76"/>
      <c r="AE834" s="76"/>
      <c r="AF834" s="76"/>
      <c r="AG834" s="76"/>
      <c r="AH834" s="76"/>
      <c r="AI834" s="76"/>
      <c r="AJ834" s="76"/>
      <c r="AK834" s="76"/>
      <c r="AL834" s="76"/>
      <c r="AM834" s="76"/>
      <c r="AN834" s="76"/>
      <c r="AO834" s="145"/>
      <c r="AP834" s="247" t="str">
        <f>IF(F834="","",IFERROR(VLOOKUP(SUBSTITUTE(SUBSTITUTE(Tabla1[[#This Row],[Uso Sistemas]],"T","P"),"N","F"),Parámetros!$M$2:$N$17,2,0),"Completar hasta 3ra sem. para evaluar a Probacionista"))</f>
        <v/>
      </c>
      <c r="AQ834" s="39"/>
      <c r="AR834" s="39"/>
      <c r="AS834" s="39"/>
      <c r="AT834" s="28"/>
      <c r="AU834" s="55"/>
      <c r="AV834" s="55"/>
      <c r="AW834" s="55"/>
      <c r="AX834" s="249" t="str">
        <f>IF(V834="","",EOMONTH(EDATE(Tabla1[[#This Row],[Fecha Finalización]],2),0))</f>
        <v/>
      </c>
      <c r="AY834" s="39"/>
      <c r="AZ834" s="250" t="str">
        <f>IF(V834="","",EOMONTH(EDATE(Tabla1[[#This Row],[Fecha Finalización]],3),0))</f>
        <v/>
      </c>
      <c r="BA834" s="39"/>
      <c r="BB834" s="39"/>
      <c r="BC834" s="236"/>
      <c r="BD834" s="234" t="str">
        <f>IF(F834="","",Tabla1[[#This Row],[sem 01]]&amp;Tabla1[[#This Row],[sem 02]]&amp;Tabla1[[#This Row],[sem 03]])</f>
        <v/>
      </c>
      <c r="BE834" s="235" t="str">
        <f>IF(TRIM(F834)="","",$B$1&amp;"-"&amp;SUBSTITUTE(Tabla1[[#This Row],[Mes Inscrito]]," ","")&amp;"-"&amp;SUBSTITUTE(Tabla1[[#This Row],[Dia de clases Inscrito]]," ","")&amp;"-"&amp;SUBSTITUTE(Tabla1[[#This Row],[Horario Inscrito]]," ","")&amp;"-"&amp;Tabla1[[#This Row],[Fecha Inicio grupo]])</f>
        <v/>
      </c>
      <c r="BF834" s="252" t="str">
        <f>IF(F834="","",Tabla1[[#This Row],[Curso]])</f>
        <v/>
      </c>
      <c r="BG834" s="253" t="str">
        <f>+IF(TRIM(F834)="","",$B$1&amp;"-"&amp;TRIM(Tabla1[[#This Row],[Mes Inscrito]])&amp;"-"&amp;TRIM(Tabla1[[#This Row],[Dia de clases Inscrito]])&amp;"-"&amp;TRIM(Tabla1[[#This Row],[Horario Inscrito]])&amp;"-"&amp;TRIM(Tabla1[[#This Row],[Fecha Inicio grupo]])&amp;"-"&amp;TRIM(Tabla1[[#This Row],[Tipo Incrito]]))</f>
        <v/>
      </c>
      <c r="BH834" s="307"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8"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8"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8" t="str">
        <f>IF(Tabla1[[#This Row],[Fecha Inicio grupo]]="","",IFERROR(VLOOKUP(Tabla1[[#This Row],[Mes de Alta como miembro]],Parámetros!$AM$2:$AN$16,2,0),"01/01/1900"))</f>
        <v/>
      </c>
    </row>
    <row r="835" spans="1:63" ht="14.45">
      <c r="A835" s="68">
        <v>832</v>
      </c>
      <c r="B835" s="29"/>
      <c r="C835" s="34"/>
      <c r="D835" s="42"/>
      <c r="E835" s="64"/>
      <c r="F835" s="45"/>
      <c r="G835" s="45"/>
      <c r="H835" s="164"/>
      <c r="I835" s="42"/>
      <c r="J835" s="28"/>
      <c r="K835" s="69"/>
      <c r="L835" s="68"/>
      <c r="M835" s="46"/>
      <c r="N835" s="239" t="str">
        <f ca="1">IF(Tabla1[[#This Row],[Fecha de nac]]="","",IF(Tabla1[[#This Row],[Fecha Finalización]] &gt;=TODAY(), DATEDIF(Tabla1[[#This Row],[Fecha de nac]],TODAY(),"y"), ROUNDDOWN((Tabla1[[#This Row],[Fecha Finalización]] -Tabla1[[#This Row],[Fecha de nac]])/365,0)))</f>
        <v/>
      </c>
      <c r="O835" s="170"/>
      <c r="P835" s="34"/>
      <c r="Q835" s="67"/>
      <c r="R835" s="67"/>
      <c r="S835" s="67"/>
      <c r="T835" s="67"/>
      <c r="U835" s="244" t="str">
        <f>IF(F835="","",Tabla1[[#This Row],[Fecha Inicio grupo]]+3*7-7)</f>
        <v/>
      </c>
      <c r="V835" s="245" t="str">
        <f>IF(F835="","",EDATE(Tabla1[[#This Row],[Fecha Inicio grupo]],3))</f>
        <v/>
      </c>
      <c r="W835" s="29"/>
      <c r="X835" s="29"/>
      <c r="Y835" s="76"/>
      <c r="Z835" s="76"/>
      <c r="AA835" s="76"/>
      <c r="AB835" s="76"/>
      <c r="AC835" s="76"/>
      <c r="AD835" s="76"/>
      <c r="AE835" s="76"/>
      <c r="AF835" s="76"/>
      <c r="AG835" s="76"/>
      <c r="AH835" s="76"/>
      <c r="AI835" s="76"/>
      <c r="AJ835" s="76"/>
      <c r="AK835" s="76"/>
      <c r="AL835" s="76"/>
      <c r="AM835" s="76"/>
      <c r="AN835" s="76"/>
      <c r="AO835" s="145"/>
      <c r="AP835" s="247" t="str">
        <f>IF(F835="","",IFERROR(VLOOKUP(SUBSTITUTE(SUBSTITUTE(Tabla1[[#This Row],[Uso Sistemas]],"T","P"),"N","F"),Parámetros!$M$2:$N$17,2,0),"Completar hasta 3ra sem. para evaluar a Probacionista"))</f>
        <v/>
      </c>
      <c r="AQ835" s="39"/>
      <c r="AR835" s="39"/>
      <c r="AS835" s="39"/>
      <c r="AT835" s="28"/>
      <c r="AU835" s="55"/>
      <c r="AV835" s="55"/>
      <c r="AW835" s="55"/>
      <c r="AX835" s="249" t="str">
        <f>IF(V835="","",EOMONTH(EDATE(Tabla1[[#This Row],[Fecha Finalización]],2),0))</f>
        <v/>
      </c>
      <c r="AY835" s="39"/>
      <c r="AZ835" s="250" t="str">
        <f>IF(V835="","",EOMONTH(EDATE(Tabla1[[#This Row],[Fecha Finalización]],3),0))</f>
        <v/>
      </c>
      <c r="BA835" s="39"/>
      <c r="BB835" s="39"/>
      <c r="BC835" s="236"/>
      <c r="BD835" s="234" t="str">
        <f>IF(F835="","",Tabla1[[#This Row],[sem 01]]&amp;Tabla1[[#This Row],[sem 02]]&amp;Tabla1[[#This Row],[sem 03]])</f>
        <v/>
      </c>
      <c r="BE835" s="235" t="str">
        <f>IF(TRIM(F835)="","",$B$1&amp;"-"&amp;SUBSTITUTE(Tabla1[[#This Row],[Mes Inscrito]]," ","")&amp;"-"&amp;SUBSTITUTE(Tabla1[[#This Row],[Dia de clases Inscrito]]," ","")&amp;"-"&amp;SUBSTITUTE(Tabla1[[#This Row],[Horario Inscrito]]," ","")&amp;"-"&amp;Tabla1[[#This Row],[Fecha Inicio grupo]])</f>
        <v/>
      </c>
      <c r="BF835" s="252" t="str">
        <f>IF(F835="","",Tabla1[[#This Row],[Curso]])</f>
        <v/>
      </c>
      <c r="BG835" s="253" t="str">
        <f>+IF(TRIM(F835)="","",$B$1&amp;"-"&amp;TRIM(Tabla1[[#This Row],[Mes Inscrito]])&amp;"-"&amp;TRIM(Tabla1[[#This Row],[Dia de clases Inscrito]])&amp;"-"&amp;TRIM(Tabla1[[#This Row],[Horario Inscrito]])&amp;"-"&amp;TRIM(Tabla1[[#This Row],[Fecha Inicio grupo]])&amp;"-"&amp;TRIM(Tabla1[[#This Row],[Tipo Incrito]]))</f>
        <v/>
      </c>
      <c r="BH835" s="307"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8"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8"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8" t="str">
        <f>IF(Tabla1[[#This Row],[Fecha Inicio grupo]]="","",IFERROR(VLOOKUP(Tabla1[[#This Row],[Mes de Alta como miembro]],Parámetros!$AM$2:$AN$16,2,0),"01/01/1900"))</f>
        <v/>
      </c>
    </row>
    <row r="836" spans="1:63" ht="14.45">
      <c r="A836" s="68">
        <v>833</v>
      </c>
      <c r="B836" s="29"/>
      <c r="C836" s="34"/>
      <c r="D836" s="42"/>
      <c r="E836" s="64"/>
      <c r="F836" s="45"/>
      <c r="G836" s="45"/>
      <c r="H836" s="164"/>
      <c r="I836" s="42"/>
      <c r="J836" s="28"/>
      <c r="K836" s="69"/>
      <c r="L836" s="68"/>
      <c r="M836" s="46"/>
      <c r="N836" s="239" t="str">
        <f ca="1">IF(Tabla1[[#This Row],[Fecha de nac]]="","",IF(Tabla1[[#This Row],[Fecha Finalización]] &gt;=TODAY(), DATEDIF(Tabla1[[#This Row],[Fecha de nac]],TODAY(),"y"), ROUNDDOWN((Tabla1[[#This Row],[Fecha Finalización]] -Tabla1[[#This Row],[Fecha de nac]])/365,0)))</f>
        <v/>
      </c>
      <c r="O836" s="170"/>
      <c r="P836" s="34"/>
      <c r="Q836" s="67"/>
      <c r="R836" s="67"/>
      <c r="S836" s="67"/>
      <c r="T836" s="67"/>
      <c r="U836" s="244" t="str">
        <f>IF(F836="","",Tabla1[[#This Row],[Fecha Inicio grupo]]+3*7-7)</f>
        <v/>
      </c>
      <c r="V836" s="245" t="str">
        <f>IF(F836="","",EDATE(Tabla1[[#This Row],[Fecha Inicio grupo]],3))</f>
        <v/>
      </c>
      <c r="W836" s="29"/>
      <c r="X836" s="29"/>
      <c r="Y836" s="76"/>
      <c r="Z836" s="76"/>
      <c r="AA836" s="76"/>
      <c r="AB836" s="76"/>
      <c r="AC836" s="76"/>
      <c r="AD836" s="76"/>
      <c r="AE836" s="76"/>
      <c r="AF836" s="76"/>
      <c r="AG836" s="76"/>
      <c r="AH836" s="76"/>
      <c r="AI836" s="76"/>
      <c r="AJ836" s="76"/>
      <c r="AK836" s="76"/>
      <c r="AL836" s="76"/>
      <c r="AM836" s="76"/>
      <c r="AN836" s="76"/>
      <c r="AO836" s="145"/>
      <c r="AP836" s="247" t="str">
        <f>IF(F836="","",IFERROR(VLOOKUP(SUBSTITUTE(SUBSTITUTE(Tabla1[[#This Row],[Uso Sistemas]],"T","P"),"N","F"),Parámetros!$M$2:$N$17,2,0),"Completar hasta 3ra sem. para evaluar a Probacionista"))</f>
        <v/>
      </c>
      <c r="AQ836" s="39"/>
      <c r="AR836" s="39"/>
      <c r="AS836" s="39"/>
      <c r="AT836" s="28"/>
      <c r="AU836" s="55"/>
      <c r="AV836" s="55"/>
      <c r="AW836" s="55"/>
      <c r="AX836" s="249" t="str">
        <f>IF(V836="","",EOMONTH(EDATE(Tabla1[[#This Row],[Fecha Finalización]],2),0))</f>
        <v/>
      </c>
      <c r="AY836" s="39"/>
      <c r="AZ836" s="250" t="str">
        <f>IF(V836="","",EOMONTH(EDATE(Tabla1[[#This Row],[Fecha Finalización]],3),0))</f>
        <v/>
      </c>
      <c r="BA836" s="39"/>
      <c r="BB836" s="39"/>
      <c r="BC836" s="236"/>
      <c r="BD836" s="234" t="str">
        <f>IF(F836="","",Tabla1[[#This Row],[sem 01]]&amp;Tabla1[[#This Row],[sem 02]]&amp;Tabla1[[#This Row],[sem 03]])</f>
        <v/>
      </c>
      <c r="BE836" s="235" t="str">
        <f>IF(TRIM(F836)="","",$B$1&amp;"-"&amp;SUBSTITUTE(Tabla1[[#This Row],[Mes Inscrito]]," ","")&amp;"-"&amp;SUBSTITUTE(Tabla1[[#This Row],[Dia de clases Inscrito]]," ","")&amp;"-"&amp;SUBSTITUTE(Tabla1[[#This Row],[Horario Inscrito]]," ","")&amp;"-"&amp;Tabla1[[#This Row],[Fecha Inicio grupo]])</f>
        <v/>
      </c>
      <c r="BF836" s="252" t="str">
        <f>IF(F836="","",Tabla1[[#This Row],[Curso]])</f>
        <v/>
      </c>
      <c r="BG836" s="253" t="str">
        <f>+IF(TRIM(F836)="","",$B$1&amp;"-"&amp;TRIM(Tabla1[[#This Row],[Mes Inscrito]])&amp;"-"&amp;TRIM(Tabla1[[#This Row],[Dia de clases Inscrito]])&amp;"-"&amp;TRIM(Tabla1[[#This Row],[Horario Inscrito]])&amp;"-"&amp;TRIM(Tabla1[[#This Row],[Fecha Inicio grupo]])&amp;"-"&amp;TRIM(Tabla1[[#This Row],[Tipo Incrito]]))</f>
        <v/>
      </c>
      <c r="BH836" s="307"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8"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8"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8" t="str">
        <f>IF(Tabla1[[#This Row],[Fecha Inicio grupo]]="","",IFERROR(VLOOKUP(Tabla1[[#This Row],[Mes de Alta como miembro]],Parámetros!$AM$2:$AN$16,2,0),"01/01/1900"))</f>
        <v/>
      </c>
    </row>
    <row r="837" spans="1:63" ht="14.45">
      <c r="A837" s="68">
        <v>834</v>
      </c>
      <c r="B837" s="29"/>
      <c r="C837" s="34"/>
      <c r="D837" s="42"/>
      <c r="E837" s="64"/>
      <c r="F837" s="45"/>
      <c r="G837" s="45"/>
      <c r="H837" s="164"/>
      <c r="I837" s="42"/>
      <c r="J837" s="28"/>
      <c r="K837" s="69"/>
      <c r="L837" s="68"/>
      <c r="M837" s="46"/>
      <c r="N837" s="239" t="str">
        <f ca="1">IF(Tabla1[[#This Row],[Fecha de nac]]="","",IF(Tabla1[[#This Row],[Fecha Finalización]] &gt;=TODAY(), DATEDIF(Tabla1[[#This Row],[Fecha de nac]],TODAY(),"y"), ROUNDDOWN((Tabla1[[#This Row],[Fecha Finalización]] -Tabla1[[#This Row],[Fecha de nac]])/365,0)))</f>
        <v/>
      </c>
      <c r="O837" s="170"/>
      <c r="P837" s="34"/>
      <c r="Q837" s="67"/>
      <c r="R837" s="67"/>
      <c r="S837" s="67"/>
      <c r="T837" s="67"/>
      <c r="U837" s="244" t="str">
        <f>IF(F837="","",Tabla1[[#This Row],[Fecha Inicio grupo]]+3*7-7)</f>
        <v/>
      </c>
      <c r="V837" s="245" t="str">
        <f>IF(F837="","",EDATE(Tabla1[[#This Row],[Fecha Inicio grupo]],3))</f>
        <v/>
      </c>
      <c r="W837" s="29"/>
      <c r="X837" s="29"/>
      <c r="Y837" s="76"/>
      <c r="Z837" s="76"/>
      <c r="AA837" s="76"/>
      <c r="AB837" s="76"/>
      <c r="AC837" s="76"/>
      <c r="AD837" s="76"/>
      <c r="AE837" s="76"/>
      <c r="AF837" s="76"/>
      <c r="AG837" s="76"/>
      <c r="AH837" s="76"/>
      <c r="AI837" s="76"/>
      <c r="AJ837" s="76"/>
      <c r="AK837" s="76"/>
      <c r="AL837" s="76"/>
      <c r="AM837" s="76"/>
      <c r="AN837" s="76"/>
      <c r="AO837" s="145"/>
      <c r="AP837" s="247" t="str">
        <f>IF(F837="","",IFERROR(VLOOKUP(SUBSTITUTE(SUBSTITUTE(Tabla1[[#This Row],[Uso Sistemas]],"T","P"),"N","F"),Parámetros!$M$2:$N$17,2,0),"Completar hasta 3ra sem. para evaluar a Probacionista"))</f>
        <v/>
      </c>
      <c r="AQ837" s="39"/>
      <c r="AR837" s="39"/>
      <c r="AS837" s="39"/>
      <c r="AT837" s="28"/>
      <c r="AU837" s="55"/>
      <c r="AV837" s="55"/>
      <c r="AW837" s="55"/>
      <c r="AX837" s="249" t="str">
        <f>IF(V837="","",EOMONTH(EDATE(Tabla1[[#This Row],[Fecha Finalización]],2),0))</f>
        <v/>
      </c>
      <c r="AY837" s="39"/>
      <c r="AZ837" s="250" t="str">
        <f>IF(V837="","",EOMONTH(EDATE(Tabla1[[#This Row],[Fecha Finalización]],3),0))</f>
        <v/>
      </c>
      <c r="BA837" s="39"/>
      <c r="BB837" s="39"/>
      <c r="BC837" s="236"/>
      <c r="BD837" s="234" t="str">
        <f>IF(F837="","",Tabla1[[#This Row],[sem 01]]&amp;Tabla1[[#This Row],[sem 02]]&amp;Tabla1[[#This Row],[sem 03]])</f>
        <v/>
      </c>
      <c r="BE837" s="235" t="str">
        <f>IF(TRIM(F837)="","",$B$1&amp;"-"&amp;SUBSTITUTE(Tabla1[[#This Row],[Mes Inscrito]]," ","")&amp;"-"&amp;SUBSTITUTE(Tabla1[[#This Row],[Dia de clases Inscrito]]," ","")&amp;"-"&amp;SUBSTITUTE(Tabla1[[#This Row],[Horario Inscrito]]," ","")&amp;"-"&amp;Tabla1[[#This Row],[Fecha Inicio grupo]])</f>
        <v/>
      </c>
      <c r="BF837" s="252" t="str">
        <f>IF(F837="","",Tabla1[[#This Row],[Curso]])</f>
        <v/>
      </c>
      <c r="BG837" s="253" t="str">
        <f>+IF(TRIM(F837)="","",$B$1&amp;"-"&amp;TRIM(Tabla1[[#This Row],[Mes Inscrito]])&amp;"-"&amp;TRIM(Tabla1[[#This Row],[Dia de clases Inscrito]])&amp;"-"&amp;TRIM(Tabla1[[#This Row],[Horario Inscrito]])&amp;"-"&amp;TRIM(Tabla1[[#This Row],[Fecha Inicio grupo]])&amp;"-"&amp;TRIM(Tabla1[[#This Row],[Tipo Incrito]]))</f>
        <v/>
      </c>
      <c r="BH837" s="307"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8"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8"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8" t="str">
        <f>IF(Tabla1[[#This Row],[Fecha Inicio grupo]]="","",IFERROR(VLOOKUP(Tabla1[[#This Row],[Mes de Alta como miembro]],Parámetros!$AM$2:$AN$16,2,0),"01/01/1900"))</f>
        <v/>
      </c>
    </row>
    <row r="838" spans="1:63" ht="14.45">
      <c r="A838" s="68">
        <v>835</v>
      </c>
      <c r="B838" s="29"/>
      <c r="C838" s="34"/>
      <c r="D838" s="42"/>
      <c r="E838" s="64"/>
      <c r="F838" s="45"/>
      <c r="G838" s="45"/>
      <c r="H838" s="164"/>
      <c r="I838" s="42"/>
      <c r="J838" s="28"/>
      <c r="K838" s="69"/>
      <c r="L838" s="68"/>
      <c r="M838" s="46"/>
      <c r="N838" s="239" t="str">
        <f ca="1">IF(Tabla1[[#This Row],[Fecha de nac]]="","",IF(Tabla1[[#This Row],[Fecha Finalización]] &gt;=TODAY(), DATEDIF(Tabla1[[#This Row],[Fecha de nac]],TODAY(),"y"), ROUNDDOWN((Tabla1[[#This Row],[Fecha Finalización]] -Tabla1[[#This Row],[Fecha de nac]])/365,0)))</f>
        <v/>
      </c>
      <c r="O838" s="170"/>
      <c r="P838" s="34"/>
      <c r="Q838" s="67"/>
      <c r="R838" s="67"/>
      <c r="S838" s="67"/>
      <c r="T838" s="67"/>
      <c r="U838" s="244" t="str">
        <f>IF(F838="","",Tabla1[[#This Row],[Fecha Inicio grupo]]+3*7-7)</f>
        <v/>
      </c>
      <c r="V838" s="245" t="str">
        <f>IF(F838="","",EDATE(Tabla1[[#This Row],[Fecha Inicio grupo]],3))</f>
        <v/>
      </c>
      <c r="W838" s="29"/>
      <c r="X838" s="29"/>
      <c r="Y838" s="76"/>
      <c r="Z838" s="76"/>
      <c r="AA838" s="76"/>
      <c r="AB838" s="76"/>
      <c r="AC838" s="76"/>
      <c r="AD838" s="76"/>
      <c r="AE838" s="76"/>
      <c r="AF838" s="76"/>
      <c r="AG838" s="76"/>
      <c r="AH838" s="76"/>
      <c r="AI838" s="76"/>
      <c r="AJ838" s="76"/>
      <c r="AK838" s="76"/>
      <c r="AL838" s="76"/>
      <c r="AM838" s="76"/>
      <c r="AN838" s="76"/>
      <c r="AO838" s="145"/>
      <c r="AP838" s="247" t="str">
        <f>IF(F838="","",IFERROR(VLOOKUP(SUBSTITUTE(SUBSTITUTE(Tabla1[[#This Row],[Uso Sistemas]],"T","P"),"N","F"),Parámetros!$M$2:$N$17,2,0),"Completar hasta 3ra sem. para evaluar a Probacionista"))</f>
        <v/>
      </c>
      <c r="AQ838" s="39"/>
      <c r="AR838" s="39"/>
      <c r="AS838" s="39"/>
      <c r="AT838" s="28"/>
      <c r="AU838" s="55"/>
      <c r="AV838" s="55"/>
      <c r="AW838" s="55"/>
      <c r="AX838" s="249" t="str">
        <f>IF(V838="","",EOMONTH(EDATE(Tabla1[[#This Row],[Fecha Finalización]],2),0))</f>
        <v/>
      </c>
      <c r="AY838" s="39"/>
      <c r="AZ838" s="250" t="str">
        <f>IF(V838="","",EOMONTH(EDATE(Tabla1[[#This Row],[Fecha Finalización]],3),0))</f>
        <v/>
      </c>
      <c r="BA838" s="39"/>
      <c r="BB838" s="39"/>
      <c r="BC838" s="236"/>
      <c r="BD838" s="234" t="str">
        <f>IF(F838="","",Tabla1[[#This Row],[sem 01]]&amp;Tabla1[[#This Row],[sem 02]]&amp;Tabla1[[#This Row],[sem 03]])</f>
        <v/>
      </c>
      <c r="BE838" s="235" t="str">
        <f>IF(TRIM(F838)="","",$B$1&amp;"-"&amp;SUBSTITUTE(Tabla1[[#This Row],[Mes Inscrito]]," ","")&amp;"-"&amp;SUBSTITUTE(Tabla1[[#This Row],[Dia de clases Inscrito]]," ","")&amp;"-"&amp;SUBSTITUTE(Tabla1[[#This Row],[Horario Inscrito]]," ","")&amp;"-"&amp;Tabla1[[#This Row],[Fecha Inicio grupo]])</f>
        <v/>
      </c>
      <c r="BF838" s="252" t="str">
        <f>IF(F838="","",Tabla1[[#This Row],[Curso]])</f>
        <v/>
      </c>
      <c r="BG838" s="253" t="str">
        <f>+IF(TRIM(F838)="","",$B$1&amp;"-"&amp;TRIM(Tabla1[[#This Row],[Mes Inscrito]])&amp;"-"&amp;TRIM(Tabla1[[#This Row],[Dia de clases Inscrito]])&amp;"-"&amp;TRIM(Tabla1[[#This Row],[Horario Inscrito]])&amp;"-"&amp;TRIM(Tabla1[[#This Row],[Fecha Inicio grupo]])&amp;"-"&amp;TRIM(Tabla1[[#This Row],[Tipo Incrito]]))</f>
        <v/>
      </c>
      <c r="BH838" s="307"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8"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8"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8" t="str">
        <f>IF(Tabla1[[#This Row],[Fecha Inicio grupo]]="","",IFERROR(VLOOKUP(Tabla1[[#This Row],[Mes de Alta como miembro]],Parámetros!$AM$2:$AN$16,2,0),"01/01/1900"))</f>
        <v/>
      </c>
    </row>
    <row r="839" spans="1:63" ht="14.45">
      <c r="A839" s="68">
        <v>836</v>
      </c>
      <c r="B839" s="29"/>
      <c r="C839" s="34"/>
      <c r="D839" s="42"/>
      <c r="E839" s="64"/>
      <c r="F839" s="45"/>
      <c r="G839" s="45"/>
      <c r="H839" s="164"/>
      <c r="I839" s="42"/>
      <c r="J839" s="28"/>
      <c r="K839" s="69"/>
      <c r="L839" s="68"/>
      <c r="M839" s="46"/>
      <c r="N839" s="239" t="str">
        <f ca="1">IF(Tabla1[[#This Row],[Fecha de nac]]="","",IF(Tabla1[[#This Row],[Fecha Finalización]] &gt;=TODAY(), DATEDIF(Tabla1[[#This Row],[Fecha de nac]],TODAY(),"y"), ROUNDDOWN((Tabla1[[#This Row],[Fecha Finalización]] -Tabla1[[#This Row],[Fecha de nac]])/365,0)))</f>
        <v/>
      </c>
      <c r="O839" s="170"/>
      <c r="P839" s="34"/>
      <c r="Q839" s="67"/>
      <c r="R839" s="67"/>
      <c r="S839" s="67"/>
      <c r="T839" s="67"/>
      <c r="U839" s="244" t="str">
        <f>IF(F839="","",Tabla1[[#This Row],[Fecha Inicio grupo]]+3*7-7)</f>
        <v/>
      </c>
      <c r="V839" s="245" t="str">
        <f>IF(F839="","",EDATE(Tabla1[[#This Row],[Fecha Inicio grupo]],3))</f>
        <v/>
      </c>
      <c r="W839" s="29"/>
      <c r="X839" s="29"/>
      <c r="Y839" s="76"/>
      <c r="Z839" s="76"/>
      <c r="AA839" s="76"/>
      <c r="AB839" s="76"/>
      <c r="AC839" s="76"/>
      <c r="AD839" s="76"/>
      <c r="AE839" s="76"/>
      <c r="AF839" s="76"/>
      <c r="AG839" s="76"/>
      <c r="AH839" s="76"/>
      <c r="AI839" s="76"/>
      <c r="AJ839" s="76"/>
      <c r="AK839" s="76"/>
      <c r="AL839" s="76"/>
      <c r="AM839" s="76"/>
      <c r="AN839" s="76"/>
      <c r="AO839" s="145"/>
      <c r="AP839" s="247" t="str">
        <f>IF(F839="","",IFERROR(VLOOKUP(SUBSTITUTE(SUBSTITUTE(Tabla1[[#This Row],[Uso Sistemas]],"T","P"),"N","F"),Parámetros!$M$2:$N$17,2,0),"Completar hasta 3ra sem. para evaluar a Probacionista"))</f>
        <v/>
      </c>
      <c r="AQ839" s="39"/>
      <c r="AR839" s="39"/>
      <c r="AS839" s="39"/>
      <c r="AT839" s="28"/>
      <c r="AU839" s="55"/>
      <c r="AV839" s="55"/>
      <c r="AW839" s="55"/>
      <c r="AX839" s="249" t="str">
        <f>IF(V839="","",EOMONTH(EDATE(Tabla1[[#This Row],[Fecha Finalización]],2),0))</f>
        <v/>
      </c>
      <c r="AY839" s="39"/>
      <c r="AZ839" s="250" t="str">
        <f>IF(V839="","",EOMONTH(EDATE(Tabla1[[#This Row],[Fecha Finalización]],3),0))</f>
        <v/>
      </c>
      <c r="BA839" s="39"/>
      <c r="BB839" s="39"/>
      <c r="BC839" s="236"/>
      <c r="BD839" s="234" t="str">
        <f>IF(F839="","",Tabla1[[#This Row],[sem 01]]&amp;Tabla1[[#This Row],[sem 02]]&amp;Tabla1[[#This Row],[sem 03]])</f>
        <v/>
      </c>
      <c r="BE839" s="235" t="str">
        <f>IF(TRIM(F839)="","",$B$1&amp;"-"&amp;SUBSTITUTE(Tabla1[[#This Row],[Mes Inscrito]]," ","")&amp;"-"&amp;SUBSTITUTE(Tabla1[[#This Row],[Dia de clases Inscrito]]," ","")&amp;"-"&amp;SUBSTITUTE(Tabla1[[#This Row],[Horario Inscrito]]," ","")&amp;"-"&amp;Tabla1[[#This Row],[Fecha Inicio grupo]])</f>
        <v/>
      </c>
      <c r="BF839" s="252" t="str">
        <f>IF(F839="","",Tabla1[[#This Row],[Curso]])</f>
        <v/>
      </c>
      <c r="BG839" s="253" t="str">
        <f>+IF(TRIM(F839)="","",$B$1&amp;"-"&amp;TRIM(Tabla1[[#This Row],[Mes Inscrito]])&amp;"-"&amp;TRIM(Tabla1[[#This Row],[Dia de clases Inscrito]])&amp;"-"&amp;TRIM(Tabla1[[#This Row],[Horario Inscrito]])&amp;"-"&amp;TRIM(Tabla1[[#This Row],[Fecha Inicio grupo]])&amp;"-"&amp;TRIM(Tabla1[[#This Row],[Tipo Incrito]]))</f>
        <v/>
      </c>
      <c r="BH839" s="307"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8"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8"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8" t="str">
        <f>IF(Tabla1[[#This Row],[Fecha Inicio grupo]]="","",IFERROR(VLOOKUP(Tabla1[[#This Row],[Mes de Alta como miembro]],Parámetros!$AM$2:$AN$16,2,0),"01/01/1900"))</f>
        <v/>
      </c>
    </row>
    <row r="840" spans="1:63" ht="14.45">
      <c r="A840" s="68">
        <v>837</v>
      </c>
      <c r="B840" s="29"/>
      <c r="C840" s="34"/>
      <c r="D840" s="42"/>
      <c r="E840" s="64"/>
      <c r="F840" s="45"/>
      <c r="G840" s="45"/>
      <c r="H840" s="164"/>
      <c r="I840" s="42"/>
      <c r="J840" s="28"/>
      <c r="K840" s="69"/>
      <c r="L840" s="68"/>
      <c r="M840" s="46"/>
      <c r="N840" s="239" t="str">
        <f ca="1">IF(Tabla1[[#This Row],[Fecha de nac]]="","",IF(Tabla1[[#This Row],[Fecha Finalización]] &gt;=TODAY(), DATEDIF(Tabla1[[#This Row],[Fecha de nac]],TODAY(),"y"), ROUNDDOWN((Tabla1[[#This Row],[Fecha Finalización]] -Tabla1[[#This Row],[Fecha de nac]])/365,0)))</f>
        <v/>
      </c>
      <c r="O840" s="170"/>
      <c r="P840" s="34"/>
      <c r="Q840" s="67"/>
      <c r="R840" s="67"/>
      <c r="S840" s="67"/>
      <c r="T840" s="67"/>
      <c r="U840" s="244" t="str">
        <f>IF(F840="","",Tabla1[[#This Row],[Fecha Inicio grupo]]+3*7-7)</f>
        <v/>
      </c>
      <c r="V840" s="245" t="str">
        <f>IF(F840="","",EDATE(Tabla1[[#This Row],[Fecha Inicio grupo]],3))</f>
        <v/>
      </c>
      <c r="W840" s="29"/>
      <c r="X840" s="29"/>
      <c r="Y840" s="76"/>
      <c r="Z840" s="76"/>
      <c r="AA840" s="76"/>
      <c r="AB840" s="76"/>
      <c r="AC840" s="76"/>
      <c r="AD840" s="76"/>
      <c r="AE840" s="76"/>
      <c r="AF840" s="76"/>
      <c r="AG840" s="76"/>
      <c r="AH840" s="76"/>
      <c r="AI840" s="76"/>
      <c r="AJ840" s="76"/>
      <c r="AK840" s="76"/>
      <c r="AL840" s="76"/>
      <c r="AM840" s="76"/>
      <c r="AN840" s="76"/>
      <c r="AO840" s="145"/>
      <c r="AP840" s="247" t="str">
        <f>IF(F840="","",IFERROR(VLOOKUP(SUBSTITUTE(SUBSTITUTE(Tabla1[[#This Row],[Uso Sistemas]],"T","P"),"N","F"),Parámetros!$M$2:$N$17,2,0),"Completar hasta 3ra sem. para evaluar a Probacionista"))</f>
        <v/>
      </c>
      <c r="AQ840" s="39"/>
      <c r="AR840" s="39"/>
      <c r="AS840" s="39"/>
      <c r="AT840" s="28"/>
      <c r="AU840" s="55"/>
      <c r="AV840" s="55"/>
      <c r="AW840" s="55"/>
      <c r="AX840" s="249" t="str">
        <f>IF(V840="","",EOMONTH(EDATE(Tabla1[[#This Row],[Fecha Finalización]],2),0))</f>
        <v/>
      </c>
      <c r="AY840" s="39"/>
      <c r="AZ840" s="250" t="str">
        <f>IF(V840="","",EOMONTH(EDATE(Tabla1[[#This Row],[Fecha Finalización]],3),0))</f>
        <v/>
      </c>
      <c r="BA840" s="39"/>
      <c r="BB840" s="39"/>
      <c r="BC840" s="236"/>
      <c r="BD840" s="234" t="str">
        <f>IF(F840="","",Tabla1[[#This Row],[sem 01]]&amp;Tabla1[[#This Row],[sem 02]]&amp;Tabla1[[#This Row],[sem 03]])</f>
        <v/>
      </c>
      <c r="BE840" s="235" t="str">
        <f>IF(TRIM(F840)="","",$B$1&amp;"-"&amp;SUBSTITUTE(Tabla1[[#This Row],[Mes Inscrito]]," ","")&amp;"-"&amp;SUBSTITUTE(Tabla1[[#This Row],[Dia de clases Inscrito]]," ","")&amp;"-"&amp;SUBSTITUTE(Tabla1[[#This Row],[Horario Inscrito]]," ","")&amp;"-"&amp;Tabla1[[#This Row],[Fecha Inicio grupo]])</f>
        <v/>
      </c>
      <c r="BF840" s="252" t="str">
        <f>IF(F840="","",Tabla1[[#This Row],[Curso]])</f>
        <v/>
      </c>
      <c r="BG840" s="253" t="str">
        <f>+IF(TRIM(F840)="","",$B$1&amp;"-"&amp;TRIM(Tabla1[[#This Row],[Mes Inscrito]])&amp;"-"&amp;TRIM(Tabla1[[#This Row],[Dia de clases Inscrito]])&amp;"-"&amp;TRIM(Tabla1[[#This Row],[Horario Inscrito]])&amp;"-"&amp;TRIM(Tabla1[[#This Row],[Fecha Inicio grupo]])&amp;"-"&amp;TRIM(Tabla1[[#This Row],[Tipo Incrito]]))</f>
        <v/>
      </c>
      <c r="BH840" s="307"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8"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8"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8" t="str">
        <f>IF(Tabla1[[#This Row],[Fecha Inicio grupo]]="","",IFERROR(VLOOKUP(Tabla1[[#This Row],[Mes de Alta como miembro]],Parámetros!$AM$2:$AN$16,2,0),"01/01/1900"))</f>
        <v/>
      </c>
    </row>
    <row r="841" spans="1:63" ht="14.45">
      <c r="A841" s="68">
        <v>838</v>
      </c>
      <c r="B841" s="29"/>
      <c r="C841" s="34"/>
      <c r="D841" s="42"/>
      <c r="E841" s="64"/>
      <c r="F841" s="45"/>
      <c r="G841" s="45"/>
      <c r="H841" s="164"/>
      <c r="I841" s="42"/>
      <c r="J841" s="28"/>
      <c r="K841" s="69"/>
      <c r="L841" s="68"/>
      <c r="M841" s="46"/>
      <c r="N841" s="239" t="str">
        <f ca="1">IF(Tabla1[[#This Row],[Fecha de nac]]="","",IF(Tabla1[[#This Row],[Fecha Finalización]] &gt;=TODAY(), DATEDIF(Tabla1[[#This Row],[Fecha de nac]],TODAY(),"y"), ROUNDDOWN((Tabla1[[#This Row],[Fecha Finalización]] -Tabla1[[#This Row],[Fecha de nac]])/365,0)))</f>
        <v/>
      </c>
      <c r="O841" s="170"/>
      <c r="P841" s="34"/>
      <c r="Q841" s="67"/>
      <c r="R841" s="67"/>
      <c r="S841" s="67"/>
      <c r="T841" s="67"/>
      <c r="U841" s="244" t="str">
        <f>IF(F841="","",Tabla1[[#This Row],[Fecha Inicio grupo]]+3*7-7)</f>
        <v/>
      </c>
      <c r="V841" s="245" t="str">
        <f>IF(F841="","",EDATE(Tabla1[[#This Row],[Fecha Inicio grupo]],3))</f>
        <v/>
      </c>
      <c r="W841" s="29"/>
      <c r="X841" s="29"/>
      <c r="Y841" s="76"/>
      <c r="Z841" s="76"/>
      <c r="AA841" s="76"/>
      <c r="AB841" s="76"/>
      <c r="AC841" s="76"/>
      <c r="AD841" s="76"/>
      <c r="AE841" s="76"/>
      <c r="AF841" s="76"/>
      <c r="AG841" s="76"/>
      <c r="AH841" s="76"/>
      <c r="AI841" s="76"/>
      <c r="AJ841" s="76"/>
      <c r="AK841" s="76"/>
      <c r="AL841" s="76"/>
      <c r="AM841" s="76"/>
      <c r="AN841" s="76"/>
      <c r="AO841" s="145"/>
      <c r="AP841" s="247" t="str">
        <f>IF(F841="","",IFERROR(VLOOKUP(SUBSTITUTE(SUBSTITUTE(Tabla1[[#This Row],[Uso Sistemas]],"T","P"),"N","F"),Parámetros!$M$2:$N$17,2,0),"Completar hasta 3ra sem. para evaluar a Probacionista"))</f>
        <v/>
      </c>
      <c r="AQ841" s="39"/>
      <c r="AR841" s="39"/>
      <c r="AS841" s="39"/>
      <c r="AT841" s="28"/>
      <c r="AU841" s="55"/>
      <c r="AV841" s="55"/>
      <c r="AW841" s="55"/>
      <c r="AX841" s="249" t="str">
        <f>IF(V841="","",EOMONTH(EDATE(Tabla1[[#This Row],[Fecha Finalización]],2),0))</f>
        <v/>
      </c>
      <c r="AY841" s="39"/>
      <c r="AZ841" s="250" t="str">
        <f>IF(V841="","",EOMONTH(EDATE(Tabla1[[#This Row],[Fecha Finalización]],3),0))</f>
        <v/>
      </c>
      <c r="BA841" s="39"/>
      <c r="BB841" s="39"/>
      <c r="BC841" s="236"/>
      <c r="BD841" s="234" t="str">
        <f>IF(F841="","",Tabla1[[#This Row],[sem 01]]&amp;Tabla1[[#This Row],[sem 02]]&amp;Tabla1[[#This Row],[sem 03]])</f>
        <v/>
      </c>
      <c r="BE841" s="235" t="str">
        <f>IF(TRIM(F841)="","",$B$1&amp;"-"&amp;SUBSTITUTE(Tabla1[[#This Row],[Mes Inscrito]]," ","")&amp;"-"&amp;SUBSTITUTE(Tabla1[[#This Row],[Dia de clases Inscrito]]," ","")&amp;"-"&amp;SUBSTITUTE(Tabla1[[#This Row],[Horario Inscrito]]," ","")&amp;"-"&amp;Tabla1[[#This Row],[Fecha Inicio grupo]])</f>
        <v/>
      </c>
      <c r="BF841" s="252" t="str">
        <f>IF(F841="","",Tabla1[[#This Row],[Curso]])</f>
        <v/>
      </c>
      <c r="BG841" s="253" t="str">
        <f>+IF(TRIM(F841)="","",$B$1&amp;"-"&amp;TRIM(Tabla1[[#This Row],[Mes Inscrito]])&amp;"-"&amp;TRIM(Tabla1[[#This Row],[Dia de clases Inscrito]])&amp;"-"&amp;TRIM(Tabla1[[#This Row],[Horario Inscrito]])&amp;"-"&amp;TRIM(Tabla1[[#This Row],[Fecha Inicio grupo]])&amp;"-"&amp;TRIM(Tabla1[[#This Row],[Tipo Incrito]]))</f>
        <v/>
      </c>
      <c r="BH841" s="307"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8"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8"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8" t="str">
        <f>IF(Tabla1[[#This Row],[Fecha Inicio grupo]]="","",IFERROR(VLOOKUP(Tabla1[[#This Row],[Mes de Alta como miembro]],Parámetros!$AM$2:$AN$16,2,0),"01/01/1900"))</f>
        <v/>
      </c>
    </row>
    <row r="842" spans="1:63" ht="14.45">
      <c r="A842" s="68">
        <v>839</v>
      </c>
      <c r="B842" s="29"/>
      <c r="C842" s="34"/>
      <c r="D842" s="42"/>
      <c r="E842" s="64"/>
      <c r="F842" s="45"/>
      <c r="G842" s="45"/>
      <c r="H842" s="164"/>
      <c r="I842" s="42"/>
      <c r="J842" s="28"/>
      <c r="K842" s="69"/>
      <c r="L842" s="68"/>
      <c r="M842" s="46"/>
      <c r="N842" s="239" t="str">
        <f ca="1">IF(Tabla1[[#This Row],[Fecha de nac]]="","",IF(Tabla1[[#This Row],[Fecha Finalización]] &gt;=TODAY(), DATEDIF(Tabla1[[#This Row],[Fecha de nac]],TODAY(),"y"), ROUNDDOWN((Tabla1[[#This Row],[Fecha Finalización]] -Tabla1[[#This Row],[Fecha de nac]])/365,0)))</f>
        <v/>
      </c>
      <c r="O842" s="170"/>
      <c r="P842" s="34"/>
      <c r="Q842" s="67"/>
      <c r="R842" s="67"/>
      <c r="S842" s="67"/>
      <c r="T842" s="67"/>
      <c r="U842" s="244" t="str">
        <f>IF(F842="","",Tabla1[[#This Row],[Fecha Inicio grupo]]+3*7-7)</f>
        <v/>
      </c>
      <c r="V842" s="245" t="str">
        <f>IF(F842="","",EDATE(Tabla1[[#This Row],[Fecha Inicio grupo]],3))</f>
        <v/>
      </c>
      <c r="W842" s="29"/>
      <c r="X842" s="29"/>
      <c r="Y842" s="76"/>
      <c r="Z842" s="76"/>
      <c r="AA842" s="76"/>
      <c r="AB842" s="76"/>
      <c r="AC842" s="76"/>
      <c r="AD842" s="76"/>
      <c r="AE842" s="76"/>
      <c r="AF842" s="76"/>
      <c r="AG842" s="76"/>
      <c r="AH842" s="76"/>
      <c r="AI842" s="76"/>
      <c r="AJ842" s="76"/>
      <c r="AK842" s="76"/>
      <c r="AL842" s="76"/>
      <c r="AM842" s="76"/>
      <c r="AN842" s="76"/>
      <c r="AO842" s="145"/>
      <c r="AP842" s="247" t="str">
        <f>IF(F842="","",IFERROR(VLOOKUP(SUBSTITUTE(SUBSTITUTE(Tabla1[[#This Row],[Uso Sistemas]],"T","P"),"N","F"),Parámetros!$M$2:$N$17,2,0),"Completar hasta 3ra sem. para evaluar a Probacionista"))</f>
        <v/>
      </c>
      <c r="AQ842" s="39"/>
      <c r="AR842" s="39"/>
      <c r="AS842" s="39"/>
      <c r="AT842" s="28"/>
      <c r="AU842" s="55"/>
      <c r="AV842" s="55"/>
      <c r="AW842" s="55"/>
      <c r="AX842" s="249" t="str">
        <f>IF(V842="","",EOMONTH(EDATE(Tabla1[[#This Row],[Fecha Finalización]],2),0))</f>
        <v/>
      </c>
      <c r="AY842" s="39"/>
      <c r="AZ842" s="250" t="str">
        <f>IF(V842="","",EOMONTH(EDATE(Tabla1[[#This Row],[Fecha Finalización]],3),0))</f>
        <v/>
      </c>
      <c r="BA842" s="39"/>
      <c r="BB842" s="39"/>
      <c r="BC842" s="236"/>
      <c r="BD842" s="234" t="str">
        <f>IF(F842="","",Tabla1[[#This Row],[sem 01]]&amp;Tabla1[[#This Row],[sem 02]]&amp;Tabla1[[#This Row],[sem 03]])</f>
        <v/>
      </c>
      <c r="BE842" s="235" t="str">
        <f>IF(TRIM(F842)="","",$B$1&amp;"-"&amp;SUBSTITUTE(Tabla1[[#This Row],[Mes Inscrito]]," ","")&amp;"-"&amp;SUBSTITUTE(Tabla1[[#This Row],[Dia de clases Inscrito]]," ","")&amp;"-"&amp;SUBSTITUTE(Tabla1[[#This Row],[Horario Inscrito]]," ","")&amp;"-"&amp;Tabla1[[#This Row],[Fecha Inicio grupo]])</f>
        <v/>
      </c>
      <c r="BF842" s="252" t="str">
        <f>IF(F842="","",Tabla1[[#This Row],[Curso]])</f>
        <v/>
      </c>
      <c r="BG842" s="253" t="str">
        <f>+IF(TRIM(F842)="","",$B$1&amp;"-"&amp;TRIM(Tabla1[[#This Row],[Mes Inscrito]])&amp;"-"&amp;TRIM(Tabla1[[#This Row],[Dia de clases Inscrito]])&amp;"-"&amp;TRIM(Tabla1[[#This Row],[Horario Inscrito]])&amp;"-"&amp;TRIM(Tabla1[[#This Row],[Fecha Inicio grupo]])&amp;"-"&amp;TRIM(Tabla1[[#This Row],[Tipo Incrito]]))</f>
        <v/>
      </c>
      <c r="BH842" s="307"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8"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8"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8" t="str">
        <f>IF(Tabla1[[#This Row],[Fecha Inicio grupo]]="","",IFERROR(VLOOKUP(Tabla1[[#This Row],[Mes de Alta como miembro]],Parámetros!$AM$2:$AN$16,2,0),"01/01/1900"))</f>
        <v/>
      </c>
    </row>
    <row r="843" spans="1:63" ht="14.45">
      <c r="A843" s="68">
        <v>840</v>
      </c>
      <c r="B843" s="29"/>
      <c r="C843" s="34"/>
      <c r="D843" s="42"/>
      <c r="E843" s="64"/>
      <c r="F843" s="45"/>
      <c r="G843" s="45"/>
      <c r="H843" s="164"/>
      <c r="I843" s="42"/>
      <c r="J843" s="28"/>
      <c r="K843" s="69"/>
      <c r="L843" s="68"/>
      <c r="M843" s="46"/>
      <c r="N843" s="239" t="str">
        <f ca="1">IF(Tabla1[[#This Row],[Fecha de nac]]="","",IF(Tabla1[[#This Row],[Fecha Finalización]] &gt;=TODAY(), DATEDIF(Tabla1[[#This Row],[Fecha de nac]],TODAY(),"y"), ROUNDDOWN((Tabla1[[#This Row],[Fecha Finalización]] -Tabla1[[#This Row],[Fecha de nac]])/365,0)))</f>
        <v/>
      </c>
      <c r="O843" s="170"/>
      <c r="P843" s="34"/>
      <c r="Q843" s="67"/>
      <c r="R843" s="67"/>
      <c r="S843" s="67"/>
      <c r="T843" s="67"/>
      <c r="U843" s="244" t="str">
        <f>IF(F843="","",Tabla1[[#This Row],[Fecha Inicio grupo]]+3*7-7)</f>
        <v/>
      </c>
      <c r="V843" s="245" t="str">
        <f>IF(F843="","",EDATE(Tabla1[[#This Row],[Fecha Inicio grupo]],3))</f>
        <v/>
      </c>
      <c r="W843" s="29"/>
      <c r="X843" s="29"/>
      <c r="Y843" s="76"/>
      <c r="Z843" s="76"/>
      <c r="AA843" s="76"/>
      <c r="AB843" s="76"/>
      <c r="AC843" s="76"/>
      <c r="AD843" s="76"/>
      <c r="AE843" s="76"/>
      <c r="AF843" s="76"/>
      <c r="AG843" s="76"/>
      <c r="AH843" s="76"/>
      <c r="AI843" s="76"/>
      <c r="AJ843" s="76"/>
      <c r="AK843" s="76"/>
      <c r="AL843" s="76"/>
      <c r="AM843" s="76"/>
      <c r="AN843" s="76"/>
      <c r="AO843" s="145"/>
      <c r="AP843" s="247" t="str">
        <f>IF(F843="","",IFERROR(VLOOKUP(SUBSTITUTE(SUBSTITUTE(Tabla1[[#This Row],[Uso Sistemas]],"T","P"),"N","F"),Parámetros!$M$2:$N$17,2,0),"Completar hasta 3ra sem. para evaluar a Probacionista"))</f>
        <v/>
      </c>
      <c r="AQ843" s="39"/>
      <c r="AR843" s="39"/>
      <c r="AS843" s="39"/>
      <c r="AT843" s="28"/>
      <c r="AU843" s="55"/>
      <c r="AV843" s="55"/>
      <c r="AW843" s="55"/>
      <c r="AX843" s="249" t="str">
        <f>IF(V843="","",EOMONTH(EDATE(Tabla1[[#This Row],[Fecha Finalización]],2),0))</f>
        <v/>
      </c>
      <c r="AY843" s="39"/>
      <c r="AZ843" s="250" t="str">
        <f>IF(V843="","",EOMONTH(EDATE(Tabla1[[#This Row],[Fecha Finalización]],3),0))</f>
        <v/>
      </c>
      <c r="BA843" s="39"/>
      <c r="BB843" s="39"/>
      <c r="BC843" s="236"/>
      <c r="BD843" s="234" t="str">
        <f>IF(F843="","",Tabla1[[#This Row],[sem 01]]&amp;Tabla1[[#This Row],[sem 02]]&amp;Tabla1[[#This Row],[sem 03]])</f>
        <v/>
      </c>
      <c r="BE843" s="235" t="str">
        <f>IF(TRIM(F843)="","",$B$1&amp;"-"&amp;SUBSTITUTE(Tabla1[[#This Row],[Mes Inscrito]]," ","")&amp;"-"&amp;SUBSTITUTE(Tabla1[[#This Row],[Dia de clases Inscrito]]," ","")&amp;"-"&amp;SUBSTITUTE(Tabla1[[#This Row],[Horario Inscrito]]," ","")&amp;"-"&amp;Tabla1[[#This Row],[Fecha Inicio grupo]])</f>
        <v/>
      </c>
      <c r="BF843" s="252" t="str">
        <f>IF(F843="","",Tabla1[[#This Row],[Curso]])</f>
        <v/>
      </c>
      <c r="BG843" s="253" t="str">
        <f>+IF(TRIM(F843)="","",$B$1&amp;"-"&amp;TRIM(Tabla1[[#This Row],[Mes Inscrito]])&amp;"-"&amp;TRIM(Tabla1[[#This Row],[Dia de clases Inscrito]])&amp;"-"&amp;TRIM(Tabla1[[#This Row],[Horario Inscrito]])&amp;"-"&amp;TRIM(Tabla1[[#This Row],[Fecha Inicio grupo]])&amp;"-"&amp;TRIM(Tabla1[[#This Row],[Tipo Incrito]]))</f>
        <v/>
      </c>
      <c r="BH843" s="307"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8"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8"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8" t="str">
        <f>IF(Tabla1[[#This Row],[Fecha Inicio grupo]]="","",IFERROR(VLOOKUP(Tabla1[[#This Row],[Mes de Alta como miembro]],Parámetros!$AM$2:$AN$16,2,0),"01/01/1900"))</f>
        <v/>
      </c>
    </row>
    <row r="844" spans="1:63" ht="14.45">
      <c r="A844" s="68">
        <v>841</v>
      </c>
      <c r="B844" s="29"/>
      <c r="C844" s="34"/>
      <c r="D844" s="42"/>
      <c r="E844" s="64"/>
      <c r="F844" s="45"/>
      <c r="G844" s="45"/>
      <c r="H844" s="164"/>
      <c r="I844" s="42"/>
      <c r="J844" s="28"/>
      <c r="K844" s="69"/>
      <c r="L844" s="68"/>
      <c r="M844" s="46"/>
      <c r="N844" s="239" t="str">
        <f ca="1">IF(Tabla1[[#This Row],[Fecha de nac]]="","",IF(Tabla1[[#This Row],[Fecha Finalización]] &gt;=TODAY(), DATEDIF(Tabla1[[#This Row],[Fecha de nac]],TODAY(),"y"), ROUNDDOWN((Tabla1[[#This Row],[Fecha Finalización]] -Tabla1[[#This Row],[Fecha de nac]])/365,0)))</f>
        <v/>
      </c>
      <c r="O844" s="170"/>
      <c r="P844" s="34"/>
      <c r="Q844" s="67"/>
      <c r="R844" s="67"/>
      <c r="S844" s="67"/>
      <c r="T844" s="67"/>
      <c r="U844" s="244" t="str">
        <f>IF(F844="","",Tabla1[[#This Row],[Fecha Inicio grupo]]+3*7-7)</f>
        <v/>
      </c>
      <c r="V844" s="245" t="str">
        <f>IF(F844="","",EDATE(Tabla1[[#This Row],[Fecha Inicio grupo]],3))</f>
        <v/>
      </c>
      <c r="W844" s="29"/>
      <c r="X844" s="29"/>
      <c r="Y844" s="76"/>
      <c r="Z844" s="76"/>
      <c r="AA844" s="76"/>
      <c r="AB844" s="76"/>
      <c r="AC844" s="76"/>
      <c r="AD844" s="76"/>
      <c r="AE844" s="76"/>
      <c r="AF844" s="76"/>
      <c r="AG844" s="76"/>
      <c r="AH844" s="76"/>
      <c r="AI844" s="76"/>
      <c r="AJ844" s="76"/>
      <c r="AK844" s="76"/>
      <c r="AL844" s="76"/>
      <c r="AM844" s="76"/>
      <c r="AN844" s="76"/>
      <c r="AO844" s="145"/>
      <c r="AP844" s="247" t="str">
        <f>IF(F844="","",IFERROR(VLOOKUP(SUBSTITUTE(SUBSTITUTE(Tabla1[[#This Row],[Uso Sistemas]],"T","P"),"N","F"),Parámetros!$M$2:$N$17,2,0),"Completar hasta 3ra sem. para evaluar a Probacionista"))</f>
        <v/>
      </c>
      <c r="AQ844" s="39"/>
      <c r="AR844" s="39"/>
      <c r="AS844" s="39"/>
      <c r="AT844" s="28"/>
      <c r="AU844" s="55"/>
      <c r="AV844" s="55"/>
      <c r="AW844" s="55"/>
      <c r="AX844" s="249" t="str">
        <f>IF(V844="","",EOMONTH(EDATE(Tabla1[[#This Row],[Fecha Finalización]],2),0))</f>
        <v/>
      </c>
      <c r="AY844" s="39"/>
      <c r="AZ844" s="250" t="str">
        <f>IF(V844="","",EOMONTH(EDATE(Tabla1[[#This Row],[Fecha Finalización]],3),0))</f>
        <v/>
      </c>
      <c r="BA844" s="39"/>
      <c r="BB844" s="39"/>
      <c r="BC844" s="236"/>
      <c r="BD844" s="234" t="str">
        <f>IF(F844="","",Tabla1[[#This Row],[sem 01]]&amp;Tabla1[[#This Row],[sem 02]]&amp;Tabla1[[#This Row],[sem 03]])</f>
        <v/>
      </c>
      <c r="BE844" s="235" t="str">
        <f>IF(TRIM(F844)="","",$B$1&amp;"-"&amp;SUBSTITUTE(Tabla1[[#This Row],[Mes Inscrito]]," ","")&amp;"-"&amp;SUBSTITUTE(Tabla1[[#This Row],[Dia de clases Inscrito]]," ","")&amp;"-"&amp;SUBSTITUTE(Tabla1[[#This Row],[Horario Inscrito]]," ","")&amp;"-"&amp;Tabla1[[#This Row],[Fecha Inicio grupo]])</f>
        <v/>
      </c>
      <c r="BF844" s="252" t="str">
        <f>IF(F844="","",Tabla1[[#This Row],[Curso]])</f>
        <v/>
      </c>
      <c r="BG844" s="253" t="str">
        <f>+IF(TRIM(F844)="","",$B$1&amp;"-"&amp;TRIM(Tabla1[[#This Row],[Mes Inscrito]])&amp;"-"&amp;TRIM(Tabla1[[#This Row],[Dia de clases Inscrito]])&amp;"-"&amp;TRIM(Tabla1[[#This Row],[Horario Inscrito]])&amp;"-"&amp;TRIM(Tabla1[[#This Row],[Fecha Inicio grupo]])&amp;"-"&amp;TRIM(Tabla1[[#This Row],[Tipo Incrito]]))</f>
        <v/>
      </c>
      <c r="BH844" s="307"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8"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8"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8" t="str">
        <f>IF(Tabla1[[#This Row],[Fecha Inicio grupo]]="","",IFERROR(VLOOKUP(Tabla1[[#This Row],[Mes de Alta como miembro]],Parámetros!$AM$2:$AN$16,2,0),"01/01/1900"))</f>
        <v/>
      </c>
    </row>
    <row r="845" spans="1:63" ht="14.45">
      <c r="A845" s="68">
        <v>842</v>
      </c>
      <c r="B845" s="29"/>
      <c r="C845" s="34"/>
      <c r="D845" s="42"/>
      <c r="E845" s="64"/>
      <c r="F845" s="45"/>
      <c r="G845" s="45"/>
      <c r="H845" s="164"/>
      <c r="I845" s="42"/>
      <c r="J845" s="28"/>
      <c r="K845" s="69"/>
      <c r="L845" s="68"/>
      <c r="M845" s="46"/>
      <c r="N845" s="239" t="str">
        <f ca="1">IF(Tabla1[[#This Row],[Fecha de nac]]="","",IF(Tabla1[[#This Row],[Fecha Finalización]] &gt;=TODAY(), DATEDIF(Tabla1[[#This Row],[Fecha de nac]],TODAY(),"y"), ROUNDDOWN((Tabla1[[#This Row],[Fecha Finalización]] -Tabla1[[#This Row],[Fecha de nac]])/365,0)))</f>
        <v/>
      </c>
      <c r="O845" s="170"/>
      <c r="P845" s="34"/>
      <c r="Q845" s="67"/>
      <c r="R845" s="67"/>
      <c r="S845" s="67"/>
      <c r="T845" s="67"/>
      <c r="U845" s="244" t="str">
        <f>IF(F845="","",Tabla1[[#This Row],[Fecha Inicio grupo]]+3*7-7)</f>
        <v/>
      </c>
      <c r="V845" s="245" t="str">
        <f>IF(F845="","",EDATE(Tabla1[[#This Row],[Fecha Inicio grupo]],3))</f>
        <v/>
      </c>
      <c r="W845" s="29"/>
      <c r="X845" s="29"/>
      <c r="Y845" s="76"/>
      <c r="Z845" s="76"/>
      <c r="AA845" s="76"/>
      <c r="AB845" s="76"/>
      <c r="AC845" s="76"/>
      <c r="AD845" s="76"/>
      <c r="AE845" s="76"/>
      <c r="AF845" s="76"/>
      <c r="AG845" s="76"/>
      <c r="AH845" s="76"/>
      <c r="AI845" s="76"/>
      <c r="AJ845" s="76"/>
      <c r="AK845" s="76"/>
      <c r="AL845" s="76"/>
      <c r="AM845" s="76"/>
      <c r="AN845" s="76"/>
      <c r="AO845" s="145"/>
      <c r="AP845" s="247" t="str">
        <f>IF(F845="","",IFERROR(VLOOKUP(SUBSTITUTE(SUBSTITUTE(Tabla1[[#This Row],[Uso Sistemas]],"T","P"),"N","F"),Parámetros!$M$2:$N$17,2,0),"Completar hasta 3ra sem. para evaluar a Probacionista"))</f>
        <v/>
      </c>
      <c r="AQ845" s="39"/>
      <c r="AR845" s="39"/>
      <c r="AS845" s="39"/>
      <c r="AT845" s="28"/>
      <c r="AU845" s="55"/>
      <c r="AV845" s="55"/>
      <c r="AW845" s="55"/>
      <c r="AX845" s="249" t="str">
        <f>IF(V845="","",EOMONTH(EDATE(Tabla1[[#This Row],[Fecha Finalización]],2),0))</f>
        <v/>
      </c>
      <c r="AY845" s="39"/>
      <c r="AZ845" s="250" t="str">
        <f>IF(V845="","",EOMONTH(EDATE(Tabla1[[#This Row],[Fecha Finalización]],3),0))</f>
        <v/>
      </c>
      <c r="BA845" s="39"/>
      <c r="BB845" s="39"/>
      <c r="BC845" s="236"/>
      <c r="BD845" s="234" t="str">
        <f>IF(F845="","",Tabla1[[#This Row],[sem 01]]&amp;Tabla1[[#This Row],[sem 02]]&amp;Tabla1[[#This Row],[sem 03]])</f>
        <v/>
      </c>
      <c r="BE845" s="235" t="str">
        <f>IF(TRIM(F845)="","",$B$1&amp;"-"&amp;SUBSTITUTE(Tabla1[[#This Row],[Mes Inscrito]]," ","")&amp;"-"&amp;SUBSTITUTE(Tabla1[[#This Row],[Dia de clases Inscrito]]," ","")&amp;"-"&amp;SUBSTITUTE(Tabla1[[#This Row],[Horario Inscrito]]," ","")&amp;"-"&amp;Tabla1[[#This Row],[Fecha Inicio grupo]])</f>
        <v/>
      </c>
      <c r="BF845" s="252" t="str">
        <f>IF(F845="","",Tabla1[[#This Row],[Curso]])</f>
        <v/>
      </c>
      <c r="BG845" s="253" t="str">
        <f>+IF(TRIM(F845)="","",$B$1&amp;"-"&amp;TRIM(Tabla1[[#This Row],[Mes Inscrito]])&amp;"-"&amp;TRIM(Tabla1[[#This Row],[Dia de clases Inscrito]])&amp;"-"&amp;TRIM(Tabla1[[#This Row],[Horario Inscrito]])&amp;"-"&amp;TRIM(Tabla1[[#This Row],[Fecha Inicio grupo]])&amp;"-"&amp;TRIM(Tabla1[[#This Row],[Tipo Incrito]]))</f>
        <v/>
      </c>
      <c r="BH845" s="307"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8"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8"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8" t="str">
        <f>IF(Tabla1[[#This Row],[Fecha Inicio grupo]]="","",IFERROR(VLOOKUP(Tabla1[[#This Row],[Mes de Alta como miembro]],Parámetros!$AM$2:$AN$16,2,0),"01/01/1900"))</f>
        <v/>
      </c>
    </row>
    <row r="846" spans="1:63" ht="14.45">
      <c r="A846" s="68">
        <v>843</v>
      </c>
      <c r="B846" s="29"/>
      <c r="C846" s="34"/>
      <c r="D846" s="42"/>
      <c r="E846" s="64"/>
      <c r="F846" s="45"/>
      <c r="G846" s="45"/>
      <c r="H846" s="164"/>
      <c r="I846" s="42"/>
      <c r="J846" s="28"/>
      <c r="K846" s="69"/>
      <c r="L846" s="68"/>
      <c r="M846" s="46"/>
      <c r="N846" s="239" t="str">
        <f ca="1">IF(Tabla1[[#This Row],[Fecha de nac]]="","",IF(Tabla1[[#This Row],[Fecha Finalización]] &gt;=TODAY(), DATEDIF(Tabla1[[#This Row],[Fecha de nac]],TODAY(),"y"), ROUNDDOWN((Tabla1[[#This Row],[Fecha Finalización]] -Tabla1[[#This Row],[Fecha de nac]])/365,0)))</f>
        <v/>
      </c>
      <c r="O846" s="170"/>
      <c r="P846" s="34"/>
      <c r="Q846" s="67"/>
      <c r="R846" s="67"/>
      <c r="S846" s="67"/>
      <c r="T846" s="67"/>
      <c r="U846" s="244" t="str">
        <f>IF(F846="","",Tabla1[[#This Row],[Fecha Inicio grupo]]+3*7-7)</f>
        <v/>
      </c>
      <c r="V846" s="245" t="str">
        <f>IF(F846="","",EDATE(Tabla1[[#This Row],[Fecha Inicio grupo]],3))</f>
        <v/>
      </c>
      <c r="W846" s="29"/>
      <c r="X846" s="29"/>
      <c r="Y846" s="76"/>
      <c r="Z846" s="76"/>
      <c r="AA846" s="76"/>
      <c r="AB846" s="76"/>
      <c r="AC846" s="76"/>
      <c r="AD846" s="76"/>
      <c r="AE846" s="76"/>
      <c r="AF846" s="76"/>
      <c r="AG846" s="76"/>
      <c r="AH846" s="76"/>
      <c r="AI846" s="76"/>
      <c r="AJ846" s="76"/>
      <c r="AK846" s="76"/>
      <c r="AL846" s="76"/>
      <c r="AM846" s="76"/>
      <c r="AN846" s="76"/>
      <c r="AO846" s="145"/>
      <c r="AP846" s="247" t="str">
        <f>IF(F846="","",IFERROR(VLOOKUP(SUBSTITUTE(SUBSTITUTE(Tabla1[[#This Row],[Uso Sistemas]],"T","P"),"N","F"),Parámetros!$M$2:$N$17,2,0),"Completar hasta 3ra sem. para evaluar a Probacionista"))</f>
        <v/>
      </c>
      <c r="AQ846" s="39"/>
      <c r="AR846" s="39"/>
      <c r="AS846" s="39"/>
      <c r="AT846" s="28"/>
      <c r="AU846" s="55"/>
      <c r="AV846" s="55"/>
      <c r="AW846" s="55"/>
      <c r="AX846" s="249" t="str">
        <f>IF(V846="","",EOMONTH(EDATE(Tabla1[[#This Row],[Fecha Finalización]],2),0))</f>
        <v/>
      </c>
      <c r="AY846" s="39"/>
      <c r="AZ846" s="250" t="str">
        <f>IF(V846="","",EOMONTH(EDATE(Tabla1[[#This Row],[Fecha Finalización]],3),0))</f>
        <v/>
      </c>
      <c r="BA846" s="39"/>
      <c r="BB846" s="39"/>
      <c r="BC846" s="236"/>
      <c r="BD846" s="234" t="str">
        <f>IF(F846="","",Tabla1[[#This Row],[sem 01]]&amp;Tabla1[[#This Row],[sem 02]]&amp;Tabla1[[#This Row],[sem 03]])</f>
        <v/>
      </c>
      <c r="BE846" s="235" t="str">
        <f>IF(TRIM(F846)="","",$B$1&amp;"-"&amp;SUBSTITUTE(Tabla1[[#This Row],[Mes Inscrito]]," ","")&amp;"-"&amp;SUBSTITUTE(Tabla1[[#This Row],[Dia de clases Inscrito]]," ","")&amp;"-"&amp;SUBSTITUTE(Tabla1[[#This Row],[Horario Inscrito]]," ","")&amp;"-"&amp;Tabla1[[#This Row],[Fecha Inicio grupo]])</f>
        <v/>
      </c>
      <c r="BF846" s="252" t="str">
        <f>IF(F846="","",Tabla1[[#This Row],[Curso]])</f>
        <v/>
      </c>
      <c r="BG846" s="253" t="str">
        <f>+IF(TRIM(F846)="","",$B$1&amp;"-"&amp;TRIM(Tabla1[[#This Row],[Mes Inscrito]])&amp;"-"&amp;TRIM(Tabla1[[#This Row],[Dia de clases Inscrito]])&amp;"-"&amp;TRIM(Tabla1[[#This Row],[Horario Inscrito]])&amp;"-"&amp;TRIM(Tabla1[[#This Row],[Fecha Inicio grupo]])&amp;"-"&amp;TRIM(Tabla1[[#This Row],[Tipo Incrito]]))</f>
        <v/>
      </c>
      <c r="BH846" s="307"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8"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8"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8" t="str">
        <f>IF(Tabla1[[#This Row],[Fecha Inicio grupo]]="","",IFERROR(VLOOKUP(Tabla1[[#This Row],[Mes de Alta como miembro]],Parámetros!$AM$2:$AN$16,2,0),"01/01/1900"))</f>
        <v/>
      </c>
    </row>
    <row r="847" spans="1:63" ht="14.45">
      <c r="A847" s="68">
        <v>844</v>
      </c>
      <c r="B847" s="29"/>
      <c r="C847" s="34"/>
      <c r="D847" s="42"/>
      <c r="E847" s="64"/>
      <c r="F847" s="45"/>
      <c r="G847" s="45"/>
      <c r="H847" s="164"/>
      <c r="I847" s="42"/>
      <c r="J847" s="28"/>
      <c r="K847" s="69"/>
      <c r="L847" s="68"/>
      <c r="M847" s="46"/>
      <c r="N847" s="239" t="str">
        <f ca="1">IF(Tabla1[[#This Row],[Fecha de nac]]="","",IF(Tabla1[[#This Row],[Fecha Finalización]] &gt;=TODAY(), DATEDIF(Tabla1[[#This Row],[Fecha de nac]],TODAY(),"y"), ROUNDDOWN((Tabla1[[#This Row],[Fecha Finalización]] -Tabla1[[#This Row],[Fecha de nac]])/365,0)))</f>
        <v/>
      </c>
      <c r="O847" s="170"/>
      <c r="P847" s="34"/>
      <c r="Q847" s="67"/>
      <c r="R847" s="67"/>
      <c r="S847" s="67"/>
      <c r="T847" s="67"/>
      <c r="U847" s="244" t="str">
        <f>IF(F847="","",Tabla1[[#This Row],[Fecha Inicio grupo]]+3*7-7)</f>
        <v/>
      </c>
      <c r="V847" s="245" t="str">
        <f>IF(F847="","",EDATE(Tabla1[[#This Row],[Fecha Inicio grupo]],3))</f>
        <v/>
      </c>
      <c r="W847" s="29"/>
      <c r="X847" s="29"/>
      <c r="Y847" s="76"/>
      <c r="Z847" s="76"/>
      <c r="AA847" s="76"/>
      <c r="AB847" s="76"/>
      <c r="AC847" s="76"/>
      <c r="AD847" s="76"/>
      <c r="AE847" s="76"/>
      <c r="AF847" s="76"/>
      <c r="AG847" s="76"/>
      <c r="AH847" s="76"/>
      <c r="AI847" s="76"/>
      <c r="AJ847" s="76"/>
      <c r="AK847" s="76"/>
      <c r="AL847" s="76"/>
      <c r="AM847" s="76"/>
      <c r="AN847" s="76"/>
      <c r="AO847" s="145"/>
      <c r="AP847" s="247" t="str">
        <f>IF(F847="","",IFERROR(VLOOKUP(SUBSTITUTE(SUBSTITUTE(Tabla1[[#This Row],[Uso Sistemas]],"T","P"),"N","F"),Parámetros!$M$2:$N$17,2,0),"Completar hasta 3ra sem. para evaluar a Probacionista"))</f>
        <v/>
      </c>
      <c r="AQ847" s="39"/>
      <c r="AR847" s="39"/>
      <c r="AS847" s="39"/>
      <c r="AT847" s="28"/>
      <c r="AU847" s="55"/>
      <c r="AV847" s="55"/>
      <c r="AW847" s="55"/>
      <c r="AX847" s="249" t="str">
        <f>IF(V847="","",EOMONTH(EDATE(Tabla1[[#This Row],[Fecha Finalización]],2),0))</f>
        <v/>
      </c>
      <c r="AY847" s="39"/>
      <c r="AZ847" s="250" t="str">
        <f>IF(V847="","",EOMONTH(EDATE(Tabla1[[#This Row],[Fecha Finalización]],3),0))</f>
        <v/>
      </c>
      <c r="BA847" s="39"/>
      <c r="BB847" s="39"/>
      <c r="BC847" s="236"/>
      <c r="BD847" s="234" t="str">
        <f>IF(F847="","",Tabla1[[#This Row],[sem 01]]&amp;Tabla1[[#This Row],[sem 02]]&amp;Tabla1[[#This Row],[sem 03]])</f>
        <v/>
      </c>
      <c r="BE847" s="235" t="str">
        <f>IF(TRIM(F847)="","",$B$1&amp;"-"&amp;SUBSTITUTE(Tabla1[[#This Row],[Mes Inscrito]]," ","")&amp;"-"&amp;SUBSTITUTE(Tabla1[[#This Row],[Dia de clases Inscrito]]," ","")&amp;"-"&amp;SUBSTITUTE(Tabla1[[#This Row],[Horario Inscrito]]," ","")&amp;"-"&amp;Tabla1[[#This Row],[Fecha Inicio grupo]])</f>
        <v/>
      </c>
      <c r="BF847" s="252" t="str">
        <f>IF(F847="","",Tabla1[[#This Row],[Curso]])</f>
        <v/>
      </c>
      <c r="BG847" s="253" t="str">
        <f>+IF(TRIM(F847)="","",$B$1&amp;"-"&amp;TRIM(Tabla1[[#This Row],[Mes Inscrito]])&amp;"-"&amp;TRIM(Tabla1[[#This Row],[Dia de clases Inscrito]])&amp;"-"&amp;TRIM(Tabla1[[#This Row],[Horario Inscrito]])&amp;"-"&amp;TRIM(Tabla1[[#This Row],[Fecha Inicio grupo]])&amp;"-"&amp;TRIM(Tabla1[[#This Row],[Tipo Incrito]]))</f>
        <v/>
      </c>
      <c r="BH847" s="307"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8"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8"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8" t="str">
        <f>IF(Tabla1[[#This Row],[Fecha Inicio grupo]]="","",IFERROR(VLOOKUP(Tabla1[[#This Row],[Mes de Alta como miembro]],Parámetros!$AM$2:$AN$16,2,0),"01/01/1900"))</f>
        <v/>
      </c>
    </row>
    <row r="848" spans="1:63" ht="14.45">
      <c r="A848" s="68">
        <v>845</v>
      </c>
      <c r="B848" s="29"/>
      <c r="C848" s="34"/>
      <c r="D848" s="42"/>
      <c r="E848" s="64"/>
      <c r="F848" s="45"/>
      <c r="G848" s="45"/>
      <c r="H848" s="164"/>
      <c r="I848" s="42"/>
      <c r="J848" s="28"/>
      <c r="K848" s="69"/>
      <c r="L848" s="68"/>
      <c r="M848" s="46"/>
      <c r="N848" s="239" t="str">
        <f ca="1">IF(Tabla1[[#This Row],[Fecha de nac]]="","",IF(Tabla1[[#This Row],[Fecha Finalización]] &gt;=TODAY(), DATEDIF(Tabla1[[#This Row],[Fecha de nac]],TODAY(),"y"), ROUNDDOWN((Tabla1[[#This Row],[Fecha Finalización]] -Tabla1[[#This Row],[Fecha de nac]])/365,0)))</f>
        <v/>
      </c>
      <c r="O848" s="170"/>
      <c r="P848" s="34"/>
      <c r="Q848" s="67"/>
      <c r="R848" s="67"/>
      <c r="S848" s="67"/>
      <c r="T848" s="67"/>
      <c r="U848" s="244" t="str">
        <f>IF(F848="","",Tabla1[[#This Row],[Fecha Inicio grupo]]+3*7-7)</f>
        <v/>
      </c>
      <c r="V848" s="245" t="str">
        <f>IF(F848="","",EDATE(Tabla1[[#This Row],[Fecha Inicio grupo]],3))</f>
        <v/>
      </c>
      <c r="W848" s="29"/>
      <c r="X848" s="29"/>
      <c r="Y848" s="76"/>
      <c r="Z848" s="76"/>
      <c r="AA848" s="76"/>
      <c r="AB848" s="76"/>
      <c r="AC848" s="76"/>
      <c r="AD848" s="76"/>
      <c r="AE848" s="76"/>
      <c r="AF848" s="76"/>
      <c r="AG848" s="76"/>
      <c r="AH848" s="76"/>
      <c r="AI848" s="76"/>
      <c r="AJ848" s="76"/>
      <c r="AK848" s="76"/>
      <c r="AL848" s="76"/>
      <c r="AM848" s="76"/>
      <c r="AN848" s="76"/>
      <c r="AO848" s="145"/>
      <c r="AP848" s="247" t="str">
        <f>IF(F848="","",IFERROR(VLOOKUP(SUBSTITUTE(SUBSTITUTE(Tabla1[[#This Row],[Uso Sistemas]],"T","P"),"N","F"),Parámetros!$M$2:$N$17,2,0),"Completar hasta 3ra sem. para evaluar a Probacionista"))</f>
        <v/>
      </c>
      <c r="AQ848" s="39"/>
      <c r="AR848" s="39"/>
      <c r="AS848" s="39"/>
      <c r="AT848" s="28"/>
      <c r="AU848" s="55"/>
      <c r="AV848" s="55"/>
      <c r="AW848" s="55"/>
      <c r="AX848" s="249" t="str">
        <f>IF(V848="","",EOMONTH(EDATE(Tabla1[[#This Row],[Fecha Finalización]],2),0))</f>
        <v/>
      </c>
      <c r="AY848" s="39"/>
      <c r="AZ848" s="250" t="str">
        <f>IF(V848="","",EOMONTH(EDATE(Tabla1[[#This Row],[Fecha Finalización]],3),0))</f>
        <v/>
      </c>
      <c r="BA848" s="39"/>
      <c r="BB848" s="39"/>
      <c r="BC848" s="236"/>
      <c r="BD848" s="234" t="str">
        <f>IF(F848="","",Tabla1[[#This Row],[sem 01]]&amp;Tabla1[[#This Row],[sem 02]]&amp;Tabla1[[#This Row],[sem 03]])</f>
        <v/>
      </c>
      <c r="BE848" s="235" t="str">
        <f>IF(TRIM(F848)="","",$B$1&amp;"-"&amp;SUBSTITUTE(Tabla1[[#This Row],[Mes Inscrito]]," ","")&amp;"-"&amp;SUBSTITUTE(Tabla1[[#This Row],[Dia de clases Inscrito]]," ","")&amp;"-"&amp;SUBSTITUTE(Tabla1[[#This Row],[Horario Inscrito]]," ","")&amp;"-"&amp;Tabla1[[#This Row],[Fecha Inicio grupo]])</f>
        <v/>
      </c>
      <c r="BF848" s="252" t="str">
        <f>IF(F848="","",Tabla1[[#This Row],[Curso]])</f>
        <v/>
      </c>
      <c r="BG848" s="253" t="str">
        <f>+IF(TRIM(F848)="","",$B$1&amp;"-"&amp;TRIM(Tabla1[[#This Row],[Mes Inscrito]])&amp;"-"&amp;TRIM(Tabla1[[#This Row],[Dia de clases Inscrito]])&amp;"-"&amp;TRIM(Tabla1[[#This Row],[Horario Inscrito]])&amp;"-"&amp;TRIM(Tabla1[[#This Row],[Fecha Inicio grupo]])&amp;"-"&amp;TRIM(Tabla1[[#This Row],[Tipo Incrito]]))</f>
        <v/>
      </c>
      <c r="BH848" s="307"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8"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8"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8" t="str">
        <f>IF(Tabla1[[#This Row],[Fecha Inicio grupo]]="","",IFERROR(VLOOKUP(Tabla1[[#This Row],[Mes de Alta como miembro]],Parámetros!$AM$2:$AN$16,2,0),"01/01/1900"))</f>
        <v/>
      </c>
    </row>
    <row r="849" spans="1:63" ht="14.45">
      <c r="A849" s="68">
        <v>846</v>
      </c>
      <c r="B849" s="29"/>
      <c r="C849" s="34"/>
      <c r="D849" s="42"/>
      <c r="E849" s="64"/>
      <c r="F849" s="45"/>
      <c r="G849" s="45"/>
      <c r="H849" s="164"/>
      <c r="I849" s="42"/>
      <c r="J849" s="28"/>
      <c r="K849" s="69"/>
      <c r="L849" s="68"/>
      <c r="M849" s="46"/>
      <c r="N849" s="239" t="str">
        <f ca="1">IF(Tabla1[[#This Row],[Fecha de nac]]="","",IF(Tabla1[[#This Row],[Fecha Finalización]] &gt;=TODAY(), DATEDIF(Tabla1[[#This Row],[Fecha de nac]],TODAY(),"y"), ROUNDDOWN((Tabla1[[#This Row],[Fecha Finalización]] -Tabla1[[#This Row],[Fecha de nac]])/365,0)))</f>
        <v/>
      </c>
      <c r="O849" s="170"/>
      <c r="P849" s="34"/>
      <c r="Q849" s="67"/>
      <c r="R849" s="67"/>
      <c r="S849" s="67"/>
      <c r="T849" s="67"/>
      <c r="U849" s="244" t="str">
        <f>IF(F849="","",Tabla1[[#This Row],[Fecha Inicio grupo]]+3*7-7)</f>
        <v/>
      </c>
      <c r="V849" s="245" t="str">
        <f>IF(F849="","",EDATE(Tabla1[[#This Row],[Fecha Inicio grupo]],3))</f>
        <v/>
      </c>
      <c r="W849" s="29"/>
      <c r="X849" s="29"/>
      <c r="Y849" s="76"/>
      <c r="Z849" s="76"/>
      <c r="AA849" s="76"/>
      <c r="AB849" s="76"/>
      <c r="AC849" s="76"/>
      <c r="AD849" s="76"/>
      <c r="AE849" s="76"/>
      <c r="AF849" s="76"/>
      <c r="AG849" s="76"/>
      <c r="AH849" s="76"/>
      <c r="AI849" s="76"/>
      <c r="AJ849" s="76"/>
      <c r="AK849" s="76"/>
      <c r="AL849" s="76"/>
      <c r="AM849" s="76"/>
      <c r="AN849" s="76"/>
      <c r="AO849" s="145"/>
      <c r="AP849" s="247" t="str">
        <f>IF(F849="","",IFERROR(VLOOKUP(SUBSTITUTE(SUBSTITUTE(Tabla1[[#This Row],[Uso Sistemas]],"T","P"),"N","F"),Parámetros!$M$2:$N$17,2,0),"Completar hasta 3ra sem. para evaluar a Probacionista"))</f>
        <v/>
      </c>
      <c r="AQ849" s="39"/>
      <c r="AR849" s="39"/>
      <c r="AS849" s="39"/>
      <c r="AT849" s="28"/>
      <c r="AU849" s="55"/>
      <c r="AV849" s="55"/>
      <c r="AW849" s="55"/>
      <c r="AX849" s="249" t="str">
        <f>IF(V849="","",EOMONTH(EDATE(Tabla1[[#This Row],[Fecha Finalización]],2),0))</f>
        <v/>
      </c>
      <c r="AY849" s="39"/>
      <c r="AZ849" s="250" t="str">
        <f>IF(V849="","",EOMONTH(EDATE(Tabla1[[#This Row],[Fecha Finalización]],3),0))</f>
        <v/>
      </c>
      <c r="BA849" s="39"/>
      <c r="BB849" s="39"/>
      <c r="BC849" s="236"/>
      <c r="BD849" s="234" t="str">
        <f>IF(F849="","",Tabla1[[#This Row],[sem 01]]&amp;Tabla1[[#This Row],[sem 02]]&amp;Tabla1[[#This Row],[sem 03]])</f>
        <v/>
      </c>
      <c r="BE849" s="235" t="str">
        <f>IF(TRIM(F849)="","",$B$1&amp;"-"&amp;SUBSTITUTE(Tabla1[[#This Row],[Mes Inscrito]]," ","")&amp;"-"&amp;SUBSTITUTE(Tabla1[[#This Row],[Dia de clases Inscrito]]," ","")&amp;"-"&amp;SUBSTITUTE(Tabla1[[#This Row],[Horario Inscrito]]," ","")&amp;"-"&amp;Tabla1[[#This Row],[Fecha Inicio grupo]])</f>
        <v/>
      </c>
      <c r="BF849" s="252" t="str">
        <f>IF(F849="","",Tabla1[[#This Row],[Curso]])</f>
        <v/>
      </c>
      <c r="BG849" s="253" t="str">
        <f>+IF(TRIM(F849)="","",$B$1&amp;"-"&amp;TRIM(Tabla1[[#This Row],[Mes Inscrito]])&amp;"-"&amp;TRIM(Tabla1[[#This Row],[Dia de clases Inscrito]])&amp;"-"&amp;TRIM(Tabla1[[#This Row],[Horario Inscrito]])&amp;"-"&amp;TRIM(Tabla1[[#This Row],[Fecha Inicio grupo]])&amp;"-"&amp;TRIM(Tabla1[[#This Row],[Tipo Incrito]]))</f>
        <v/>
      </c>
      <c r="BH849" s="307"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8"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8"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8" t="str">
        <f>IF(Tabla1[[#This Row],[Fecha Inicio grupo]]="","",IFERROR(VLOOKUP(Tabla1[[#This Row],[Mes de Alta como miembro]],Parámetros!$AM$2:$AN$16,2,0),"01/01/1900"))</f>
        <v/>
      </c>
    </row>
    <row r="850" spans="1:63" ht="14.45">
      <c r="A850" s="68">
        <v>847</v>
      </c>
      <c r="B850" s="29"/>
      <c r="C850" s="34"/>
      <c r="D850" s="42"/>
      <c r="E850" s="64"/>
      <c r="F850" s="45"/>
      <c r="G850" s="45"/>
      <c r="H850" s="164"/>
      <c r="I850" s="42"/>
      <c r="J850" s="28"/>
      <c r="K850" s="69"/>
      <c r="L850" s="68"/>
      <c r="M850" s="46"/>
      <c r="N850" s="239" t="str">
        <f ca="1">IF(Tabla1[[#This Row],[Fecha de nac]]="","",IF(Tabla1[[#This Row],[Fecha Finalización]] &gt;=TODAY(), DATEDIF(Tabla1[[#This Row],[Fecha de nac]],TODAY(),"y"), ROUNDDOWN((Tabla1[[#This Row],[Fecha Finalización]] -Tabla1[[#This Row],[Fecha de nac]])/365,0)))</f>
        <v/>
      </c>
      <c r="O850" s="170"/>
      <c r="P850" s="34"/>
      <c r="Q850" s="67"/>
      <c r="R850" s="67"/>
      <c r="S850" s="67"/>
      <c r="T850" s="67"/>
      <c r="U850" s="244" t="str">
        <f>IF(F850="","",Tabla1[[#This Row],[Fecha Inicio grupo]]+3*7-7)</f>
        <v/>
      </c>
      <c r="V850" s="245" t="str">
        <f>IF(F850="","",EDATE(Tabla1[[#This Row],[Fecha Inicio grupo]],3))</f>
        <v/>
      </c>
      <c r="W850" s="29"/>
      <c r="X850" s="29"/>
      <c r="Y850" s="76"/>
      <c r="Z850" s="76"/>
      <c r="AA850" s="76"/>
      <c r="AB850" s="76"/>
      <c r="AC850" s="76"/>
      <c r="AD850" s="76"/>
      <c r="AE850" s="76"/>
      <c r="AF850" s="76"/>
      <c r="AG850" s="76"/>
      <c r="AH850" s="76"/>
      <c r="AI850" s="76"/>
      <c r="AJ850" s="76"/>
      <c r="AK850" s="76"/>
      <c r="AL850" s="76"/>
      <c r="AM850" s="76"/>
      <c r="AN850" s="76"/>
      <c r="AO850" s="145"/>
      <c r="AP850" s="247" t="str">
        <f>IF(F850="","",IFERROR(VLOOKUP(SUBSTITUTE(SUBSTITUTE(Tabla1[[#This Row],[Uso Sistemas]],"T","P"),"N","F"),Parámetros!$M$2:$N$17,2,0),"Completar hasta 3ra sem. para evaluar a Probacionista"))</f>
        <v/>
      </c>
      <c r="AQ850" s="39"/>
      <c r="AR850" s="39"/>
      <c r="AS850" s="39"/>
      <c r="AT850" s="28"/>
      <c r="AU850" s="55"/>
      <c r="AV850" s="55"/>
      <c r="AW850" s="55"/>
      <c r="AX850" s="249" t="str">
        <f>IF(V850="","",EOMONTH(EDATE(Tabla1[[#This Row],[Fecha Finalización]],2),0))</f>
        <v/>
      </c>
      <c r="AY850" s="39"/>
      <c r="AZ850" s="250" t="str">
        <f>IF(V850="","",EOMONTH(EDATE(Tabla1[[#This Row],[Fecha Finalización]],3),0))</f>
        <v/>
      </c>
      <c r="BA850" s="39"/>
      <c r="BB850" s="39"/>
      <c r="BC850" s="236"/>
      <c r="BD850" s="234" t="str">
        <f>IF(F850="","",Tabla1[[#This Row],[sem 01]]&amp;Tabla1[[#This Row],[sem 02]]&amp;Tabla1[[#This Row],[sem 03]])</f>
        <v/>
      </c>
      <c r="BE850" s="235" t="str">
        <f>IF(TRIM(F850)="","",$B$1&amp;"-"&amp;SUBSTITUTE(Tabla1[[#This Row],[Mes Inscrito]]," ","")&amp;"-"&amp;SUBSTITUTE(Tabla1[[#This Row],[Dia de clases Inscrito]]," ","")&amp;"-"&amp;SUBSTITUTE(Tabla1[[#This Row],[Horario Inscrito]]," ","")&amp;"-"&amp;Tabla1[[#This Row],[Fecha Inicio grupo]])</f>
        <v/>
      </c>
      <c r="BF850" s="252" t="str">
        <f>IF(F850="","",Tabla1[[#This Row],[Curso]])</f>
        <v/>
      </c>
      <c r="BG850" s="253" t="str">
        <f>+IF(TRIM(F850)="","",$B$1&amp;"-"&amp;TRIM(Tabla1[[#This Row],[Mes Inscrito]])&amp;"-"&amp;TRIM(Tabla1[[#This Row],[Dia de clases Inscrito]])&amp;"-"&amp;TRIM(Tabla1[[#This Row],[Horario Inscrito]])&amp;"-"&amp;TRIM(Tabla1[[#This Row],[Fecha Inicio grupo]])&amp;"-"&amp;TRIM(Tabla1[[#This Row],[Tipo Incrito]]))</f>
        <v/>
      </c>
      <c r="BH850" s="307"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8"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8"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8" t="str">
        <f>IF(Tabla1[[#This Row],[Fecha Inicio grupo]]="","",IFERROR(VLOOKUP(Tabla1[[#This Row],[Mes de Alta como miembro]],Parámetros!$AM$2:$AN$16,2,0),"01/01/1900"))</f>
        <v/>
      </c>
    </row>
    <row r="851" spans="1:63" ht="14.45">
      <c r="A851" s="68">
        <v>848</v>
      </c>
      <c r="B851" s="29"/>
      <c r="C851" s="34"/>
      <c r="D851" s="42"/>
      <c r="E851" s="64"/>
      <c r="F851" s="45"/>
      <c r="G851" s="45"/>
      <c r="H851" s="164"/>
      <c r="I851" s="42"/>
      <c r="J851" s="28"/>
      <c r="K851" s="69"/>
      <c r="L851" s="68"/>
      <c r="M851" s="46"/>
      <c r="N851" s="239" t="str">
        <f ca="1">IF(Tabla1[[#This Row],[Fecha de nac]]="","",IF(Tabla1[[#This Row],[Fecha Finalización]] &gt;=TODAY(), DATEDIF(Tabla1[[#This Row],[Fecha de nac]],TODAY(),"y"), ROUNDDOWN((Tabla1[[#This Row],[Fecha Finalización]] -Tabla1[[#This Row],[Fecha de nac]])/365,0)))</f>
        <v/>
      </c>
      <c r="O851" s="170"/>
      <c r="P851" s="34"/>
      <c r="Q851" s="67"/>
      <c r="R851" s="67"/>
      <c r="S851" s="67"/>
      <c r="T851" s="67"/>
      <c r="U851" s="244" t="str">
        <f>IF(F851="","",Tabla1[[#This Row],[Fecha Inicio grupo]]+3*7-7)</f>
        <v/>
      </c>
      <c r="V851" s="245" t="str">
        <f>IF(F851="","",EDATE(Tabla1[[#This Row],[Fecha Inicio grupo]],3))</f>
        <v/>
      </c>
      <c r="W851" s="29"/>
      <c r="X851" s="29"/>
      <c r="Y851" s="76"/>
      <c r="Z851" s="76"/>
      <c r="AA851" s="76"/>
      <c r="AB851" s="76"/>
      <c r="AC851" s="76"/>
      <c r="AD851" s="76"/>
      <c r="AE851" s="76"/>
      <c r="AF851" s="76"/>
      <c r="AG851" s="76"/>
      <c r="AH851" s="76"/>
      <c r="AI851" s="76"/>
      <c r="AJ851" s="76"/>
      <c r="AK851" s="76"/>
      <c r="AL851" s="76"/>
      <c r="AM851" s="76"/>
      <c r="AN851" s="76"/>
      <c r="AO851" s="145"/>
      <c r="AP851" s="247" t="str">
        <f>IF(F851="","",IFERROR(VLOOKUP(SUBSTITUTE(SUBSTITUTE(Tabla1[[#This Row],[Uso Sistemas]],"T","P"),"N","F"),Parámetros!$M$2:$N$17,2,0),"Completar hasta 3ra sem. para evaluar a Probacionista"))</f>
        <v/>
      </c>
      <c r="AQ851" s="39"/>
      <c r="AR851" s="39"/>
      <c r="AS851" s="39"/>
      <c r="AT851" s="28"/>
      <c r="AU851" s="55"/>
      <c r="AV851" s="55"/>
      <c r="AW851" s="55"/>
      <c r="AX851" s="249" t="str">
        <f>IF(V851="","",EOMONTH(EDATE(Tabla1[[#This Row],[Fecha Finalización]],2),0))</f>
        <v/>
      </c>
      <c r="AY851" s="39"/>
      <c r="AZ851" s="250" t="str">
        <f>IF(V851="","",EOMONTH(EDATE(Tabla1[[#This Row],[Fecha Finalización]],3),0))</f>
        <v/>
      </c>
      <c r="BA851" s="39"/>
      <c r="BB851" s="39"/>
      <c r="BC851" s="236"/>
      <c r="BD851" s="234" t="str">
        <f>IF(F851="","",Tabla1[[#This Row],[sem 01]]&amp;Tabla1[[#This Row],[sem 02]]&amp;Tabla1[[#This Row],[sem 03]])</f>
        <v/>
      </c>
      <c r="BE851" s="235" t="str">
        <f>IF(TRIM(F851)="","",$B$1&amp;"-"&amp;SUBSTITUTE(Tabla1[[#This Row],[Mes Inscrito]]," ","")&amp;"-"&amp;SUBSTITUTE(Tabla1[[#This Row],[Dia de clases Inscrito]]," ","")&amp;"-"&amp;SUBSTITUTE(Tabla1[[#This Row],[Horario Inscrito]]," ","")&amp;"-"&amp;Tabla1[[#This Row],[Fecha Inicio grupo]])</f>
        <v/>
      </c>
      <c r="BF851" s="252" t="str">
        <f>IF(F851="","",Tabla1[[#This Row],[Curso]])</f>
        <v/>
      </c>
      <c r="BG851" s="253" t="str">
        <f>+IF(TRIM(F851)="","",$B$1&amp;"-"&amp;TRIM(Tabla1[[#This Row],[Mes Inscrito]])&amp;"-"&amp;TRIM(Tabla1[[#This Row],[Dia de clases Inscrito]])&amp;"-"&amp;TRIM(Tabla1[[#This Row],[Horario Inscrito]])&amp;"-"&amp;TRIM(Tabla1[[#This Row],[Fecha Inicio grupo]])&amp;"-"&amp;TRIM(Tabla1[[#This Row],[Tipo Incrito]]))</f>
        <v/>
      </c>
      <c r="BH851" s="307"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8"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8"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8" t="str">
        <f>IF(Tabla1[[#This Row],[Fecha Inicio grupo]]="","",IFERROR(VLOOKUP(Tabla1[[#This Row],[Mes de Alta como miembro]],Parámetros!$AM$2:$AN$16,2,0),"01/01/1900"))</f>
        <v/>
      </c>
    </row>
    <row r="852" spans="1:63" ht="14.45">
      <c r="A852" s="68">
        <v>849</v>
      </c>
      <c r="B852" s="29"/>
      <c r="C852" s="34"/>
      <c r="D852" s="42"/>
      <c r="E852" s="64"/>
      <c r="F852" s="45"/>
      <c r="G852" s="45"/>
      <c r="H852" s="164"/>
      <c r="I852" s="42"/>
      <c r="J852" s="28"/>
      <c r="K852" s="69"/>
      <c r="L852" s="68"/>
      <c r="M852" s="46"/>
      <c r="N852" s="239" t="str">
        <f ca="1">IF(Tabla1[[#This Row],[Fecha de nac]]="","",IF(Tabla1[[#This Row],[Fecha Finalización]] &gt;=TODAY(), DATEDIF(Tabla1[[#This Row],[Fecha de nac]],TODAY(),"y"), ROUNDDOWN((Tabla1[[#This Row],[Fecha Finalización]] -Tabla1[[#This Row],[Fecha de nac]])/365,0)))</f>
        <v/>
      </c>
      <c r="O852" s="170"/>
      <c r="P852" s="34"/>
      <c r="Q852" s="67"/>
      <c r="R852" s="67"/>
      <c r="S852" s="67"/>
      <c r="T852" s="67"/>
      <c r="U852" s="244" t="str">
        <f>IF(F852="","",Tabla1[[#This Row],[Fecha Inicio grupo]]+3*7-7)</f>
        <v/>
      </c>
      <c r="V852" s="245" t="str">
        <f>IF(F852="","",EDATE(Tabla1[[#This Row],[Fecha Inicio grupo]],3))</f>
        <v/>
      </c>
      <c r="W852" s="29"/>
      <c r="X852" s="29"/>
      <c r="Y852" s="76"/>
      <c r="Z852" s="76"/>
      <c r="AA852" s="76"/>
      <c r="AB852" s="76"/>
      <c r="AC852" s="76"/>
      <c r="AD852" s="76"/>
      <c r="AE852" s="76"/>
      <c r="AF852" s="76"/>
      <c r="AG852" s="76"/>
      <c r="AH852" s="76"/>
      <c r="AI852" s="76"/>
      <c r="AJ852" s="76"/>
      <c r="AK852" s="76"/>
      <c r="AL852" s="76"/>
      <c r="AM852" s="76"/>
      <c r="AN852" s="76"/>
      <c r="AO852" s="145"/>
      <c r="AP852" s="247" t="str">
        <f>IF(F852="","",IFERROR(VLOOKUP(SUBSTITUTE(SUBSTITUTE(Tabla1[[#This Row],[Uso Sistemas]],"T","P"),"N","F"),Parámetros!$M$2:$N$17,2,0),"Completar hasta 3ra sem. para evaluar a Probacionista"))</f>
        <v/>
      </c>
      <c r="AQ852" s="39"/>
      <c r="AR852" s="39"/>
      <c r="AS852" s="39"/>
      <c r="AT852" s="28"/>
      <c r="AU852" s="55"/>
      <c r="AV852" s="55"/>
      <c r="AW852" s="55"/>
      <c r="AX852" s="249" t="str">
        <f>IF(V852="","",EOMONTH(EDATE(Tabla1[[#This Row],[Fecha Finalización]],2),0))</f>
        <v/>
      </c>
      <c r="AY852" s="39"/>
      <c r="AZ852" s="250" t="str">
        <f>IF(V852="","",EOMONTH(EDATE(Tabla1[[#This Row],[Fecha Finalización]],3),0))</f>
        <v/>
      </c>
      <c r="BA852" s="39"/>
      <c r="BB852" s="39"/>
      <c r="BC852" s="236"/>
      <c r="BD852" s="234" t="str">
        <f>IF(F852="","",Tabla1[[#This Row],[sem 01]]&amp;Tabla1[[#This Row],[sem 02]]&amp;Tabla1[[#This Row],[sem 03]])</f>
        <v/>
      </c>
      <c r="BE852" s="235" t="str">
        <f>IF(TRIM(F852)="","",$B$1&amp;"-"&amp;SUBSTITUTE(Tabla1[[#This Row],[Mes Inscrito]]," ","")&amp;"-"&amp;SUBSTITUTE(Tabla1[[#This Row],[Dia de clases Inscrito]]," ","")&amp;"-"&amp;SUBSTITUTE(Tabla1[[#This Row],[Horario Inscrito]]," ","")&amp;"-"&amp;Tabla1[[#This Row],[Fecha Inicio grupo]])</f>
        <v/>
      </c>
      <c r="BF852" s="252" t="str">
        <f>IF(F852="","",Tabla1[[#This Row],[Curso]])</f>
        <v/>
      </c>
      <c r="BG852" s="253" t="str">
        <f>+IF(TRIM(F852)="","",$B$1&amp;"-"&amp;TRIM(Tabla1[[#This Row],[Mes Inscrito]])&amp;"-"&amp;TRIM(Tabla1[[#This Row],[Dia de clases Inscrito]])&amp;"-"&amp;TRIM(Tabla1[[#This Row],[Horario Inscrito]])&amp;"-"&amp;TRIM(Tabla1[[#This Row],[Fecha Inicio grupo]])&amp;"-"&amp;TRIM(Tabla1[[#This Row],[Tipo Incrito]]))</f>
        <v/>
      </c>
      <c r="BH852" s="307"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8"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8"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8" t="str">
        <f>IF(Tabla1[[#This Row],[Fecha Inicio grupo]]="","",IFERROR(VLOOKUP(Tabla1[[#This Row],[Mes de Alta como miembro]],Parámetros!$AM$2:$AN$16,2,0),"01/01/1900"))</f>
        <v/>
      </c>
    </row>
    <row r="853" spans="1:63" ht="14.45">
      <c r="A853" s="68">
        <v>850</v>
      </c>
      <c r="B853" s="29"/>
      <c r="C853" s="34"/>
      <c r="D853" s="42"/>
      <c r="E853" s="64"/>
      <c r="F853" s="45"/>
      <c r="G853" s="45"/>
      <c r="H853" s="164"/>
      <c r="I853" s="42"/>
      <c r="J853" s="28"/>
      <c r="K853" s="69"/>
      <c r="L853" s="68"/>
      <c r="M853" s="46"/>
      <c r="N853" s="239" t="str">
        <f ca="1">IF(Tabla1[[#This Row],[Fecha de nac]]="","",IF(Tabla1[[#This Row],[Fecha Finalización]] &gt;=TODAY(), DATEDIF(Tabla1[[#This Row],[Fecha de nac]],TODAY(),"y"), ROUNDDOWN((Tabla1[[#This Row],[Fecha Finalización]] -Tabla1[[#This Row],[Fecha de nac]])/365,0)))</f>
        <v/>
      </c>
      <c r="O853" s="170"/>
      <c r="P853" s="34"/>
      <c r="Q853" s="67"/>
      <c r="R853" s="67"/>
      <c r="S853" s="67"/>
      <c r="T853" s="67"/>
      <c r="U853" s="244" t="str">
        <f>IF(F853="","",Tabla1[[#This Row],[Fecha Inicio grupo]]+3*7-7)</f>
        <v/>
      </c>
      <c r="V853" s="245" t="str">
        <f>IF(F853="","",EDATE(Tabla1[[#This Row],[Fecha Inicio grupo]],3))</f>
        <v/>
      </c>
      <c r="W853" s="29"/>
      <c r="X853" s="29"/>
      <c r="Y853" s="76"/>
      <c r="Z853" s="76"/>
      <c r="AA853" s="76"/>
      <c r="AB853" s="76"/>
      <c r="AC853" s="76"/>
      <c r="AD853" s="76"/>
      <c r="AE853" s="76"/>
      <c r="AF853" s="76"/>
      <c r="AG853" s="76"/>
      <c r="AH853" s="76"/>
      <c r="AI853" s="76"/>
      <c r="AJ853" s="76"/>
      <c r="AK853" s="76"/>
      <c r="AL853" s="76"/>
      <c r="AM853" s="76"/>
      <c r="AN853" s="76"/>
      <c r="AO853" s="145"/>
      <c r="AP853" s="247" t="str">
        <f>IF(F853="","",IFERROR(VLOOKUP(SUBSTITUTE(SUBSTITUTE(Tabla1[[#This Row],[Uso Sistemas]],"T","P"),"N","F"),Parámetros!$M$2:$N$17,2,0),"Completar hasta 3ra sem. para evaluar a Probacionista"))</f>
        <v/>
      </c>
      <c r="AQ853" s="39"/>
      <c r="AR853" s="39"/>
      <c r="AS853" s="39"/>
      <c r="AT853" s="28"/>
      <c r="AU853" s="55"/>
      <c r="AV853" s="55"/>
      <c r="AW853" s="55"/>
      <c r="AX853" s="249" t="str">
        <f>IF(V853="","",EOMONTH(EDATE(Tabla1[[#This Row],[Fecha Finalización]],2),0))</f>
        <v/>
      </c>
      <c r="AY853" s="39"/>
      <c r="AZ853" s="250" t="str">
        <f>IF(V853="","",EOMONTH(EDATE(Tabla1[[#This Row],[Fecha Finalización]],3),0))</f>
        <v/>
      </c>
      <c r="BA853" s="39"/>
      <c r="BB853" s="39"/>
      <c r="BC853" s="236"/>
      <c r="BD853" s="234" t="str">
        <f>IF(F853="","",Tabla1[[#This Row],[sem 01]]&amp;Tabla1[[#This Row],[sem 02]]&amp;Tabla1[[#This Row],[sem 03]])</f>
        <v/>
      </c>
      <c r="BE853" s="235" t="str">
        <f>IF(TRIM(F853)="","",$B$1&amp;"-"&amp;SUBSTITUTE(Tabla1[[#This Row],[Mes Inscrito]]," ","")&amp;"-"&amp;SUBSTITUTE(Tabla1[[#This Row],[Dia de clases Inscrito]]," ","")&amp;"-"&amp;SUBSTITUTE(Tabla1[[#This Row],[Horario Inscrito]]," ","")&amp;"-"&amp;Tabla1[[#This Row],[Fecha Inicio grupo]])</f>
        <v/>
      </c>
      <c r="BF853" s="252" t="str">
        <f>IF(F853="","",Tabla1[[#This Row],[Curso]])</f>
        <v/>
      </c>
      <c r="BG853" s="253" t="str">
        <f>+IF(TRIM(F853)="","",$B$1&amp;"-"&amp;TRIM(Tabla1[[#This Row],[Mes Inscrito]])&amp;"-"&amp;TRIM(Tabla1[[#This Row],[Dia de clases Inscrito]])&amp;"-"&amp;TRIM(Tabla1[[#This Row],[Horario Inscrito]])&amp;"-"&amp;TRIM(Tabla1[[#This Row],[Fecha Inicio grupo]])&amp;"-"&amp;TRIM(Tabla1[[#This Row],[Tipo Incrito]]))</f>
        <v/>
      </c>
      <c r="BH853" s="307"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8"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8"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8" t="str">
        <f>IF(Tabla1[[#This Row],[Fecha Inicio grupo]]="","",IFERROR(VLOOKUP(Tabla1[[#This Row],[Mes de Alta como miembro]],Parámetros!$AM$2:$AN$16,2,0),"01/01/1900"))</f>
        <v/>
      </c>
    </row>
    <row r="854" spans="1:63" ht="14.45">
      <c r="A854" s="68">
        <v>851</v>
      </c>
      <c r="B854" s="29"/>
      <c r="C854" s="34"/>
      <c r="D854" s="42"/>
      <c r="E854" s="64"/>
      <c r="F854" s="45"/>
      <c r="G854" s="45"/>
      <c r="H854" s="164"/>
      <c r="I854" s="42"/>
      <c r="J854" s="28"/>
      <c r="K854" s="69"/>
      <c r="L854" s="68"/>
      <c r="M854" s="46"/>
      <c r="N854" s="239" t="str">
        <f ca="1">IF(Tabla1[[#This Row],[Fecha de nac]]="","",IF(Tabla1[[#This Row],[Fecha Finalización]] &gt;=TODAY(), DATEDIF(Tabla1[[#This Row],[Fecha de nac]],TODAY(),"y"), ROUNDDOWN((Tabla1[[#This Row],[Fecha Finalización]] -Tabla1[[#This Row],[Fecha de nac]])/365,0)))</f>
        <v/>
      </c>
      <c r="O854" s="170"/>
      <c r="P854" s="34"/>
      <c r="Q854" s="67"/>
      <c r="R854" s="67"/>
      <c r="S854" s="67"/>
      <c r="T854" s="67"/>
      <c r="U854" s="244" t="str">
        <f>IF(F854="","",Tabla1[[#This Row],[Fecha Inicio grupo]]+3*7-7)</f>
        <v/>
      </c>
      <c r="V854" s="245" t="str">
        <f>IF(F854="","",EDATE(Tabla1[[#This Row],[Fecha Inicio grupo]],3))</f>
        <v/>
      </c>
      <c r="W854" s="29"/>
      <c r="X854" s="29"/>
      <c r="Y854" s="76"/>
      <c r="Z854" s="76"/>
      <c r="AA854" s="76"/>
      <c r="AB854" s="76"/>
      <c r="AC854" s="76"/>
      <c r="AD854" s="76"/>
      <c r="AE854" s="76"/>
      <c r="AF854" s="76"/>
      <c r="AG854" s="76"/>
      <c r="AH854" s="76"/>
      <c r="AI854" s="76"/>
      <c r="AJ854" s="76"/>
      <c r="AK854" s="76"/>
      <c r="AL854" s="76"/>
      <c r="AM854" s="76"/>
      <c r="AN854" s="76"/>
      <c r="AO854" s="145"/>
      <c r="AP854" s="247" t="str">
        <f>IF(F854="","",IFERROR(VLOOKUP(SUBSTITUTE(SUBSTITUTE(Tabla1[[#This Row],[Uso Sistemas]],"T","P"),"N","F"),Parámetros!$M$2:$N$17,2,0),"Completar hasta 3ra sem. para evaluar a Probacionista"))</f>
        <v/>
      </c>
      <c r="AQ854" s="39"/>
      <c r="AR854" s="39"/>
      <c r="AS854" s="39"/>
      <c r="AT854" s="28"/>
      <c r="AU854" s="55"/>
      <c r="AV854" s="55"/>
      <c r="AW854" s="55"/>
      <c r="AX854" s="249" t="str">
        <f>IF(V854="","",EOMONTH(EDATE(Tabla1[[#This Row],[Fecha Finalización]],2),0))</f>
        <v/>
      </c>
      <c r="AY854" s="39"/>
      <c r="AZ854" s="250" t="str">
        <f>IF(V854="","",EOMONTH(EDATE(Tabla1[[#This Row],[Fecha Finalización]],3),0))</f>
        <v/>
      </c>
      <c r="BA854" s="39"/>
      <c r="BB854" s="39"/>
      <c r="BC854" s="236"/>
      <c r="BD854" s="234" t="str">
        <f>IF(F854="","",Tabla1[[#This Row],[sem 01]]&amp;Tabla1[[#This Row],[sem 02]]&amp;Tabla1[[#This Row],[sem 03]])</f>
        <v/>
      </c>
      <c r="BE854" s="235" t="str">
        <f>IF(TRIM(F854)="","",$B$1&amp;"-"&amp;SUBSTITUTE(Tabla1[[#This Row],[Mes Inscrito]]," ","")&amp;"-"&amp;SUBSTITUTE(Tabla1[[#This Row],[Dia de clases Inscrito]]," ","")&amp;"-"&amp;SUBSTITUTE(Tabla1[[#This Row],[Horario Inscrito]]," ","")&amp;"-"&amp;Tabla1[[#This Row],[Fecha Inicio grupo]])</f>
        <v/>
      </c>
      <c r="BF854" s="252" t="str">
        <f>IF(F854="","",Tabla1[[#This Row],[Curso]])</f>
        <v/>
      </c>
      <c r="BG854" s="253" t="str">
        <f>+IF(TRIM(F854)="","",$B$1&amp;"-"&amp;TRIM(Tabla1[[#This Row],[Mes Inscrito]])&amp;"-"&amp;TRIM(Tabla1[[#This Row],[Dia de clases Inscrito]])&amp;"-"&amp;TRIM(Tabla1[[#This Row],[Horario Inscrito]])&amp;"-"&amp;TRIM(Tabla1[[#This Row],[Fecha Inicio grupo]])&amp;"-"&amp;TRIM(Tabla1[[#This Row],[Tipo Incrito]]))</f>
        <v/>
      </c>
      <c r="BH854" s="307"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8"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8"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8" t="str">
        <f>IF(Tabla1[[#This Row],[Fecha Inicio grupo]]="","",IFERROR(VLOOKUP(Tabla1[[#This Row],[Mes de Alta como miembro]],Parámetros!$AM$2:$AN$16,2,0),"01/01/1900"))</f>
        <v/>
      </c>
    </row>
    <row r="855" spans="1:63" ht="14.45">
      <c r="A855" s="68">
        <v>852</v>
      </c>
      <c r="B855" s="29"/>
      <c r="C855" s="34"/>
      <c r="D855" s="42"/>
      <c r="E855" s="64"/>
      <c r="F855" s="45"/>
      <c r="G855" s="45"/>
      <c r="H855" s="164"/>
      <c r="I855" s="42"/>
      <c r="J855" s="28"/>
      <c r="K855" s="69"/>
      <c r="L855" s="68"/>
      <c r="M855" s="46"/>
      <c r="N855" s="239" t="str">
        <f ca="1">IF(Tabla1[[#This Row],[Fecha de nac]]="","",IF(Tabla1[[#This Row],[Fecha Finalización]] &gt;=TODAY(), DATEDIF(Tabla1[[#This Row],[Fecha de nac]],TODAY(),"y"), ROUNDDOWN((Tabla1[[#This Row],[Fecha Finalización]] -Tabla1[[#This Row],[Fecha de nac]])/365,0)))</f>
        <v/>
      </c>
      <c r="O855" s="170"/>
      <c r="P855" s="34"/>
      <c r="Q855" s="67"/>
      <c r="R855" s="67"/>
      <c r="S855" s="67"/>
      <c r="T855" s="67"/>
      <c r="U855" s="244" t="str">
        <f>IF(F855="","",Tabla1[[#This Row],[Fecha Inicio grupo]]+3*7-7)</f>
        <v/>
      </c>
      <c r="V855" s="245" t="str">
        <f>IF(F855="","",EDATE(Tabla1[[#This Row],[Fecha Inicio grupo]],3))</f>
        <v/>
      </c>
      <c r="W855" s="29"/>
      <c r="X855" s="29"/>
      <c r="Y855" s="76"/>
      <c r="Z855" s="76"/>
      <c r="AA855" s="76"/>
      <c r="AB855" s="76"/>
      <c r="AC855" s="76"/>
      <c r="AD855" s="76"/>
      <c r="AE855" s="76"/>
      <c r="AF855" s="76"/>
      <c r="AG855" s="76"/>
      <c r="AH855" s="76"/>
      <c r="AI855" s="76"/>
      <c r="AJ855" s="76"/>
      <c r="AK855" s="76"/>
      <c r="AL855" s="76"/>
      <c r="AM855" s="76"/>
      <c r="AN855" s="76"/>
      <c r="AO855" s="145"/>
      <c r="AP855" s="247" t="str">
        <f>IF(F855="","",IFERROR(VLOOKUP(SUBSTITUTE(SUBSTITUTE(Tabla1[[#This Row],[Uso Sistemas]],"T","P"),"N","F"),Parámetros!$M$2:$N$17,2,0),"Completar hasta 3ra sem. para evaluar a Probacionista"))</f>
        <v/>
      </c>
      <c r="AQ855" s="39"/>
      <c r="AR855" s="39"/>
      <c r="AS855" s="39"/>
      <c r="AT855" s="28"/>
      <c r="AU855" s="55"/>
      <c r="AV855" s="55"/>
      <c r="AW855" s="55"/>
      <c r="AX855" s="249" t="str">
        <f>IF(V855="","",EOMONTH(EDATE(Tabla1[[#This Row],[Fecha Finalización]],2),0))</f>
        <v/>
      </c>
      <c r="AY855" s="39"/>
      <c r="AZ855" s="250" t="str">
        <f>IF(V855="","",EOMONTH(EDATE(Tabla1[[#This Row],[Fecha Finalización]],3),0))</f>
        <v/>
      </c>
      <c r="BA855" s="39"/>
      <c r="BB855" s="39"/>
      <c r="BC855" s="236"/>
      <c r="BD855" s="234" t="str">
        <f>IF(F855="","",Tabla1[[#This Row],[sem 01]]&amp;Tabla1[[#This Row],[sem 02]]&amp;Tabla1[[#This Row],[sem 03]])</f>
        <v/>
      </c>
      <c r="BE855" s="235" t="str">
        <f>IF(TRIM(F855)="","",$B$1&amp;"-"&amp;SUBSTITUTE(Tabla1[[#This Row],[Mes Inscrito]]," ","")&amp;"-"&amp;SUBSTITUTE(Tabla1[[#This Row],[Dia de clases Inscrito]]," ","")&amp;"-"&amp;SUBSTITUTE(Tabla1[[#This Row],[Horario Inscrito]]," ","")&amp;"-"&amp;Tabla1[[#This Row],[Fecha Inicio grupo]])</f>
        <v/>
      </c>
      <c r="BF855" s="252" t="str">
        <f>IF(F855="","",Tabla1[[#This Row],[Curso]])</f>
        <v/>
      </c>
      <c r="BG855" s="253" t="str">
        <f>+IF(TRIM(F855)="","",$B$1&amp;"-"&amp;TRIM(Tabla1[[#This Row],[Mes Inscrito]])&amp;"-"&amp;TRIM(Tabla1[[#This Row],[Dia de clases Inscrito]])&amp;"-"&amp;TRIM(Tabla1[[#This Row],[Horario Inscrito]])&amp;"-"&amp;TRIM(Tabla1[[#This Row],[Fecha Inicio grupo]])&amp;"-"&amp;TRIM(Tabla1[[#This Row],[Tipo Incrito]]))</f>
        <v/>
      </c>
      <c r="BH855" s="307"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8"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8"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8" t="str">
        <f>IF(Tabla1[[#This Row],[Fecha Inicio grupo]]="","",IFERROR(VLOOKUP(Tabla1[[#This Row],[Mes de Alta como miembro]],Parámetros!$AM$2:$AN$16,2,0),"01/01/1900"))</f>
        <v/>
      </c>
    </row>
    <row r="856" spans="1:63" ht="14.45">
      <c r="A856" s="68">
        <v>853</v>
      </c>
      <c r="B856" s="29"/>
      <c r="C856" s="34"/>
      <c r="D856" s="42"/>
      <c r="E856" s="64"/>
      <c r="F856" s="45"/>
      <c r="G856" s="45"/>
      <c r="H856" s="164"/>
      <c r="I856" s="42"/>
      <c r="J856" s="28"/>
      <c r="K856" s="69"/>
      <c r="L856" s="68"/>
      <c r="M856" s="46"/>
      <c r="N856" s="239" t="str">
        <f ca="1">IF(Tabla1[[#This Row],[Fecha de nac]]="","",IF(Tabla1[[#This Row],[Fecha Finalización]] &gt;=TODAY(), DATEDIF(Tabla1[[#This Row],[Fecha de nac]],TODAY(),"y"), ROUNDDOWN((Tabla1[[#This Row],[Fecha Finalización]] -Tabla1[[#This Row],[Fecha de nac]])/365,0)))</f>
        <v/>
      </c>
      <c r="O856" s="170"/>
      <c r="P856" s="34"/>
      <c r="Q856" s="67"/>
      <c r="R856" s="67"/>
      <c r="S856" s="67"/>
      <c r="T856" s="67"/>
      <c r="U856" s="244" t="str">
        <f>IF(F856="","",Tabla1[[#This Row],[Fecha Inicio grupo]]+3*7-7)</f>
        <v/>
      </c>
      <c r="V856" s="245" t="str">
        <f>IF(F856="","",EDATE(Tabla1[[#This Row],[Fecha Inicio grupo]],3))</f>
        <v/>
      </c>
      <c r="W856" s="29"/>
      <c r="X856" s="29"/>
      <c r="Y856" s="76"/>
      <c r="Z856" s="76"/>
      <c r="AA856" s="76"/>
      <c r="AB856" s="76"/>
      <c r="AC856" s="76"/>
      <c r="AD856" s="76"/>
      <c r="AE856" s="76"/>
      <c r="AF856" s="76"/>
      <c r="AG856" s="76"/>
      <c r="AH856" s="76"/>
      <c r="AI856" s="76"/>
      <c r="AJ856" s="76"/>
      <c r="AK856" s="76"/>
      <c r="AL856" s="76"/>
      <c r="AM856" s="76"/>
      <c r="AN856" s="76"/>
      <c r="AO856" s="145"/>
      <c r="AP856" s="247" t="str">
        <f>IF(F856="","",IFERROR(VLOOKUP(SUBSTITUTE(SUBSTITUTE(Tabla1[[#This Row],[Uso Sistemas]],"T","P"),"N","F"),Parámetros!$M$2:$N$17,2,0),"Completar hasta 3ra sem. para evaluar a Probacionista"))</f>
        <v/>
      </c>
      <c r="AQ856" s="39"/>
      <c r="AR856" s="39"/>
      <c r="AS856" s="39"/>
      <c r="AT856" s="28"/>
      <c r="AU856" s="55"/>
      <c r="AV856" s="55"/>
      <c r="AW856" s="55"/>
      <c r="AX856" s="249" t="str">
        <f>IF(V856="","",EOMONTH(EDATE(Tabla1[[#This Row],[Fecha Finalización]],2),0))</f>
        <v/>
      </c>
      <c r="AY856" s="39"/>
      <c r="AZ856" s="250" t="str">
        <f>IF(V856="","",EOMONTH(EDATE(Tabla1[[#This Row],[Fecha Finalización]],3),0))</f>
        <v/>
      </c>
      <c r="BA856" s="39"/>
      <c r="BB856" s="39"/>
      <c r="BC856" s="236"/>
      <c r="BD856" s="234" t="str">
        <f>IF(F856="","",Tabla1[[#This Row],[sem 01]]&amp;Tabla1[[#This Row],[sem 02]]&amp;Tabla1[[#This Row],[sem 03]])</f>
        <v/>
      </c>
      <c r="BE856" s="235" t="str">
        <f>IF(TRIM(F856)="","",$B$1&amp;"-"&amp;SUBSTITUTE(Tabla1[[#This Row],[Mes Inscrito]]," ","")&amp;"-"&amp;SUBSTITUTE(Tabla1[[#This Row],[Dia de clases Inscrito]]," ","")&amp;"-"&amp;SUBSTITUTE(Tabla1[[#This Row],[Horario Inscrito]]," ","")&amp;"-"&amp;Tabla1[[#This Row],[Fecha Inicio grupo]])</f>
        <v/>
      </c>
      <c r="BF856" s="252" t="str">
        <f>IF(F856="","",Tabla1[[#This Row],[Curso]])</f>
        <v/>
      </c>
      <c r="BG856" s="253" t="str">
        <f>+IF(TRIM(F856)="","",$B$1&amp;"-"&amp;TRIM(Tabla1[[#This Row],[Mes Inscrito]])&amp;"-"&amp;TRIM(Tabla1[[#This Row],[Dia de clases Inscrito]])&amp;"-"&amp;TRIM(Tabla1[[#This Row],[Horario Inscrito]])&amp;"-"&amp;TRIM(Tabla1[[#This Row],[Fecha Inicio grupo]])&amp;"-"&amp;TRIM(Tabla1[[#This Row],[Tipo Incrito]]))</f>
        <v/>
      </c>
      <c r="BH856" s="307"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8"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8"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8" t="str">
        <f>IF(Tabla1[[#This Row],[Fecha Inicio grupo]]="","",IFERROR(VLOOKUP(Tabla1[[#This Row],[Mes de Alta como miembro]],Parámetros!$AM$2:$AN$16,2,0),"01/01/1900"))</f>
        <v/>
      </c>
    </row>
    <row r="857" spans="1:63" ht="14.45">
      <c r="A857" s="68">
        <v>854</v>
      </c>
      <c r="B857" s="29"/>
      <c r="C857" s="34"/>
      <c r="D857" s="42"/>
      <c r="E857" s="64"/>
      <c r="F857" s="45"/>
      <c r="G857" s="45"/>
      <c r="H857" s="164"/>
      <c r="I857" s="42"/>
      <c r="J857" s="28"/>
      <c r="K857" s="69"/>
      <c r="L857" s="68"/>
      <c r="M857" s="46"/>
      <c r="N857" s="239" t="str">
        <f ca="1">IF(Tabla1[[#This Row],[Fecha de nac]]="","",IF(Tabla1[[#This Row],[Fecha Finalización]] &gt;=TODAY(), DATEDIF(Tabla1[[#This Row],[Fecha de nac]],TODAY(),"y"), ROUNDDOWN((Tabla1[[#This Row],[Fecha Finalización]] -Tabla1[[#This Row],[Fecha de nac]])/365,0)))</f>
        <v/>
      </c>
      <c r="O857" s="170"/>
      <c r="P857" s="34"/>
      <c r="Q857" s="67"/>
      <c r="R857" s="67"/>
      <c r="S857" s="67"/>
      <c r="T857" s="67"/>
      <c r="U857" s="244" t="str">
        <f>IF(F857="","",Tabla1[[#This Row],[Fecha Inicio grupo]]+3*7-7)</f>
        <v/>
      </c>
      <c r="V857" s="245" t="str">
        <f>IF(F857="","",EDATE(Tabla1[[#This Row],[Fecha Inicio grupo]],3))</f>
        <v/>
      </c>
      <c r="W857" s="29"/>
      <c r="X857" s="29"/>
      <c r="Y857" s="76"/>
      <c r="Z857" s="76"/>
      <c r="AA857" s="76"/>
      <c r="AB857" s="76"/>
      <c r="AC857" s="76"/>
      <c r="AD857" s="76"/>
      <c r="AE857" s="76"/>
      <c r="AF857" s="76"/>
      <c r="AG857" s="76"/>
      <c r="AH857" s="76"/>
      <c r="AI857" s="76"/>
      <c r="AJ857" s="76"/>
      <c r="AK857" s="76"/>
      <c r="AL857" s="76"/>
      <c r="AM857" s="76"/>
      <c r="AN857" s="76"/>
      <c r="AO857" s="145"/>
      <c r="AP857" s="247" t="str">
        <f>IF(F857="","",IFERROR(VLOOKUP(SUBSTITUTE(SUBSTITUTE(Tabla1[[#This Row],[Uso Sistemas]],"T","P"),"N","F"),Parámetros!$M$2:$N$17,2,0),"Completar hasta 3ra sem. para evaluar a Probacionista"))</f>
        <v/>
      </c>
      <c r="AQ857" s="39"/>
      <c r="AR857" s="39"/>
      <c r="AS857" s="39"/>
      <c r="AT857" s="28"/>
      <c r="AU857" s="55"/>
      <c r="AV857" s="55"/>
      <c r="AW857" s="55"/>
      <c r="AX857" s="249" t="str">
        <f>IF(V857="","",EOMONTH(EDATE(Tabla1[[#This Row],[Fecha Finalización]],2),0))</f>
        <v/>
      </c>
      <c r="AY857" s="39"/>
      <c r="AZ857" s="250" t="str">
        <f>IF(V857="","",EOMONTH(EDATE(Tabla1[[#This Row],[Fecha Finalización]],3),0))</f>
        <v/>
      </c>
      <c r="BA857" s="39"/>
      <c r="BB857" s="39"/>
      <c r="BC857" s="236"/>
      <c r="BD857" s="234" t="str">
        <f>IF(F857="","",Tabla1[[#This Row],[sem 01]]&amp;Tabla1[[#This Row],[sem 02]]&amp;Tabla1[[#This Row],[sem 03]])</f>
        <v/>
      </c>
      <c r="BE857" s="235" t="str">
        <f>IF(TRIM(F857)="","",$B$1&amp;"-"&amp;SUBSTITUTE(Tabla1[[#This Row],[Mes Inscrito]]," ","")&amp;"-"&amp;SUBSTITUTE(Tabla1[[#This Row],[Dia de clases Inscrito]]," ","")&amp;"-"&amp;SUBSTITUTE(Tabla1[[#This Row],[Horario Inscrito]]," ","")&amp;"-"&amp;Tabla1[[#This Row],[Fecha Inicio grupo]])</f>
        <v/>
      </c>
      <c r="BF857" s="252" t="str">
        <f>IF(F857="","",Tabla1[[#This Row],[Curso]])</f>
        <v/>
      </c>
      <c r="BG857" s="253" t="str">
        <f>+IF(TRIM(F857)="","",$B$1&amp;"-"&amp;TRIM(Tabla1[[#This Row],[Mes Inscrito]])&amp;"-"&amp;TRIM(Tabla1[[#This Row],[Dia de clases Inscrito]])&amp;"-"&amp;TRIM(Tabla1[[#This Row],[Horario Inscrito]])&amp;"-"&amp;TRIM(Tabla1[[#This Row],[Fecha Inicio grupo]])&amp;"-"&amp;TRIM(Tabla1[[#This Row],[Tipo Incrito]]))</f>
        <v/>
      </c>
      <c r="BH857" s="307"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8"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8"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8" t="str">
        <f>IF(Tabla1[[#This Row],[Fecha Inicio grupo]]="","",IFERROR(VLOOKUP(Tabla1[[#This Row],[Mes de Alta como miembro]],Parámetros!$AM$2:$AN$16,2,0),"01/01/1900"))</f>
        <v/>
      </c>
    </row>
    <row r="858" spans="1:63" ht="14.45">
      <c r="A858" s="68">
        <v>855</v>
      </c>
      <c r="B858" s="29"/>
      <c r="C858" s="34"/>
      <c r="D858" s="42"/>
      <c r="E858" s="64"/>
      <c r="F858" s="45"/>
      <c r="G858" s="45"/>
      <c r="H858" s="164"/>
      <c r="I858" s="42"/>
      <c r="J858" s="28"/>
      <c r="K858" s="69"/>
      <c r="L858" s="68"/>
      <c r="M858" s="46"/>
      <c r="N858" s="239" t="str">
        <f ca="1">IF(Tabla1[[#This Row],[Fecha de nac]]="","",IF(Tabla1[[#This Row],[Fecha Finalización]] &gt;=TODAY(), DATEDIF(Tabla1[[#This Row],[Fecha de nac]],TODAY(),"y"), ROUNDDOWN((Tabla1[[#This Row],[Fecha Finalización]] -Tabla1[[#This Row],[Fecha de nac]])/365,0)))</f>
        <v/>
      </c>
      <c r="O858" s="170"/>
      <c r="P858" s="34"/>
      <c r="Q858" s="67"/>
      <c r="R858" s="67"/>
      <c r="S858" s="67"/>
      <c r="T858" s="67"/>
      <c r="U858" s="244" t="str">
        <f>IF(F858="","",Tabla1[[#This Row],[Fecha Inicio grupo]]+3*7-7)</f>
        <v/>
      </c>
      <c r="V858" s="245" t="str">
        <f>IF(F858="","",EDATE(Tabla1[[#This Row],[Fecha Inicio grupo]],3))</f>
        <v/>
      </c>
      <c r="W858" s="29"/>
      <c r="X858" s="29"/>
      <c r="Y858" s="76"/>
      <c r="Z858" s="76"/>
      <c r="AA858" s="76"/>
      <c r="AB858" s="76"/>
      <c r="AC858" s="76"/>
      <c r="AD858" s="76"/>
      <c r="AE858" s="76"/>
      <c r="AF858" s="76"/>
      <c r="AG858" s="76"/>
      <c r="AH858" s="76"/>
      <c r="AI858" s="76"/>
      <c r="AJ858" s="76"/>
      <c r="AK858" s="76"/>
      <c r="AL858" s="76"/>
      <c r="AM858" s="76"/>
      <c r="AN858" s="76"/>
      <c r="AO858" s="145"/>
      <c r="AP858" s="247" t="str">
        <f>IF(F858="","",IFERROR(VLOOKUP(SUBSTITUTE(SUBSTITUTE(Tabla1[[#This Row],[Uso Sistemas]],"T","P"),"N","F"),Parámetros!$M$2:$N$17,2,0),"Completar hasta 3ra sem. para evaluar a Probacionista"))</f>
        <v/>
      </c>
      <c r="AQ858" s="39"/>
      <c r="AR858" s="39"/>
      <c r="AS858" s="39"/>
      <c r="AT858" s="28"/>
      <c r="AU858" s="55"/>
      <c r="AV858" s="55"/>
      <c r="AW858" s="55"/>
      <c r="AX858" s="249" t="str">
        <f>IF(V858="","",EOMONTH(EDATE(Tabla1[[#This Row],[Fecha Finalización]],2),0))</f>
        <v/>
      </c>
      <c r="AY858" s="39"/>
      <c r="AZ858" s="250" t="str">
        <f>IF(V858="","",EOMONTH(EDATE(Tabla1[[#This Row],[Fecha Finalización]],3),0))</f>
        <v/>
      </c>
      <c r="BA858" s="39"/>
      <c r="BB858" s="39"/>
      <c r="BC858" s="236"/>
      <c r="BD858" s="234" t="str">
        <f>IF(F858="","",Tabla1[[#This Row],[sem 01]]&amp;Tabla1[[#This Row],[sem 02]]&amp;Tabla1[[#This Row],[sem 03]])</f>
        <v/>
      </c>
      <c r="BE858" s="235" t="str">
        <f>IF(TRIM(F858)="","",$B$1&amp;"-"&amp;SUBSTITUTE(Tabla1[[#This Row],[Mes Inscrito]]," ","")&amp;"-"&amp;SUBSTITUTE(Tabla1[[#This Row],[Dia de clases Inscrito]]," ","")&amp;"-"&amp;SUBSTITUTE(Tabla1[[#This Row],[Horario Inscrito]]," ","")&amp;"-"&amp;Tabla1[[#This Row],[Fecha Inicio grupo]])</f>
        <v/>
      </c>
      <c r="BF858" s="252" t="str">
        <f>IF(F858="","",Tabla1[[#This Row],[Curso]])</f>
        <v/>
      </c>
      <c r="BG858" s="253" t="str">
        <f>+IF(TRIM(F858)="","",$B$1&amp;"-"&amp;TRIM(Tabla1[[#This Row],[Mes Inscrito]])&amp;"-"&amp;TRIM(Tabla1[[#This Row],[Dia de clases Inscrito]])&amp;"-"&amp;TRIM(Tabla1[[#This Row],[Horario Inscrito]])&amp;"-"&amp;TRIM(Tabla1[[#This Row],[Fecha Inicio grupo]])&amp;"-"&amp;TRIM(Tabla1[[#This Row],[Tipo Incrito]]))</f>
        <v/>
      </c>
      <c r="BH858" s="307"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8"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8"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8" t="str">
        <f>IF(Tabla1[[#This Row],[Fecha Inicio grupo]]="","",IFERROR(VLOOKUP(Tabla1[[#This Row],[Mes de Alta como miembro]],Parámetros!$AM$2:$AN$16,2,0),"01/01/1900"))</f>
        <v/>
      </c>
    </row>
    <row r="859" spans="1:63" ht="14.45">
      <c r="A859" s="68">
        <v>856</v>
      </c>
      <c r="B859" s="29"/>
      <c r="C859" s="34"/>
      <c r="D859" s="42"/>
      <c r="E859" s="64"/>
      <c r="F859" s="45"/>
      <c r="G859" s="45"/>
      <c r="H859" s="164"/>
      <c r="I859" s="42"/>
      <c r="J859" s="28"/>
      <c r="K859" s="69"/>
      <c r="L859" s="68"/>
      <c r="M859" s="46"/>
      <c r="N859" s="239" t="str">
        <f ca="1">IF(Tabla1[[#This Row],[Fecha de nac]]="","",IF(Tabla1[[#This Row],[Fecha Finalización]] &gt;=TODAY(), DATEDIF(Tabla1[[#This Row],[Fecha de nac]],TODAY(),"y"), ROUNDDOWN((Tabla1[[#This Row],[Fecha Finalización]] -Tabla1[[#This Row],[Fecha de nac]])/365,0)))</f>
        <v/>
      </c>
      <c r="O859" s="170"/>
      <c r="P859" s="34"/>
      <c r="Q859" s="67"/>
      <c r="R859" s="67"/>
      <c r="S859" s="67"/>
      <c r="T859" s="67"/>
      <c r="U859" s="244" t="str">
        <f>IF(F859="","",Tabla1[[#This Row],[Fecha Inicio grupo]]+3*7-7)</f>
        <v/>
      </c>
      <c r="V859" s="245" t="str">
        <f>IF(F859="","",EDATE(Tabla1[[#This Row],[Fecha Inicio grupo]],3))</f>
        <v/>
      </c>
      <c r="W859" s="29"/>
      <c r="X859" s="29"/>
      <c r="Y859" s="76"/>
      <c r="Z859" s="76"/>
      <c r="AA859" s="76"/>
      <c r="AB859" s="76"/>
      <c r="AC859" s="76"/>
      <c r="AD859" s="76"/>
      <c r="AE859" s="76"/>
      <c r="AF859" s="76"/>
      <c r="AG859" s="76"/>
      <c r="AH859" s="76"/>
      <c r="AI859" s="76"/>
      <c r="AJ859" s="76"/>
      <c r="AK859" s="76"/>
      <c r="AL859" s="76"/>
      <c r="AM859" s="76"/>
      <c r="AN859" s="76"/>
      <c r="AO859" s="145"/>
      <c r="AP859" s="247" t="str">
        <f>IF(F859="","",IFERROR(VLOOKUP(SUBSTITUTE(SUBSTITUTE(Tabla1[[#This Row],[Uso Sistemas]],"T","P"),"N","F"),Parámetros!$M$2:$N$17,2,0),"Completar hasta 3ra sem. para evaluar a Probacionista"))</f>
        <v/>
      </c>
      <c r="AQ859" s="39"/>
      <c r="AR859" s="39"/>
      <c r="AS859" s="39"/>
      <c r="AT859" s="28"/>
      <c r="AU859" s="55"/>
      <c r="AV859" s="55"/>
      <c r="AW859" s="55"/>
      <c r="AX859" s="249" t="str">
        <f>IF(V859="","",EOMONTH(EDATE(Tabla1[[#This Row],[Fecha Finalización]],2),0))</f>
        <v/>
      </c>
      <c r="AY859" s="39"/>
      <c r="AZ859" s="250" t="str">
        <f>IF(V859="","",EOMONTH(EDATE(Tabla1[[#This Row],[Fecha Finalización]],3),0))</f>
        <v/>
      </c>
      <c r="BA859" s="39"/>
      <c r="BB859" s="39"/>
      <c r="BC859" s="236"/>
      <c r="BD859" s="234" t="str">
        <f>IF(F859="","",Tabla1[[#This Row],[sem 01]]&amp;Tabla1[[#This Row],[sem 02]]&amp;Tabla1[[#This Row],[sem 03]])</f>
        <v/>
      </c>
      <c r="BE859" s="235" t="str">
        <f>IF(TRIM(F859)="","",$B$1&amp;"-"&amp;SUBSTITUTE(Tabla1[[#This Row],[Mes Inscrito]]," ","")&amp;"-"&amp;SUBSTITUTE(Tabla1[[#This Row],[Dia de clases Inscrito]]," ","")&amp;"-"&amp;SUBSTITUTE(Tabla1[[#This Row],[Horario Inscrito]]," ","")&amp;"-"&amp;Tabla1[[#This Row],[Fecha Inicio grupo]])</f>
        <v/>
      </c>
      <c r="BF859" s="252" t="str">
        <f>IF(F859="","",Tabla1[[#This Row],[Curso]])</f>
        <v/>
      </c>
      <c r="BG859" s="253" t="str">
        <f>+IF(TRIM(F859)="","",$B$1&amp;"-"&amp;TRIM(Tabla1[[#This Row],[Mes Inscrito]])&amp;"-"&amp;TRIM(Tabla1[[#This Row],[Dia de clases Inscrito]])&amp;"-"&amp;TRIM(Tabla1[[#This Row],[Horario Inscrito]])&amp;"-"&amp;TRIM(Tabla1[[#This Row],[Fecha Inicio grupo]])&amp;"-"&amp;TRIM(Tabla1[[#This Row],[Tipo Incrito]]))</f>
        <v/>
      </c>
      <c r="BH859" s="307"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8"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8"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8" t="str">
        <f>IF(Tabla1[[#This Row],[Fecha Inicio grupo]]="","",IFERROR(VLOOKUP(Tabla1[[#This Row],[Mes de Alta como miembro]],Parámetros!$AM$2:$AN$16,2,0),"01/01/1900"))</f>
        <v/>
      </c>
    </row>
    <row r="860" spans="1:63" ht="14.45">
      <c r="A860" s="68">
        <v>857</v>
      </c>
      <c r="B860" s="29"/>
      <c r="C860" s="34"/>
      <c r="D860" s="42"/>
      <c r="E860" s="64"/>
      <c r="F860" s="45"/>
      <c r="G860" s="45"/>
      <c r="H860" s="164"/>
      <c r="I860" s="42"/>
      <c r="J860" s="28"/>
      <c r="K860" s="69"/>
      <c r="L860" s="68"/>
      <c r="M860" s="46"/>
      <c r="N860" s="239" t="str">
        <f ca="1">IF(Tabla1[[#This Row],[Fecha de nac]]="","",IF(Tabla1[[#This Row],[Fecha Finalización]] &gt;=TODAY(), DATEDIF(Tabla1[[#This Row],[Fecha de nac]],TODAY(),"y"), ROUNDDOWN((Tabla1[[#This Row],[Fecha Finalización]] -Tabla1[[#This Row],[Fecha de nac]])/365,0)))</f>
        <v/>
      </c>
      <c r="O860" s="170"/>
      <c r="P860" s="34"/>
      <c r="Q860" s="67"/>
      <c r="R860" s="67"/>
      <c r="S860" s="67"/>
      <c r="T860" s="67"/>
      <c r="U860" s="244" t="str">
        <f>IF(F860="","",Tabla1[[#This Row],[Fecha Inicio grupo]]+3*7-7)</f>
        <v/>
      </c>
      <c r="V860" s="245" t="str">
        <f>IF(F860="","",EDATE(Tabla1[[#This Row],[Fecha Inicio grupo]],3))</f>
        <v/>
      </c>
      <c r="W860" s="29"/>
      <c r="X860" s="29"/>
      <c r="Y860" s="76"/>
      <c r="Z860" s="76"/>
      <c r="AA860" s="76"/>
      <c r="AB860" s="76"/>
      <c r="AC860" s="76"/>
      <c r="AD860" s="76"/>
      <c r="AE860" s="76"/>
      <c r="AF860" s="76"/>
      <c r="AG860" s="76"/>
      <c r="AH860" s="76"/>
      <c r="AI860" s="76"/>
      <c r="AJ860" s="76"/>
      <c r="AK860" s="76"/>
      <c r="AL860" s="76"/>
      <c r="AM860" s="76"/>
      <c r="AN860" s="76"/>
      <c r="AO860" s="145"/>
      <c r="AP860" s="247" t="str">
        <f>IF(F860="","",IFERROR(VLOOKUP(SUBSTITUTE(SUBSTITUTE(Tabla1[[#This Row],[Uso Sistemas]],"T","P"),"N","F"),Parámetros!$M$2:$N$17,2,0),"Completar hasta 3ra sem. para evaluar a Probacionista"))</f>
        <v/>
      </c>
      <c r="AQ860" s="39"/>
      <c r="AR860" s="39"/>
      <c r="AS860" s="39"/>
      <c r="AT860" s="28"/>
      <c r="AU860" s="55"/>
      <c r="AV860" s="55"/>
      <c r="AW860" s="55"/>
      <c r="AX860" s="249" t="str">
        <f>IF(V860="","",EOMONTH(EDATE(Tabla1[[#This Row],[Fecha Finalización]],2),0))</f>
        <v/>
      </c>
      <c r="AY860" s="39"/>
      <c r="AZ860" s="250" t="str">
        <f>IF(V860="","",EOMONTH(EDATE(Tabla1[[#This Row],[Fecha Finalización]],3),0))</f>
        <v/>
      </c>
      <c r="BA860" s="39"/>
      <c r="BB860" s="39"/>
      <c r="BC860" s="236"/>
      <c r="BD860" s="234" t="str">
        <f>IF(F860="","",Tabla1[[#This Row],[sem 01]]&amp;Tabla1[[#This Row],[sem 02]]&amp;Tabla1[[#This Row],[sem 03]])</f>
        <v/>
      </c>
      <c r="BE860" s="235" t="str">
        <f>IF(TRIM(F860)="","",$B$1&amp;"-"&amp;SUBSTITUTE(Tabla1[[#This Row],[Mes Inscrito]]," ","")&amp;"-"&amp;SUBSTITUTE(Tabla1[[#This Row],[Dia de clases Inscrito]]," ","")&amp;"-"&amp;SUBSTITUTE(Tabla1[[#This Row],[Horario Inscrito]]," ","")&amp;"-"&amp;Tabla1[[#This Row],[Fecha Inicio grupo]])</f>
        <v/>
      </c>
      <c r="BF860" s="252" t="str">
        <f>IF(F860="","",Tabla1[[#This Row],[Curso]])</f>
        <v/>
      </c>
      <c r="BG860" s="253" t="str">
        <f>+IF(TRIM(F860)="","",$B$1&amp;"-"&amp;TRIM(Tabla1[[#This Row],[Mes Inscrito]])&amp;"-"&amp;TRIM(Tabla1[[#This Row],[Dia de clases Inscrito]])&amp;"-"&amp;TRIM(Tabla1[[#This Row],[Horario Inscrito]])&amp;"-"&amp;TRIM(Tabla1[[#This Row],[Fecha Inicio grupo]])&amp;"-"&amp;TRIM(Tabla1[[#This Row],[Tipo Incrito]]))</f>
        <v/>
      </c>
      <c r="BH860" s="307"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8"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8"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8" t="str">
        <f>IF(Tabla1[[#This Row],[Fecha Inicio grupo]]="","",IFERROR(VLOOKUP(Tabla1[[#This Row],[Mes de Alta como miembro]],Parámetros!$AM$2:$AN$16,2,0),"01/01/1900"))</f>
        <v/>
      </c>
    </row>
    <row r="861" spans="1:63" ht="14.45">
      <c r="A861" s="68">
        <v>858</v>
      </c>
      <c r="B861" s="29"/>
      <c r="C861" s="34"/>
      <c r="D861" s="42"/>
      <c r="E861" s="64"/>
      <c r="F861" s="45"/>
      <c r="G861" s="45"/>
      <c r="H861" s="164"/>
      <c r="I861" s="42"/>
      <c r="J861" s="28"/>
      <c r="K861" s="69"/>
      <c r="L861" s="68"/>
      <c r="M861" s="46"/>
      <c r="N861" s="239" t="str">
        <f ca="1">IF(Tabla1[[#This Row],[Fecha de nac]]="","",IF(Tabla1[[#This Row],[Fecha Finalización]] &gt;=TODAY(), DATEDIF(Tabla1[[#This Row],[Fecha de nac]],TODAY(),"y"), ROUNDDOWN((Tabla1[[#This Row],[Fecha Finalización]] -Tabla1[[#This Row],[Fecha de nac]])/365,0)))</f>
        <v/>
      </c>
      <c r="O861" s="170"/>
      <c r="P861" s="34"/>
      <c r="Q861" s="67"/>
      <c r="R861" s="67"/>
      <c r="S861" s="67"/>
      <c r="T861" s="67"/>
      <c r="U861" s="244" t="str">
        <f>IF(F861="","",Tabla1[[#This Row],[Fecha Inicio grupo]]+3*7-7)</f>
        <v/>
      </c>
      <c r="V861" s="245" t="str">
        <f>IF(F861="","",EDATE(Tabla1[[#This Row],[Fecha Inicio grupo]],3))</f>
        <v/>
      </c>
      <c r="W861" s="29"/>
      <c r="X861" s="29"/>
      <c r="Y861" s="76"/>
      <c r="Z861" s="76"/>
      <c r="AA861" s="76"/>
      <c r="AB861" s="76"/>
      <c r="AC861" s="76"/>
      <c r="AD861" s="76"/>
      <c r="AE861" s="76"/>
      <c r="AF861" s="76"/>
      <c r="AG861" s="76"/>
      <c r="AH861" s="76"/>
      <c r="AI861" s="76"/>
      <c r="AJ861" s="76"/>
      <c r="AK861" s="76"/>
      <c r="AL861" s="76"/>
      <c r="AM861" s="76"/>
      <c r="AN861" s="76"/>
      <c r="AO861" s="145"/>
      <c r="AP861" s="247" t="str">
        <f>IF(F861="","",IFERROR(VLOOKUP(SUBSTITUTE(SUBSTITUTE(Tabla1[[#This Row],[Uso Sistemas]],"T","P"),"N","F"),Parámetros!$M$2:$N$17,2,0),"Completar hasta 3ra sem. para evaluar a Probacionista"))</f>
        <v/>
      </c>
      <c r="AQ861" s="39"/>
      <c r="AR861" s="39"/>
      <c r="AS861" s="39"/>
      <c r="AT861" s="28"/>
      <c r="AU861" s="55"/>
      <c r="AV861" s="55"/>
      <c r="AW861" s="55"/>
      <c r="AX861" s="249" t="str">
        <f>IF(V861="","",EOMONTH(EDATE(Tabla1[[#This Row],[Fecha Finalización]],2),0))</f>
        <v/>
      </c>
      <c r="AY861" s="39"/>
      <c r="AZ861" s="250" t="str">
        <f>IF(V861="","",EOMONTH(EDATE(Tabla1[[#This Row],[Fecha Finalización]],3),0))</f>
        <v/>
      </c>
      <c r="BA861" s="39"/>
      <c r="BB861" s="39"/>
      <c r="BC861" s="236"/>
      <c r="BD861" s="234" t="str">
        <f>IF(F861="","",Tabla1[[#This Row],[sem 01]]&amp;Tabla1[[#This Row],[sem 02]]&amp;Tabla1[[#This Row],[sem 03]])</f>
        <v/>
      </c>
      <c r="BE861" s="235" t="str">
        <f>IF(TRIM(F861)="","",$B$1&amp;"-"&amp;SUBSTITUTE(Tabla1[[#This Row],[Mes Inscrito]]," ","")&amp;"-"&amp;SUBSTITUTE(Tabla1[[#This Row],[Dia de clases Inscrito]]," ","")&amp;"-"&amp;SUBSTITUTE(Tabla1[[#This Row],[Horario Inscrito]]," ","")&amp;"-"&amp;Tabla1[[#This Row],[Fecha Inicio grupo]])</f>
        <v/>
      </c>
      <c r="BF861" s="252" t="str">
        <f>IF(F861="","",Tabla1[[#This Row],[Curso]])</f>
        <v/>
      </c>
      <c r="BG861" s="253" t="str">
        <f>+IF(TRIM(F861)="","",$B$1&amp;"-"&amp;TRIM(Tabla1[[#This Row],[Mes Inscrito]])&amp;"-"&amp;TRIM(Tabla1[[#This Row],[Dia de clases Inscrito]])&amp;"-"&amp;TRIM(Tabla1[[#This Row],[Horario Inscrito]])&amp;"-"&amp;TRIM(Tabla1[[#This Row],[Fecha Inicio grupo]])&amp;"-"&amp;TRIM(Tabla1[[#This Row],[Tipo Incrito]]))</f>
        <v/>
      </c>
      <c r="BH861" s="307"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8"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8"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8" t="str">
        <f>IF(Tabla1[[#This Row],[Fecha Inicio grupo]]="","",IFERROR(VLOOKUP(Tabla1[[#This Row],[Mes de Alta como miembro]],Parámetros!$AM$2:$AN$16,2,0),"01/01/1900"))</f>
        <v/>
      </c>
    </row>
    <row r="862" spans="1:63" ht="14.45">
      <c r="A862" s="68">
        <v>859</v>
      </c>
      <c r="B862" s="29"/>
      <c r="C862" s="34"/>
      <c r="D862" s="42"/>
      <c r="E862" s="64"/>
      <c r="F862" s="45"/>
      <c r="G862" s="45"/>
      <c r="H862" s="164"/>
      <c r="I862" s="42"/>
      <c r="J862" s="28"/>
      <c r="K862" s="69"/>
      <c r="L862" s="68"/>
      <c r="M862" s="46"/>
      <c r="N862" s="239" t="str">
        <f ca="1">IF(Tabla1[[#This Row],[Fecha de nac]]="","",IF(Tabla1[[#This Row],[Fecha Finalización]] &gt;=TODAY(), DATEDIF(Tabla1[[#This Row],[Fecha de nac]],TODAY(),"y"), ROUNDDOWN((Tabla1[[#This Row],[Fecha Finalización]] -Tabla1[[#This Row],[Fecha de nac]])/365,0)))</f>
        <v/>
      </c>
      <c r="O862" s="170"/>
      <c r="P862" s="34"/>
      <c r="Q862" s="67"/>
      <c r="R862" s="67"/>
      <c r="S862" s="67"/>
      <c r="T862" s="67"/>
      <c r="U862" s="244" t="str">
        <f>IF(F862="","",Tabla1[[#This Row],[Fecha Inicio grupo]]+3*7-7)</f>
        <v/>
      </c>
      <c r="V862" s="245" t="str">
        <f>IF(F862="","",EDATE(Tabla1[[#This Row],[Fecha Inicio grupo]],3))</f>
        <v/>
      </c>
      <c r="W862" s="29"/>
      <c r="X862" s="29"/>
      <c r="Y862" s="76"/>
      <c r="Z862" s="76"/>
      <c r="AA862" s="76"/>
      <c r="AB862" s="76"/>
      <c r="AC862" s="76"/>
      <c r="AD862" s="76"/>
      <c r="AE862" s="76"/>
      <c r="AF862" s="76"/>
      <c r="AG862" s="76"/>
      <c r="AH862" s="76"/>
      <c r="AI862" s="76"/>
      <c r="AJ862" s="76"/>
      <c r="AK862" s="76"/>
      <c r="AL862" s="76"/>
      <c r="AM862" s="76"/>
      <c r="AN862" s="76"/>
      <c r="AO862" s="145"/>
      <c r="AP862" s="247" t="str">
        <f>IF(F862="","",IFERROR(VLOOKUP(SUBSTITUTE(SUBSTITUTE(Tabla1[[#This Row],[Uso Sistemas]],"T","P"),"N","F"),Parámetros!$M$2:$N$17,2,0),"Completar hasta 3ra sem. para evaluar a Probacionista"))</f>
        <v/>
      </c>
      <c r="AQ862" s="39"/>
      <c r="AR862" s="39"/>
      <c r="AS862" s="39"/>
      <c r="AT862" s="28"/>
      <c r="AU862" s="55"/>
      <c r="AV862" s="55"/>
      <c r="AW862" s="55"/>
      <c r="AX862" s="249" t="str">
        <f>IF(V862="","",EOMONTH(EDATE(Tabla1[[#This Row],[Fecha Finalización]],2),0))</f>
        <v/>
      </c>
      <c r="AY862" s="39"/>
      <c r="AZ862" s="250" t="str">
        <f>IF(V862="","",EOMONTH(EDATE(Tabla1[[#This Row],[Fecha Finalización]],3),0))</f>
        <v/>
      </c>
      <c r="BA862" s="39"/>
      <c r="BB862" s="39"/>
      <c r="BC862" s="236"/>
      <c r="BD862" s="234" t="str">
        <f>IF(F862="","",Tabla1[[#This Row],[sem 01]]&amp;Tabla1[[#This Row],[sem 02]]&amp;Tabla1[[#This Row],[sem 03]])</f>
        <v/>
      </c>
      <c r="BE862" s="235" t="str">
        <f>IF(TRIM(F862)="","",$B$1&amp;"-"&amp;SUBSTITUTE(Tabla1[[#This Row],[Mes Inscrito]]," ","")&amp;"-"&amp;SUBSTITUTE(Tabla1[[#This Row],[Dia de clases Inscrito]]," ","")&amp;"-"&amp;SUBSTITUTE(Tabla1[[#This Row],[Horario Inscrito]]," ","")&amp;"-"&amp;Tabla1[[#This Row],[Fecha Inicio grupo]])</f>
        <v/>
      </c>
      <c r="BF862" s="252" t="str">
        <f>IF(F862="","",Tabla1[[#This Row],[Curso]])</f>
        <v/>
      </c>
      <c r="BG862" s="253" t="str">
        <f>+IF(TRIM(F862)="","",$B$1&amp;"-"&amp;TRIM(Tabla1[[#This Row],[Mes Inscrito]])&amp;"-"&amp;TRIM(Tabla1[[#This Row],[Dia de clases Inscrito]])&amp;"-"&amp;TRIM(Tabla1[[#This Row],[Horario Inscrito]])&amp;"-"&amp;TRIM(Tabla1[[#This Row],[Fecha Inicio grupo]])&amp;"-"&amp;TRIM(Tabla1[[#This Row],[Tipo Incrito]]))</f>
        <v/>
      </c>
      <c r="BH862" s="307"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8"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8"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8" t="str">
        <f>IF(Tabla1[[#This Row],[Fecha Inicio grupo]]="","",IFERROR(VLOOKUP(Tabla1[[#This Row],[Mes de Alta como miembro]],Parámetros!$AM$2:$AN$16,2,0),"01/01/1900"))</f>
        <v/>
      </c>
    </row>
    <row r="863" spans="1:63" ht="14.45">
      <c r="A863" s="68">
        <v>860</v>
      </c>
      <c r="B863" s="29"/>
      <c r="C863" s="34"/>
      <c r="D863" s="42"/>
      <c r="E863" s="64"/>
      <c r="F863" s="45"/>
      <c r="G863" s="45"/>
      <c r="H863" s="164"/>
      <c r="I863" s="42"/>
      <c r="J863" s="28"/>
      <c r="K863" s="69"/>
      <c r="L863" s="68"/>
      <c r="M863" s="46"/>
      <c r="N863" s="239" t="str">
        <f ca="1">IF(Tabla1[[#This Row],[Fecha de nac]]="","",IF(Tabla1[[#This Row],[Fecha Finalización]] &gt;=TODAY(), DATEDIF(Tabla1[[#This Row],[Fecha de nac]],TODAY(),"y"), ROUNDDOWN((Tabla1[[#This Row],[Fecha Finalización]] -Tabla1[[#This Row],[Fecha de nac]])/365,0)))</f>
        <v/>
      </c>
      <c r="O863" s="170"/>
      <c r="P863" s="34"/>
      <c r="Q863" s="67"/>
      <c r="R863" s="67"/>
      <c r="S863" s="67"/>
      <c r="T863" s="67"/>
      <c r="U863" s="244" t="str">
        <f>IF(F863="","",Tabla1[[#This Row],[Fecha Inicio grupo]]+3*7-7)</f>
        <v/>
      </c>
      <c r="V863" s="245" t="str">
        <f>IF(F863="","",EDATE(Tabla1[[#This Row],[Fecha Inicio grupo]],3))</f>
        <v/>
      </c>
      <c r="W863" s="29"/>
      <c r="X863" s="29"/>
      <c r="Y863" s="76"/>
      <c r="Z863" s="76"/>
      <c r="AA863" s="76"/>
      <c r="AB863" s="76"/>
      <c r="AC863" s="76"/>
      <c r="AD863" s="76"/>
      <c r="AE863" s="76"/>
      <c r="AF863" s="76"/>
      <c r="AG863" s="76"/>
      <c r="AH863" s="76"/>
      <c r="AI863" s="76"/>
      <c r="AJ863" s="76"/>
      <c r="AK863" s="76"/>
      <c r="AL863" s="76"/>
      <c r="AM863" s="76"/>
      <c r="AN863" s="76"/>
      <c r="AO863" s="145"/>
      <c r="AP863" s="247" t="str">
        <f>IF(F863="","",IFERROR(VLOOKUP(SUBSTITUTE(SUBSTITUTE(Tabla1[[#This Row],[Uso Sistemas]],"T","P"),"N","F"),Parámetros!$M$2:$N$17,2,0),"Completar hasta 3ra sem. para evaluar a Probacionista"))</f>
        <v/>
      </c>
      <c r="AQ863" s="39"/>
      <c r="AR863" s="39"/>
      <c r="AS863" s="39"/>
      <c r="AT863" s="28"/>
      <c r="AU863" s="55"/>
      <c r="AV863" s="55"/>
      <c r="AW863" s="55"/>
      <c r="AX863" s="249" t="str">
        <f>IF(V863="","",EOMONTH(EDATE(Tabla1[[#This Row],[Fecha Finalización]],2),0))</f>
        <v/>
      </c>
      <c r="AY863" s="39"/>
      <c r="AZ863" s="250" t="str">
        <f>IF(V863="","",EOMONTH(EDATE(Tabla1[[#This Row],[Fecha Finalización]],3),0))</f>
        <v/>
      </c>
      <c r="BA863" s="39"/>
      <c r="BB863" s="39"/>
      <c r="BC863" s="236"/>
      <c r="BD863" s="234" t="str">
        <f>IF(F863="","",Tabla1[[#This Row],[sem 01]]&amp;Tabla1[[#This Row],[sem 02]]&amp;Tabla1[[#This Row],[sem 03]])</f>
        <v/>
      </c>
      <c r="BE863" s="235" t="str">
        <f>IF(TRIM(F863)="","",$B$1&amp;"-"&amp;SUBSTITUTE(Tabla1[[#This Row],[Mes Inscrito]]," ","")&amp;"-"&amp;SUBSTITUTE(Tabla1[[#This Row],[Dia de clases Inscrito]]," ","")&amp;"-"&amp;SUBSTITUTE(Tabla1[[#This Row],[Horario Inscrito]]," ","")&amp;"-"&amp;Tabla1[[#This Row],[Fecha Inicio grupo]])</f>
        <v/>
      </c>
      <c r="BF863" s="252" t="str">
        <f>IF(F863="","",Tabla1[[#This Row],[Curso]])</f>
        <v/>
      </c>
      <c r="BG863" s="253" t="str">
        <f>+IF(TRIM(F863)="","",$B$1&amp;"-"&amp;TRIM(Tabla1[[#This Row],[Mes Inscrito]])&amp;"-"&amp;TRIM(Tabla1[[#This Row],[Dia de clases Inscrito]])&amp;"-"&amp;TRIM(Tabla1[[#This Row],[Horario Inscrito]])&amp;"-"&amp;TRIM(Tabla1[[#This Row],[Fecha Inicio grupo]])&amp;"-"&amp;TRIM(Tabla1[[#This Row],[Tipo Incrito]]))</f>
        <v/>
      </c>
      <c r="BH863" s="307"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8"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8"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8" t="str">
        <f>IF(Tabla1[[#This Row],[Fecha Inicio grupo]]="","",IFERROR(VLOOKUP(Tabla1[[#This Row],[Mes de Alta como miembro]],Parámetros!$AM$2:$AN$16,2,0),"01/01/1900"))</f>
        <v/>
      </c>
    </row>
    <row r="864" spans="1:63" ht="14.45">
      <c r="A864" s="68">
        <v>861</v>
      </c>
      <c r="B864" s="29"/>
      <c r="C864" s="34"/>
      <c r="D864" s="42"/>
      <c r="E864" s="64"/>
      <c r="F864" s="45"/>
      <c r="G864" s="45"/>
      <c r="H864" s="164"/>
      <c r="I864" s="42"/>
      <c r="J864" s="28"/>
      <c r="K864" s="69"/>
      <c r="L864" s="68"/>
      <c r="M864" s="46"/>
      <c r="N864" s="239" t="str">
        <f ca="1">IF(Tabla1[[#This Row],[Fecha de nac]]="","",IF(Tabla1[[#This Row],[Fecha Finalización]] &gt;=TODAY(), DATEDIF(Tabla1[[#This Row],[Fecha de nac]],TODAY(),"y"), ROUNDDOWN((Tabla1[[#This Row],[Fecha Finalización]] -Tabla1[[#This Row],[Fecha de nac]])/365,0)))</f>
        <v/>
      </c>
      <c r="O864" s="170"/>
      <c r="P864" s="34"/>
      <c r="Q864" s="67"/>
      <c r="R864" s="67"/>
      <c r="S864" s="67"/>
      <c r="T864" s="67"/>
      <c r="U864" s="244" t="str">
        <f>IF(F864="","",Tabla1[[#This Row],[Fecha Inicio grupo]]+3*7-7)</f>
        <v/>
      </c>
      <c r="V864" s="245" t="str">
        <f>IF(F864="","",EDATE(Tabla1[[#This Row],[Fecha Inicio grupo]],3))</f>
        <v/>
      </c>
      <c r="W864" s="29"/>
      <c r="X864" s="29"/>
      <c r="Y864" s="76"/>
      <c r="Z864" s="76"/>
      <c r="AA864" s="76"/>
      <c r="AB864" s="76"/>
      <c r="AC864" s="76"/>
      <c r="AD864" s="76"/>
      <c r="AE864" s="76"/>
      <c r="AF864" s="76"/>
      <c r="AG864" s="76"/>
      <c r="AH864" s="76"/>
      <c r="AI864" s="76"/>
      <c r="AJ864" s="76"/>
      <c r="AK864" s="76"/>
      <c r="AL864" s="76"/>
      <c r="AM864" s="76"/>
      <c r="AN864" s="76"/>
      <c r="AO864" s="145"/>
      <c r="AP864" s="247" t="str">
        <f>IF(F864="","",IFERROR(VLOOKUP(SUBSTITUTE(SUBSTITUTE(Tabla1[[#This Row],[Uso Sistemas]],"T","P"),"N","F"),Parámetros!$M$2:$N$17,2,0),"Completar hasta 3ra sem. para evaluar a Probacionista"))</f>
        <v/>
      </c>
      <c r="AQ864" s="39"/>
      <c r="AR864" s="39"/>
      <c r="AS864" s="39"/>
      <c r="AT864" s="28"/>
      <c r="AU864" s="55"/>
      <c r="AV864" s="55"/>
      <c r="AW864" s="55"/>
      <c r="AX864" s="249" t="str">
        <f>IF(V864="","",EOMONTH(EDATE(Tabla1[[#This Row],[Fecha Finalización]],2),0))</f>
        <v/>
      </c>
      <c r="AY864" s="39"/>
      <c r="AZ864" s="250" t="str">
        <f>IF(V864="","",EOMONTH(EDATE(Tabla1[[#This Row],[Fecha Finalización]],3),0))</f>
        <v/>
      </c>
      <c r="BA864" s="39"/>
      <c r="BB864" s="39"/>
      <c r="BC864" s="236"/>
      <c r="BD864" s="234" t="str">
        <f>IF(F864="","",Tabla1[[#This Row],[sem 01]]&amp;Tabla1[[#This Row],[sem 02]]&amp;Tabla1[[#This Row],[sem 03]])</f>
        <v/>
      </c>
      <c r="BE864" s="235" t="str">
        <f>IF(TRIM(F864)="","",$B$1&amp;"-"&amp;SUBSTITUTE(Tabla1[[#This Row],[Mes Inscrito]]," ","")&amp;"-"&amp;SUBSTITUTE(Tabla1[[#This Row],[Dia de clases Inscrito]]," ","")&amp;"-"&amp;SUBSTITUTE(Tabla1[[#This Row],[Horario Inscrito]]," ","")&amp;"-"&amp;Tabla1[[#This Row],[Fecha Inicio grupo]])</f>
        <v/>
      </c>
      <c r="BF864" s="252" t="str">
        <f>IF(F864="","",Tabla1[[#This Row],[Curso]])</f>
        <v/>
      </c>
      <c r="BG864" s="253" t="str">
        <f>+IF(TRIM(F864)="","",$B$1&amp;"-"&amp;TRIM(Tabla1[[#This Row],[Mes Inscrito]])&amp;"-"&amp;TRIM(Tabla1[[#This Row],[Dia de clases Inscrito]])&amp;"-"&amp;TRIM(Tabla1[[#This Row],[Horario Inscrito]])&amp;"-"&amp;TRIM(Tabla1[[#This Row],[Fecha Inicio grupo]])&amp;"-"&amp;TRIM(Tabla1[[#This Row],[Tipo Incrito]]))</f>
        <v/>
      </c>
      <c r="BH864" s="307"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8"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8"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8" t="str">
        <f>IF(Tabla1[[#This Row],[Fecha Inicio grupo]]="","",IFERROR(VLOOKUP(Tabla1[[#This Row],[Mes de Alta como miembro]],Parámetros!$AM$2:$AN$16,2,0),"01/01/1900"))</f>
        <v/>
      </c>
    </row>
    <row r="865" spans="1:63" ht="14.45">
      <c r="A865" s="68">
        <v>862</v>
      </c>
      <c r="B865" s="29"/>
      <c r="C865" s="34"/>
      <c r="D865" s="42"/>
      <c r="E865" s="64"/>
      <c r="F865" s="45"/>
      <c r="G865" s="45"/>
      <c r="H865" s="164"/>
      <c r="I865" s="42"/>
      <c r="J865" s="28"/>
      <c r="K865" s="69"/>
      <c r="L865" s="68"/>
      <c r="M865" s="46"/>
      <c r="N865" s="239" t="str">
        <f ca="1">IF(Tabla1[[#This Row],[Fecha de nac]]="","",IF(Tabla1[[#This Row],[Fecha Finalización]] &gt;=TODAY(), DATEDIF(Tabla1[[#This Row],[Fecha de nac]],TODAY(),"y"), ROUNDDOWN((Tabla1[[#This Row],[Fecha Finalización]] -Tabla1[[#This Row],[Fecha de nac]])/365,0)))</f>
        <v/>
      </c>
      <c r="O865" s="170"/>
      <c r="P865" s="34"/>
      <c r="Q865" s="67"/>
      <c r="R865" s="67"/>
      <c r="S865" s="67"/>
      <c r="T865" s="67"/>
      <c r="U865" s="244" t="str">
        <f>IF(F865="","",Tabla1[[#This Row],[Fecha Inicio grupo]]+3*7-7)</f>
        <v/>
      </c>
      <c r="V865" s="245" t="str">
        <f>IF(F865="","",EDATE(Tabla1[[#This Row],[Fecha Inicio grupo]],3))</f>
        <v/>
      </c>
      <c r="W865" s="29"/>
      <c r="X865" s="29"/>
      <c r="Y865" s="76"/>
      <c r="Z865" s="76"/>
      <c r="AA865" s="76"/>
      <c r="AB865" s="76"/>
      <c r="AC865" s="76"/>
      <c r="AD865" s="76"/>
      <c r="AE865" s="76"/>
      <c r="AF865" s="76"/>
      <c r="AG865" s="76"/>
      <c r="AH865" s="76"/>
      <c r="AI865" s="76"/>
      <c r="AJ865" s="76"/>
      <c r="AK865" s="76"/>
      <c r="AL865" s="76"/>
      <c r="AM865" s="76"/>
      <c r="AN865" s="76"/>
      <c r="AO865" s="145"/>
      <c r="AP865" s="247" t="str">
        <f>IF(F865="","",IFERROR(VLOOKUP(SUBSTITUTE(SUBSTITUTE(Tabla1[[#This Row],[Uso Sistemas]],"T","P"),"N","F"),Parámetros!$M$2:$N$17,2,0),"Completar hasta 3ra sem. para evaluar a Probacionista"))</f>
        <v/>
      </c>
      <c r="AQ865" s="39"/>
      <c r="AR865" s="39"/>
      <c r="AS865" s="39"/>
      <c r="AT865" s="28"/>
      <c r="AU865" s="55"/>
      <c r="AV865" s="55"/>
      <c r="AW865" s="55"/>
      <c r="AX865" s="249" t="str">
        <f>IF(V865="","",EOMONTH(EDATE(Tabla1[[#This Row],[Fecha Finalización]],2),0))</f>
        <v/>
      </c>
      <c r="AY865" s="39"/>
      <c r="AZ865" s="250" t="str">
        <f>IF(V865="","",EOMONTH(EDATE(Tabla1[[#This Row],[Fecha Finalización]],3),0))</f>
        <v/>
      </c>
      <c r="BA865" s="39"/>
      <c r="BB865" s="39"/>
      <c r="BC865" s="236"/>
      <c r="BD865" s="234" t="str">
        <f>IF(F865="","",Tabla1[[#This Row],[sem 01]]&amp;Tabla1[[#This Row],[sem 02]]&amp;Tabla1[[#This Row],[sem 03]])</f>
        <v/>
      </c>
      <c r="BE865" s="235" t="str">
        <f>IF(TRIM(F865)="","",$B$1&amp;"-"&amp;SUBSTITUTE(Tabla1[[#This Row],[Mes Inscrito]]," ","")&amp;"-"&amp;SUBSTITUTE(Tabla1[[#This Row],[Dia de clases Inscrito]]," ","")&amp;"-"&amp;SUBSTITUTE(Tabla1[[#This Row],[Horario Inscrito]]," ","")&amp;"-"&amp;Tabla1[[#This Row],[Fecha Inicio grupo]])</f>
        <v/>
      </c>
      <c r="BF865" s="252" t="str">
        <f>IF(F865="","",Tabla1[[#This Row],[Curso]])</f>
        <v/>
      </c>
      <c r="BG865" s="253" t="str">
        <f>+IF(TRIM(F865)="","",$B$1&amp;"-"&amp;TRIM(Tabla1[[#This Row],[Mes Inscrito]])&amp;"-"&amp;TRIM(Tabla1[[#This Row],[Dia de clases Inscrito]])&amp;"-"&amp;TRIM(Tabla1[[#This Row],[Horario Inscrito]])&amp;"-"&amp;TRIM(Tabla1[[#This Row],[Fecha Inicio grupo]])&amp;"-"&amp;TRIM(Tabla1[[#This Row],[Tipo Incrito]]))</f>
        <v/>
      </c>
      <c r="BH865" s="307"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8"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8"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8" t="str">
        <f>IF(Tabla1[[#This Row],[Fecha Inicio grupo]]="","",IFERROR(VLOOKUP(Tabla1[[#This Row],[Mes de Alta como miembro]],Parámetros!$AM$2:$AN$16,2,0),"01/01/1900"))</f>
        <v/>
      </c>
    </row>
    <row r="866" spans="1:63" ht="14.45">
      <c r="A866" s="68">
        <v>863</v>
      </c>
      <c r="B866" s="29"/>
      <c r="C866" s="34"/>
      <c r="D866" s="42"/>
      <c r="E866" s="64"/>
      <c r="F866" s="45"/>
      <c r="G866" s="45"/>
      <c r="H866" s="164"/>
      <c r="I866" s="42"/>
      <c r="J866" s="28"/>
      <c r="K866" s="69"/>
      <c r="L866" s="68"/>
      <c r="M866" s="46"/>
      <c r="N866" s="239" t="str">
        <f ca="1">IF(Tabla1[[#This Row],[Fecha de nac]]="","",IF(Tabla1[[#This Row],[Fecha Finalización]] &gt;=TODAY(), DATEDIF(Tabla1[[#This Row],[Fecha de nac]],TODAY(),"y"), ROUNDDOWN((Tabla1[[#This Row],[Fecha Finalización]] -Tabla1[[#This Row],[Fecha de nac]])/365,0)))</f>
        <v/>
      </c>
      <c r="O866" s="170"/>
      <c r="P866" s="34"/>
      <c r="Q866" s="67"/>
      <c r="R866" s="67"/>
      <c r="S866" s="67"/>
      <c r="T866" s="67"/>
      <c r="U866" s="244" t="str">
        <f>IF(F866="","",Tabla1[[#This Row],[Fecha Inicio grupo]]+3*7-7)</f>
        <v/>
      </c>
      <c r="V866" s="245" t="str">
        <f>IF(F866="","",EDATE(Tabla1[[#This Row],[Fecha Inicio grupo]],3))</f>
        <v/>
      </c>
      <c r="W866" s="29"/>
      <c r="X866" s="29"/>
      <c r="Y866" s="76"/>
      <c r="Z866" s="76"/>
      <c r="AA866" s="76"/>
      <c r="AB866" s="76"/>
      <c r="AC866" s="76"/>
      <c r="AD866" s="76"/>
      <c r="AE866" s="76"/>
      <c r="AF866" s="76"/>
      <c r="AG866" s="76"/>
      <c r="AH866" s="76"/>
      <c r="AI866" s="76"/>
      <c r="AJ866" s="76"/>
      <c r="AK866" s="76"/>
      <c r="AL866" s="76"/>
      <c r="AM866" s="76"/>
      <c r="AN866" s="76"/>
      <c r="AO866" s="145"/>
      <c r="AP866" s="247" t="str">
        <f>IF(F866="","",IFERROR(VLOOKUP(SUBSTITUTE(SUBSTITUTE(Tabla1[[#This Row],[Uso Sistemas]],"T","P"),"N","F"),Parámetros!$M$2:$N$17,2,0),"Completar hasta 3ra sem. para evaluar a Probacionista"))</f>
        <v/>
      </c>
      <c r="AQ866" s="39"/>
      <c r="AR866" s="39"/>
      <c r="AS866" s="39"/>
      <c r="AT866" s="28"/>
      <c r="AU866" s="55"/>
      <c r="AV866" s="55"/>
      <c r="AW866" s="55"/>
      <c r="AX866" s="249" t="str">
        <f>IF(V866="","",EOMONTH(EDATE(Tabla1[[#This Row],[Fecha Finalización]],2),0))</f>
        <v/>
      </c>
      <c r="AY866" s="39"/>
      <c r="AZ866" s="250" t="str">
        <f>IF(V866="","",EOMONTH(EDATE(Tabla1[[#This Row],[Fecha Finalización]],3),0))</f>
        <v/>
      </c>
      <c r="BA866" s="39"/>
      <c r="BB866" s="39"/>
      <c r="BC866" s="236"/>
      <c r="BD866" s="234" t="str">
        <f>IF(F866="","",Tabla1[[#This Row],[sem 01]]&amp;Tabla1[[#This Row],[sem 02]]&amp;Tabla1[[#This Row],[sem 03]])</f>
        <v/>
      </c>
      <c r="BE866" s="235" t="str">
        <f>IF(TRIM(F866)="","",$B$1&amp;"-"&amp;SUBSTITUTE(Tabla1[[#This Row],[Mes Inscrito]]," ","")&amp;"-"&amp;SUBSTITUTE(Tabla1[[#This Row],[Dia de clases Inscrito]]," ","")&amp;"-"&amp;SUBSTITUTE(Tabla1[[#This Row],[Horario Inscrito]]," ","")&amp;"-"&amp;Tabla1[[#This Row],[Fecha Inicio grupo]])</f>
        <v/>
      </c>
      <c r="BF866" s="252" t="str">
        <f>IF(F866="","",Tabla1[[#This Row],[Curso]])</f>
        <v/>
      </c>
      <c r="BG866" s="253" t="str">
        <f>+IF(TRIM(F866)="","",$B$1&amp;"-"&amp;TRIM(Tabla1[[#This Row],[Mes Inscrito]])&amp;"-"&amp;TRIM(Tabla1[[#This Row],[Dia de clases Inscrito]])&amp;"-"&amp;TRIM(Tabla1[[#This Row],[Horario Inscrito]])&amp;"-"&amp;TRIM(Tabla1[[#This Row],[Fecha Inicio grupo]])&amp;"-"&amp;TRIM(Tabla1[[#This Row],[Tipo Incrito]]))</f>
        <v/>
      </c>
      <c r="BH866" s="307"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8"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8"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8" t="str">
        <f>IF(Tabla1[[#This Row],[Fecha Inicio grupo]]="","",IFERROR(VLOOKUP(Tabla1[[#This Row],[Mes de Alta como miembro]],Parámetros!$AM$2:$AN$16,2,0),"01/01/1900"))</f>
        <v/>
      </c>
    </row>
    <row r="867" spans="1:63" ht="14.45">
      <c r="A867" s="68">
        <v>864</v>
      </c>
      <c r="B867" s="29"/>
      <c r="C867" s="34"/>
      <c r="D867" s="42"/>
      <c r="E867" s="64"/>
      <c r="F867" s="45"/>
      <c r="G867" s="45"/>
      <c r="H867" s="164"/>
      <c r="I867" s="42"/>
      <c r="J867" s="28"/>
      <c r="K867" s="69"/>
      <c r="L867" s="68"/>
      <c r="M867" s="46"/>
      <c r="N867" s="239" t="str">
        <f ca="1">IF(Tabla1[[#This Row],[Fecha de nac]]="","",IF(Tabla1[[#This Row],[Fecha Finalización]] &gt;=TODAY(), DATEDIF(Tabla1[[#This Row],[Fecha de nac]],TODAY(),"y"), ROUNDDOWN((Tabla1[[#This Row],[Fecha Finalización]] -Tabla1[[#This Row],[Fecha de nac]])/365,0)))</f>
        <v/>
      </c>
      <c r="O867" s="170"/>
      <c r="P867" s="34"/>
      <c r="Q867" s="67"/>
      <c r="R867" s="67"/>
      <c r="S867" s="67"/>
      <c r="T867" s="67"/>
      <c r="U867" s="244" t="str">
        <f>IF(F867="","",Tabla1[[#This Row],[Fecha Inicio grupo]]+3*7-7)</f>
        <v/>
      </c>
      <c r="V867" s="245" t="str">
        <f>IF(F867="","",EDATE(Tabla1[[#This Row],[Fecha Inicio grupo]],3))</f>
        <v/>
      </c>
      <c r="W867" s="29"/>
      <c r="X867" s="29"/>
      <c r="Y867" s="76"/>
      <c r="Z867" s="76"/>
      <c r="AA867" s="76"/>
      <c r="AB867" s="76"/>
      <c r="AC867" s="76"/>
      <c r="AD867" s="76"/>
      <c r="AE867" s="76"/>
      <c r="AF867" s="76"/>
      <c r="AG867" s="76"/>
      <c r="AH867" s="76"/>
      <c r="AI867" s="76"/>
      <c r="AJ867" s="76"/>
      <c r="AK867" s="76"/>
      <c r="AL867" s="76"/>
      <c r="AM867" s="76"/>
      <c r="AN867" s="76"/>
      <c r="AO867" s="145"/>
      <c r="AP867" s="247" t="str">
        <f>IF(F867="","",IFERROR(VLOOKUP(SUBSTITUTE(SUBSTITUTE(Tabla1[[#This Row],[Uso Sistemas]],"T","P"),"N","F"),Parámetros!$M$2:$N$17,2,0),"Completar hasta 3ra sem. para evaluar a Probacionista"))</f>
        <v/>
      </c>
      <c r="AQ867" s="39"/>
      <c r="AR867" s="39"/>
      <c r="AS867" s="39"/>
      <c r="AT867" s="28"/>
      <c r="AU867" s="55"/>
      <c r="AV867" s="55"/>
      <c r="AW867" s="55"/>
      <c r="AX867" s="249" t="str">
        <f>IF(V867="","",EOMONTH(EDATE(Tabla1[[#This Row],[Fecha Finalización]],2),0))</f>
        <v/>
      </c>
      <c r="AY867" s="39"/>
      <c r="AZ867" s="250" t="str">
        <f>IF(V867="","",EOMONTH(EDATE(Tabla1[[#This Row],[Fecha Finalización]],3),0))</f>
        <v/>
      </c>
      <c r="BA867" s="39"/>
      <c r="BB867" s="39"/>
      <c r="BC867" s="236"/>
      <c r="BD867" s="234" t="str">
        <f>IF(F867="","",Tabla1[[#This Row],[sem 01]]&amp;Tabla1[[#This Row],[sem 02]]&amp;Tabla1[[#This Row],[sem 03]])</f>
        <v/>
      </c>
      <c r="BE867" s="235" t="str">
        <f>IF(TRIM(F867)="","",$B$1&amp;"-"&amp;SUBSTITUTE(Tabla1[[#This Row],[Mes Inscrito]]," ","")&amp;"-"&amp;SUBSTITUTE(Tabla1[[#This Row],[Dia de clases Inscrito]]," ","")&amp;"-"&amp;SUBSTITUTE(Tabla1[[#This Row],[Horario Inscrito]]," ","")&amp;"-"&amp;Tabla1[[#This Row],[Fecha Inicio grupo]])</f>
        <v/>
      </c>
      <c r="BF867" s="252" t="str">
        <f>IF(F867="","",Tabla1[[#This Row],[Curso]])</f>
        <v/>
      </c>
      <c r="BG867" s="253" t="str">
        <f>+IF(TRIM(F867)="","",$B$1&amp;"-"&amp;TRIM(Tabla1[[#This Row],[Mes Inscrito]])&amp;"-"&amp;TRIM(Tabla1[[#This Row],[Dia de clases Inscrito]])&amp;"-"&amp;TRIM(Tabla1[[#This Row],[Horario Inscrito]])&amp;"-"&amp;TRIM(Tabla1[[#This Row],[Fecha Inicio grupo]])&amp;"-"&amp;TRIM(Tabla1[[#This Row],[Tipo Incrito]]))</f>
        <v/>
      </c>
      <c r="BH867" s="307"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8"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8"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8" t="str">
        <f>IF(Tabla1[[#This Row],[Fecha Inicio grupo]]="","",IFERROR(VLOOKUP(Tabla1[[#This Row],[Mes de Alta como miembro]],Parámetros!$AM$2:$AN$16,2,0),"01/01/1900"))</f>
        <v/>
      </c>
    </row>
    <row r="868" spans="1:63" ht="14.45">
      <c r="A868" s="68">
        <v>865</v>
      </c>
      <c r="B868" s="29"/>
      <c r="C868" s="34"/>
      <c r="D868" s="42"/>
      <c r="E868" s="64"/>
      <c r="F868" s="45"/>
      <c r="G868" s="45"/>
      <c r="H868" s="164"/>
      <c r="I868" s="42"/>
      <c r="J868" s="28"/>
      <c r="K868" s="69"/>
      <c r="L868" s="68"/>
      <c r="M868" s="46"/>
      <c r="N868" s="239" t="str">
        <f ca="1">IF(Tabla1[[#This Row],[Fecha de nac]]="","",IF(Tabla1[[#This Row],[Fecha Finalización]] &gt;=TODAY(), DATEDIF(Tabla1[[#This Row],[Fecha de nac]],TODAY(),"y"), ROUNDDOWN((Tabla1[[#This Row],[Fecha Finalización]] -Tabla1[[#This Row],[Fecha de nac]])/365,0)))</f>
        <v/>
      </c>
      <c r="O868" s="170"/>
      <c r="P868" s="34"/>
      <c r="Q868" s="67"/>
      <c r="R868" s="67"/>
      <c r="S868" s="67"/>
      <c r="T868" s="67"/>
      <c r="U868" s="244" t="str">
        <f>IF(F868="","",Tabla1[[#This Row],[Fecha Inicio grupo]]+3*7-7)</f>
        <v/>
      </c>
      <c r="V868" s="245" t="str">
        <f>IF(F868="","",EDATE(Tabla1[[#This Row],[Fecha Inicio grupo]],3))</f>
        <v/>
      </c>
      <c r="W868" s="29"/>
      <c r="X868" s="29"/>
      <c r="Y868" s="76"/>
      <c r="Z868" s="76"/>
      <c r="AA868" s="76"/>
      <c r="AB868" s="76"/>
      <c r="AC868" s="76"/>
      <c r="AD868" s="76"/>
      <c r="AE868" s="76"/>
      <c r="AF868" s="76"/>
      <c r="AG868" s="76"/>
      <c r="AH868" s="76"/>
      <c r="AI868" s="76"/>
      <c r="AJ868" s="76"/>
      <c r="AK868" s="76"/>
      <c r="AL868" s="76"/>
      <c r="AM868" s="76"/>
      <c r="AN868" s="76"/>
      <c r="AO868" s="145"/>
      <c r="AP868" s="247" t="str">
        <f>IF(F868="","",IFERROR(VLOOKUP(SUBSTITUTE(SUBSTITUTE(Tabla1[[#This Row],[Uso Sistemas]],"T","P"),"N","F"),Parámetros!$M$2:$N$17,2,0),"Completar hasta 3ra sem. para evaluar a Probacionista"))</f>
        <v/>
      </c>
      <c r="AQ868" s="39"/>
      <c r="AR868" s="39"/>
      <c r="AS868" s="39"/>
      <c r="AT868" s="28"/>
      <c r="AU868" s="55"/>
      <c r="AV868" s="55"/>
      <c r="AW868" s="55"/>
      <c r="AX868" s="249" t="str">
        <f>IF(V868="","",EOMONTH(EDATE(Tabla1[[#This Row],[Fecha Finalización]],2),0))</f>
        <v/>
      </c>
      <c r="AY868" s="39"/>
      <c r="AZ868" s="250" t="str">
        <f>IF(V868="","",EOMONTH(EDATE(Tabla1[[#This Row],[Fecha Finalización]],3),0))</f>
        <v/>
      </c>
      <c r="BA868" s="39"/>
      <c r="BB868" s="39"/>
      <c r="BC868" s="236"/>
      <c r="BD868" s="234" t="str">
        <f>IF(F868="","",Tabla1[[#This Row],[sem 01]]&amp;Tabla1[[#This Row],[sem 02]]&amp;Tabla1[[#This Row],[sem 03]])</f>
        <v/>
      </c>
      <c r="BE868" s="235" t="str">
        <f>IF(TRIM(F868)="","",$B$1&amp;"-"&amp;SUBSTITUTE(Tabla1[[#This Row],[Mes Inscrito]]," ","")&amp;"-"&amp;SUBSTITUTE(Tabla1[[#This Row],[Dia de clases Inscrito]]," ","")&amp;"-"&amp;SUBSTITUTE(Tabla1[[#This Row],[Horario Inscrito]]," ","")&amp;"-"&amp;Tabla1[[#This Row],[Fecha Inicio grupo]])</f>
        <v/>
      </c>
      <c r="BF868" s="252" t="str">
        <f>IF(F868="","",Tabla1[[#This Row],[Curso]])</f>
        <v/>
      </c>
      <c r="BG868" s="253" t="str">
        <f>+IF(TRIM(F868)="","",$B$1&amp;"-"&amp;TRIM(Tabla1[[#This Row],[Mes Inscrito]])&amp;"-"&amp;TRIM(Tabla1[[#This Row],[Dia de clases Inscrito]])&amp;"-"&amp;TRIM(Tabla1[[#This Row],[Horario Inscrito]])&amp;"-"&amp;TRIM(Tabla1[[#This Row],[Fecha Inicio grupo]])&amp;"-"&amp;TRIM(Tabla1[[#This Row],[Tipo Incrito]]))</f>
        <v/>
      </c>
      <c r="BH868" s="307"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8"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8"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8" t="str">
        <f>IF(Tabla1[[#This Row],[Fecha Inicio grupo]]="","",IFERROR(VLOOKUP(Tabla1[[#This Row],[Mes de Alta como miembro]],Parámetros!$AM$2:$AN$16,2,0),"01/01/1900"))</f>
        <v/>
      </c>
    </row>
    <row r="869" spans="1:63" ht="14.45">
      <c r="A869" s="68">
        <v>866</v>
      </c>
      <c r="B869" s="29"/>
      <c r="C869" s="34"/>
      <c r="D869" s="42"/>
      <c r="E869" s="64"/>
      <c r="F869" s="45"/>
      <c r="G869" s="45"/>
      <c r="H869" s="164"/>
      <c r="I869" s="42"/>
      <c r="J869" s="28"/>
      <c r="K869" s="69"/>
      <c r="L869" s="68"/>
      <c r="M869" s="46"/>
      <c r="N869" s="239" t="str">
        <f ca="1">IF(Tabla1[[#This Row],[Fecha de nac]]="","",IF(Tabla1[[#This Row],[Fecha Finalización]] &gt;=TODAY(), DATEDIF(Tabla1[[#This Row],[Fecha de nac]],TODAY(),"y"), ROUNDDOWN((Tabla1[[#This Row],[Fecha Finalización]] -Tabla1[[#This Row],[Fecha de nac]])/365,0)))</f>
        <v/>
      </c>
      <c r="O869" s="170"/>
      <c r="P869" s="34"/>
      <c r="Q869" s="67"/>
      <c r="R869" s="67"/>
      <c r="S869" s="67"/>
      <c r="T869" s="67"/>
      <c r="U869" s="244" t="str">
        <f>IF(F869="","",Tabla1[[#This Row],[Fecha Inicio grupo]]+3*7-7)</f>
        <v/>
      </c>
      <c r="V869" s="245" t="str">
        <f>IF(F869="","",EDATE(Tabla1[[#This Row],[Fecha Inicio grupo]],3))</f>
        <v/>
      </c>
      <c r="W869" s="29"/>
      <c r="X869" s="29"/>
      <c r="Y869" s="76"/>
      <c r="Z869" s="76"/>
      <c r="AA869" s="76"/>
      <c r="AB869" s="76"/>
      <c r="AC869" s="76"/>
      <c r="AD869" s="76"/>
      <c r="AE869" s="76"/>
      <c r="AF869" s="76"/>
      <c r="AG869" s="76"/>
      <c r="AH869" s="76"/>
      <c r="AI869" s="76"/>
      <c r="AJ869" s="76"/>
      <c r="AK869" s="76"/>
      <c r="AL869" s="76"/>
      <c r="AM869" s="76"/>
      <c r="AN869" s="76"/>
      <c r="AO869" s="145"/>
      <c r="AP869" s="247" t="str">
        <f>IF(F869="","",IFERROR(VLOOKUP(SUBSTITUTE(SUBSTITUTE(Tabla1[[#This Row],[Uso Sistemas]],"T","P"),"N","F"),Parámetros!$M$2:$N$17,2,0),"Completar hasta 3ra sem. para evaluar a Probacionista"))</f>
        <v/>
      </c>
      <c r="AQ869" s="39"/>
      <c r="AR869" s="39"/>
      <c r="AS869" s="39"/>
      <c r="AT869" s="28"/>
      <c r="AU869" s="55"/>
      <c r="AV869" s="55"/>
      <c r="AW869" s="55"/>
      <c r="AX869" s="249" t="str">
        <f>IF(V869="","",EOMONTH(EDATE(Tabla1[[#This Row],[Fecha Finalización]],2),0))</f>
        <v/>
      </c>
      <c r="AY869" s="39"/>
      <c r="AZ869" s="250" t="str">
        <f>IF(V869="","",EOMONTH(EDATE(Tabla1[[#This Row],[Fecha Finalización]],3),0))</f>
        <v/>
      </c>
      <c r="BA869" s="39"/>
      <c r="BB869" s="39"/>
      <c r="BC869" s="236"/>
      <c r="BD869" s="234" t="str">
        <f>IF(F869="","",Tabla1[[#This Row],[sem 01]]&amp;Tabla1[[#This Row],[sem 02]]&amp;Tabla1[[#This Row],[sem 03]])</f>
        <v/>
      </c>
      <c r="BE869" s="235" t="str">
        <f>IF(TRIM(F869)="","",$B$1&amp;"-"&amp;SUBSTITUTE(Tabla1[[#This Row],[Mes Inscrito]]," ","")&amp;"-"&amp;SUBSTITUTE(Tabla1[[#This Row],[Dia de clases Inscrito]]," ","")&amp;"-"&amp;SUBSTITUTE(Tabla1[[#This Row],[Horario Inscrito]]," ","")&amp;"-"&amp;Tabla1[[#This Row],[Fecha Inicio grupo]])</f>
        <v/>
      </c>
      <c r="BF869" s="252" t="str">
        <f>IF(F869="","",Tabla1[[#This Row],[Curso]])</f>
        <v/>
      </c>
      <c r="BG869" s="253" t="str">
        <f>+IF(TRIM(F869)="","",$B$1&amp;"-"&amp;TRIM(Tabla1[[#This Row],[Mes Inscrito]])&amp;"-"&amp;TRIM(Tabla1[[#This Row],[Dia de clases Inscrito]])&amp;"-"&amp;TRIM(Tabla1[[#This Row],[Horario Inscrito]])&amp;"-"&amp;TRIM(Tabla1[[#This Row],[Fecha Inicio grupo]])&amp;"-"&amp;TRIM(Tabla1[[#This Row],[Tipo Incrito]]))</f>
        <v/>
      </c>
      <c r="BH869" s="307"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8"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8"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8" t="str">
        <f>IF(Tabla1[[#This Row],[Fecha Inicio grupo]]="","",IFERROR(VLOOKUP(Tabla1[[#This Row],[Mes de Alta como miembro]],Parámetros!$AM$2:$AN$16,2,0),"01/01/1900"))</f>
        <v/>
      </c>
    </row>
    <row r="870" spans="1:63" ht="14.45">
      <c r="A870" s="68">
        <v>867</v>
      </c>
      <c r="B870" s="29"/>
      <c r="C870" s="34"/>
      <c r="D870" s="42"/>
      <c r="E870" s="64"/>
      <c r="F870" s="45"/>
      <c r="G870" s="45"/>
      <c r="H870" s="164"/>
      <c r="I870" s="42"/>
      <c r="J870" s="28"/>
      <c r="K870" s="69"/>
      <c r="L870" s="68"/>
      <c r="M870" s="46"/>
      <c r="N870" s="239" t="str">
        <f ca="1">IF(Tabla1[[#This Row],[Fecha de nac]]="","",IF(Tabla1[[#This Row],[Fecha Finalización]] &gt;=TODAY(), DATEDIF(Tabla1[[#This Row],[Fecha de nac]],TODAY(),"y"), ROUNDDOWN((Tabla1[[#This Row],[Fecha Finalización]] -Tabla1[[#This Row],[Fecha de nac]])/365,0)))</f>
        <v/>
      </c>
      <c r="O870" s="170"/>
      <c r="P870" s="34"/>
      <c r="Q870" s="67"/>
      <c r="R870" s="67"/>
      <c r="S870" s="67"/>
      <c r="T870" s="67"/>
      <c r="U870" s="244" t="str">
        <f>IF(F870="","",Tabla1[[#This Row],[Fecha Inicio grupo]]+3*7-7)</f>
        <v/>
      </c>
      <c r="V870" s="245" t="str">
        <f>IF(F870="","",EDATE(Tabla1[[#This Row],[Fecha Inicio grupo]],3))</f>
        <v/>
      </c>
      <c r="W870" s="29"/>
      <c r="X870" s="29"/>
      <c r="Y870" s="76"/>
      <c r="Z870" s="76"/>
      <c r="AA870" s="76"/>
      <c r="AB870" s="76"/>
      <c r="AC870" s="76"/>
      <c r="AD870" s="76"/>
      <c r="AE870" s="76"/>
      <c r="AF870" s="76"/>
      <c r="AG870" s="76"/>
      <c r="AH870" s="76"/>
      <c r="AI870" s="76"/>
      <c r="AJ870" s="76"/>
      <c r="AK870" s="76"/>
      <c r="AL870" s="76"/>
      <c r="AM870" s="76"/>
      <c r="AN870" s="76"/>
      <c r="AO870" s="145"/>
      <c r="AP870" s="247" t="str">
        <f>IF(F870="","",IFERROR(VLOOKUP(SUBSTITUTE(SUBSTITUTE(Tabla1[[#This Row],[Uso Sistemas]],"T","P"),"N","F"),Parámetros!$M$2:$N$17,2,0),"Completar hasta 3ra sem. para evaluar a Probacionista"))</f>
        <v/>
      </c>
      <c r="AQ870" s="39"/>
      <c r="AR870" s="39"/>
      <c r="AS870" s="39"/>
      <c r="AT870" s="28"/>
      <c r="AU870" s="55"/>
      <c r="AV870" s="55"/>
      <c r="AW870" s="55"/>
      <c r="AX870" s="249" t="str">
        <f>IF(V870="","",EOMONTH(EDATE(Tabla1[[#This Row],[Fecha Finalización]],2),0))</f>
        <v/>
      </c>
      <c r="AY870" s="39"/>
      <c r="AZ870" s="250" t="str">
        <f>IF(V870="","",EOMONTH(EDATE(Tabla1[[#This Row],[Fecha Finalización]],3),0))</f>
        <v/>
      </c>
      <c r="BA870" s="39"/>
      <c r="BB870" s="39"/>
      <c r="BC870" s="236"/>
      <c r="BD870" s="234" t="str">
        <f>IF(F870="","",Tabla1[[#This Row],[sem 01]]&amp;Tabla1[[#This Row],[sem 02]]&amp;Tabla1[[#This Row],[sem 03]])</f>
        <v/>
      </c>
      <c r="BE870" s="235" t="str">
        <f>IF(TRIM(F870)="","",$B$1&amp;"-"&amp;SUBSTITUTE(Tabla1[[#This Row],[Mes Inscrito]]," ","")&amp;"-"&amp;SUBSTITUTE(Tabla1[[#This Row],[Dia de clases Inscrito]]," ","")&amp;"-"&amp;SUBSTITUTE(Tabla1[[#This Row],[Horario Inscrito]]," ","")&amp;"-"&amp;Tabla1[[#This Row],[Fecha Inicio grupo]])</f>
        <v/>
      </c>
      <c r="BF870" s="252" t="str">
        <f>IF(F870="","",Tabla1[[#This Row],[Curso]])</f>
        <v/>
      </c>
      <c r="BG870" s="253" t="str">
        <f>+IF(TRIM(F870)="","",$B$1&amp;"-"&amp;TRIM(Tabla1[[#This Row],[Mes Inscrito]])&amp;"-"&amp;TRIM(Tabla1[[#This Row],[Dia de clases Inscrito]])&amp;"-"&amp;TRIM(Tabla1[[#This Row],[Horario Inscrito]])&amp;"-"&amp;TRIM(Tabla1[[#This Row],[Fecha Inicio grupo]])&amp;"-"&amp;TRIM(Tabla1[[#This Row],[Tipo Incrito]]))</f>
        <v/>
      </c>
      <c r="BH870" s="307"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8"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8"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8" t="str">
        <f>IF(Tabla1[[#This Row],[Fecha Inicio grupo]]="","",IFERROR(VLOOKUP(Tabla1[[#This Row],[Mes de Alta como miembro]],Parámetros!$AM$2:$AN$16,2,0),"01/01/1900"))</f>
        <v/>
      </c>
    </row>
    <row r="871" spans="1:63" ht="14.45">
      <c r="A871" s="68">
        <v>868</v>
      </c>
      <c r="B871" s="29"/>
      <c r="C871" s="34"/>
      <c r="D871" s="42"/>
      <c r="E871" s="64"/>
      <c r="F871" s="45"/>
      <c r="G871" s="45"/>
      <c r="H871" s="164"/>
      <c r="I871" s="42"/>
      <c r="J871" s="28"/>
      <c r="K871" s="69"/>
      <c r="L871" s="68"/>
      <c r="M871" s="46"/>
      <c r="N871" s="239" t="str">
        <f ca="1">IF(Tabla1[[#This Row],[Fecha de nac]]="","",IF(Tabla1[[#This Row],[Fecha Finalización]] &gt;=TODAY(), DATEDIF(Tabla1[[#This Row],[Fecha de nac]],TODAY(),"y"), ROUNDDOWN((Tabla1[[#This Row],[Fecha Finalización]] -Tabla1[[#This Row],[Fecha de nac]])/365,0)))</f>
        <v/>
      </c>
      <c r="O871" s="170"/>
      <c r="P871" s="34"/>
      <c r="Q871" s="67"/>
      <c r="R871" s="67"/>
      <c r="S871" s="67"/>
      <c r="T871" s="67"/>
      <c r="U871" s="244" t="str">
        <f>IF(F871="","",Tabla1[[#This Row],[Fecha Inicio grupo]]+3*7-7)</f>
        <v/>
      </c>
      <c r="V871" s="245" t="str">
        <f>IF(F871="","",EDATE(Tabla1[[#This Row],[Fecha Inicio grupo]],3))</f>
        <v/>
      </c>
      <c r="W871" s="29"/>
      <c r="X871" s="29"/>
      <c r="Y871" s="76"/>
      <c r="Z871" s="76"/>
      <c r="AA871" s="76"/>
      <c r="AB871" s="76"/>
      <c r="AC871" s="76"/>
      <c r="AD871" s="76"/>
      <c r="AE871" s="76"/>
      <c r="AF871" s="76"/>
      <c r="AG871" s="76"/>
      <c r="AH871" s="76"/>
      <c r="AI871" s="76"/>
      <c r="AJ871" s="76"/>
      <c r="AK871" s="76"/>
      <c r="AL871" s="76"/>
      <c r="AM871" s="76"/>
      <c r="AN871" s="76"/>
      <c r="AO871" s="145"/>
      <c r="AP871" s="247" t="str">
        <f>IF(F871="","",IFERROR(VLOOKUP(SUBSTITUTE(SUBSTITUTE(Tabla1[[#This Row],[Uso Sistemas]],"T","P"),"N","F"),Parámetros!$M$2:$N$17,2,0),"Completar hasta 3ra sem. para evaluar a Probacionista"))</f>
        <v/>
      </c>
      <c r="AQ871" s="39"/>
      <c r="AR871" s="39"/>
      <c r="AS871" s="39"/>
      <c r="AT871" s="28"/>
      <c r="AU871" s="55"/>
      <c r="AV871" s="55"/>
      <c r="AW871" s="55"/>
      <c r="AX871" s="249" t="str">
        <f>IF(V871="","",EOMONTH(EDATE(Tabla1[[#This Row],[Fecha Finalización]],2),0))</f>
        <v/>
      </c>
      <c r="AY871" s="39"/>
      <c r="AZ871" s="250" t="str">
        <f>IF(V871="","",EOMONTH(EDATE(Tabla1[[#This Row],[Fecha Finalización]],3),0))</f>
        <v/>
      </c>
      <c r="BA871" s="39"/>
      <c r="BB871" s="39"/>
      <c r="BC871" s="236"/>
      <c r="BD871" s="234" t="str">
        <f>IF(F871="","",Tabla1[[#This Row],[sem 01]]&amp;Tabla1[[#This Row],[sem 02]]&amp;Tabla1[[#This Row],[sem 03]])</f>
        <v/>
      </c>
      <c r="BE871" s="235" t="str">
        <f>IF(TRIM(F871)="","",$B$1&amp;"-"&amp;SUBSTITUTE(Tabla1[[#This Row],[Mes Inscrito]]," ","")&amp;"-"&amp;SUBSTITUTE(Tabla1[[#This Row],[Dia de clases Inscrito]]," ","")&amp;"-"&amp;SUBSTITUTE(Tabla1[[#This Row],[Horario Inscrito]]," ","")&amp;"-"&amp;Tabla1[[#This Row],[Fecha Inicio grupo]])</f>
        <v/>
      </c>
      <c r="BF871" s="252" t="str">
        <f>IF(F871="","",Tabla1[[#This Row],[Curso]])</f>
        <v/>
      </c>
      <c r="BG871" s="253" t="str">
        <f>+IF(TRIM(F871)="","",$B$1&amp;"-"&amp;TRIM(Tabla1[[#This Row],[Mes Inscrito]])&amp;"-"&amp;TRIM(Tabla1[[#This Row],[Dia de clases Inscrito]])&amp;"-"&amp;TRIM(Tabla1[[#This Row],[Horario Inscrito]])&amp;"-"&amp;TRIM(Tabla1[[#This Row],[Fecha Inicio grupo]])&amp;"-"&amp;TRIM(Tabla1[[#This Row],[Tipo Incrito]]))</f>
        <v/>
      </c>
      <c r="BH871" s="307"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8"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8"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8" t="str">
        <f>IF(Tabla1[[#This Row],[Fecha Inicio grupo]]="","",IFERROR(VLOOKUP(Tabla1[[#This Row],[Mes de Alta como miembro]],Parámetros!$AM$2:$AN$16,2,0),"01/01/1900"))</f>
        <v/>
      </c>
    </row>
    <row r="872" spans="1:63" ht="14.45">
      <c r="A872" s="68">
        <v>869</v>
      </c>
      <c r="B872" s="29"/>
      <c r="C872" s="34"/>
      <c r="D872" s="42"/>
      <c r="E872" s="64"/>
      <c r="F872" s="45"/>
      <c r="G872" s="45"/>
      <c r="H872" s="164"/>
      <c r="I872" s="42"/>
      <c r="J872" s="28"/>
      <c r="K872" s="69"/>
      <c r="L872" s="68"/>
      <c r="M872" s="46"/>
      <c r="N872" s="239" t="str">
        <f ca="1">IF(Tabla1[[#This Row],[Fecha de nac]]="","",IF(Tabla1[[#This Row],[Fecha Finalización]] &gt;=TODAY(), DATEDIF(Tabla1[[#This Row],[Fecha de nac]],TODAY(),"y"), ROUNDDOWN((Tabla1[[#This Row],[Fecha Finalización]] -Tabla1[[#This Row],[Fecha de nac]])/365,0)))</f>
        <v/>
      </c>
      <c r="O872" s="170"/>
      <c r="P872" s="34"/>
      <c r="Q872" s="67"/>
      <c r="R872" s="67"/>
      <c r="S872" s="67"/>
      <c r="T872" s="67"/>
      <c r="U872" s="244" t="str">
        <f>IF(F872="","",Tabla1[[#This Row],[Fecha Inicio grupo]]+3*7-7)</f>
        <v/>
      </c>
      <c r="V872" s="245" t="str">
        <f>IF(F872="","",EDATE(Tabla1[[#This Row],[Fecha Inicio grupo]],3))</f>
        <v/>
      </c>
      <c r="W872" s="29"/>
      <c r="X872" s="29"/>
      <c r="Y872" s="76"/>
      <c r="Z872" s="76"/>
      <c r="AA872" s="76"/>
      <c r="AB872" s="76"/>
      <c r="AC872" s="76"/>
      <c r="AD872" s="76"/>
      <c r="AE872" s="76"/>
      <c r="AF872" s="76"/>
      <c r="AG872" s="76"/>
      <c r="AH872" s="76"/>
      <c r="AI872" s="76"/>
      <c r="AJ872" s="76"/>
      <c r="AK872" s="76"/>
      <c r="AL872" s="76"/>
      <c r="AM872" s="76"/>
      <c r="AN872" s="76"/>
      <c r="AO872" s="145"/>
      <c r="AP872" s="247" t="str">
        <f>IF(F872="","",IFERROR(VLOOKUP(SUBSTITUTE(SUBSTITUTE(Tabla1[[#This Row],[Uso Sistemas]],"T","P"),"N","F"),Parámetros!$M$2:$N$17,2,0),"Completar hasta 3ra sem. para evaluar a Probacionista"))</f>
        <v/>
      </c>
      <c r="AQ872" s="39"/>
      <c r="AR872" s="39"/>
      <c r="AS872" s="39"/>
      <c r="AT872" s="28"/>
      <c r="AU872" s="55"/>
      <c r="AV872" s="55"/>
      <c r="AW872" s="55"/>
      <c r="AX872" s="249" t="str">
        <f>IF(V872="","",EOMONTH(EDATE(Tabla1[[#This Row],[Fecha Finalización]],2),0))</f>
        <v/>
      </c>
      <c r="AY872" s="39"/>
      <c r="AZ872" s="250" t="str">
        <f>IF(V872="","",EOMONTH(EDATE(Tabla1[[#This Row],[Fecha Finalización]],3),0))</f>
        <v/>
      </c>
      <c r="BA872" s="39"/>
      <c r="BB872" s="39"/>
      <c r="BC872" s="236"/>
      <c r="BD872" s="234" t="str">
        <f>IF(F872="","",Tabla1[[#This Row],[sem 01]]&amp;Tabla1[[#This Row],[sem 02]]&amp;Tabla1[[#This Row],[sem 03]])</f>
        <v/>
      </c>
      <c r="BE872" s="235" t="str">
        <f>IF(TRIM(F872)="","",$B$1&amp;"-"&amp;SUBSTITUTE(Tabla1[[#This Row],[Mes Inscrito]]," ","")&amp;"-"&amp;SUBSTITUTE(Tabla1[[#This Row],[Dia de clases Inscrito]]," ","")&amp;"-"&amp;SUBSTITUTE(Tabla1[[#This Row],[Horario Inscrito]]," ","")&amp;"-"&amp;Tabla1[[#This Row],[Fecha Inicio grupo]])</f>
        <v/>
      </c>
      <c r="BF872" s="252" t="str">
        <f>IF(F872="","",Tabla1[[#This Row],[Curso]])</f>
        <v/>
      </c>
      <c r="BG872" s="253" t="str">
        <f>+IF(TRIM(F872)="","",$B$1&amp;"-"&amp;TRIM(Tabla1[[#This Row],[Mes Inscrito]])&amp;"-"&amp;TRIM(Tabla1[[#This Row],[Dia de clases Inscrito]])&amp;"-"&amp;TRIM(Tabla1[[#This Row],[Horario Inscrito]])&amp;"-"&amp;TRIM(Tabla1[[#This Row],[Fecha Inicio grupo]])&amp;"-"&amp;TRIM(Tabla1[[#This Row],[Tipo Incrito]]))</f>
        <v/>
      </c>
      <c r="BH872" s="307"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8"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8"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8" t="str">
        <f>IF(Tabla1[[#This Row],[Fecha Inicio grupo]]="","",IFERROR(VLOOKUP(Tabla1[[#This Row],[Mes de Alta como miembro]],Parámetros!$AM$2:$AN$16,2,0),"01/01/1900"))</f>
        <v/>
      </c>
    </row>
    <row r="873" spans="1:63" ht="14.45">
      <c r="A873" s="68">
        <v>870</v>
      </c>
      <c r="B873" s="29"/>
      <c r="C873" s="34"/>
      <c r="D873" s="42"/>
      <c r="E873" s="64"/>
      <c r="F873" s="45"/>
      <c r="G873" s="45"/>
      <c r="H873" s="164"/>
      <c r="I873" s="42"/>
      <c r="J873" s="28"/>
      <c r="K873" s="69"/>
      <c r="L873" s="68"/>
      <c r="M873" s="46"/>
      <c r="N873" s="239" t="str">
        <f ca="1">IF(Tabla1[[#This Row],[Fecha de nac]]="","",IF(Tabla1[[#This Row],[Fecha Finalización]] &gt;=TODAY(), DATEDIF(Tabla1[[#This Row],[Fecha de nac]],TODAY(),"y"), ROUNDDOWN((Tabla1[[#This Row],[Fecha Finalización]] -Tabla1[[#This Row],[Fecha de nac]])/365,0)))</f>
        <v/>
      </c>
      <c r="O873" s="170"/>
      <c r="P873" s="34"/>
      <c r="Q873" s="67"/>
      <c r="R873" s="67"/>
      <c r="S873" s="67"/>
      <c r="T873" s="67"/>
      <c r="U873" s="244" t="str">
        <f>IF(F873="","",Tabla1[[#This Row],[Fecha Inicio grupo]]+3*7-7)</f>
        <v/>
      </c>
      <c r="V873" s="245" t="str">
        <f>IF(F873="","",EDATE(Tabla1[[#This Row],[Fecha Inicio grupo]],3))</f>
        <v/>
      </c>
      <c r="W873" s="29"/>
      <c r="X873" s="29"/>
      <c r="Y873" s="76"/>
      <c r="Z873" s="76"/>
      <c r="AA873" s="76"/>
      <c r="AB873" s="76"/>
      <c r="AC873" s="76"/>
      <c r="AD873" s="76"/>
      <c r="AE873" s="76"/>
      <c r="AF873" s="76"/>
      <c r="AG873" s="76"/>
      <c r="AH873" s="76"/>
      <c r="AI873" s="76"/>
      <c r="AJ873" s="76"/>
      <c r="AK873" s="76"/>
      <c r="AL873" s="76"/>
      <c r="AM873" s="76"/>
      <c r="AN873" s="76"/>
      <c r="AO873" s="145"/>
      <c r="AP873" s="247" t="str">
        <f>IF(F873="","",IFERROR(VLOOKUP(SUBSTITUTE(SUBSTITUTE(Tabla1[[#This Row],[Uso Sistemas]],"T","P"),"N","F"),Parámetros!$M$2:$N$17,2,0),"Completar hasta 3ra sem. para evaluar a Probacionista"))</f>
        <v/>
      </c>
      <c r="AQ873" s="39"/>
      <c r="AR873" s="39"/>
      <c r="AS873" s="39"/>
      <c r="AT873" s="28"/>
      <c r="AU873" s="55"/>
      <c r="AV873" s="55"/>
      <c r="AW873" s="55"/>
      <c r="AX873" s="249" t="str">
        <f>IF(V873="","",EOMONTH(EDATE(Tabla1[[#This Row],[Fecha Finalización]],2),0))</f>
        <v/>
      </c>
      <c r="AY873" s="39"/>
      <c r="AZ873" s="250" t="str">
        <f>IF(V873="","",EOMONTH(EDATE(Tabla1[[#This Row],[Fecha Finalización]],3),0))</f>
        <v/>
      </c>
      <c r="BA873" s="39"/>
      <c r="BB873" s="39"/>
      <c r="BC873" s="236"/>
      <c r="BD873" s="234" t="str">
        <f>IF(F873="","",Tabla1[[#This Row],[sem 01]]&amp;Tabla1[[#This Row],[sem 02]]&amp;Tabla1[[#This Row],[sem 03]])</f>
        <v/>
      </c>
      <c r="BE873" s="235" t="str">
        <f>IF(TRIM(F873)="","",$B$1&amp;"-"&amp;SUBSTITUTE(Tabla1[[#This Row],[Mes Inscrito]]," ","")&amp;"-"&amp;SUBSTITUTE(Tabla1[[#This Row],[Dia de clases Inscrito]]," ","")&amp;"-"&amp;SUBSTITUTE(Tabla1[[#This Row],[Horario Inscrito]]," ","")&amp;"-"&amp;Tabla1[[#This Row],[Fecha Inicio grupo]])</f>
        <v/>
      </c>
      <c r="BF873" s="252" t="str">
        <f>IF(F873="","",Tabla1[[#This Row],[Curso]])</f>
        <v/>
      </c>
      <c r="BG873" s="253" t="str">
        <f>+IF(TRIM(F873)="","",$B$1&amp;"-"&amp;TRIM(Tabla1[[#This Row],[Mes Inscrito]])&amp;"-"&amp;TRIM(Tabla1[[#This Row],[Dia de clases Inscrito]])&amp;"-"&amp;TRIM(Tabla1[[#This Row],[Horario Inscrito]])&amp;"-"&amp;TRIM(Tabla1[[#This Row],[Fecha Inicio grupo]])&amp;"-"&amp;TRIM(Tabla1[[#This Row],[Tipo Incrito]]))</f>
        <v/>
      </c>
      <c r="BH873" s="307"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8"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8"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8" t="str">
        <f>IF(Tabla1[[#This Row],[Fecha Inicio grupo]]="","",IFERROR(VLOOKUP(Tabla1[[#This Row],[Mes de Alta como miembro]],Parámetros!$AM$2:$AN$16,2,0),"01/01/1900"))</f>
        <v/>
      </c>
    </row>
    <row r="874" spans="1:63" ht="14.45">
      <c r="A874" s="68">
        <v>871</v>
      </c>
      <c r="B874" s="29"/>
      <c r="C874" s="34"/>
      <c r="D874" s="42"/>
      <c r="E874" s="64"/>
      <c r="F874" s="45"/>
      <c r="G874" s="45"/>
      <c r="H874" s="164"/>
      <c r="I874" s="42"/>
      <c r="J874" s="28"/>
      <c r="K874" s="69"/>
      <c r="L874" s="68"/>
      <c r="M874" s="46"/>
      <c r="N874" s="239" t="str">
        <f ca="1">IF(Tabla1[[#This Row],[Fecha de nac]]="","",IF(Tabla1[[#This Row],[Fecha Finalización]] &gt;=TODAY(), DATEDIF(Tabla1[[#This Row],[Fecha de nac]],TODAY(),"y"), ROUNDDOWN((Tabla1[[#This Row],[Fecha Finalización]] -Tabla1[[#This Row],[Fecha de nac]])/365,0)))</f>
        <v/>
      </c>
      <c r="O874" s="170"/>
      <c r="P874" s="34"/>
      <c r="Q874" s="67"/>
      <c r="R874" s="67"/>
      <c r="S874" s="67"/>
      <c r="T874" s="67"/>
      <c r="U874" s="244" t="str">
        <f>IF(F874="","",Tabla1[[#This Row],[Fecha Inicio grupo]]+3*7-7)</f>
        <v/>
      </c>
      <c r="V874" s="245" t="str">
        <f>IF(F874="","",EDATE(Tabla1[[#This Row],[Fecha Inicio grupo]],3))</f>
        <v/>
      </c>
      <c r="W874" s="29"/>
      <c r="X874" s="29"/>
      <c r="Y874" s="76"/>
      <c r="Z874" s="76"/>
      <c r="AA874" s="76"/>
      <c r="AB874" s="76"/>
      <c r="AC874" s="76"/>
      <c r="AD874" s="76"/>
      <c r="AE874" s="76"/>
      <c r="AF874" s="76"/>
      <c r="AG874" s="76"/>
      <c r="AH874" s="76"/>
      <c r="AI874" s="76"/>
      <c r="AJ874" s="76"/>
      <c r="AK874" s="76"/>
      <c r="AL874" s="76"/>
      <c r="AM874" s="76"/>
      <c r="AN874" s="76"/>
      <c r="AO874" s="145"/>
      <c r="AP874" s="247" t="str">
        <f>IF(F874="","",IFERROR(VLOOKUP(SUBSTITUTE(SUBSTITUTE(Tabla1[[#This Row],[Uso Sistemas]],"T","P"),"N","F"),Parámetros!$M$2:$N$17,2,0),"Completar hasta 3ra sem. para evaluar a Probacionista"))</f>
        <v/>
      </c>
      <c r="AQ874" s="39"/>
      <c r="AR874" s="39"/>
      <c r="AS874" s="39"/>
      <c r="AT874" s="28"/>
      <c r="AU874" s="55"/>
      <c r="AV874" s="55"/>
      <c r="AW874" s="55"/>
      <c r="AX874" s="249" t="str">
        <f>IF(V874="","",EOMONTH(EDATE(Tabla1[[#This Row],[Fecha Finalización]],2),0))</f>
        <v/>
      </c>
      <c r="AY874" s="39"/>
      <c r="AZ874" s="250" t="str">
        <f>IF(V874="","",EOMONTH(EDATE(Tabla1[[#This Row],[Fecha Finalización]],3),0))</f>
        <v/>
      </c>
      <c r="BA874" s="39"/>
      <c r="BB874" s="39"/>
      <c r="BC874" s="236"/>
      <c r="BD874" s="234" t="str">
        <f>IF(F874="","",Tabla1[[#This Row],[sem 01]]&amp;Tabla1[[#This Row],[sem 02]]&amp;Tabla1[[#This Row],[sem 03]])</f>
        <v/>
      </c>
      <c r="BE874" s="235" t="str">
        <f>IF(TRIM(F874)="","",$B$1&amp;"-"&amp;SUBSTITUTE(Tabla1[[#This Row],[Mes Inscrito]]," ","")&amp;"-"&amp;SUBSTITUTE(Tabla1[[#This Row],[Dia de clases Inscrito]]," ","")&amp;"-"&amp;SUBSTITUTE(Tabla1[[#This Row],[Horario Inscrito]]," ","")&amp;"-"&amp;Tabla1[[#This Row],[Fecha Inicio grupo]])</f>
        <v/>
      </c>
      <c r="BF874" s="252" t="str">
        <f>IF(F874="","",Tabla1[[#This Row],[Curso]])</f>
        <v/>
      </c>
      <c r="BG874" s="253" t="str">
        <f>+IF(TRIM(F874)="","",$B$1&amp;"-"&amp;TRIM(Tabla1[[#This Row],[Mes Inscrito]])&amp;"-"&amp;TRIM(Tabla1[[#This Row],[Dia de clases Inscrito]])&amp;"-"&amp;TRIM(Tabla1[[#This Row],[Horario Inscrito]])&amp;"-"&amp;TRIM(Tabla1[[#This Row],[Fecha Inicio grupo]])&amp;"-"&amp;TRIM(Tabla1[[#This Row],[Tipo Incrito]]))</f>
        <v/>
      </c>
      <c r="BH874" s="307"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8"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8"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8" t="str">
        <f>IF(Tabla1[[#This Row],[Fecha Inicio grupo]]="","",IFERROR(VLOOKUP(Tabla1[[#This Row],[Mes de Alta como miembro]],Parámetros!$AM$2:$AN$16,2,0),"01/01/1900"))</f>
        <v/>
      </c>
    </row>
    <row r="875" spans="1:63" ht="14.45">
      <c r="A875" s="68">
        <v>872</v>
      </c>
      <c r="B875" s="29"/>
      <c r="C875" s="34"/>
      <c r="D875" s="42"/>
      <c r="E875" s="64"/>
      <c r="F875" s="45"/>
      <c r="G875" s="45"/>
      <c r="H875" s="164"/>
      <c r="I875" s="42"/>
      <c r="J875" s="28"/>
      <c r="K875" s="69"/>
      <c r="L875" s="68"/>
      <c r="M875" s="46"/>
      <c r="N875" s="239" t="str">
        <f ca="1">IF(Tabla1[[#This Row],[Fecha de nac]]="","",IF(Tabla1[[#This Row],[Fecha Finalización]] &gt;=TODAY(), DATEDIF(Tabla1[[#This Row],[Fecha de nac]],TODAY(),"y"), ROUNDDOWN((Tabla1[[#This Row],[Fecha Finalización]] -Tabla1[[#This Row],[Fecha de nac]])/365,0)))</f>
        <v/>
      </c>
      <c r="O875" s="170"/>
      <c r="P875" s="34"/>
      <c r="Q875" s="67"/>
      <c r="R875" s="67"/>
      <c r="S875" s="67"/>
      <c r="T875" s="67"/>
      <c r="U875" s="244" t="str">
        <f>IF(F875="","",Tabla1[[#This Row],[Fecha Inicio grupo]]+3*7-7)</f>
        <v/>
      </c>
      <c r="V875" s="245" t="str">
        <f>IF(F875="","",EDATE(Tabla1[[#This Row],[Fecha Inicio grupo]],3))</f>
        <v/>
      </c>
      <c r="W875" s="29"/>
      <c r="X875" s="29"/>
      <c r="Y875" s="76"/>
      <c r="Z875" s="76"/>
      <c r="AA875" s="76"/>
      <c r="AB875" s="76"/>
      <c r="AC875" s="76"/>
      <c r="AD875" s="76"/>
      <c r="AE875" s="76"/>
      <c r="AF875" s="76"/>
      <c r="AG875" s="76"/>
      <c r="AH875" s="76"/>
      <c r="AI875" s="76"/>
      <c r="AJ875" s="76"/>
      <c r="AK875" s="76"/>
      <c r="AL875" s="76"/>
      <c r="AM875" s="76"/>
      <c r="AN875" s="76"/>
      <c r="AO875" s="145"/>
      <c r="AP875" s="247" t="str">
        <f>IF(F875="","",IFERROR(VLOOKUP(SUBSTITUTE(SUBSTITUTE(Tabla1[[#This Row],[Uso Sistemas]],"T","P"),"N","F"),Parámetros!$M$2:$N$17,2,0),"Completar hasta 3ra sem. para evaluar a Probacionista"))</f>
        <v/>
      </c>
      <c r="AQ875" s="39"/>
      <c r="AR875" s="39"/>
      <c r="AS875" s="39"/>
      <c r="AT875" s="28"/>
      <c r="AU875" s="55"/>
      <c r="AV875" s="55"/>
      <c r="AW875" s="55"/>
      <c r="AX875" s="249" t="str">
        <f>IF(V875="","",EOMONTH(EDATE(Tabla1[[#This Row],[Fecha Finalización]],2),0))</f>
        <v/>
      </c>
      <c r="AY875" s="39"/>
      <c r="AZ875" s="250" t="str">
        <f>IF(V875="","",EOMONTH(EDATE(Tabla1[[#This Row],[Fecha Finalización]],3),0))</f>
        <v/>
      </c>
      <c r="BA875" s="39"/>
      <c r="BB875" s="39"/>
      <c r="BC875" s="236"/>
      <c r="BD875" s="234" t="str">
        <f>IF(F875="","",Tabla1[[#This Row],[sem 01]]&amp;Tabla1[[#This Row],[sem 02]]&amp;Tabla1[[#This Row],[sem 03]])</f>
        <v/>
      </c>
      <c r="BE875" s="235" t="str">
        <f>IF(TRIM(F875)="","",$B$1&amp;"-"&amp;SUBSTITUTE(Tabla1[[#This Row],[Mes Inscrito]]," ","")&amp;"-"&amp;SUBSTITUTE(Tabla1[[#This Row],[Dia de clases Inscrito]]," ","")&amp;"-"&amp;SUBSTITUTE(Tabla1[[#This Row],[Horario Inscrito]]," ","")&amp;"-"&amp;Tabla1[[#This Row],[Fecha Inicio grupo]])</f>
        <v/>
      </c>
      <c r="BF875" s="252" t="str">
        <f>IF(F875="","",Tabla1[[#This Row],[Curso]])</f>
        <v/>
      </c>
      <c r="BG875" s="253" t="str">
        <f>+IF(TRIM(F875)="","",$B$1&amp;"-"&amp;TRIM(Tabla1[[#This Row],[Mes Inscrito]])&amp;"-"&amp;TRIM(Tabla1[[#This Row],[Dia de clases Inscrito]])&amp;"-"&amp;TRIM(Tabla1[[#This Row],[Horario Inscrito]])&amp;"-"&amp;TRIM(Tabla1[[#This Row],[Fecha Inicio grupo]])&amp;"-"&amp;TRIM(Tabla1[[#This Row],[Tipo Incrito]]))</f>
        <v/>
      </c>
      <c r="BH875" s="307"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8"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8"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8" t="str">
        <f>IF(Tabla1[[#This Row],[Fecha Inicio grupo]]="","",IFERROR(VLOOKUP(Tabla1[[#This Row],[Mes de Alta como miembro]],Parámetros!$AM$2:$AN$16,2,0),"01/01/1900"))</f>
        <v/>
      </c>
    </row>
    <row r="876" spans="1:63" ht="14.45">
      <c r="A876" s="68">
        <v>873</v>
      </c>
      <c r="B876" s="29"/>
      <c r="C876" s="34"/>
      <c r="D876" s="42"/>
      <c r="E876" s="64"/>
      <c r="F876" s="45"/>
      <c r="G876" s="45"/>
      <c r="H876" s="164"/>
      <c r="I876" s="42"/>
      <c r="J876" s="28"/>
      <c r="K876" s="69"/>
      <c r="L876" s="68"/>
      <c r="M876" s="46"/>
      <c r="N876" s="239" t="str">
        <f ca="1">IF(Tabla1[[#This Row],[Fecha de nac]]="","",IF(Tabla1[[#This Row],[Fecha Finalización]] &gt;=TODAY(), DATEDIF(Tabla1[[#This Row],[Fecha de nac]],TODAY(),"y"), ROUNDDOWN((Tabla1[[#This Row],[Fecha Finalización]] -Tabla1[[#This Row],[Fecha de nac]])/365,0)))</f>
        <v/>
      </c>
      <c r="O876" s="170"/>
      <c r="P876" s="34"/>
      <c r="Q876" s="67"/>
      <c r="R876" s="67"/>
      <c r="S876" s="67"/>
      <c r="T876" s="67"/>
      <c r="U876" s="244" t="str">
        <f>IF(F876="","",Tabla1[[#This Row],[Fecha Inicio grupo]]+3*7-7)</f>
        <v/>
      </c>
      <c r="V876" s="245" t="str">
        <f>IF(F876="","",EDATE(Tabla1[[#This Row],[Fecha Inicio grupo]],3))</f>
        <v/>
      </c>
      <c r="W876" s="29"/>
      <c r="X876" s="29"/>
      <c r="Y876" s="76"/>
      <c r="Z876" s="76"/>
      <c r="AA876" s="76"/>
      <c r="AB876" s="76"/>
      <c r="AC876" s="76"/>
      <c r="AD876" s="76"/>
      <c r="AE876" s="76"/>
      <c r="AF876" s="76"/>
      <c r="AG876" s="76"/>
      <c r="AH876" s="76"/>
      <c r="AI876" s="76"/>
      <c r="AJ876" s="76"/>
      <c r="AK876" s="76"/>
      <c r="AL876" s="76"/>
      <c r="AM876" s="76"/>
      <c r="AN876" s="76"/>
      <c r="AO876" s="145"/>
      <c r="AP876" s="247" t="str">
        <f>IF(F876="","",IFERROR(VLOOKUP(SUBSTITUTE(SUBSTITUTE(Tabla1[[#This Row],[Uso Sistemas]],"T","P"),"N","F"),Parámetros!$M$2:$N$17,2,0),"Completar hasta 3ra sem. para evaluar a Probacionista"))</f>
        <v/>
      </c>
      <c r="AQ876" s="39"/>
      <c r="AR876" s="39"/>
      <c r="AS876" s="39"/>
      <c r="AT876" s="28"/>
      <c r="AU876" s="55"/>
      <c r="AV876" s="55"/>
      <c r="AW876" s="55"/>
      <c r="AX876" s="249" t="str">
        <f>IF(V876="","",EOMONTH(EDATE(Tabla1[[#This Row],[Fecha Finalización]],2),0))</f>
        <v/>
      </c>
      <c r="AY876" s="39"/>
      <c r="AZ876" s="250" t="str">
        <f>IF(V876="","",EOMONTH(EDATE(Tabla1[[#This Row],[Fecha Finalización]],3),0))</f>
        <v/>
      </c>
      <c r="BA876" s="39"/>
      <c r="BB876" s="39"/>
      <c r="BC876" s="236"/>
      <c r="BD876" s="234" t="str">
        <f>IF(F876="","",Tabla1[[#This Row],[sem 01]]&amp;Tabla1[[#This Row],[sem 02]]&amp;Tabla1[[#This Row],[sem 03]])</f>
        <v/>
      </c>
      <c r="BE876" s="235" t="str">
        <f>IF(TRIM(F876)="","",$B$1&amp;"-"&amp;SUBSTITUTE(Tabla1[[#This Row],[Mes Inscrito]]," ","")&amp;"-"&amp;SUBSTITUTE(Tabla1[[#This Row],[Dia de clases Inscrito]]," ","")&amp;"-"&amp;SUBSTITUTE(Tabla1[[#This Row],[Horario Inscrito]]," ","")&amp;"-"&amp;Tabla1[[#This Row],[Fecha Inicio grupo]])</f>
        <v/>
      </c>
      <c r="BF876" s="252" t="str">
        <f>IF(F876="","",Tabla1[[#This Row],[Curso]])</f>
        <v/>
      </c>
      <c r="BG876" s="253" t="str">
        <f>+IF(TRIM(F876)="","",$B$1&amp;"-"&amp;TRIM(Tabla1[[#This Row],[Mes Inscrito]])&amp;"-"&amp;TRIM(Tabla1[[#This Row],[Dia de clases Inscrito]])&amp;"-"&amp;TRIM(Tabla1[[#This Row],[Horario Inscrito]])&amp;"-"&amp;TRIM(Tabla1[[#This Row],[Fecha Inicio grupo]])&amp;"-"&amp;TRIM(Tabla1[[#This Row],[Tipo Incrito]]))</f>
        <v/>
      </c>
      <c r="BH876" s="307"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8"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8"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8" t="str">
        <f>IF(Tabla1[[#This Row],[Fecha Inicio grupo]]="","",IFERROR(VLOOKUP(Tabla1[[#This Row],[Mes de Alta como miembro]],Parámetros!$AM$2:$AN$16,2,0),"01/01/1900"))</f>
        <v/>
      </c>
    </row>
    <row r="877" spans="1:63" ht="14.45">
      <c r="A877" s="68">
        <v>874</v>
      </c>
      <c r="B877" s="29"/>
      <c r="C877" s="34"/>
      <c r="D877" s="42"/>
      <c r="E877" s="64"/>
      <c r="F877" s="45"/>
      <c r="G877" s="45"/>
      <c r="H877" s="164"/>
      <c r="I877" s="42"/>
      <c r="J877" s="28"/>
      <c r="K877" s="69"/>
      <c r="L877" s="68"/>
      <c r="M877" s="46"/>
      <c r="N877" s="239" t="str">
        <f ca="1">IF(Tabla1[[#This Row],[Fecha de nac]]="","",IF(Tabla1[[#This Row],[Fecha Finalización]] &gt;=TODAY(), DATEDIF(Tabla1[[#This Row],[Fecha de nac]],TODAY(),"y"), ROUNDDOWN((Tabla1[[#This Row],[Fecha Finalización]] -Tabla1[[#This Row],[Fecha de nac]])/365,0)))</f>
        <v/>
      </c>
      <c r="O877" s="170"/>
      <c r="P877" s="34"/>
      <c r="Q877" s="67"/>
      <c r="R877" s="67"/>
      <c r="S877" s="67"/>
      <c r="T877" s="67"/>
      <c r="U877" s="244" t="str">
        <f>IF(F877="","",Tabla1[[#This Row],[Fecha Inicio grupo]]+3*7-7)</f>
        <v/>
      </c>
      <c r="V877" s="245" t="str">
        <f>IF(F877="","",EDATE(Tabla1[[#This Row],[Fecha Inicio grupo]],3))</f>
        <v/>
      </c>
      <c r="W877" s="29"/>
      <c r="X877" s="29"/>
      <c r="Y877" s="76"/>
      <c r="Z877" s="76"/>
      <c r="AA877" s="76"/>
      <c r="AB877" s="76"/>
      <c r="AC877" s="76"/>
      <c r="AD877" s="76"/>
      <c r="AE877" s="76"/>
      <c r="AF877" s="76"/>
      <c r="AG877" s="76"/>
      <c r="AH877" s="76"/>
      <c r="AI877" s="76"/>
      <c r="AJ877" s="76"/>
      <c r="AK877" s="76"/>
      <c r="AL877" s="76"/>
      <c r="AM877" s="76"/>
      <c r="AN877" s="76"/>
      <c r="AO877" s="145"/>
      <c r="AP877" s="247" t="str">
        <f>IF(F877="","",IFERROR(VLOOKUP(SUBSTITUTE(SUBSTITUTE(Tabla1[[#This Row],[Uso Sistemas]],"T","P"),"N","F"),Parámetros!$M$2:$N$17,2,0),"Completar hasta 3ra sem. para evaluar a Probacionista"))</f>
        <v/>
      </c>
      <c r="AQ877" s="39"/>
      <c r="AR877" s="39"/>
      <c r="AS877" s="39"/>
      <c r="AT877" s="28"/>
      <c r="AU877" s="55"/>
      <c r="AV877" s="55"/>
      <c r="AW877" s="55"/>
      <c r="AX877" s="249" t="str">
        <f>IF(V877="","",EOMONTH(EDATE(Tabla1[[#This Row],[Fecha Finalización]],2),0))</f>
        <v/>
      </c>
      <c r="AY877" s="39"/>
      <c r="AZ877" s="250" t="str">
        <f>IF(V877="","",EOMONTH(EDATE(Tabla1[[#This Row],[Fecha Finalización]],3),0))</f>
        <v/>
      </c>
      <c r="BA877" s="39"/>
      <c r="BB877" s="39"/>
      <c r="BC877" s="236"/>
      <c r="BD877" s="234" t="str">
        <f>IF(F877="","",Tabla1[[#This Row],[sem 01]]&amp;Tabla1[[#This Row],[sem 02]]&amp;Tabla1[[#This Row],[sem 03]])</f>
        <v/>
      </c>
      <c r="BE877" s="235" t="str">
        <f>IF(TRIM(F877)="","",$B$1&amp;"-"&amp;SUBSTITUTE(Tabla1[[#This Row],[Mes Inscrito]]," ","")&amp;"-"&amp;SUBSTITUTE(Tabla1[[#This Row],[Dia de clases Inscrito]]," ","")&amp;"-"&amp;SUBSTITUTE(Tabla1[[#This Row],[Horario Inscrito]]," ","")&amp;"-"&amp;Tabla1[[#This Row],[Fecha Inicio grupo]])</f>
        <v/>
      </c>
      <c r="BF877" s="252" t="str">
        <f>IF(F877="","",Tabla1[[#This Row],[Curso]])</f>
        <v/>
      </c>
      <c r="BG877" s="253" t="str">
        <f>+IF(TRIM(F877)="","",$B$1&amp;"-"&amp;TRIM(Tabla1[[#This Row],[Mes Inscrito]])&amp;"-"&amp;TRIM(Tabla1[[#This Row],[Dia de clases Inscrito]])&amp;"-"&amp;TRIM(Tabla1[[#This Row],[Horario Inscrito]])&amp;"-"&amp;TRIM(Tabla1[[#This Row],[Fecha Inicio grupo]])&amp;"-"&amp;TRIM(Tabla1[[#This Row],[Tipo Incrito]]))</f>
        <v/>
      </c>
      <c r="BH877" s="307"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8"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8"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8" t="str">
        <f>IF(Tabla1[[#This Row],[Fecha Inicio grupo]]="","",IFERROR(VLOOKUP(Tabla1[[#This Row],[Mes de Alta como miembro]],Parámetros!$AM$2:$AN$16,2,0),"01/01/1900"))</f>
        <v/>
      </c>
    </row>
    <row r="878" spans="1:63" ht="14.45">
      <c r="A878" s="68">
        <v>875</v>
      </c>
      <c r="B878" s="29"/>
      <c r="C878" s="34"/>
      <c r="D878" s="42"/>
      <c r="E878" s="64"/>
      <c r="F878" s="45"/>
      <c r="G878" s="45"/>
      <c r="H878" s="164"/>
      <c r="I878" s="42"/>
      <c r="J878" s="28"/>
      <c r="K878" s="69"/>
      <c r="L878" s="68"/>
      <c r="M878" s="46"/>
      <c r="N878" s="239" t="str">
        <f ca="1">IF(Tabla1[[#This Row],[Fecha de nac]]="","",IF(Tabla1[[#This Row],[Fecha Finalización]] &gt;=TODAY(), DATEDIF(Tabla1[[#This Row],[Fecha de nac]],TODAY(),"y"), ROUNDDOWN((Tabla1[[#This Row],[Fecha Finalización]] -Tabla1[[#This Row],[Fecha de nac]])/365,0)))</f>
        <v/>
      </c>
      <c r="O878" s="170"/>
      <c r="P878" s="34"/>
      <c r="Q878" s="67"/>
      <c r="R878" s="67"/>
      <c r="S878" s="67"/>
      <c r="T878" s="67"/>
      <c r="U878" s="244" t="str">
        <f>IF(F878="","",Tabla1[[#This Row],[Fecha Inicio grupo]]+3*7-7)</f>
        <v/>
      </c>
      <c r="V878" s="245" t="str">
        <f>IF(F878="","",EDATE(Tabla1[[#This Row],[Fecha Inicio grupo]],3))</f>
        <v/>
      </c>
      <c r="W878" s="29"/>
      <c r="X878" s="29"/>
      <c r="Y878" s="76"/>
      <c r="Z878" s="76"/>
      <c r="AA878" s="76"/>
      <c r="AB878" s="76"/>
      <c r="AC878" s="76"/>
      <c r="AD878" s="76"/>
      <c r="AE878" s="76"/>
      <c r="AF878" s="76"/>
      <c r="AG878" s="76"/>
      <c r="AH878" s="76"/>
      <c r="AI878" s="76"/>
      <c r="AJ878" s="76"/>
      <c r="AK878" s="76"/>
      <c r="AL878" s="76"/>
      <c r="AM878" s="76"/>
      <c r="AN878" s="76"/>
      <c r="AO878" s="145"/>
      <c r="AP878" s="247" t="str">
        <f>IF(F878="","",IFERROR(VLOOKUP(SUBSTITUTE(SUBSTITUTE(Tabla1[[#This Row],[Uso Sistemas]],"T","P"),"N","F"),Parámetros!$M$2:$N$17,2,0),"Completar hasta 3ra sem. para evaluar a Probacionista"))</f>
        <v/>
      </c>
      <c r="AQ878" s="39"/>
      <c r="AR878" s="39"/>
      <c r="AS878" s="39"/>
      <c r="AT878" s="28"/>
      <c r="AU878" s="55"/>
      <c r="AV878" s="55"/>
      <c r="AW878" s="55"/>
      <c r="AX878" s="249" t="str">
        <f>IF(V878="","",EOMONTH(EDATE(Tabla1[[#This Row],[Fecha Finalización]],2),0))</f>
        <v/>
      </c>
      <c r="AY878" s="39"/>
      <c r="AZ878" s="250" t="str">
        <f>IF(V878="","",EOMONTH(EDATE(Tabla1[[#This Row],[Fecha Finalización]],3),0))</f>
        <v/>
      </c>
      <c r="BA878" s="39"/>
      <c r="BB878" s="39"/>
      <c r="BC878" s="236"/>
      <c r="BD878" s="234" t="str">
        <f>IF(F878="","",Tabla1[[#This Row],[sem 01]]&amp;Tabla1[[#This Row],[sem 02]]&amp;Tabla1[[#This Row],[sem 03]])</f>
        <v/>
      </c>
      <c r="BE878" s="235" t="str">
        <f>IF(TRIM(F878)="","",$B$1&amp;"-"&amp;SUBSTITUTE(Tabla1[[#This Row],[Mes Inscrito]]," ","")&amp;"-"&amp;SUBSTITUTE(Tabla1[[#This Row],[Dia de clases Inscrito]]," ","")&amp;"-"&amp;SUBSTITUTE(Tabla1[[#This Row],[Horario Inscrito]]," ","")&amp;"-"&amp;Tabla1[[#This Row],[Fecha Inicio grupo]])</f>
        <v/>
      </c>
      <c r="BF878" s="252" t="str">
        <f>IF(F878="","",Tabla1[[#This Row],[Curso]])</f>
        <v/>
      </c>
      <c r="BG878" s="253" t="str">
        <f>+IF(TRIM(F878)="","",$B$1&amp;"-"&amp;TRIM(Tabla1[[#This Row],[Mes Inscrito]])&amp;"-"&amp;TRIM(Tabla1[[#This Row],[Dia de clases Inscrito]])&amp;"-"&amp;TRIM(Tabla1[[#This Row],[Horario Inscrito]])&amp;"-"&amp;TRIM(Tabla1[[#This Row],[Fecha Inicio grupo]])&amp;"-"&amp;TRIM(Tabla1[[#This Row],[Tipo Incrito]]))</f>
        <v/>
      </c>
      <c r="BH878" s="307"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8"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8"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8" t="str">
        <f>IF(Tabla1[[#This Row],[Fecha Inicio grupo]]="","",IFERROR(VLOOKUP(Tabla1[[#This Row],[Mes de Alta como miembro]],Parámetros!$AM$2:$AN$16,2,0),"01/01/1900"))</f>
        <v/>
      </c>
    </row>
    <row r="879" spans="1:63" ht="14.45">
      <c r="A879" s="68">
        <v>876</v>
      </c>
      <c r="B879" s="29"/>
      <c r="C879" s="34"/>
      <c r="D879" s="42"/>
      <c r="E879" s="64"/>
      <c r="F879" s="45"/>
      <c r="G879" s="45"/>
      <c r="H879" s="164"/>
      <c r="I879" s="42"/>
      <c r="J879" s="28"/>
      <c r="K879" s="69"/>
      <c r="L879" s="68"/>
      <c r="M879" s="46"/>
      <c r="N879" s="239" t="str">
        <f ca="1">IF(Tabla1[[#This Row],[Fecha de nac]]="","",IF(Tabla1[[#This Row],[Fecha Finalización]] &gt;=TODAY(), DATEDIF(Tabla1[[#This Row],[Fecha de nac]],TODAY(),"y"), ROUNDDOWN((Tabla1[[#This Row],[Fecha Finalización]] -Tabla1[[#This Row],[Fecha de nac]])/365,0)))</f>
        <v/>
      </c>
      <c r="O879" s="170"/>
      <c r="P879" s="34"/>
      <c r="Q879" s="67"/>
      <c r="R879" s="67"/>
      <c r="S879" s="67"/>
      <c r="T879" s="67"/>
      <c r="U879" s="244" t="str">
        <f>IF(F879="","",Tabla1[[#This Row],[Fecha Inicio grupo]]+3*7-7)</f>
        <v/>
      </c>
      <c r="V879" s="245" t="str">
        <f>IF(F879="","",EDATE(Tabla1[[#This Row],[Fecha Inicio grupo]],3))</f>
        <v/>
      </c>
      <c r="W879" s="29"/>
      <c r="X879" s="29"/>
      <c r="Y879" s="76"/>
      <c r="Z879" s="76"/>
      <c r="AA879" s="76"/>
      <c r="AB879" s="76"/>
      <c r="AC879" s="76"/>
      <c r="AD879" s="76"/>
      <c r="AE879" s="76"/>
      <c r="AF879" s="76"/>
      <c r="AG879" s="76"/>
      <c r="AH879" s="76"/>
      <c r="AI879" s="76"/>
      <c r="AJ879" s="76"/>
      <c r="AK879" s="76"/>
      <c r="AL879" s="76"/>
      <c r="AM879" s="76"/>
      <c r="AN879" s="76"/>
      <c r="AO879" s="145"/>
      <c r="AP879" s="247" t="str">
        <f>IF(F879="","",IFERROR(VLOOKUP(SUBSTITUTE(SUBSTITUTE(Tabla1[[#This Row],[Uso Sistemas]],"T","P"),"N","F"),Parámetros!$M$2:$N$17,2,0),"Completar hasta 3ra sem. para evaluar a Probacionista"))</f>
        <v/>
      </c>
      <c r="AQ879" s="39"/>
      <c r="AR879" s="39"/>
      <c r="AS879" s="39"/>
      <c r="AT879" s="28"/>
      <c r="AU879" s="55"/>
      <c r="AV879" s="55"/>
      <c r="AW879" s="55"/>
      <c r="AX879" s="249" t="str">
        <f>IF(V879="","",EOMONTH(EDATE(Tabla1[[#This Row],[Fecha Finalización]],2),0))</f>
        <v/>
      </c>
      <c r="AY879" s="39"/>
      <c r="AZ879" s="250" t="str">
        <f>IF(V879="","",EOMONTH(EDATE(Tabla1[[#This Row],[Fecha Finalización]],3),0))</f>
        <v/>
      </c>
      <c r="BA879" s="39"/>
      <c r="BB879" s="39"/>
      <c r="BC879" s="236"/>
      <c r="BD879" s="234" t="str">
        <f>IF(F879="","",Tabla1[[#This Row],[sem 01]]&amp;Tabla1[[#This Row],[sem 02]]&amp;Tabla1[[#This Row],[sem 03]])</f>
        <v/>
      </c>
      <c r="BE879" s="235" t="str">
        <f>IF(TRIM(F879)="","",$B$1&amp;"-"&amp;SUBSTITUTE(Tabla1[[#This Row],[Mes Inscrito]]," ","")&amp;"-"&amp;SUBSTITUTE(Tabla1[[#This Row],[Dia de clases Inscrito]]," ","")&amp;"-"&amp;SUBSTITUTE(Tabla1[[#This Row],[Horario Inscrito]]," ","")&amp;"-"&amp;Tabla1[[#This Row],[Fecha Inicio grupo]])</f>
        <v/>
      </c>
      <c r="BF879" s="252" t="str">
        <f>IF(F879="","",Tabla1[[#This Row],[Curso]])</f>
        <v/>
      </c>
      <c r="BG879" s="253" t="str">
        <f>+IF(TRIM(F879)="","",$B$1&amp;"-"&amp;TRIM(Tabla1[[#This Row],[Mes Inscrito]])&amp;"-"&amp;TRIM(Tabla1[[#This Row],[Dia de clases Inscrito]])&amp;"-"&amp;TRIM(Tabla1[[#This Row],[Horario Inscrito]])&amp;"-"&amp;TRIM(Tabla1[[#This Row],[Fecha Inicio grupo]])&amp;"-"&amp;TRIM(Tabla1[[#This Row],[Tipo Incrito]]))</f>
        <v/>
      </c>
      <c r="BH879" s="307"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8"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8"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8" t="str">
        <f>IF(Tabla1[[#This Row],[Fecha Inicio grupo]]="","",IFERROR(VLOOKUP(Tabla1[[#This Row],[Mes de Alta como miembro]],Parámetros!$AM$2:$AN$16,2,0),"01/01/1900"))</f>
        <v/>
      </c>
    </row>
    <row r="880" spans="1:63" ht="14.45">
      <c r="A880" s="68">
        <v>877</v>
      </c>
      <c r="B880" s="29"/>
      <c r="C880" s="34"/>
      <c r="D880" s="42"/>
      <c r="E880" s="64"/>
      <c r="F880" s="45"/>
      <c r="G880" s="45"/>
      <c r="H880" s="164"/>
      <c r="I880" s="42"/>
      <c r="J880" s="28"/>
      <c r="K880" s="69"/>
      <c r="L880" s="68"/>
      <c r="M880" s="46"/>
      <c r="N880" s="239" t="str">
        <f ca="1">IF(Tabla1[[#This Row],[Fecha de nac]]="","",IF(Tabla1[[#This Row],[Fecha Finalización]] &gt;=TODAY(), DATEDIF(Tabla1[[#This Row],[Fecha de nac]],TODAY(),"y"), ROUNDDOWN((Tabla1[[#This Row],[Fecha Finalización]] -Tabla1[[#This Row],[Fecha de nac]])/365,0)))</f>
        <v/>
      </c>
      <c r="O880" s="170"/>
      <c r="P880" s="34"/>
      <c r="Q880" s="67"/>
      <c r="R880" s="67"/>
      <c r="S880" s="67"/>
      <c r="T880" s="67"/>
      <c r="U880" s="244" t="str">
        <f>IF(F880="","",Tabla1[[#This Row],[Fecha Inicio grupo]]+3*7-7)</f>
        <v/>
      </c>
      <c r="V880" s="245" t="str">
        <f>IF(F880="","",EDATE(Tabla1[[#This Row],[Fecha Inicio grupo]],3))</f>
        <v/>
      </c>
      <c r="W880" s="29"/>
      <c r="X880" s="29"/>
      <c r="Y880" s="76"/>
      <c r="Z880" s="76"/>
      <c r="AA880" s="76"/>
      <c r="AB880" s="76"/>
      <c r="AC880" s="76"/>
      <c r="AD880" s="76"/>
      <c r="AE880" s="76"/>
      <c r="AF880" s="76"/>
      <c r="AG880" s="76"/>
      <c r="AH880" s="76"/>
      <c r="AI880" s="76"/>
      <c r="AJ880" s="76"/>
      <c r="AK880" s="76"/>
      <c r="AL880" s="76"/>
      <c r="AM880" s="76"/>
      <c r="AN880" s="76"/>
      <c r="AO880" s="145"/>
      <c r="AP880" s="247" t="str">
        <f>IF(F880="","",IFERROR(VLOOKUP(SUBSTITUTE(SUBSTITUTE(Tabla1[[#This Row],[Uso Sistemas]],"T","P"),"N","F"),Parámetros!$M$2:$N$17,2,0),"Completar hasta 3ra sem. para evaluar a Probacionista"))</f>
        <v/>
      </c>
      <c r="AQ880" s="39"/>
      <c r="AR880" s="39"/>
      <c r="AS880" s="39"/>
      <c r="AT880" s="28"/>
      <c r="AU880" s="55"/>
      <c r="AV880" s="55"/>
      <c r="AW880" s="55"/>
      <c r="AX880" s="249" t="str">
        <f>IF(V880="","",EOMONTH(EDATE(Tabla1[[#This Row],[Fecha Finalización]],2),0))</f>
        <v/>
      </c>
      <c r="AY880" s="39"/>
      <c r="AZ880" s="250" t="str">
        <f>IF(V880="","",EOMONTH(EDATE(Tabla1[[#This Row],[Fecha Finalización]],3),0))</f>
        <v/>
      </c>
      <c r="BA880" s="39"/>
      <c r="BB880" s="39"/>
      <c r="BC880" s="236"/>
      <c r="BD880" s="234" t="str">
        <f>IF(F880="","",Tabla1[[#This Row],[sem 01]]&amp;Tabla1[[#This Row],[sem 02]]&amp;Tabla1[[#This Row],[sem 03]])</f>
        <v/>
      </c>
      <c r="BE880" s="235" t="str">
        <f>IF(TRIM(F880)="","",$B$1&amp;"-"&amp;SUBSTITUTE(Tabla1[[#This Row],[Mes Inscrito]]," ","")&amp;"-"&amp;SUBSTITUTE(Tabla1[[#This Row],[Dia de clases Inscrito]]," ","")&amp;"-"&amp;SUBSTITUTE(Tabla1[[#This Row],[Horario Inscrito]]," ","")&amp;"-"&amp;Tabla1[[#This Row],[Fecha Inicio grupo]])</f>
        <v/>
      </c>
      <c r="BF880" s="252" t="str">
        <f>IF(F880="","",Tabla1[[#This Row],[Curso]])</f>
        <v/>
      </c>
      <c r="BG880" s="253" t="str">
        <f>+IF(TRIM(F880)="","",$B$1&amp;"-"&amp;TRIM(Tabla1[[#This Row],[Mes Inscrito]])&amp;"-"&amp;TRIM(Tabla1[[#This Row],[Dia de clases Inscrito]])&amp;"-"&amp;TRIM(Tabla1[[#This Row],[Horario Inscrito]])&amp;"-"&amp;TRIM(Tabla1[[#This Row],[Fecha Inicio grupo]])&amp;"-"&amp;TRIM(Tabla1[[#This Row],[Tipo Incrito]]))</f>
        <v/>
      </c>
      <c r="BH880" s="307"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8"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8"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8" t="str">
        <f>IF(Tabla1[[#This Row],[Fecha Inicio grupo]]="","",IFERROR(VLOOKUP(Tabla1[[#This Row],[Mes de Alta como miembro]],Parámetros!$AM$2:$AN$16,2,0),"01/01/1900"))</f>
        <v/>
      </c>
    </row>
    <row r="881" spans="1:63" ht="14.45">
      <c r="A881" s="68">
        <v>878</v>
      </c>
      <c r="B881" s="29"/>
      <c r="C881" s="34"/>
      <c r="D881" s="42"/>
      <c r="E881" s="64"/>
      <c r="F881" s="45"/>
      <c r="G881" s="45"/>
      <c r="H881" s="164"/>
      <c r="I881" s="42"/>
      <c r="J881" s="28"/>
      <c r="K881" s="69"/>
      <c r="L881" s="68"/>
      <c r="M881" s="46"/>
      <c r="N881" s="239" t="str">
        <f ca="1">IF(Tabla1[[#This Row],[Fecha de nac]]="","",IF(Tabla1[[#This Row],[Fecha Finalización]] &gt;=TODAY(), DATEDIF(Tabla1[[#This Row],[Fecha de nac]],TODAY(),"y"), ROUNDDOWN((Tabla1[[#This Row],[Fecha Finalización]] -Tabla1[[#This Row],[Fecha de nac]])/365,0)))</f>
        <v/>
      </c>
      <c r="O881" s="170"/>
      <c r="P881" s="34"/>
      <c r="Q881" s="67"/>
      <c r="R881" s="67"/>
      <c r="S881" s="67"/>
      <c r="T881" s="67"/>
      <c r="U881" s="244" t="str">
        <f>IF(F881="","",Tabla1[[#This Row],[Fecha Inicio grupo]]+3*7-7)</f>
        <v/>
      </c>
      <c r="V881" s="245" t="str">
        <f>IF(F881="","",EDATE(Tabla1[[#This Row],[Fecha Inicio grupo]],3))</f>
        <v/>
      </c>
      <c r="W881" s="29"/>
      <c r="X881" s="29"/>
      <c r="Y881" s="76"/>
      <c r="Z881" s="76"/>
      <c r="AA881" s="76"/>
      <c r="AB881" s="76"/>
      <c r="AC881" s="76"/>
      <c r="AD881" s="76"/>
      <c r="AE881" s="76"/>
      <c r="AF881" s="76"/>
      <c r="AG881" s="76"/>
      <c r="AH881" s="76"/>
      <c r="AI881" s="76"/>
      <c r="AJ881" s="76"/>
      <c r="AK881" s="76"/>
      <c r="AL881" s="76"/>
      <c r="AM881" s="76"/>
      <c r="AN881" s="76"/>
      <c r="AO881" s="145"/>
      <c r="AP881" s="247" t="str">
        <f>IF(F881="","",IFERROR(VLOOKUP(SUBSTITUTE(SUBSTITUTE(Tabla1[[#This Row],[Uso Sistemas]],"T","P"),"N","F"),Parámetros!$M$2:$N$17,2,0),"Completar hasta 3ra sem. para evaluar a Probacionista"))</f>
        <v/>
      </c>
      <c r="AQ881" s="39"/>
      <c r="AR881" s="39"/>
      <c r="AS881" s="39"/>
      <c r="AT881" s="28"/>
      <c r="AU881" s="55"/>
      <c r="AV881" s="55"/>
      <c r="AW881" s="55"/>
      <c r="AX881" s="249" t="str">
        <f>IF(V881="","",EOMONTH(EDATE(Tabla1[[#This Row],[Fecha Finalización]],2),0))</f>
        <v/>
      </c>
      <c r="AY881" s="39"/>
      <c r="AZ881" s="250" t="str">
        <f>IF(V881="","",EOMONTH(EDATE(Tabla1[[#This Row],[Fecha Finalización]],3),0))</f>
        <v/>
      </c>
      <c r="BA881" s="39"/>
      <c r="BB881" s="39"/>
      <c r="BC881" s="236"/>
      <c r="BD881" s="234" t="str">
        <f>IF(F881="","",Tabla1[[#This Row],[sem 01]]&amp;Tabla1[[#This Row],[sem 02]]&amp;Tabla1[[#This Row],[sem 03]])</f>
        <v/>
      </c>
      <c r="BE881" s="235" t="str">
        <f>IF(TRIM(F881)="","",$B$1&amp;"-"&amp;SUBSTITUTE(Tabla1[[#This Row],[Mes Inscrito]]," ","")&amp;"-"&amp;SUBSTITUTE(Tabla1[[#This Row],[Dia de clases Inscrito]]," ","")&amp;"-"&amp;SUBSTITUTE(Tabla1[[#This Row],[Horario Inscrito]]," ","")&amp;"-"&amp;Tabla1[[#This Row],[Fecha Inicio grupo]])</f>
        <v/>
      </c>
      <c r="BF881" s="252" t="str">
        <f>IF(F881="","",Tabla1[[#This Row],[Curso]])</f>
        <v/>
      </c>
      <c r="BG881" s="253" t="str">
        <f>+IF(TRIM(F881)="","",$B$1&amp;"-"&amp;TRIM(Tabla1[[#This Row],[Mes Inscrito]])&amp;"-"&amp;TRIM(Tabla1[[#This Row],[Dia de clases Inscrito]])&amp;"-"&amp;TRIM(Tabla1[[#This Row],[Horario Inscrito]])&amp;"-"&amp;TRIM(Tabla1[[#This Row],[Fecha Inicio grupo]])&amp;"-"&amp;TRIM(Tabla1[[#This Row],[Tipo Incrito]]))</f>
        <v/>
      </c>
      <c r="BH881" s="307"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8"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8"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8" t="str">
        <f>IF(Tabla1[[#This Row],[Fecha Inicio grupo]]="","",IFERROR(VLOOKUP(Tabla1[[#This Row],[Mes de Alta como miembro]],Parámetros!$AM$2:$AN$16,2,0),"01/01/1900"))</f>
        <v/>
      </c>
    </row>
    <row r="882" spans="1:63" ht="14.45">
      <c r="A882" s="68">
        <v>879</v>
      </c>
      <c r="B882" s="29"/>
      <c r="C882" s="34"/>
      <c r="D882" s="42"/>
      <c r="E882" s="64"/>
      <c r="F882" s="45"/>
      <c r="G882" s="45"/>
      <c r="H882" s="164"/>
      <c r="I882" s="42"/>
      <c r="J882" s="28"/>
      <c r="K882" s="69"/>
      <c r="L882" s="68"/>
      <c r="M882" s="46"/>
      <c r="N882" s="239" t="str">
        <f ca="1">IF(Tabla1[[#This Row],[Fecha de nac]]="","",IF(Tabla1[[#This Row],[Fecha Finalización]] &gt;=TODAY(), DATEDIF(Tabla1[[#This Row],[Fecha de nac]],TODAY(),"y"), ROUNDDOWN((Tabla1[[#This Row],[Fecha Finalización]] -Tabla1[[#This Row],[Fecha de nac]])/365,0)))</f>
        <v/>
      </c>
      <c r="O882" s="170"/>
      <c r="P882" s="34"/>
      <c r="Q882" s="67"/>
      <c r="R882" s="67"/>
      <c r="S882" s="67"/>
      <c r="T882" s="67"/>
      <c r="U882" s="244" t="str">
        <f>IF(F882="","",Tabla1[[#This Row],[Fecha Inicio grupo]]+3*7-7)</f>
        <v/>
      </c>
      <c r="V882" s="245" t="str">
        <f>IF(F882="","",EDATE(Tabla1[[#This Row],[Fecha Inicio grupo]],3))</f>
        <v/>
      </c>
      <c r="W882" s="29"/>
      <c r="X882" s="29"/>
      <c r="Y882" s="76"/>
      <c r="Z882" s="76"/>
      <c r="AA882" s="76"/>
      <c r="AB882" s="76"/>
      <c r="AC882" s="76"/>
      <c r="AD882" s="76"/>
      <c r="AE882" s="76"/>
      <c r="AF882" s="76"/>
      <c r="AG882" s="76"/>
      <c r="AH882" s="76"/>
      <c r="AI882" s="76"/>
      <c r="AJ882" s="76"/>
      <c r="AK882" s="76"/>
      <c r="AL882" s="76"/>
      <c r="AM882" s="76"/>
      <c r="AN882" s="76"/>
      <c r="AO882" s="145"/>
      <c r="AP882" s="247" t="str">
        <f>IF(F882="","",IFERROR(VLOOKUP(SUBSTITUTE(SUBSTITUTE(Tabla1[[#This Row],[Uso Sistemas]],"T","P"),"N","F"),Parámetros!$M$2:$N$17,2,0),"Completar hasta 3ra sem. para evaluar a Probacionista"))</f>
        <v/>
      </c>
      <c r="AQ882" s="39"/>
      <c r="AR882" s="39"/>
      <c r="AS882" s="39"/>
      <c r="AT882" s="28"/>
      <c r="AU882" s="55"/>
      <c r="AV882" s="55"/>
      <c r="AW882" s="55"/>
      <c r="AX882" s="249" t="str">
        <f>IF(V882="","",EOMONTH(EDATE(Tabla1[[#This Row],[Fecha Finalización]],2),0))</f>
        <v/>
      </c>
      <c r="AY882" s="39"/>
      <c r="AZ882" s="250" t="str">
        <f>IF(V882="","",EOMONTH(EDATE(Tabla1[[#This Row],[Fecha Finalización]],3),0))</f>
        <v/>
      </c>
      <c r="BA882" s="39"/>
      <c r="BB882" s="39"/>
      <c r="BC882" s="236"/>
      <c r="BD882" s="234" t="str">
        <f>IF(F882="","",Tabla1[[#This Row],[sem 01]]&amp;Tabla1[[#This Row],[sem 02]]&amp;Tabla1[[#This Row],[sem 03]])</f>
        <v/>
      </c>
      <c r="BE882" s="235" t="str">
        <f>IF(TRIM(F882)="","",$B$1&amp;"-"&amp;SUBSTITUTE(Tabla1[[#This Row],[Mes Inscrito]]," ","")&amp;"-"&amp;SUBSTITUTE(Tabla1[[#This Row],[Dia de clases Inscrito]]," ","")&amp;"-"&amp;SUBSTITUTE(Tabla1[[#This Row],[Horario Inscrito]]," ","")&amp;"-"&amp;Tabla1[[#This Row],[Fecha Inicio grupo]])</f>
        <v/>
      </c>
      <c r="BF882" s="252" t="str">
        <f>IF(F882="","",Tabla1[[#This Row],[Curso]])</f>
        <v/>
      </c>
      <c r="BG882" s="253" t="str">
        <f>+IF(TRIM(F882)="","",$B$1&amp;"-"&amp;TRIM(Tabla1[[#This Row],[Mes Inscrito]])&amp;"-"&amp;TRIM(Tabla1[[#This Row],[Dia de clases Inscrito]])&amp;"-"&amp;TRIM(Tabla1[[#This Row],[Horario Inscrito]])&amp;"-"&amp;TRIM(Tabla1[[#This Row],[Fecha Inicio grupo]])&amp;"-"&amp;TRIM(Tabla1[[#This Row],[Tipo Incrito]]))</f>
        <v/>
      </c>
      <c r="BH882" s="307"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8"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8"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8" t="str">
        <f>IF(Tabla1[[#This Row],[Fecha Inicio grupo]]="","",IFERROR(VLOOKUP(Tabla1[[#This Row],[Mes de Alta como miembro]],Parámetros!$AM$2:$AN$16,2,0),"01/01/1900"))</f>
        <v/>
      </c>
    </row>
    <row r="883" spans="1:63" ht="14.45">
      <c r="A883" s="68">
        <v>880</v>
      </c>
      <c r="B883" s="29"/>
      <c r="C883" s="34"/>
      <c r="D883" s="42"/>
      <c r="E883" s="64"/>
      <c r="F883" s="45"/>
      <c r="G883" s="45"/>
      <c r="H883" s="164"/>
      <c r="I883" s="42"/>
      <c r="J883" s="28"/>
      <c r="K883" s="69"/>
      <c r="L883" s="68"/>
      <c r="M883" s="46"/>
      <c r="N883" s="239" t="str">
        <f ca="1">IF(Tabla1[[#This Row],[Fecha de nac]]="","",IF(Tabla1[[#This Row],[Fecha Finalización]] &gt;=TODAY(), DATEDIF(Tabla1[[#This Row],[Fecha de nac]],TODAY(),"y"), ROUNDDOWN((Tabla1[[#This Row],[Fecha Finalización]] -Tabla1[[#This Row],[Fecha de nac]])/365,0)))</f>
        <v/>
      </c>
      <c r="O883" s="170"/>
      <c r="P883" s="34"/>
      <c r="Q883" s="67"/>
      <c r="R883" s="67"/>
      <c r="S883" s="67"/>
      <c r="T883" s="67"/>
      <c r="U883" s="244" t="str">
        <f>IF(F883="","",Tabla1[[#This Row],[Fecha Inicio grupo]]+3*7-7)</f>
        <v/>
      </c>
      <c r="V883" s="245" t="str">
        <f>IF(F883="","",EDATE(Tabla1[[#This Row],[Fecha Inicio grupo]],3))</f>
        <v/>
      </c>
      <c r="W883" s="29"/>
      <c r="X883" s="29"/>
      <c r="Y883" s="76"/>
      <c r="Z883" s="76"/>
      <c r="AA883" s="76"/>
      <c r="AB883" s="76"/>
      <c r="AC883" s="76"/>
      <c r="AD883" s="76"/>
      <c r="AE883" s="76"/>
      <c r="AF883" s="76"/>
      <c r="AG883" s="76"/>
      <c r="AH883" s="76"/>
      <c r="AI883" s="76"/>
      <c r="AJ883" s="76"/>
      <c r="AK883" s="76"/>
      <c r="AL883" s="76"/>
      <c r="AM883" s="76"/>
      <c r="AN883" s="76"/>
      <c r="AO883" s="145"/>
      <c r="AP883" s="247" t="str">
        <f>IF(F883="","",IFERROR(VLOOKUP(SUBSTITUTE(SUBSTITUTE(Tabla1[[#This Row],[Uso Sistemas]],"T","P"),"N","F"),Parámetros!$M$2:$N$17,2,0),"Completar hasta 3ra sem. para evaluar a Probacionista"))</f>
        <v/>
      </c>
      <c r="AQ883" s="39"/>
      <c r="AR883" s="39"/>
      <c r="AS883" s="39"/>
      <c r="AT883" s="28"/>
      <c r="AU883" s="55"/>
      <c r="AV883" s="55"/>
      <c r="AW883" s="55"/>
      <c r="AX883" s="249" t="str">
        <f>IF(V883="","",EOMONTH(EDATE(Tabla1[[#This Row],[Fecha Finalización]],2),0))</f>
        <v/>
      </c>
      <c r="AY883" s="39"/>
      <c r="AZ883" s="250" t="str">
        <f>IF(V883="","",EOMONTH(EDATE(Tabla1[[#This Row],[Fecha Finalización]],3),0))</f>
        <v/>
      </c>
      <c r="BA883" s="39"/>
      <c r="BB883" s="39"/>
      <c r="BC883" s="236"/>
      <c r="BD883" s="234" t="str">
        <f>IF(F883="","",Tabla1[[#This Row],[sem 01]]&amp;Tabla1[[#This Row],[sem 02]]&amp;Tabla1[[#This Row],[sem 03]])</f>
        <v/>
      </c>
      <c r="BE883" s="235" t="str">
        <f>IF(TRIM(F883)="","",$B$1&amp;"-"&amp;SUBSTITUTE(Tabla1[[#This Row],[Mes Inscrito]]," ","")&amp;"-"&amp;SUBSTITUTE(Tabla1[[#This Row],[Dia de clases Inscrito]]," ","")&amp;"-"&amp;SUBSTITUTE(Tabla1[[#This Row],[Horario Inscrito]]," ","")&amp;"-"&amp;Tabla1[[#This Row],[Fecha Inicio grupo]])</f>
        <v/>
      </c>
      <c r="BF883" s="252" t="str">
        <f>IF(F883="","",Tabla1[[#This Row],[Curso]])</f>
        <v/>
      </c>
      <c r="BG883" s="253" t="str">
        <f>+IF(TRIM(F883)="","",$B$1&amp;"-"&amp;TRIM(Tabla1[[#This Row],[Mes Inscrito]])&amp;"-"&amp;TRIM(Tabla1[[#This Row],[Dia de clases Inscrito]])&amp;"-"&amp;TRIM(Tabla1[[#This Row],[Horario Inscrito]])&amp;"-"&amp;TRIM(Tabla1[[#This Row],[Fecha Inicio grupo]])&amp;"-"&amp;TRIM(Tabla1[[#This Row],[Tipo Incrito]]))</f>
        <v/>
      </c>
      <c r="BH883" s="307"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8"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8"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8" t="str">
        <f>IF(Tabla1[[#This Row],[Fecha Inicio grupo]]="","",IFERROR(VLOOKUP(Tabla1[[#This Row],[Mes de Alta como miembro]],Parámetros!$AM$2:$AN$16,2,0),"01/01/1900"))</f>
        <v/>
      </c>
    </row>
    <row r="884" spans="1:63" ht="14.45">
      <c r="A884" s="68">
        <v>881</v>
      </c>
      <c r="B884" s="29"/>
      <c r="C884" s="34"/>
      <c r="D884" s="42"/>
      <c r="E884" s="64"/>
      <c r="F884" s="45"/>
      <c r="G884" s="45"/>
      <c r="H884" s="164"/>
      <c r="I884" s="42"/>
      <c r="J884" s="28"/>
      <c r="K884" s="69"/>
      <c r="L884" s="68"/>
      <c r="M884" s="46"/>
      <c r="N884" s="239" t="str">
        <f ca="1">IF(Tabla1[[#This Row],[Fecha de nac]]="","",IF(Tabla1[[#This Row],[Fecha Finalización]] &gt;=TODAY(), DATEDIF(Tabla1[[#This Row],[Fecha de nac]],TODAY(),"y"), ROUNDDOWN((Tabla1[[#This Row],[Fecha Finalización]] -Tabla1[[#This Row],[Fecha de nac]])/365,0)))</f>
        <v/>
      </c>
      <c r="O884" s="170"/>
      <c r="P884" s="34"/>
      <c r="Q884" s="67"/>
      <c r="R884" s="67"/>
      <c r="S884" s="67"/>
      <c r="T884" s="67"/>
      <c r="U884" s="244" t="str">
        <f>IF(F884="","",Tabla1[[#This Row],[Fecha Inicio grupo]]+3*7-7)</f>
        <v/>
      </c>
      <c r="V884" s="245" t="str">
        <f>IF(F884="","",EDATE(Tabla1[[#This Row],[Fecha Inicio grupo]],3))</f>
        <v/>
      </c>
      <c r="W884" s="29"/>
      <c r="X884" s="29"/>
      <c r="Y884" s="76"/>
      <c r="Z884" s="76"/>
      <c r="AA884" s="76"/>
      <c r="AB884" s="76"/>
      <c r="AC884" s="76"/>
      <c r="AD884" s="76"/>
      <c r="AE884" s="76"/>
      <c r="AF884" s="76"/>
      <c r="AG884" s="76"/>
      <c r="AH884" s="76"/>
      <c r="AI884" s="76"/>
      <c r="AJ884" s="76"/>
      <c r="AK884" s="76"/>
      <c r="AL884" s="76"/>
      <c r="AM884" s="76"/>
      <c r="AN884" s="76"/>
      <c r="AO884" s="145"/>
      <c r="AP884" s="247" t="str">
        <f>IF(F884="","",IFERROR(VLOOKUP(SUBSTITUTE(SUBSTITUTE(Tabla1[[#This Row],[Uso Sistemas]],"T","P"),"N","F"),Parámetros!$M$2:$N$17,2,0),"Completar hasta 3ra sem. para evaluar a Probacionista"))</f>
        <v/>
      </c>
      <c r="AQ884" s="39"/>
      <c r="AR884" s="39"/>
      <c r="AS884" s="39"/>
      <c r="AT884" s="28"/>
      <c r="AU884" s="55"/>
      <c r="AV884" s="55"/>
      <c r="AW884" s="55"/>
      <c r="AX884" s="249" t="str">
        <f>IF(V884="","",EOMONTH(EDATE(Tabla1[[#This Row],[Fecha Finalización]],2),0))</f>
        <v/>
      </c>
      <c r="AY884" s="39"/>
      <c r="AZ884" s="250" t="str">
        <f>IF(V884="","",EOMONTH(EDATE(Tabla1[[#This Row],[Fecha Finalización]],3),0))</f>
        <v/>
      </c>
      <c r="BA884" s="39"/>
      <c r="BB884" s="39"/>
      <c r="BC884" s="236"/>
      <c r="BD884" s="234" t="str">
        <f>IF(F884="","",Tabla1[[#This Row],[sem 01]]&amp;Tabla1[[#This Row],[sem 02]]&amp;Tabla1[[#This Row],[sem 03]])</f>
        <v/>
      </c>
      <c r="BE884" s="235" t="str">
        <f>IF(TRIM(F884)="","",$B$1&amp;"-"&amp;SUBSTITUTE(Tabla1[[#This Row],[Mes Inscrito]]," ","")&amp;"-"&amp;SUBSTITUTE(Tabla1[[#This Row],[Dia de clases Inscrito]]," ","")&amp;"-"&amp;SUBSTITUTE(Tabla1[[#This Row],[Horario Inscrito]]," ","")&amp;"-"&amp;Tabla1[[#This Row],[Fecha Inicio grupo]])</f>
        <v/>
      </c>
      <c r="BF884" s="252" t="str">
        <f>IF(F884="","",Tabla1[[#This Row],[Curso]])</f>
        <v/>
      </c>
      <c r="BG884" s="253" t="str">
        <f>+IF(TRIM(F884)="","",$B$1&amp;"-"&amp;TRIM(Tabla1[[#This Row],[Mes Inscrito]])&amp;"-"&amp;TRIM(Tabla1[[#This Row],[Dia de clases Inscrito]])&amp;"-"&amp;TRIM(Tabla1[[#This Row],[Horario Inscrito]])&amp;"-"&amp;TRIM(Tabla1[[#This Row],[Fecha Inicio grupo]])&amp;"-"&amp;TRIM(Tabla1[[#This Row],[Tipo Incrito]]))</f>
        <v/>
      </c>
      <c r="BH884" s="307"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8"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8"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8" t="str">
        <f>IF(Tabla1[[#This Row],[Fecha Inicio grupo]]="","",IFERROR(VLOOKUP(Tabla1[[#This Row],[Mes de Alta como miembro]],Parámetros!$AM$2:$AN$16,2,0),"01/01/1900"))</f>
        <v/>
      </c>
    </row>
    <row r="885" spans="1:63" ht="14.45">
      <c r="A885" s="68">
        <v>882</v>
      </c>
      <c r="B885" s="29"/>
      <c r="C885" s="34"/>
      <c r="D885" s="42"/>
      <c r="E885" s="64"/>
      <c r="F885" s="45"/>
      <c r="G885" s="45"/>
      <c r="H885" s="164"/>
      <c r="I885" s="42"/>
      <c r="J885" s="28"/>
      <c r="K885" s="69"/>
      <c r="L885" s="68"/>
      <c r="M885" s="46"/>
      <c r="N885" s="239" t="str">
        <f ca="1">IF(Tabla1[[#This Row],[Fecha de nac]]="","",IF(Tabla1[[#This Row],[Fecha Finalización]] &gt;=TODAY(), DATEDIF(Tabla1[[#This Row],[Fecha de nac]],TODAY(),"y"), ROUNDDOWN((Tabla1[[#This Row],[Fecha Finalización]] -Tabla1[[#This Row],[Fecha de nac]])/365,0)))</f>
        <v/>
      </c>
      <c r="O885" s="170"/>
      <c r="P885" s="34"/>
      <c r="Q885" s="67"/>
      <c r="R885" s="67"/>
      <c r="S885" s="67"/>
      <c r="T885" s="67"/>
      <c r="U885" s="244" t="str">
        <f>IF(F885="","",Tabla1[[#This Row],[Fecha Inicio grupo]]+3*7-7)</f>
        <v/>
      </c>
      <c r="V885" s="245" t="str">
        <f>IF(F885="","",EDATE(Tabla1[[#This Row],[Fecha Inicio grupo]],3))</f>
        <v/>
      </c>
      <c r="W885" s="29"/>
      <c r="X885" s="29"/>
      <c r="Y885" s="76"/>
      <c r="Z885" s="76"/>
      <c r="AA885" s="76"/>
      <c r="AB885" s="76"/>
      <c r="AC885" s="76"/>
      <c r="AD885" s="76"/>
      <c r="AE885" s="76"/>
      <c r="AF885" s="76"/>
      <c r="AG885" s="76"/>
      <c r="AH885" s="76"/>
      <c r="AI885" s="76"/>
      <c r="AJ885" s="76"/>
      <c r="AK885" s="76"/>
      <c r="AL885" s="76"/>
      <c r="AM885" s="76"/>
      <c r="AN885" s="76"/>
      <c r="AO885" s="145"/>
      <c r="AP885" s="247" t="str">
        <f>IF(F885="","",IFERROR(VLOOKUP(SUBSTITUTE(SUBSTITUTE(Tabla1[[#This Row],[Uso Sistemas]],"T","P"),"N","F"),Parámetros!$M$2:$N$17,2,0),"Completar hasta 3ra sem. para evaluar a Probacionista"))</f>
        <v/>
      </c>
      <c r="AQ885" s="39"/>
      <c r="AR885" s="39"/>
      <c r="AS885" s="39"/>
      <c r="AT885" s="28"/>
      <c r="AU885" s="55"/>
      <c r="AV885" s="55"/>
      <c r="AW885" s="55"/>
      <c r="AX885" s="249" t="str">
        <f>IF(V885="","",EOMONTH(EDATE(Tabla1[[#This Row],[Fecha Finalización]],2),0))</f>
        <v/>
      </c>
      <c r="AY885" s="39"/>
      <c r="AZ885" s="250" t="str">
        <f>IF(V885="","",EOMONTH(EDATE(Tabla1[[#This Row],[Fecha Finalización]],3),0))</f>
        <v/>
      </c>
      <c r="BA885" s="39"/>
      <c r="BB885" s="39"/>
      <c r="BC885" s="236"/>
      <c r="BD885" s="234" t="str">
        <f>IF(F885="","",Tabla1[[#This Row],[sem 01]]&amp;Tabla1[[#This Row],[sem 02]]&amp;Tabla1[[#This Row],[sem 03]])</f>
        <v/>
      </c>
      <c r="BE885" s="235" t="str">
        <f>IF(TRIM(F885)="","",$B$1&amp;"-"&amp;SUBSTITUTE(Tabla1[[#This Row],[Mes Inscrito]]," ","")&amp;"-"&amp;SUBSTITUTE(Tabla1[[#This Row],[Dia de clases Inscrito]]," ","")&amp;"-"&amp;SUBSTITUTE(Tabla1[[#This Row],[Horario Inscrito]]," ","")&amp;"-"&amp;Tabla1[[#This Row],[Fecha Inicio grupo]])</f>
        <v/>
      </c>
      <c r="BF885" s="252" t="str">
        <f>IF(F885="","",Tabla1[[#This Row],[Curso]])</f>
        <v/>
      </c>
      <c r="BG885" s="253" t="str">
        <f>+IF(TRIM(F885)="","",$B$1&amp;"-"&amp;TRIM(Tabla1[[#This Row],[Mes Inscrito]])&amp;"-"&amp;TRIM(Tabla1[[#This Row],[Dia de clases Inscrito]])&amp;"-"&amp;TRIM(Tabla1[[#This Row],[Horario Inscrito]])&amp;"-"&amp;TRIM(Tabla1[[#This Row],[Fecha Inicio grupo]])&amp;"-"&amp;TRIM(Tabla1[[#This Row],[Tipo Incrito]]))</f>
        <v/>
      </c>
      <c r="BH885" s="307"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8"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8"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8" t="str">
        <f>IF(Tabla1[[#This Row],[Fecha Inicio grupo]]="","",IFERROR(VLOOKUP(Tabla1[[#This Row],[Mes de Alta como miembro]],Parámetros!$AM$2:$AN$16,2,0),"01/01/1900"))</f>
        <v/>
      </c>
    </row>
    <row r="886" spans="1:63" ht="14.45">
      <c r="A886" s="68">
        <v>883</v>
      </c>
      <c r="B886" s="29"/>
      <c r="C886" s="34"/>
      <c r="D886" s="42"/>
      <c r="E886" s="64"/>
      <c r="F886" s="45"/>
      <c r="G886" s="45"/>
      <c r="H886" s="164"/>
      <c r="I886" s="42"/>
      <c r="J886" s="28"/>
      <c r="K886" s="69"/>
      <c r="L886" s="68"/>
      <c r="M886" s="46"/>
      <c r="N886" s="239" t="str">
        <f ca="1">IF(Tabla1[[#This Row],[Fecha de nac]]="","",IF(Tabla1[[#This Row],[Fecha Finalización]] &gt;=TODAY(), DATEDIF(Tabla1[[#This Row],[Fecha de nac]],TODAY(),"y"), ROUNDDOWN((Tabla1[[#This Row],[Fecha Finalización]] -Tabla1[[#This Row],[Fecha de nac]])/365,0)))</f>
        <v/>
      </c>
      <c r="O886" s="170"/>
      <c r="P886" s="34"/>
      <c r="Q886" s="67"/>
      <c r="R886" s="67"/>
      <c r="S886" s="67"/>
      <c r="T886" s="67"/>
      <c r="U886" s="244" t="str">
        <f>IF(F886="","",Tabla1[[#This Row],[Fecha Inicio grupo]]+3*7-7)</f>
        <v/>
      </c>
      <c r="V886" s="245" t="str">
        <f>IF(F886="","",EDATE(Tabla1[[#This Row],[Fecha Inicio grupo]],3))</f>
        <v/>
      </c>
      <c r="W886" s="29"/>
      <c r="X886" s="29"/>
      <c r="Y886" s="76"/>
      <c r="Z886" s="76"/>
      <c r="AA886" s="76"/>
      <c r="AB886" s="76"/>
      <c r="AC886" s="76"/>
      <c r="AD886" s="76"/>
      <c r="AE886" s="76"/>
      <c r="AF886" s="76"/>
      <c r="AG886" s="76"/>
      <c r="AH886" s="76"/>
      <c r="AI886" s="76"/>
      <c r="AJ886" s="76"/>
      <c r="AK886" s="76"/>
      <c r="AL886" s="76"/>
      <c r="AM886" s="76"/>
      <c r="AN886" s="76"/>
      <c r="AO886" s="145"/>
      <c r="AP886" s="247" t="str">
        <f>IF(F886="","",IFERROR(VLOOKUP(SUBSTITUTE(SUBSTITUTE(Tabla1[[#This Row],[Uso Sistemas]],"T","P"),"N","F"),Parámetros!$M$2:$N$17,2,0),"Completar hasta 3ra sem. para evaluar a Probacionista"))</f>
        <v/>
      </c>
      <c r="AQ886" s="39"/>
      <c r="AR886" s="39"/>
      <c r="AS886" s="39"/>
      <c r="AT886" s="28"/>
      <c r="AU886" s="55"/>
      <c r="AV886" s="55"/>
      <c r="AW886" s="55"/>
      <c r="AX886" s="249" t="str">
        <f>IF(V886="","",EOMONTH(EDATE(Tabla1[[#This Row],[Fecha Finalización]],2),0))</f>
        <v/>
      </c>
      <c r="AY886" s="39"/>
      <c r="AZ886" s="250" t="str">
        <f>IF(V886="","",EOMONTH(EDATE(Tabla1[[#This Row],[Fecha Finalización]],3),0))</f>
        <v/>
      </c>
      <c r="BA886" s="39"/>
      <c r="BB886" s="39"/>
      <c r="BC886" s="236"/>
      <c r="BD886" s="234" t="str">
        <f>IF(F886="","",Tabla1[[#This Row],[sem 01]]&amp;Tabla1[[#This Row],[sem 02]]&amp;Tabla1[[#This Row],[sem 03]])</f>
        <v/>
      </c>
      <c r="BE886" s="235" t="str">
        <f>IF(TRIM(F886)="","",$B$1&amp;"-"&amp;SUBSTITUTE(Tabla1[[#This Row],[Mes Inscrito]]," ","")&amp;"-"&amp;SUBSTITUTE(Tabla1[[#This Row],[Dia de clases Inscrito]]," ","")&amp;"-"&amp;SUBSTITUTE(Tabla1[[#This Row],[Horario Inscrito]]," ","")&amp;"-"&amp;Tabla1[[#This Row],[Fecha Inicio grupo]])</f>
        <v/>
      </c>
      <c r="BF886" s="252" t="str">
        <f>IF(F886="","",Tabla1[[#This Row],[Curso]])</f>
        <v/>
      </c>
      <c r="BG886" s="253" t="str">
        <f>+IF(TRIM(F886)="","",$B$1&amp;"-"&amp;TRIM(Tabla1[[#This Row],[Mes Inscrito]])&amp;"-"&amp;TRIM(Tabla1[[#This Row],[Dia de clases Inscrito]])&amp;"-"&amp;TRIM(Tabla1[[#This Row],[Horario Inscrito]])&amp;"-"&amp;TRIM(Tabla1[[#This Row],[Fecha Inicio grupo]])&amp;"-"&amp;TRIM(Tabla1[[#This Row],[Tipo Incrito]]))</f>
        <v/>
      </c>
      <c r="BH886" s="307"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8"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8"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8" t="str">
        <f>IF(Tabla1[[#This Row],[Fecha Inicio grupo]]="","",IFERROR(VLOOKUP(Tabla1[[#This Row],[Mes de Alta como miembro]],Parámetros!$AM$2:$AN$16,2,0),"01/01/1900"))</f>
        <v/>
      </c>
    </row>
    <row r="887" spans="1:63" ht="14.45">
      <c r="A887" s="68">
        <v>884</v>
      </c>
      <c r="B887" s="29"/>
      <c r="C887" s="34"/>
      <c r="D887" s="42"/>
      <c r="E887" s="64"/>
      <c r="F887" s="45"/>
      <c r="G887" s="45"/>
      <c r="H887" s="164"/>
      <c r="I887" s="42"/>
      <c r="J887" s="28"/>
      <c r="K887" s="69"/>
      <c r="L887" s="68"/>
      <c r="M887" s="46"/>
      <c r="N887" s="239" t="str">
        <f ca="1">IF(Tabla1[[#This Row],[Fecha de nac]]="","",IF(Tabla1[[#This Row],[Fecha Finalización]] &gt;=TODAY(), DATEDIF(Tabla1[[#This Row],[Fecha de nac]],TODAY(),"y"), ROUNDDOWN((Tabla1[[#This Row],[Fecha Finalización]] -Tabla1[[#This Row],[Fecha de nac]])/365,0)))</f>
        <v/>
      </c>
      <c r="O887" s="170"/>
      <c r="P887" s="34"/>
      <c r="Q887" s="67"/>
      <c r="R887" s="67"/>
      <c r="S887" s="67"/>
      <c r="T887" s="67"/>
      <c r="U887" s="244" t="str">
        <f>IF(F887="","",Tabla1[[#This Row],[Fecha Inicio grupo]]+3*7-7)</f>
        <v/>
      </c>
      <c r="V887" s="245" t="str">
        <f>IF(F887="","",EDATE(Tabla1[[#This Row],[Fecha Inicio grupo]],3))</f>
        <v/>
      </c>
      <c r="W887" s="29"/>
      <c r="X887" s="29"/>
      <c r="Y887" s="76"/>
      <c r="Z887" s="76"/>
      <c r="AA887" s="76"/>
      <c r="AB887" s="76"/>
      <c r="AC887" s="76"/>
      <c r="AD887" s="76"/>
      <c r="AE887" s="76"/>
      <c r="AF887" s="76"/>
      <c r="AG887" s="76"/>
      <c r="AH887" s="76"/>
      <c r="AI887" s="76"/>
      <c r="AJ887" s="76"/>
      <c r="AK887" s="76"/>
      <c r="AL887" s="76"/>
      <c r="AM887" s="76"/>
      <c r="AN887" s="76"/>
      <c r="AO887" s="145"/>
      <c r="AP887" s="247" t="str">
        <f>IF(F887="","",IFERROR(VLOOKUP(SUBSTITUTE(SUBSTITUTE(Tabla1[[#This Row],[Uso Sistemas]],"T","P"),"N","F"),Parámetros!$M$2:$N$17,2,0),"Completar hasta 3ra sem. para evaluar a Probacionista"))</f>
        <v/>
      </c>
      <c r="AQ887" s="39"/>
      <c r="AR887" s="39"/>
      <c r="AS887" s="39"/>
      <c r="AT887" s="28"/>
      <c r="AU887" s="55"/>
      <c r="AV887" s="55"/>
      <c r="AW887" s="55"/>
      <c r="AX887" s="249" t="str">
        <f>IF(V887="","",EOMONTH(EDATE(Tabla1[[#This Row],[Fecha Finalización]],2),0))</f>
        <v/>
      </c>
      <c r="AY887" s="39"/>
      <c r="AZ887" s="250" t="str">
        <f>IF(V887="","",EOMONTH(EDATE(Tabla1[[#This Row],[Fecha Finalización]],3),0))</f>
        <v/>
      </c>
      <c r="BA887" s="39"/>
      <c r="BB887" s="39"/>
      <c r="BC887" s="236"/>
      <c r="BD887" s="234" t="str">
        <f>IF(F887="","",Tabla1[[#This Row],[sem 01]]&amp;Tabla1[[#This Row],[sem 02]]&amp;Tabla1[[#This Row],[sem 03]])</f>
        <v/>
      </c>
      <c r="BE887" s="235" t="str">
        <f>IF(TRIM(F887)="","",$B$1&amp;"-"&amp;SUBSTITUTE(Tabla1[[#This Row],[Mes Inscrito]]," ","")&amp;"-"&amp;SUBSTITUTE(Tabla1[[#This Row],[Dia de clases Inscrito]]," ","")&amp;"-"&amp;SUBSTITUTE(Tabla1[[#This Row],[Horario Inscrito]]," ","")&amp;"-"&amp;Tabla1[[#This Row],[Fecha Inicio grupo]])</f>
        <v/>
      </c>
      <c r="BF887" s="252" t="str">
        <f>IF(F887="","",Tabla1[[#This Row],[Curso]])</f>
        <v/>
      </c>
      <c r="BG887" s="253" t="str">
        <f>+IF(TRIM(F887)="","",$B$1&amp;"-"&amp;TRIM(Tabla1[[#This Row],[Mes Inscrito]])&amp;"-"&amp;TRIM(Tabla1[[#This Row],[Dia de clases Inscrito]])&amp;"-"&amp;TRIM(Tabla1[[#This Row],[Horario Inscrito]])&amp;"-"&amp;TRIM(Tabla1[[#This Row],[Fecha Inicio grupo]])&amp;"-"&amp;TRIM(Tabla1[[#This Row],[Tipo Incrito]]))</f>
        <v/>
      </c>
      <c r="BH887" s="307"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8"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8"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8" t="str">
        <f>IF(Tabla1[[#This Row],[Fecha Inicio grupo]]="","",IFERROR(VLOOKUP(Tabla1[[#This Row],[Mes de Alta como miembro]],Parámetros!$AM$2:$AN$16,2,0),"01/01/1900"))</f>
        <v/>
      </c>
    </row>
    <row r="888" spans="1:63" ht="14.45">
      <c r="A888" s="68">
        <v>885</v>
      </c>
      <c r="B888" s="29"/>
      <c r="C888" s="34"/>
      <c r="D888" s="42"/>
      <c r="E888" s="64"/>
      <c r="F888" s="45"/>
      <c r="G888" s="45"/>
      <c r="H888" s="164"/>
      <c r="I888" s="42"/>
      <c r="J888" s="28"/>
      <c r="K888" s="69"/>
      <c r="L888" s="68"/>
      <c r="M888" s="46"/>
      <c r="N888" s="239" t="str">
        <f ca="1">IF(Tabla1[[#This Row],[Fecha de nac]]="","",IF(Tabla1[[#This Row],[Fecha Finalización]] &gt;=TODAY(), DATEDIF(Tabla1[[#This Row],[Fecha de nac]],TODAY(),"y"), ROUNDDOWN((Tabla1[[#This Row],[Fecha Finalización]] -Tabla1[[#This Row],[Fecha de nac]])/365,0)))</f>
        <v/>
      </c>
      <c r="O888" s="170"/>
      <c r="P888" s="34"/>
      <c r="Q888" s="67"/>
      <c r="R888" s="67"/>
      <c r="S888" s="67"/>
      <c r="T888" s="67"/>
      <c r="U888" s="244" t="str">
        <f>IF(F888="","",Tabla1[[#This Row],[Fecha Inicio grupo]]+3*7-7)</f>
        <v/>
      </c>
      <c r="V888" s="245" t="str">
        <f>IF(F888="","",EDATE(Tabla1[[#This Row],[Fecha Inicio grupo]],3))</f>
        <v/>
      </c>
      <c r="W888" s="29"/>
      <c r="X888" s="29"/>
      <c r="Y888" s="76"/>
      <c r="Z888" s="76"/>
      <c r="AA888" s="76"/>
      <c r="AB888" s="76"/>
      <c r="AC888" s="76"/>
      <c r="AD888" s="76"/>
      <c r="AE888" s="76"/>
      <c r="AF888" s="76"/>
      <c r="AG888" s="76"/>
      <c r="AH888" s="76"/>
      <c r="AI888" s="76"/>
      <c r="AJ888" s="76"/>
      <c r="AK888" s="76"/>
      <c r="AL888" s="76"/>
      <c r="AM888" s="76"/>
      <c r="AN888" s="76"/>
      <c r="AO888" s="145"/>
      <c r="AP888" s="247" t="str">
        <f>IF(F888="","",IFERROR(VLOOKUP(SUBSTITUTE(SUBSTITUTE(Tabla1[[#This Row],[Uso Sistemas]],"T","P"),"N","F"),Parámetros!$M$2:$N$17,2,0),"Completar hasta 3ra sem. para evaluar a Probacionista"))</f>
        <v/>
      </c>
      <c r="AQ888" s="39"/>
      <c r="AR888" s="39"/>
      <c r="AS888" s="39"/>
      <c r="AT888" s="28"/>
      <c r="AU888" s="55"/>
      <c r="AV888" s="55"/>
      <c r="AW888" s="55"/>
      <c r="AX888" s="249" t="str">
        <f>IF(V888="","",EOMONTH(EDATE(Tabla1[[#This Row],[Fecha Finalización]],2),0))</f>
        <v/>
      </c>
      <c r="AY888" s="39"/>
      <c r="AZ888" s="250" t="str">
        <f>IF(V888="","",EOMONTH(EDATE(Tabla1[[#This Row],[Fecha Finalización]],3),0))</f>
        <v/>
      </c>
      <c r="BA888" s="39"/>
      <c r="BB888" s="39"/>
      <c r="BC888" s="236"/>
      <c r="BD888" s="234" t="str">
        <f>IF(F888="","",Tabla1[[#This Row],[sem 01]]&amp;Tabla1[[#This Row],[sem 02]]&amp;Tabla1[[#This Row],[sem 03]])</f>
        <v/>
      </c>
      <c r="BE888" s="235" t="str">
        <f>IF(TRIM(F888)="","",$B$1&amp;"-"&amp;SUBSTITUTE(Tabla1[[#This Row],[Mes Inscrito]]," ","")&amp;"-"&amp;SUBSTITUTE(Tabla1[[#This Row],[Dia de clases Inscrito]]," ","")&amp;"-"&amp;SUBSTITUTE(Tabla1[[#This Row],[Horario Inscrito]]," ","")&amp;"-"&amp;Tabla1[[#This Row],[Fecha Inicio grupo]])</f>
        <v/>
      </c>
      <c r="BF888" s="252" t="str">
        <f>IF(F888="","",Tabla1[[#This Row],[Curso]])</f>
        <v/>
      </c>
      <c r="BG888" s="253" t="str">
        <f>+IF(TRIM(F888)="","",$B$1&amp;"-"&amp;TRIM(Tabla1[[#This Row],[Mes Inscrito]])&amp;"-"&amp;TRIM(Tabla1[[#This Row],[Dia de clases Inscrito]])&amp;"-"&amp;TRIM(Tabla1[[#This Row],[Horario Inscrito]])&amp;"-"&amp;TRIM(Tabla1[[#This Row],[Fecha Inicio grupo]])&amp;"-"&amp;TRIM(Tabla1[[#This Row],[Tipo Incrito]]))</f>
        <v/>
      </c>
      <c r="BH888" s="307"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8"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8"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8" t="str">
        <f>IF(Tabla1[[#This Row],[Fecha Inicio grupo]]="","",IFERROR(VLOOKUP(Tabla1[[#This Row],[Mes de Alta como miembro]],Parámetros!$AM$2:$AN$16,2,0),"01/01/1900"))</f>
        <v/>
      </c>
    </row>
    <row r="889" spans="1:63" ht="14.45">
      <c r="A889" s="68">
        <v>886</v>
      </c>
      <c r="B889" s="29"/>
      <c r="C889" s="34"/>
      <c r="D889" s="42"/>
      <c r="E889" s="64"/>
      <c r="F889" s="45"/>
      <c r="G889" s="45"/>
      <c r="H889" s="164"/>
      <c r="I889" s="42"/>
      <c r="J889" s="28"/>
      <c r="K889" s="69"/>
      <c r="L889" s="68"/>
      <c r="M889" s="46"/>
      <c r="N889" s="239" t="str">
        <f ca="1">IF(Tabla1[[#This Row],[Fecha de nac]]="","",IF(Tabla1[[#This Row],[Fecha Finalización]] &gt;=TODAY(), DATEDIF(Tabla1[[#This Row],[Fecha de nac]],TODAY(),"y"), ROUNDDOWN((Tabla1[[#This Row],[Fecha Finalización]] -Tabla1[[#This Row],[Fecha de nac]])/365,0)))</f>
        <v/>
      </c>
      <c r="O889" s="170"/>
      <c r="P889" s="34"/>
      <c r="Q889" s="67"/>
      <c r="R889" s="67"/>
      <c r="S889" s="67"/>
      <c r="T889" s="67"/>
      <c r="U889" s="244" t="str">
        <f>IF(F889="","",Tabla1[[#This Row],[Fecha Inicio grupo]]+3*7-7)</f>
        <v/>
      </c>
      <c r="V889" s="245" t="str">
        <f>IF(F889="","",EDATE(Tabla1[[#This Row],[Fecha Inicio grupo]],3))</f>
        <v/>
      </c>
      <c r="W889" s="29"/>
      <c r="X889" s="29"/>
      <c r="Y889" s="76"/>
      <c r="Z889" s="76"/>
      <c r="AA889" s="76"/>
      <c r="AB889" s="76"/>
      <c r="AC889" s="76"/>
      <c r="AD889" s="76"/>
      <c r="AE889" s="76"/>
      <c r="AF889" s="76"/>
      <c r="AG889" s="76"/>
      <c r="AH889" s="76"/>
      <c r="AI889" s="76"/>
      <c r="AJ889" s="76"/>
      <c r="AK889" s="76"/>
      <c r="AL889" s="76"/>
      <c r="AM889" s="76"/>
      <c r="AN889" s="76"/>
      <c r="AO889" s="145"/>
      <c r="AP889" s="247" t="str">
        <f>IF(F889="","",IFERROR(VLOOKUP(SUBSTITUTE(SUBSTITUTE(Tabla1[[#This Row],[Uso Sistemas]],"T","P"),"N","F"),Parámetros!$M$2:$N$17,2,0),"Completar hasta 3ra sem. para evaluar a Probacionista"))</f>
        <v/>
      </c>
      <c r="AQ889" s="39"/>
      <c r="AR889" s="39"/>
      <c r="AS889" s="39"/>
      <c r="AT889" s="28"/>
      <c r="AU889" s="55"/>
      <c r="AV889" s="55"/>
      <c r="AW889" s="55"/>
      <c r="AX889" s="249" t="str">
        <f>IF(V889="","",EOMONTH(EDATE(Tabla1[[#This Row],[Fecha Finalización]],2),0))</f>
        <v/>
      </c>
      <c r="AY889" s="39"/>
      <c r="AZ889" s="250" t="str">
        <f>IF(V889="","",EOMONTH(EDATE(Tabla1[[#This Row],[Fecha Finalización]],3),0))</f>
        <v/>
      </c>
      <c r="BA889" s="39"/>
      <c r="BB889" s="39"/>
      <c r="BC889" s="236"/>
      <c r="BD889" s="234" t="str">
        <f>IF(F889="","",Tabla1[[#This Row],[sem 01]]&amp;Tabla1[[#This Row],[sem 02]]&amp;Tabla1[[#This Row],[sem 03]])</f>
        <v/>
      </c>
      <c r="BE889" s="235" t="str">
        <f>IF(TRIM(F889)="","",$B$1&amp;"-"&amp;SUBSTITUTE(Tabla1[[#This Row],[Mes Inscrito]]," ","")&amp;"-"&amp;SUBSTITUTE(Tabla1[[#This Row],[Dia de clases Inscrito]]," ","")&amp;"-"&amp;SUBSTITUTE(Tabla1[[#This Row],[Horario Inscrito]]," ","")&amp;"-"&amp;Tabla1[[#This Row],[Fecha Inicio grupo]])</f>
        <v/>
      </c>
      <c r="BF889" s="252" t="str">
        <f>IF(F889="","",Tabla1[[#This Row],[Curso]])</f>
        <v/>
      </c>
      <c r="BG889" s="253" t="str">
        <f>+IF(TRIM(F889)="","",$B$1&amp;"-"&amp;TRIM(Tabla1[[#This Row],[Mes Inscrito]])&amp;"-"&amp;TRIM(Tabla1[[#This Row],[Dia de clases Inscrito]])&amp;"-"&amp;TRIM(Tabla1[[#This Row],[Horario Inscrito]])&amp;"-"&amp;TRIM(Tabla1[[#This Row],[Fecha Inicio grupo]])&amp;"-"&amp;TRIM(Tabla1[[#This Row],[Tipo Incrito]]))</f>
        <v/>
      </c>
      <c r="BH889" s="307"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8"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8"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8" t="str">
        <f>IF(Tabla1[[#This Row],[Fecha Inicio grupo]]="","",IFERROR(VLOOKUP(Tabla1[[#This Row],[Mes de Alta como miembro]],Parámetros!$AM$2:$AN$16,2,0),"01/01/1900"))</f>
        <v/>
      </c>
    </row>
    <row r="890" spans="1:63" ht="14.45">
      <c r="A890" s="68">
        <v>887</v>
      </c>
      <c r="B890" s="29"/>
      <c r="C890" s="34"/>
      <c r="D890" s="42"/>
      <c r="E890" s="64"/>
      <c r="F890" s="45"/>
      <c r="G890" s="45"/>
      <c r="H890" s="164"/>
      <c r="I890" s="42"/>
      <c r="J890" s="28"/>
      <c r="K890" s="69"/>
      <c r="L890" s="68"/>
      <c r="M890" s="46"/>
      <c r="N890" s="239" t="str">
        <f ca="1">IF(Tabla1[[#This Row],[Fecha de nac]]="","",IF(Tabla1[[#This Row],[Fecha Finalización]] &gt;=TODAY(), DATEDIF(Tabla1[[#This Row],[Fecha de nac]],TODAY(),"y"), ROUNDDOWN((Tabla1[[#This Row],[Fecha Finalización]] -Tabla1[[#This Row],[Fecha de nac]])/365,0)))</f>
        <v/>
      </c>
      <c r="O890" s="170"/>
      <c r="P890" s="34"/>
      <c r="Q890" s="67"/>
      <c r="R890" s="67"/>
      <c r="S890" s="67"/>
      <c r="T890" s="67"/>
      <c r="U890" s="244" t="str">
        <f>IF(F890="","",Tabla1[[#This Row],[Fecha Inicio grupo]]+3*7-7)</f>
        <v/>
      </c>
      <c r="V890" s="245" t="str">
        <f>IF(F890="","",EDATE(Tabla1[[#This Row],[Fecha Inicio grupo]],3))</f>
        <v/>
      </c>
      <c r="W890" s="29"/>
      <c r="X890" s="29"/>
      <c r="Y890" s="76"/>
      <c r="Z890" s="76"/>
      <c r="AA890" s="76"/>
      <c r="AB890" s="76"/>
      <c r="AC890" s="76"/>
      <c r="AD890" s="76"/>
      <c r="AE890" s="76"/>
      <c r="AF890" s="76"/>
      <c r="AG890" s="76"/>
      <c r="AH890" s="76"/>
      <c r="AI890" s="76"/>
      <c r="AJ890" s="76"/>
      <c r="AK890" s="76"/>
      <c r="AL890" s="76"/>
      <c r="AM890" s="76"/>
      <c r="AN890" s="76"/>
      <c r="AO890" s="145"/>
      <c r="AP890" s="247" t="str">
        <f>IF(F890="","",IFERROR(VLOOKUP(SUBSTITUTE(SUBSTITUTE(Tabla1[[#This Row],[Uso Sistemas]],"T","P"),"N","F"),Parámetros!$M$2:$N$17,2,0),"Completar hasta 3ra sem. para evaluar a Probacionista"))</f>
        <v/>
      </c>
      <c r="AQ890" s="39"/>
      <c r="AR890" s="39"/>
      <c r="AS890" s="39"/>
      <c r="AT890" s="28"/>
      <c r="AU890" s="55"/>
      <c r="AV890" s="55"/>
      <c r="AW890" s="55"/>
      <c r="AX890" s="249" t="str">
        <f>IF(V890="","",EOMONTH(EDATE(Tabla1[[#This Row],[Fecha Finalización]],2),0))</f>
        <v/>
      </c>
      <c r="AY890" s="39"/>
      <c r="AZ890" s="250" t="str">
        <f>IF(V890="","",EOMONTH(EDATE(Tabla1[[#This Row],[Fecha Finalización]],3),0))</f>
        <v/>
      </c>
      <c r="BA890" s="39"/>
      <c r="BB890" s="39"/>
      <c r="BC890" s="236"/>
      <c r="BD890" s="234" t="str">
        <f>IF(F890="","",Tabla1[[#This Row],[sem 01]]&amp;Tabla1[[#This Row],[sem 02]]&amp;Tabla1[[#This Row],[sem 03]])</f>
        <v/>
      </c>
      <c r="BE890" s="235" t="str">
        <f>IF(TRIM(F890)="","",$B$1&amp;"-"&amp;SUBSTITUTE(Tabla1[[#This Row],[Mes Inscrito]]," ","")&amp;"-"&amp;SUBSTITUTE(Tabla1[[#This Row],[Dia de clases Inscrito]]," ","")&amp;"-"&amp;SUBSTITUTE(Tabla1[[#This Row],[Horario Inscrito]]," ","")&amp;"-"&amp;Tabla1[[#This Row],[Fecha Inicio grupo]])</f>
        <v/>
      </c>
      <c r="BF890" s="252" t="str">
        <f>IF(F890="","",Tabla1[[#This Row],[Curso]])</f>
        <v/>
      </c>
      <c r="BG890" s="253" t="str">
        <f>+IF(TRIM(F890)="","",$B$1&amp;"-"&amp;TRIM(Tabla1[[#This Row],[Mes Inscrito]])&amp;"-"&amp;TRIM(Tabla1[[#This Row],[Dia de clases Inscrito]])&amp;"-"&amp;TRIM(Tabla1[[#This Row],[Horario Inscrito]])&amp;"-"&amp;TRIM(Tabla1[[#This Row],[Fecha Inicio grupo]])&amp;"-"&amp;TRIM(Tabla1[[#This Row],[Tipo Incrito]]))</f>
        <v/>
      </c>
      <c r="BH890" s="307"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8"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8"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8" t="str">
        <f>IF(Tabla1[[#This Row],[Fecha Inicio grupo]]="","",IFERROR(VLOOKUP(Tabla1[[#This Row],[Mes de Alta como miembro]],Parámetros!$AM$2:$AN$16,2,0),"01/01/1900"))</f>
        <v/>
      </c>
    </row>
    <row r="891" spans="1:63" ht="14.45">
      <c r="A891" s="68">
        <v>888</v>
      </c>
      <c r="B891" s="29"/>
      <c r="C891" s="34"/>
      <c r="D891" s="42"/>
      <c r="E891" s="64"/>
      <c r="F891" s="45"/>
      <c r="G891" s="45"/>
      <c r="H891" s="164"/>
      <c r="I891" s="42"/>
      <c r="J891" s="28"/>
      <c r="K891" s="69"/>
      <c r="L891" s="68"/>
      <c r="M891" s="46"/>
      <c r="N891" s="239" t="str">
        <f ca="1">IF(Tabla1[[#This Row],[Fecha de nac]]="","",IF(Tabla1[[#This Row],[Fecha Finalización]] &gt;=TODAY(), DATEDIF(Tabla1[[#This Row],[Fecha de nac]],TODAY(),"y"), ROUNDDOWN((Tabla1[[#This Row],[Fecha Finalización]] -Tabla1[[#This Row],[Fecha de nac]])/365,0)))</f>
        <v/>
      </c>
      <c r="O891" s="170"/>
      <c r="P891" s="34"/>
      <c r="Q891" s="67"/>
      <c r="R891" s="67"/>
      <c r="S891" s="67"/>
      <c r="T891" s="67"/>
      <c r="U891" s="244" t="str">
        <f>IF(F891="","",Tabla1[[#This Row],[Fecha Inicio grupo]]+3*7-7)</f>
        <v/>
      </c>
      <c r="V891" s="245" t="str">
        <f>IF(F891="","",EDATE(Tabla1[[#This Row],[Fecha Inicio grupo]],3))</f>
        <v/>
      </c>
      <c r="W891" s="29"/>
      <c r="X891" s="29"/>
      <c r="Y891" s="76"/>
      <c r="Z891" s="76"/>
      <c r="AA891" s="76"/>
      <c r="AB891" s="76"/>
      <c r="AC891" s="76"/>
      <c r="AD891" s="76"/>
      <c r="AE891" s="76"/>
      <c r="AF891" s="76"/>
      <c r="AG891" s="76"/>
      <c r="AH891" s="76"/>
      <c r="AI891" s="76"/>
      <c r="AJ891" s="76"/>
      <c r="AK891" s="76"/>
      <c r="AL891" s="76"/>
      <c r="AM891" s="76"/>
      <c r="AN891" s="76"/>
      <c r="AO891" s="145"/>
      <c r="AP891" s="247" t="str">
        <f>IF(F891="","",IFERROR(VLOOKUP(SUBSTITUTE(SUBSTITUTE(Tabla1[[#This Row],[Uso Sistemas]],"T","P"),"N","F"),Parámetros!$M$2:$N$17,2,0),"Completar hasta 3ra sem. para evaluar a Probacionista"))</f>
        <v/>
      </c>
      <c r="AQ891" s="39"/>
      <c r="AR891" s="39"/>
      <c r="AS891" s="39"/>
      <c r="AT891" s="28"/>
      <c r="AU891" s="55"/>
      <c r="AV891" s="55"/>
      <c r="AW891" s="55"/>
      <c r="AX891" s="249" t="str">
        <f>IF(V891="","",EOMONTH(EDATE(Tabla1[[#This Row],[Fecha Finalización]],2),0))</f>
        <v/>
      </c>
      <c r="AY891" s="39"/>
      <c r="AZ891" s="250" t="str">
        <f>IF(V891="","",EOMONTH(EDATE(Tabla1[[#This Row],[Fecha Finalización]],3),0))</f>
        <v/>
      </c>
      <c r="BA891" s="39"/>
      <c r="BB891" s="39"/>
      <c r="BC891" s="236"/>
      <c r="BD891" s="234" t="str">
        <f>IF(F891="","",Tabla1[[#This Row],[sem 01]]&amp;Tabla1[[#This Row],[sem 02]]&amp;Tabla1[[#This Row],[sem 03]])</f>
        <v/>
      </c>
      <c r="BE891" s="235" t="str">
        <f>IF(TRIM(F891)="","",$B$1&amp;"-"&amp;SUBSTITUTE(Tabla1[[#This Row],[Mes Inscrito]]," ","")&amp;"-"&amp;SUBSTITUTE(Tabla1[[#This Row],[Dia de clases Inscrito]]," ","")&amp;"-"&amp;SUBSTITUTE(Tabla1[[#This Row],[Horario Inscrito]]," ","")&amp;"-"&amp;Tabla1[[#This Row],[Fecha Inicio grupo]])</f>
        <v/>
      </c>
      <c r="BF891" s="252" t="str">
        <f>IF(F891="","",Tabla1[[#This Row],[Curso]])</f>
        <v/>
      </c>
      <c r="BG891" s="253" t="str">
        <f>+IF(TRIM(F891)="","",$B$1&amp;"-"&amp;TRIM(Tabla1[[#This Row],[Mes Inscrito]])&amp;"-"&amp;TRIM(Tabla1[[#This Row],[Dia de clases Inscrito]])&amp;"-"&amp;TRIM(Tabla1[[#This Row],[Horario Inscrito]])&amp;"-"&amp;TRIM(Tabla1[[#This Row],[Fecha Inicio grupo]])&amp;"-"&amp;TRIM(Tabla1[[#This Row],[Tipo Incrito]]))</f>
        <v/>
      </c>
      <c r="BH891" s="307"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8"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8"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8" t="str">
        <f>IF(Tabla1[[#This Row],[Fecha Inicio grupo]]="","",IFERROR(VLOOKUP(Tabla1[[#This Row],[Mes de Alta como miembro]],Parámetros!$AM$2:$AN$16,2,0),"01/01/1900"))</f>
        <v/>
      </c>
    </row>
    <row r="892" spans="1:63" ht="14.45">
      <c r="A892" s="68">
        <v>889</v>
      </c>
      <c r="B892" s="29"/>
      <c r="C892" s="34"/>
      <c r="D892" s="42"/>
      <c r="E892" s="64"/>
      <c r="F892" s="45"/>
      <c r="G892" s="45"/>
      <c r="H892" s="164"/>
      <c r="I892" s="42"/>
      <c r="J892" s="28"/>
      <c r="K892" s="69"/>
      <c r="L892" s="68"/>
      <c r="M892" s="46"/>
      <c r="N892" s="239" t="str">
        <f ca="1">IF(Tabla1[[#This Row],[Fecha de nac]]="","",IF(Tabla1[[#This Row],[Fecha Finalización]] &gt;=TODAY(), DATEDIF(Tabla1[[#This Row],[Fecha de nac]],TODAY(),"y"), ROUNDDOWN((Tabla1[[#This Row],[Fecha Finalización]] -Tabla1[[#This Row],[Fecha de nac]])/365,0)))</f>
        <v/>
      </c>
      <c r="O892" s="170"/>
      <c r="P892" s="34"/>
      <c r="Q892" s="67"/>
      <c r="R892" s="67"/>
      <c r="S892" s="67"/>
      <c r="T892" s="67"/>
      <c r="U892" s="244" t="str">
        <f>IF(F892="","",Tabla1[[#This Row],[Fecha Inicio grupo]]+3*7-7)</f>
        <v/>
      </c>
      <c r="V892" s="245" t="str">
        <f>IF(F892="","",EDATE(Tabla1[[#This Row],[Fecha Inicio grupo]],3))</f>
        <v/>
      </c>
      <c r="W892" s="29"/>
      <c r="X892" s="29"/>
      <c r="Y892" s="76"/>
      <c r="Z892" s="76"/>
      <c r="AA892" s="76"/>
      <c r="AB892" s="76"/>
      <c r="AC892" s="76"/>
      <c r="AD892" s="76"/>
      <c r="AE892" s="76"/>
      <c r="AF892" s="76"/>
      <c r="AG892" s="76"/>
      <c r="AH892" s="76"/>
      <c r="AI892" s="76"/>
      <c r="AJ892" s="76"/>
      <c r="AK892" s="76"/>
      <c r="AL892" s="76"/>
      <c r="AM892" s="76"/>
      <c r="AN892" s="76"/>
      <c r="AO892" s="145"/>
      <c r="AP892" s="247" t="str">
        <f>IF(F892="","",IFERROR(VLOOKUP(SUBSTITUTE(SUBSTITUTE(Tabla1[[#This Row],[Uso Sistemas]],"T","P"),"N","F"),Parámetros!$M$2:$N$17,2,0),"Completar hasta 3ra sem. para evaluar a Probacionista"))</f>
        <v/>
      </c>
      <c r="AQ892" s="39"/>
      <c r="AR892" s="39"/>
      <c r="AS892" s="39"/>
      <c r="AT892" s="28"/>
      <c r="AU892" s="55"/>
      <c r="AV892" s="55"/>
      <c r="AW892" s="55"/>
      <c r="AX892" s="249" t="str">
        <f>IF(V892="","",EOMONTH(EDATE(Tabla1[[#This Row],[Fecha Finalización]],2),0))</f>
        <v/>
      </c>
      <c r="AY892" s="39"/>
      <c r="AZ892" s="250" t="str">
        <f>IF(V892="","",EOMONTH(EDATE(Tabla1[[#This Row],[Fecha Finalización]],3),0))</f>
        <v/>
      </c>
      <c r="BA892" s="39"/>
      <c r="BB892" s="39"/>
      <c r="BC892" s="236"/>
      <c r="BD892" s="234" t="str">
        <f>IF(F892="","",Tabla1[[#This Row],[sem 01]]&amp;Tabla1[[#This Row],[sem 02]]&amp;Tabla1[[#This Row],[sem 03]])</f>
        <v/>
      </c>
      <c r="BE892" s="235" t="str">
        <f>IF(TRIM(F892)="","",$B$1&amp;"-"&amp;SUBSTITUTE(Tabla1[[#This Row],[Mes Inscrito]]," ","")&amp;"-"&amp;SUBSTITUTE(Tabla1[[#This Row],[Dia de clases Inscrito]]," ","")&amp;"-"&amp;SUBSTITUTE(Tabla1[[#This Row],[Horario Inscrito]]," ","")&amp;"-"&amp;Tabla1[[#This Row],[Fecha Inicio grupo]])</f>
        <v/>
      </c>
      <c r="BF892" s="252" t="str">
        <f>IF(F892="","",Tabla1[[#This Row],[Curso]])</f>
        <v/>
      </c>
      <c r="BG892" s="253" t="str">
        <f>+IF(TRIM(F892)="","",$B$1&amp;"-"&amp;TRIM(Tabla1[[#This Row],[Mes Inscrito]])&amp;"-"&amp;TRIM(Tabla1[[#This Row],[Dia de clases Inscrito]])&amp;"-"&amp;TRIM(Tabla1[[#This Row],[Horario Inscrito]])&amp;"-"&amp;TRIM(Tabla1[[#This Row],[Fecha Inicio grupo]])&amp;"-"&amp;TRIM(Tabla1[[#This Row],[Tipo Incrito]]))</f>
        <v/>
      </c>
      <c r="BH892" s="307"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8"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8"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8" t="str">
        <f>IF(Tabla1[[#This Row],[Fecha Inicio grupo]]="","",IFERROR(VLOOKUP(Tabla1[[#This Row],[Mes de Alta como miembro]],Parámetros!$AM$2:$AN$16,2,0),"01/01/1900"))</f>
        <v/>
      </c>
    </row>
    <row r="893" spans="1:63" ht="14.45">
      <c r="A893" s="68">
        <v>890</v>
      </c>
      <c r="B893" s="29"/>
      <c r="C893" s="34"/>
      <c r="D893" s="42"/>
      <c r="E893" s="64"/>
      <c r="F893" s="45"/>
      <c r="G893" s="45"/>
      <c r="H893" s="164"/>
      <c r="I893" s="42"/>
      <c r="J893" s="28"/>
      <c r="K893" s="69"/>
      <c r="L893" s="68"/>
      <c r="M893" s="46"/>
      <c r="N893" s="239" t="str">
        <f ca="1">IF(Tabla1[[#This Row],[Fecha de nac]]="","",IF(Tabla1[[#This Row],[Fecha Finalización]] &gt;=TODAY(), DATEDIF(Tabla1[[#This Row],[Fecha de nac]],TODAY(),"y"), ROUNDDOWN((Tabla1[[#This Row],[Fecha Finalización]] -Tabla1[[#This Row],[Fecha de nac]])/365,0)))</f>
        <v/>
      </c>
      <c r="O893" s="170"/>
      <c r="P893" s="34"/>
      <c r="Q893" s="67"/>
      <c r="R893" s="67"/>
      <c r="S893" s="67"/>
      <c r="T893" s="67"/>
      <c r="U893" s="244" t="str">
        <f>IF(F893="","",Tabla1[[#This Row],[Fecha Inicio grupo]]+3*7-7)</f>
        <v/>
      </c>
      <c r="V893" s="245" t="str">
        <f>IF(F893="","",EDATE(Tabla1[[#This Row],[Fecha Inicio grupo]],3))</f>
        <v/>
      </c>
      <c r="W893" s="29"/>
      <c r="X893" s="29"/>
      <c r="Y893" s="76"/>
      <c r="Z893" s="76"/>
      <c r="AA893" s="76"/>
      <c r="AB893" s="76"/>
      <c r="AC893" s="76"/>
      <c r="AD893" s="76"/>
      <c r="AE893" s="76"/>
      <c r="AF893" s="76"/>
      <c r="AG893" s="76"/>
      <c r="AH893" s="76"/>
      <c r="AI893" s="76"/>
      <c r="AJ893" s="76"/>
      <c r="AK893" s="76"/>
      <c r="AL893" s="76"/>
      <c r="AM893" s="76"/>
      <c r="AN893" s="76"/>
      <c r="AO893" s="145"/>
      <c r="AP893" s="247" t="str">
        <f>IF(F893="","",IFERROR(VLOOKUP(SUBSTITUTE(SUBSTITUTE(Tabla1[[#This Row],[Uso Sistemas]],"T","P"),"N","F"),Parámetros!$M$2:$N$17,2,0),"Completar hasta 3ra sem. para evaluar a Probacionista"))</f>
        <v/>
      </c>
      <c r="AQ893" s="39"/>
      <c r="AR893" s="39"/>
      <c r="AS893" s="39"/>
      <c r="AT893" s="28"/>
      <c r="AU893" s="55"/>
      <c r="AV893" s="55"/>
      <c r="AW893" s="55"/>
      <c r="AX893" s="249" t="str">
        <f>IF(V893="","",EOMONTH(EDATE(Tabla1[[#This Row],[Fecha Finalización]],2),0))</f>
        <v/>
      </c>
      <c r="AY893" s="39"/>
      <c r="AZ893" s="250" t="str">
        <f>IF(V893="","",EOMONTH(EDATE(Tabla1[[#This Row],[Fecha Finalización]],3),0))</f>
        <v/>
      </c>
      <c r="BA893" s="39"/>
      <c r="BB893" s="39"/>
      <c r="BC893" s="236"/>
      <c r="BD893" s="234" t="str">
        <f>IF(F893="","",Tabla1[[#This Row],[sem 01]]&amp;Tabla1[[#This Row],[sem 02]]&amp;Tabla1[[#This Row],[sem 03]])</f>
        <v/>
      </c>
      <c r="BE893" s="235" t="str">
        <f>IF(TRIM(F893)="","",$B$1&amp;"-"&amp;SUBSTITUTE(Tabla1[[#This Row],[Mes Inscrito]]," ","")&amp;"-"&amp;SUBSTITUTE(Tabla1[[#This Row],[Dia de clases Inscrito]]," ","")&amp;"-"&amp;SUBSTITUTE(Tabla1[[#This Row],[Horario Inscrito]]," ","")&amp;"-"&amp;Tabla1[[#This Row],[Fecha Inicio grupo]])</f>
        <v/>
      </c>
      <c r="BF893" s="252" t="str">
        <f>IF(F893="","",Tabla1[[#This Row],[Curso]])</f>
        <v/>
      </c>
      <c r="BG893" s="253" t="str">
        <f>+IF(TRIM(F893)="","",$B$1&amp;"-"&amp;TRIM(Tabla1[[#This Row],[Mes Inscrito]])&amp;"-"&amp;TRIM(Tabla1[[#This Row],[Dia de clases Inscrito]])&amp;"-"&amp;TRIM(Tabla1[[#This Row],[Horario Inscrito]])&amp;"-"&amp;TRIM(Tabla1[[#This Row],[Fecha Inicio grupo]])&amp;"-"&amp;TRIM(Tabla1[[#This Row],[Tipo Incrito]]))</f>
        <v/>
      </c>
      <c r="BH893" s="307"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8"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8"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8" t="str">
        <f>IF(Tabla1[[#This Row],[Fecha Inicio grupo]]="","",IFERROR(VLOOKUP(Tabla1[[#This Row],[Mes de Alta como miembro]],Parámetros!$AM$2:$AN$16,2,0),"01/01/1900"))</f>
        <v/>
      </c>
    </row>
    <row r="894" spans="1:63" ht="14.45">
      <c r="A894" s="68">
        <v>891</v>
      </c>
      <c r="B894" s="29"/>
      <c r="C894" s="34"/>
      <c r="D894" s="42"/>
      <c r="E894" s="64"/>
      <c r="F894" s="45"/>
      <c r="G894" s="45"/>
      <c r="H894" s="164"/>
      <c r="I894" s="42"/>
      <c r="J894" s="28"/>
      <c r="K894" s="69"/>
      <c r="L894" s="68"/>
      <c r="M894" s="46"/>
      <c r="N894" s="239" t="str">
        <f ca="1">IF(Tabla1[[#This Row],[Fecha de nac]]="","",IF(Tabla1[[#This Row],[Fecha Finalización]] &gt;=TODAY(), DATEDIF(Tabla1[[#This Row],[Fecha de nac]],TODAY(),"y"), ROUNDDOWN((Tabla1[[#This Row],[Fecha Finalización]] -Tabla1[[#This Row],[Fecha de nac]])/365,0)))</f>
        <v/>
      </c>
      <c r="O894" s="170"/>
      <c r="P894" s="34"/>
      <c r="Q894" s="67"/>
      <c r="R894" s="67"/>
      <c r="S894" s="67"/>
      <c r="T894" s="67"/>
      <c r="U894" s="244" t="str">
        <f>IF(F894="","",Tabla1[[#This Row],[Fecha Inicio grupo]]+3*7-7)</f>
        <v/>
      </c>
      <c r="V894" s="245" t="str">
        <f>IF(F894="","",EDATE(Tabla1[[#This Row],[Fecha Inicio grupo]],3))</f>
        <v/>
      </c>
      <c r="W894" s="29"/>
      <c r="X894" s="29"/>
      <c r="Y894" s="76"/>
      <c r="Z894" s="76"/>
      <c r="AA894" s="76"/>
      <c r="AB894" s="76"/>
      <c r="AC894" s="76"/>
      <c r="AD894" s="76"/>
      <c r="AE894" s="76"/>
      <c r="AF894" s="76"/>
      <c r="AG894" s="76"/>
      <c r="AH894" s="76"/>
      <c r="AI894" s="76"/>
      <c r="AJ894" s="76"/>
      <c r="AK894" s="76"/>
      <c r="AL894" s="76"/>
      <c r="AM894" s="76"/>
      <c r="AN894" s="76"/>
      <c r="AO894" s="145"/>
      <c r="AP894" s="247" t="str">
        <f>IF(F894="","",IFERROR(VLOOKUP(SUBSTITUTE(SUBSTITUTE(Tabla1[[#This Row],[Uso Sistemas]],"T","P"),"N","F"),Parámetros!$M$2:$N$17,2,0),"Completar hasta 3ra sem. para evaluar a Probacionista"))</f>
        <v/>
      </c>
      <c r="AQ894" s="39"/>
      <c r="AR894" s="39"/>
      <c r="AS894" s="39"/>
      <c r="AT894" s="28"/>
      <c r="AU894" s="55"/>
      <c r="AV894" s="55"/>
      <c r="AW894" s="55"/>
      <c r="AX894" s="249" t="str">
        <f>IF(V894="","",EOMONTH(EDATE(Tabla1[[#This Row],[Fecha Finalización]],2),0))</f>
        <v/>
      </c>
      <c r="AY894" s="39"/>
      <c r="AZ894" s="250" t="str">
        <f>IF(V894="","",EOMONTH(EDATE(Tabla1[[#This Row],[Fecha Finalización]],3),0))</f>
        <v/>
      </c>
      <c r="BA894" s="39"/>
      <c r="BB894" s="39"/>
      <c r="BC894" s="236"/>
      <c r="BD894" s="234" t="str">
        <f>IF(F894="","",Tabla1[[#This Row],[sem 01]]&amp;Tabla1[[#This Row],[sem 02]]&amp;Tabla1[[#This Row],[sem 03]])</f>
        <v/>
      </c>
      <c r="BE894" s="235" t="str">
        <f>IF(TRIM(F894)="","",$B$1&amp;"-"&amp;SUBSTITUTE(Tabla1[[#This Row],[Mes Inscrito]]," ","")&amp;"-"&amp;SUBSTITUTE(Tabla1[[#This Row],[Dia de clases Inscrito]]," ","")&amp;"-"&amp;SUBSTITUTE(Tabla1[[#This Row],[Horario Inscrito]]," ","")&amp;"-"&amp;Tabla1[[#This Row],[Fecha Inicio grupo]])</f>
        <v/>
      </c>
      <c r="BF894" s="252" t="str">
        <f>IF(F894="","",Tabla1[[#This Row],[Curso]])</f>
        <v/>
      </c>
      <c r="BG894" s="253" t="str">
        <f>+IF(TRIM(F894)="","",$B$1&amp;"-"&amp;TRIM(Tabla1[[#This Row],[Mes Inscrito]])&amp;"-"&amp;TRIM(Tabla1[[#This Row],[Dia de clases Inscrito]])&amp;"-"&amp;TRIM(Tabla1[[#This Row],[Horario Inscrito]])&amp;"-"&amp;TRIM(Tabla1[[#This Row],[Fecha Inicio grupo]])&amp;"-"&amp;TRIM(Tabla1[[#This Row],[Tipo Incrito]]))</f>
        <v/>
      </c>
      <c r="BH894" s="307"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8"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8"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8" t="str">
        <f>IF(Tabla1[[#This Row],[Fecha Inicio grupo]]="","",IFERROR(VLOOKUP(Tabla1[[#This Row],[Mes de Alta como miembro]],Parámetros!$AM$2:$AN$16,2,0),"01/01/1900"))</f>
        <v/>
      </c>
    </row>
    <row r="895" spans="1:63" ht="14.45">
      <c r="A895" s="68">
        <v>892</v>
      </c>
      <c r="B895" s="29"/>
      <c r="C895" s="34"/>
      <c r="D895" s="42"/>
      <c r="E895" s="64"/>
      <c r="F895" s="45"/>
      <c r="G895" s="45"/>
      <c r="H895" s="164"/>
      <c r="I895" s="42"/>
      <c r="J895" s="28"/>
      <c r="K895" s="69"/>
      <c r="L895" s="68"/>
      <c r="M895" s="46"/>
      <c r="N895" s="239" t="str">
        <f ca="1">IF(Tabla1[[#This Row],[Fecha de nac]]="","",IF(Tabla1[[#This Row],[Fecha Finalización]] &gt;=TODAY(), DATEDIF(Tabla1[[#This Row],[Fecha de nac]],TODAY(),"y"), ROUNDDOWN((Tabla1[[#This Row],[Fecha Finalización]] -Tabla1[[#This Row],[Fecha de nac]])/365,0)))</f>
        <v/>
      </c>
      <c r="O895" s="170"/>
      <c r="P895" s="34"/>
      <c r="Q895" s="67"/>
      <c r="R895" s="67"/>
      <c r="S895" s="67"/>
      <c r="T895" s="67"/>
      <c r="U895" s="244" t="str">
        <f>IF(F895="","",Tabla1[[#This Row],[Fecha Inicio grupo]]+3*7-7)</f>
        <v/>
      </c>
      <c r="V895" s="245" t="str">
        <f>IF(F895="","",EDATE(Tabla1[[#This Row],[Fecha Inicio grupo]],3))</f>
        <v/>
      </c>
      <c r="W895" s="29"/>
      <c r="X895" s="29"/>
      <c r="Y895" s="76"/>
      <c r="Z895" s="76"/>
      <c r="AA895" s="76"/>
      <c r="AB895" s="76"/>
      <c r="AC895" s="76"/>
      <c r="AD895" s="76"/>
      <c r="AE895" s="76"/>
      <c r="AF895" s="76"/>
      <c r="AG895" s="76"/>
      <c r="AH895" s="76"/>
      <c r="AI895" s="76"/>
      <c r="AJ895" s="76"/>
      <c r="AK895" s="76"/>
      <c r="AL895" s="76"/>
      <c r="AM895" s="76"/>
      <c r="AN895" s="76"/>
      <c r="AO895" s="145"/>
      <c r="AP895" s="247" t="str">
        <f>IF(F895="","",IFERROR(VLOOKUP(SUBSTITUTE(SUBSTITUTE(Tabla1[[#This Row],[Uso Sistemas]],"T","P"),"N","F"),Parámetros!$M$2:$N$17,2,0),"Completar hasta 3ra sem. para evaluar a Probacionista"))</f>
        <v/>
      </c>
      <c r="AQ895" s="39"/>
      <c r="AR895" s="39"/>
      <c r="AS895" s="39"/>
      <c r="AT895" s="28"/>
      <c r="AU895" s="55"/>
      <c r="AV895" s="55"/>
      <c r="AW895" s="55"/>
      <c r="AX895" s="249" t="str">
        <f>IF(V895="","",EOMONTH(EDATE(Tabla1[[#This Row],[Fecha Finalización]],2),0))</f>
        <v/>
      </c>
      <c r="AY895" s="39"/>
      <c r="AZ895" s="250" t="str">
        <f>IF(V895="","",EOMONTH(EDATE(Tabla1[[#This Row],[Fecha Finalización]],3),0))</f>
        <v/>
      </c>
      <c r="BA895" s="39"/>
      <c r="BB895" s="39"/>
      <c r="BC895" s="236"/>
      <c r="BD895" s="234" t="str">
        <f>IF(F895="","",Tabla1[[#This Row],[sem 01]]&amp;Tabla1[[#This Row],[sem 02]]&amp;Tabla1[[#This Row],[sem 03]])</f>
        <v/>
      </c>
      <c r="BE895" s="235" t="str">
        <f>IF(TRIM(F895)="","",$B$1&amp;"-"&amp;SUBSTITUTE(Tabla1[[#This Row],[Mes Inscrito]]," ","")&amp;"-"&amp;SUBSTITUTE(Tabla1[[#This Row],[Dia de clases Inscrito]]," ","")&amp;"-"&amp;SUBSTITUTE(Tabla1[[#This Row],[Horario Inscrito]]," ","")&amp;"-"&amp;Tabla1[[#This Row],[Fecha Inicio grupo]])</f>
        <v/>
      </c>
      <c r="BF895" s="252" t="str">
        <f>IF(F895="","",Tabla1[[#This Row],[Curso]])</f>
        <v/>
      </c>
      <c r="BG895" s="253" t="str">
        <f>+IF(TRIM(F895)="","",$B$1&amp;"-"&amp;TRIM(Tabla1[[#This Row],[Mes Inscrito]])&amp;"-"&amp;TRIM(Tabla1[[#This Row],[Dia de clases Inscrito]])&amp;"-"&amp;TRIM(Tabla1[[#This Row],[Horario Inscrito]])&amp;"-"&amp;TRIM(Tabla1[[#This Row],[Fecha Inicio grupo]])&amp;"-"&amp;TRIM(Tabla1[[#This Row],[Tipo Incrito]]))</f>
        <v/>
      </c>
      <c r="BH895" s="307"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8"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8"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8" t="str">
        <f>IF(Tabla1[[#This Row],[Fecha Inicio grupo]]="","",IFERROR(VLOOKUP(Tabla1[[#This Row],[Mes de Alta como miembro]],Parámetros!$AM$2:$AN$16,2,0),"01/01/1900"))</f>
        <v/>
      </c>
    </row>
    <row r="896" spans="1:63" ht="14.45">
      <c r="A896" s="68">
        <v>893</v>
      </c>
      <c r="B896" s="29"/>
      <c r="C896" s="34"/>
      <c r="D896" s="42"/>
      <c r="E896" s="64"/>
      <c r="F896" s="45"/>
      <c r="G896" s="45"/>
      <c r="H896" s="164"/>
      <c r="I896" s="42"/>
      <c r="J896" s="28"/>
      <c r="K896" s="69"/>
      <c r="L896" s="68"/>
      <c r="M896" s="46"/>
      <c r="N896" s="239" t="str">
        <f ca="1">IF(Tabla1[[#This Row],[Fecha de nac]]="","",IF(Tabla1[[#This Row],[Fecha Finalización]] &gt;=TODAY(), DATEDIF(Tabla1[[#This Row],[Fecha de nac]],TODAY(),"y"), ROUNDDOWN((Tabla1[[#This Row],[Fecha Finalización]] -Tabla1[[#This Row],[Fecha de nac]])/365,0)))</f>
        <v/>
      </c>
      <c r="O896" s="170"/>
      <c r="P896" s="34"/>
      <c r="Q896" s="67"/>
      <c r="R896" s="67"/>
      <c r="S896" s="67"/>
      <c r="T896" s="67"/>
      <c r="U896" s="244" t="str">
        <f>IF(F896="","",Tabla1[[#This Row],[Fecha Inicio grupo]]+3*7-7)</f>
        <v/>
      </c>
      <c r="V896" s="245" t="str">
        <f>IF(F896="","",EDATE(Tabla1[[#This Row],[Fecha Inicio grupo]],3))</f>
        <v/>
      </c>
      <c r="W896" s="29"/>
      <c r="X896" s="29"/>
      <c r="Y896" s="76"/>
      <c r="Z896" s="76"/>
      <c r="AA896" s="76"/>
      <c r="AB896" s="76"/>
      <c r="AC896" s="76"/>
      <c r="AD896" s="76"/>
      <c r="AE896" s="76"/>
      <c r="AF896" s="76"/>
      <c r="AG896" s="76"/>
      <c r="AH896" s="76"/>
      <c r="AI896" s="76"/>
      <c r="AJ896" s="76"/>
      <c r="AK896" s="76"/>
      <c r="AL896" s="76"/>
      <c r="AM896" s="76"/>
      <c r="AN896" s="76"/>
      <c r="AO896" s="145"/>
      <c r="AP896" s="247" t="str">
        <f>IF(F896="","",IFERROR(VLOOKUP(SUBSTITUTE(SUBSTITUTE(Tabla1[[#This Row],[Uso Sistemas]],"T","P"),"N","F"),Parámetros!$M$2:$N$17,2,0),"Completar hasta 3ra sem. para evaluar a Probacionista"))</f>
        <v/>
      </c>
      <c r="AQ896" s="39"/>
      <c r="AR896" s="39"/>
      <c r="AS896" s="39"/>
      <c r="AT896" s="28"/>
      <c r="AU896" s="55"/>
      <c r="AV896" s="55"/>
      <c r="AW896" s="55"/>
      <c r="AX896" s="249" t="str">
        <f>IF(V896="","",EOMONTH(EDATE(Tabla1[[#This Row],[Fecha Finalización]],2),0))</f>
        <v/>
      </c>
      <c r="AY896" s="39"/>
      <c r="AZ896" s="250" t="str">
        <f>IF(V896="","",EOMONTH(EDATE(Tabla1[[#This Row],[Fecha Finalización]],3),0))</f>
        <v/>
      </c>
      <c r="BA896" s="39"/>
      <c r="BB896" s="39"/>
      <c r="BC896" s="236"/>
      <c r="BD896" s="234" t="str">
        <f>IF(F896="","",Tabla1[[#This Row],[sem 01]]&amp;Tabla1[[#This Row],[sem 02]]&amp;Tabla1[[#This Row],[sem 03]])</f>
        <v/>
      </c>
      <c r="BE896" s="235" t="str">
        <f>IF(TRIM(F896)="","",$B$1&amp;"-"&amp;SUBSTITUTE(Tabla1[[#This Row],[Mes Inscrito]]," ","")&amp;"-"&amp;SUBSTITUTE(Tabla1[[#This Row],[Dia de clases Inscrito]]," ","")&amp;"-"&amp;SUBSTITUTE(Tabla1[[#This Row],[Horario Inscrito]]," ","")&amp;"-"&amp;Tabla1[[#This Row],[Fecha Inicio grupo]])</f>
        <v/>
      </c>
      <c r="BF896" s="252" t="str">
        <f>IF(F896="","",Tabla1[[#This Row],[Curso]])</f>
        <v/>
      </c>
      <c r="BG896" s="253" t="str">
        <f>+IF(TRIM(F896)="","",$B$1&amp;"-"&amp;TRIM(Tabla1[[#This Row],[Mes Inscrito]])&amp;"-"&amp;TRIM(Tabla1[[#This Row],[Dia de clases Inscrito]])&amp;"-"&amp;TRIM(Tabla1[[#This Row],[Horario Inscrito]])&amp;"-"&amp;TRIM(Tabla1[[#This Row],[Fecha Inicio grupo]])&amp;"-"&amp;TRIM(Tabla1[[#This Row],[Tipo Incrito]]))</f>
        <v/>
      </c>
      <c r="BH896" s="307"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8"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8"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8" t="str">
        <f>IF(Tabla1[[#This Row],[Fecha Inicio grupo]]="","",IFERROR(VLOOKUP(Tabla1[[#This Row],[Mes de Alta como miembro]],Parámetros!$AM$2:$AN$16,2,0),"01/01/1900"))</f>
        <v/>
      </c>
    </row>
    <row r="897" spans="1:63" ht="14.45">
      <c r="A897" s="68">
        <v>894</v>
      </c>
      <c r="B897" s="29"/>
      <c r="C897" s="34"/>
      <c r="D897" s="42"/>
      <c r="E897" s="64"/>
      <c r="F897" s="45"/>
      <c r="G897" s="45"/>
      <c r="H897" s="164"/>
      <c r="I897" s="42"/>
      <c r="J897" s="28"/>
      <c r="K897" s="69"/>
      <c r="L897" s="68"/>
      <c r="M897" s="46"/>
      <c r="N897" s="239" t="str">
        <f ca="1">IF(Tabla1[[#This Row],[Fecha de nac]]="","",IF(Tabla1[[#This Row],[Fecha Finalización]] &gt;=TODAY(), DATEDIF(Tabla1[[#This Row],[Fecha de nac]],TODAY(),"y"), ROUNDDOWN((Tabla1[[#This Row],[Fecha Finalización]] -Tabla1[[#This Row],[Fecha de nac]])/365,0)))</f>
        <v/>
      </c>
      <c r="O897" s="170"/>
      <c r="P897" s="34"/>
      <c r="Q897" s="67"/>
      <c r="R897" s="67"/>
      <c r="S897" s="67"/>
      <c r="T897" s="67"/>
      <c r="U897" s="244" t="str">
        <f>IF(F897="","",Tabla1[[#This Row],[Fecha Inicio grupo]]+3*7-7)</f>
        <v/>
      </c>
      <c r="V897" s="245" t="str">
        <f>IF(F897="","",EDATE(Tabla1[[#This Row],[Fecha Inicio grupo]],3))</f>
        <v/>
      </c>
      <c r="W897" s="29"/>
      <c r="X897" s="29"/>
      <c r="Y897" s="76"/>
      <c r="Z897" s="76"/>
      <c r="AA897" s="76"/>
      <c r="AB897" s="76"/>
      <c r="AC897" s="76"/>
      <c r="AD897" s="76"/>
      <c r="AE897" s="76"/>
      <c r="AF897" s="76"/>
      <c r="AG897" s="76"/>
      <c r="AH897" s="76"/>
      <c r="AI897" s="76"/>
      <c r="AJ897" s="76"/>
      <c r="AK897" s="76"/>
      <c r="AL897" s="76"/>
      <c r="AM897" s="76"/>
      <c r="AN897" s="76"/>
      <c r="AO897" s="145"/>
      <c r="AP897" s="247" t="str">
        <f>IF(F897="","",IFERROR(VLOOKUP(SUBSTITUTE(SUBSTITUTE(Tabla1[[#This Row],[Uso Sistemas]],"T","P"),"N","F"),Parámetros!$M$2:$N$17,2,0),"Completar hasta 3ra sem. para evaluar a Probacionista"))</f>
        <v/>
      </c>
      <c r="AQ897" s="39"/>
      <c r="AR897" s="39"/>
      <c r="AS897" s="39"/>
      <c r="AT897" s="28"/>
      <c r="AU897" s="55"/>
      <c r="AV897" s="55"/>
      <c r="AW897" s="55"/>
      <c r="AX897" s="249" t="str">
        <f>IF(V897="","",EOMONTH(EDATE(Tabla1[[#This Row],[Fecha Finalización]],2),0))</f>
        <v/>
      </c>
      <c r="AY897" s="39"/>
      <c r="AZ897" s="250" t="str">
        <f>IF(V897="","",EOMONTH(EDATE(Tabla1[[#This Row],[Fecha Finalización]],3),0))</f>
        <v/>
      </c>
      <c r="BA897" s="39"/>
      <c r="BB897" s="39"/>
      <c r="BC897" s="236"/>
      <c r="BD897" s="234" t="str">
        <f>IF(F897="","",Tabla1[[#This Row],[sem 01]]&amp;Tabla1[[#This Row],[sem 02]]&amp;Tabla1[[#This Row],[sem 03]])</f>
        <v/>
      </c>
      <c r="BE897" s="235" t="str">
        <f>IF(TRIM(F897)="","",$B$1&amp;"-"&amp;SUBSTITUTE(Tabla1[[#This Row],[Mes Inscrito]]," ","")&amp;"-"&amp;SUBSTITUTE(Tabla1[[#This Row],[Dia de clases Inscrito]]," ","")&amp;"-"&amp;SUBSTITUTE(Tabla1[[#This Row],[Horario Inscrito]]," ","")&amp;"-"&amp;Tabla1[[#This Row],[Fecha Inicio grupo]])</f>
        <v/>
      </c>
      <c r="BF897" s="252" t="str">
        <f>IF(F897="","",Tabla1[[#This Row],[Curso]])</f>
        <v/>
      </c>
      <c r="BG897" s="253" t="str">
        <f>+IF(TRIM(F897)="","",$B$1&amp;"-"&amp;TRIM(Tabla1[[#This Row],[Mes Inscrito]])&amp;"-"&amp;TRIM(Tabla1[[#This Row],[Dia de clases Inscrito]])&amp;"-"&amp;TRIM(Tabla1[[#This Row],[Horario Inscrito]])&amp;"-"&amp;TRIM(Tabla1[[#This Row],[Fecha Inicio grupo]])&amp;"-"&amp;TRIM(Tabla1[[#This Row],[Tipo Incrito]]))</f>
        <v/>
      </c>
      <c r="BH897" s="307"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8"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8"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8" t="str">
        <f>IF(Tabla1[[#This Row],[Fecha Inicio grupo]]="","",IFERROR(VLOOKUP(Tabla1[[#This Row],[Mes de Alta como miembro]],Parámetros!$AM$2:$AN$16,2,0),"01/01/1900"))</f>
        <v/>
      </c>
    </row>
    <row r="898" spans="1:63" ht="14.45">
      <c r="A898" s="68">
        <v>895</v>
      </c>
      <c r="B898" s="29"/>
      <c r="C898" s="34"/>
      <c r="D898" s="42"/>
      <c r="E898" s="64"/>
      <c r="F898" s="45"/>
      <c r="G898" s="45"/>
      <c r="H898" s="164"/>
      <c r="I898" s="42"/>
      <c r="J898" s="28"/>
      <c r="K898" s="69"/>
      <c r="L898" s="68"/>
      <c r="M898" s="46"/>
      <c r="N898" s="239" t="str">
        <f ca="1">IF(Tabla1[[#This Row],[Fecha de nac]]="","",IF(Tabla1[[#This Row],[Fecha Finalización]] &gt;=TODAY(), DATEDIF(Tabla1[[#This Row],[Fecha de nac]],TODAY(),"y"), ROUNDDOWN((Tabla1[[#This Row],[Fecha Finalización]] -Tabla1[[#This Row],[Fecha de nac]])/365,0)))</f>
        <v/>
      </c>
      <c r="O898" s="170"/>
      <c r="P898" s="34"/>
      <c r="Q898" s="67"/>
      <c r="R898" s="67"/>
      <c r="S898" s="67"/>
      <c r="T898" s="67"/>
      <c r="U898" s="244" t="str">
        <f>IF(F898="","",Tabla1[[#This Row],[Fecha Inicio grupo]]+3*7-7)</f>
        <v/>
      </c>
      <c r="V898" s="245" t="str">
        <f>IF(F898="","",EDATE(Tabla1[[#This Row],[Fecha Inicio grupo]],3))</f>
        <v/>
      </c>
      <c r="W898" s="29"/>
      <c r="X898" s="29"/>
      <c r="Y898" s="76"/>
      <c r="Z898" s="76"/>
      <c r="AA898" s="76"/>
      <c r="AB898" s="76"/>
      <c r="AC898" s="76"/>
      <c r="AD898" s="76"/>
      <c r="AE898" s="76"/>
      <c r="AF898" s="76"/>
      <c r="AG898" s="76"/>
      <c r="AH898" s="76"/>
      <c r="AI898" s="76"/>
      <c r="AJ898" s="76"/>
      <c r="AK898" s="76"/>
      <c r="AL898" s="76"/>
      <c r="AM898" s="76"/>
      <c r="AN898" s="76"/>
      <c r="AO898" s="145"/>
      <c r="AP898" s="247" t="str">
        <f>IF(F898="","",IFERROR(VLOOKUP(SUBSTITUTE(SUBSTITUTE(Tabla1[[#This Row],[Uso Sistemas]],"T","P"),"N","F"),Parámetros!$M$2:$N$17,2,0),"Completar hasta 3ra sem. para evaluar a Probacionista"))</f>
        <v/>
      </c>
      <c r="AQ898" s="39"/>
      <c r="AR898" s="39"/>
      <c r="AS898" s="39"/>
      <c r="AT898" s="28"/>
      <c r="AU898" s="55"/>
      <c r="AV898" s="55"/>
      <c r="AW898" s="55"/>
      <c r="AX898" s="249" t="str">
        <f>IF(V898="","",EOMONTH(EDATE(Tabla1[[#This Row],[Fecha Finalización]],2),0))</f>
        <v/>
      </c>
      <c r="AY898" s="39"/>
      <c r="AZ898" s="250" t="str">
        <f>IF(V898="","",EOMONTH(EDATE(Tabla1[[#This Row],[Fecha Finalización]],3),0))</f>
        <v/>
      </c>
      <c r="BA898" s="39"/>
      <c r="BB898" s="39"/>
      <c r="BC898" s="236"/>
      <c r="BD898" s="234" t="str">
        <f>IF(F898="","",Tabla1[[#This Row],[sem 01]]&amp;Tabla1[[#This Row],[sem 02]]&amp;Tabla1[[#This Row],[sem 03]])</f>
        <v/>
      </c>
      <c r="BE898" s="235" t="str">
        <f>IF(TRIM(F898)="","",$B$1&amp;"-"&amp;SUBSTITUTE(Tabla1[[#This Row],[Mes Inscrito]]," ","")&amp;"-"&amp;SUBSTITUTE(Tabla1[[#This Row],[Dia de clases Inscrito]]," ","")&amp;"-"&amp;SUBSTITUTE(Tabla1[[#This Row],[Horario Inscrito]]," ","")&amp;"-"&amp;Tabla1[[#This Row],[Fecha Inicio grupo]])</f>
        <v/>
      </c>
      <c r="BF898" s="252" t="str">
        <f>IF(F898="","",Tabla1[[#This Row],[Curso]])</f>
        <v/>
      </c>
      <c r="BG898" s="253" t="str">
        <f>+IF(TRIM(F898)="","",$B$1&amp;"-"&amp;TRIM(Tabla1[[#This Row],[Mes Inscrito]])&amp;"-"&amp;TRIM(Tabla1[[#This Row],[Dia de clases Inscrito]])&amp;"-"&amp;TRIM(Tabla1[[#This Row],[Horario Inscrito]])&amp;"-"&amp;TRIM(Tabla1[[#This Row],[Fecha Inicio grupo]])&amp;"-"&amp;TRIM(Tabla1[[#This Row],[Tipo Incrito]]))</f>
        <v/>
      </c>
      <c r="BH898" s="307"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8"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8"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8" t="str">
        <f>IF(Tabla1[[#This Row],[Fecha Inicio grupo]]="","",IFERROR(VLOOKUP(Tabla1[[#This Row],[Mes de Alta como miembro]],Parámetros!$AM$2:$AN$16,2,0),"01/01/1900"))</f>
        <v/>
      </c>
    </row>
    <row r="899" spans="1:63" ht="14.45">
      <c r="A899" s="68">
        <v>896</v>
      </c>
      <c r="B899" s="29"/>
      <c r="C899" s="34"/>
      <c r="D899" s="42"/>
      <c r="E899" s="64"/>
      <c r="F899" s="45"/>
      <c r="G899" s="45"/>
      <c r="H899" s="164"/>
      <c r="I899" s="42"/>
      <c r="J899" s="28"/>
      <c r="K899" s="69"/>
      <c r="L899" s="68"/>
      <c r="M899" s="46"/>
      <c r="N899" s="239" t="str">
        <f ca="1">IF(Tabla1[[#This Row],[Fecha de nac]]="","",IF(Tabla1[[#This Row],[Fecha Finalización]] &gt;=TODAY(), DATEDIF(Tabla1[[#This Row],[Fecha de nac]],TODAY(),"y"), ROUNDDOWN((Tabla1[[#This Row],[Fecha Finalización]] -Tabla1[[#This Row],[Fecha de nac]])/365,0)))</f>
        <v/>
      </c>
      <c r="O899" s="170"/>
      <c r="P899" s="34"/>
      <c r="Q899" s="67"/>
      <c r="R899" s="67"/>
      <c r="S899" s="67"/>
      <c r="T899" s="67"/>
      <c r="U899" s="244" t="str">
        <f>IF(F899="","",Tabla1[[#This Row],[Fecha Inicio grupo]]+3*7-7)</f>
        <v/>
      </c>
      <c r="V899" s="245" t="str">
        <f>IF(F899="","",EDATE(Tabla1[[#This Row],[Fecha Inicio grupo]],3))</f>
        <v/>
      </c>
      <c r="W899" s="29"/>
      <c r="X899" s="29"/>
      <c r="Y899" s="76"/>
      <c r="Z899" s="76"/>
      <c r="AA899" s="76"/>
      <c r="AB899" s="76"/>
      <c r="AC899" s="76"/>
      <c r="AD899" s="76"/>
      <c r="AE899" s="76"/>
      <c r="AF899" s="76"/>
      <c r="AG899" s="76"/>
      <c r="AH899" s="76"/>
      <c r="AI899" s="76"/>
      <c r="AJ899" s="76"/>
      <c r="AK899" s="76"/>
      <c r="AL899" s="76"/>
      <c r="AM899" s="76"/>
      <c r="AN899" s="76"/>
      <c r="AO899" s="145"/>
      <c r="AP899" s="247" t="str">
        <f>IF(F899="","",IFERROR(VLOOKUP(SUBSTITUTE(SUBSTITUTE(Tabla1[[#This Row],[Uso Sistemas]],"T","P"),"N","F"),Parámetros!$M$2:$N$17,2,0),"Completar hasta 3ra sem. para evaluar a Probacionista"))</f>
        <v/>
      </c>
      <c r="AQ899" s="39"/>
      <c r="AR899" s="39"/>
      <c r="AS899" s="39"/>
      <c r="AT899" s="28"/>
      <c r="AU899" s="55"/>
      <c r="AV899" s="55"/>
      <c r="AW899" s="55"/>
      <c r="AX899" s="249" t="str">
        <f>IF(V899="","",EOMONTH(EDATE(Tabla1[[#This Row],[Fecha Finalización]],2),0))</f>
        <v/>
      </c>
      <c r="AY899" s="39"/>
      <c r="AZ899" s="250" t="str">
        <f>IF(V899="","",EOMONTH(EDATE(Tabla1[[#This Row],[Fecha Finalización]],3),0))</f>
        <v/>
      </c>
      <c r="BA899" s="39"/>
      <c r="BB899" s="39"/>
      <c r="BC899" s="236"/>
      <c r="BD899" s="234" t="str">
        <f>IF(F899="","",Tabla1[[#This Row],[sem 01]]&amp;Tabla1[[#This Row],[sem 02]]&amp;Tabla1[[#This Row],[sem 03]])</f>
        <v/>
      </c>
      <c r="BE899" s="235" t="str">
        <f>IF(TRIM(F899)="","",$B$1&amp;"-"&amp;SUBSTITUTE(Tabla1[[#This Row],[Mes Inscrito]]," ","")&amp;"-"&amp;SUBSTITUTE(Tabla1[[#This Row],[Dia de clases Inscrito]]," ","")&amp;"-"&amp;SUBSTITUTE(Tabla1[[#This Row],[Horario Inscrito]]," ","")&amp;"-"&amp;Tabla1[[#This Row],[Fecha Inicio grupo]])</f>
        <v/>
      </c>
      <c r="BF899" s="252" t="str">
        <f>IF(F899="","",Tabla1[[#This Row],[Curso]])</f>
        <v/>
      </c>
      <c r="BG899" s="253" t="str">
        <f>+IF(TRIM(F899)="","",$B$1&amp;"-"&amp;TRIM(Tabla1[[#This Row],[Mes Inscrito]])&amp;"-"&amp;TRIM(Tabla1[[#This Row],[Dia de clases Inscrito]])&amp;"-"&amp;TRIM(Tabla1[[#This Row],[Horario Inscrito]])&amp;"-"&amp;TRIM(Tabla1[[#This Row],[Fecha Inicio grupo]])&amp;"-"&amp;TRIM(Tabla1[[#This Row],[Tipo Incrito]]))</f>
        <v/>
      </c>
      <c r="BH899" s="307"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8"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8"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8" t="str">
        <f>IF(Tabla1[[#This Row],[Fecha Inicio grupo]]="","",IFERROR(VLOOKUP(Tabla1[[#This Row],[Mes de Alta como miembro]],Parámetros!$AM$2:$AN$16,2,0),"01/01/1900"))</f>
        <v/>
      </c>
    </row>
    <row r="900" spans="1:63" ht="14.45">
      <c r="A900" s="68">
        <v>897</v>
      </c>
      <c r="B900" s="29"/>
      <c r="C900" s="34"/>
      <c r="D900" s="42"/>
      <c r="E900" s="64"/>
      <c r="F900" s="45"/>
      <c r="G900" s="45"/>
      <c r="H900" s="164"/>
      <c r="I900" s="42"/>
      <c r="J900" s="28"/>
      <c r="K900" s="69"/>
      <c r="L900" s="68"/>
      <c r="M900" s="46"/>
      <c r="N900" s="239" t="str">
        <f ca="1">IF(Tabla1[[#This Row],[Fecha de nac]]="","",IF(Tabla1[[#This Row],[Fecha Finalización]] &gt;=TODAY(), DATEDIF(Tabla1[[#This Row],[Fecha de nac]],TODAY(),"y"), ROUNDDOWN((Tabla1[[#This Row],[Fecha Finalización]] -Tabla1[[#This Row],[Fecha de nac]])/365,0)))</f>
        <v/>
      </c>
      <c r="O900" s="170"/>
      <c r="P900" s="34"/>
      <c r="Q900" s="67"/>
      <c r="R900" s="67"/>
      <c r="S900" s="67"/>
      <c r="T900" s="67"/>
      <c r="U900" s="244" t="str">
        <f>IF(F900="","",Tabla1[[#This Row],[Fecha Inicio grupo]]+3*7-7)</f>
        <v/>
      </c>
      <c r="V900" s="245" t="str">
        <f>IF(F900="","",EDATE(Tabla1[[#This Row],[Fecha Inicio grupo]],3))</f>
        <v/>
      </c>
      <c r="W900" s="29"/>
      <c r="X900" s="29"/>
      <c r="Y900" s="76"/>
      <c r="Z900" s="76"/>
      <c r="AA900" s="76"/>
      <c r="AB900" s="76"/>
      <c r="AC900" s="76"/>
      <c r="AD900" s="76"/>
      <c r="AE900" s="76"/>
      <c r="AF900" s="76"/>
      <c r="AG900" s="76"/>
      <c r="AH900" s="76"/>
      <c r="AI900" s="76"/>
      <c r="AJ900" s="76"/>
      <c r="AK900" s="76"/>
      <c r="AL900" s="76"/>
      <c r="AM900" s="76"/>
      <c r="AN900" s="76"/>
      <c r="AO900" s="145"/>
      <c r="AP900" s="247" t="str">
        <f>IF(F900="","",IFERROR(VLOOKUP(SUBSTITUTE(SUBSTITUTE(Tabla1[[#This Row],[Uso Sistemas]],"T","P"),"N","F"),Parámetros!$M$2:$N$17,2,0),"Completar hasta 3ra sem. para evaluar a Probacionista"))</f>
        <v/>
      </c>
      <c r="AQ900" s="39"/>
      <c r="AR900" s="39"/>
      <c r="AS900" s="39"/>
      <c r="AT900" s="28"/>
      <c r="AU900" s="55"/>
      <c r="AV900" s="55"/>
      <c r="AW900" s="55"/>
      <c r="AX900" s="249" t="str">
        <f>IF(V900="","",EOMONTH(EDATE(Tabla1[[#This Row],[Fecha Finalización]],2),0))</f>
        <v/>
      </c>
      <c r="AY900" s="39"/>
      <c r="AZ900" s="250" t="str">
        <f>IF(V900="","",EOMONTH(EDATE(Tabla1[[#This Row],[Fecha Finalización]],3),0))</f>
        <v/>
      </c>
      <c r="BA900" s="39"/>
      <c r="BB900" s="39"/>
      <c r="BC900" s="236"/>
      <c r="BD900" s="234" t="str">
        <f>IF(F900="","",Tabla1[[#This Row],[sem 01]]&amp;Tabla1[[#This Row],[sem 02]]&amp;Tabla1[[#This Row],[sem 03]])</f>
        <v/>
      </c>
      <c r="BE900" s="235" t="str">
        <f>IF(TRIM(F900)="","",$B$1&amp;"-"&amp;SUBSTITUTE(Tabla1[[#This Row],[Mes Inscrito]]," ","")&amp;"-"&amp;SUBSTITUTE(Tabla1[[#This Row],[Dia de clases Inscrito]]," ","")&amp;"-"&amp;SUBSTITUTE(Tabla1[[#This Row],[Horario Inscrito]]," ","")&amp;"-"&amp;Tabla1[[#This Row],[Fecha Inicio grupo]])</f>
        <v/>
      </c>
      <c r="BF900" s="252" t="str">
        <f>IF(F900="","",Tabla1[[#This Row],[Curso]])</f>
        <v/>
      </c>
      <c r="BG900" s="253" t="str">
        <f>+IF(TRIM(F900)="","",$B$1&amp;"-"&amp;TRIM(Tabla1[[#This Row],[Mes Inscrito]])&amp;"-"&amp;TRIM(Tabla1[[#This Row],[Dia de clases Inscrito]])&amp;"-"&amp;TRIM(Tabla1[[#This Row],[Horario Inscrito]])&amp;"-"&amp;TRIM(Tabla1[[#This Row],[Fecha Inicio grupo]])&amp;"-"&amp;TRIM(Tabla1[[#This Row],[Tipo Incrito]]))</f>
        <v/>
      </c>
      <c r="BH900" s="307"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8"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8"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8" t="str">
        <f>IF(Tabla1[[#This Row],[Fecha Inicio grupo]]="","",IFERROR(VLOOKUP(Tabla1[[#This Row],[Mes de Alta como miembro]],Parámetros!$AM$2:$AN$16,2,0),"01/01/1900"))</f>
        <v/>
      </c>
    </row>
    <row r="901" spans="1:63" ht="14.45">
      <c r="A901" s="68">
        <v>898</v>
      </c>
      <c r="B901" s="29"/>
      <c r="C901" s="34"/>
      <c r="D901" s="42"/>
      <c r="E901" s="64"/>
      <c r="F901" s="45"/>
      <c r="G901" s="45"/>
      <c r="H901" s="164"/>
      <c r="I901" s="42"/>
      <c r="J901" s="28"/>
      <c r="K901" s="69"/>
      <c r="L901" s="68"/>
      <c r="M901" s="46"/>
      <c r="N901" s="239" t="str">
        <f ca="1">IF(Tabla1[[#This Row],[Fecha de nac]]="","",IF(Tabla1[[#This Row],[Fecha Finalización]] &gt;=TODAY(), DATEDIF(Tabla1[[#This Row],[Fecha de nac]],TODAY(),"y"), ROUNDDOWN((Tabla1[[#This Row],[Fecha Finalización]] -Tabla1[[#This Row],[Fecha de nac]])/365,0)))</f>
        <v/>
      </c>
      <c r="O901" s="170"/>
      <c r="P901" s="34"/>
      <c r="Q901" s="67"/>
      <c r="R901" s="67"/>
      <c r="S901" s="67"/>
      <c r="T901" s="67"/>
      <c r="U901" s="244" t="str">
        <f>IF(F901="","",Tabla1[[#This Row],[Fecha Inicio grupo]]+3*7-7)</f>
        <v/>
      </c>
      <c r="V901" s="245" t="str">
        <f>IF(F901="","",EDATE(Tabla1[[#This Row],[Fecha Inicio grupo]],3))</f>
        <v/>
      </c>
      <c r="W901" s="29"/>
      <c r="X901" s="29"/>
      <c r="Y901" s="76"/>
      <c r="Z901" s="76"/>
      <c r="AA901" s="76"/>
      <c r="AB901" s="76"/>
      <c r="AC901" s="76"/>
      <c r="AD901" s="76"/>
      <c r="AE901" s="76"/>
      <c r="AF901" s="76"/>
      <c r="AG901" s="76"/>
      <c r="AH901" s="76"/>
      <c r="AI901" s="76"/>
      <c r="AJ901" s="76"/>
      <c r="AK901" s="76"/>
      <c r="AL901" s="76"/>
      <c r="AM901" s="76"/>
      <c r="AN901" s="76"/>
      <c r="AO901" s="145"/>
      <c r="AP901" s="247" t="str">
        <f>IF(F901="","",IFERROR(VLOOKUP(SUBSTITUTE(SUBSTITUTE(Tabla1[[#This Row],[Uso Sistemas]],"T","P"),"N","F"),Parámetros!$M$2:$N$17,2,0),"Completar hasta 3ra sem. para evaluar a Probacionista"))</f>
        <v/>
      </c>
      <c r="AQ901" s="39"/>
      <c r="AR901" s="39"/>
      <c r="AS901" s="39"/>
      <c r="AT901" s="28"/>
      <c r="AU901" s="55"/>
      <c r="AV901" s="55"/>
      <c r="AW901" s="55"/>
      <c r="AX901" s="249" t="str">
        <f>IF(V901="","",EOMONTH(EDATE(Tabla1[[#This Row],[Fecha Finalización]],2),0))</f>
        <v/>
      </c>
      <c r="AY901" s="39"/>
      <c r="AZ901" s="250" t="str">
        <f>IF(V901="","",EOMONTH(EDATE(Tabla1[[#This Row],[Fecha Finalización]],3),0))</f>
        <v/>
      </c>
      <c r="BA901" s="39"/>
      <c r="BB901" s="39"/>
      <c r="BC901" s="236"/>
      <c r="BD901" s="234" t="str">
        <f>IF(F901="","",Tabla1[[#This Row],[sem 01]]&amp;Tabla1[[#This Row],[sem 02]]&amp;Tabla1[[#This Row],[sem 03]])</f>
        <v/>
      </c>
      <c r="BE901" s="235" t="str">
        <f>IF(TRIM(F901)="","",$B$1&amp;"-"&amp;SUBSTITUTE(Tabla1[[#This Row],[Mes Inscrito]]," ","")&amp;"-"&amp;SUBSTITUTE(Tabla1[[#This Row],[Dia de clases Inscrito]]," ","")&amp;"-"&amp;SUBSTITUTE(Tabla1[[#This Row],[Horario Inscrito]]," ","")&amp;"-"&amp;Tabla1[[#This Row],[Fecha Inicio grupo]])</f>
        <v/>
      </c>
      <c r="BF901" s="252" t="str">
        <f>IF(F901="","",Tabla1[[#This Row],[Curso]])</f>
        <v/>
      </c>
      <c r="BG901" s="253" t="str">
        <f>+IF(TRIM(F901)="","",$B$1&amp;"-"&amp;TRIM(Tabla1[[#This Row],[Mes Inscrito]])&amp;"-"&amp;TRIM(Tabla1[[#This Row],[Dia de clases Inscrito]])&amp;"-"&amp;TRIM(Tabla1[[#This Row],[Horario Inscrito]])&amp;"-"&amp;TRIM(Tabla1[[#This Row],[Fecha Inicio grupo]])&amp;"-"&amp;TRIM(Tabla1[[#This Row],[Tipo Incrito]]))</f>
        <v/>
      </c>
      <c r="BH901" s="307"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8"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8"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8" t="str">
        <f>IF(Tabla1[[#This Row],[Fecha Inicio grupo]]="","",IFERROR(VLOOKUP(Tabla1[[#This Row],[Mes de Alta como miembro]],Parámetros!$AM$2:$AN$16,2,0),"01/01/1900"))</f>
        <v/>
      </c>
    </row>
    <row r="902" spans="1:63" ht="14.45">
      <c r="A902" s="68">
        <v>899</v>
      </c>
      <c r="B902" s="29"/>
      <c r="C902" s="34"/>
      <c r="D902" s="42"/>
      <c r="E902" s="64"/>
      <c r="F902" s="45"/>
      <c r="G902" s="45"/>
      <c r="H902" s="164"/>
      <c r="I902" s="42"/>
      <c r="J902" s="28"/>
      <c r="K902" s="69"/>
      <c r="L902" s="68"/>
      <c r="M902" s="46"/>
      <c r="N902" s="239" t="str">
        <f ca="1">IF(Tabla1[[#This Row],[Fecha de nac]]="","",IF(Tabla1[[#This Row],[Fecha Finalización]] &gt;=TODAY(), DATEDIF(Tabla1[[#This Row],[Fecha de nac]],TODAY(),"y"), ROUNDDOWN((Tabla1[[#This Row],[Fecha Finalización]] -Tabla1[[#This Row],[Fecha de nac]])/365,0)))</f>
        <v/>
      </c>
      <c r="O902" s="170"/>
      <c r="P902" s="34"/>
      <c r="Q902" s="67"/>
      <c r="R902" s="67"/>
      <c r="S902" s="67"/>
      <c r="T902" s="67"/>
      <c r="U902" s="244" t="str">
        <f>IF(F902="","",Tabla1[[#This Row],[Fecha Inicio grupo]]+3*7-7)</f>
        <v/>
      </c>
      <c r="V902" s="245" t="str">
        <f>IF(F902="","",EDATE(Tabla1[[#This Row],[Fecha Inicio grupo]],3))</f>
        <v/>
      </c>
      <c r="W902" s="29"/>
      <c r="X902" s="29"/>
      <c r="Y902" s="76"/>
      <c r="Z902" s="76"/>
      <c r="AA902" s="76"/>
      <c r="AB902" s="76"/>
      <c r="AC902" s="76"/>
      <c r="AD902" s="76"/>
      <c r="AE902" s="76"/>
      <c r="AF902" s="76"/>
      <c r="AG902" s="76"/>
      <c r="AH902" s="76"/>
      <c r="AI902" s="76"/>
      <c r="AJ902" s="76"/>
      <c r="AK902" s="76"/>
      <c r="AL902" s="76"/>
      <c r="AM902" s="76"/>
      <c r="AN902" s="76"/>
      <c r="AO902" s="145"/>
      <c r="AP902" s="247" t="str">
        <f>IF(F902="","",IFERROR(VLOOKUP(SUBSTITUTE(SUBSTITUTE(Tabla1[[#This Row],[Uso Sistemas]],"T","P"),"N","F"),Parámetros!$M$2:$N$17,2,0),"Completar hasta 3ra sem. para evaluar a Probacionista"))</f>
        <v/>
      </c>
      <c r="AQ902" s="39"/>
      <c r="AR902" s="39"/>
      <c r="AS902" s="39"/>
      <c r="AT902" s="28"/>
      <c r="AU902" s="55"/>
      <c r="AV902" s="55"/>
      <c r="AW902" s="55"/>
      <c r="AX902" s="249" t="str">
        <f>IF(V902="","",EOMONTH(EDATE(Tabla1[[#This Row],[Fecha Finalización]],2),0))</f>
        <v/>
      </c>
      <c r="AY902" s="39"/>
      <c r="AZ902" s="250" t="str">
        <f>IF(V902="","",EOMONTH(EDATE(Tabla1[[#This Row],[Fecha Finalización]],3),0))</f>
        <v/>
      </c>
      <c r="BA902" s="39"/>
      <c r="BB902" s="39"/>
      <c r="BC902" s="236"/>
      <c r="BD902" s="234" t="str">
        <f>IF(F902="","",Tabla1[[#This Row],[sem 01]]&amp;Tabla1[[#This Row],[sem 02]]&amp;Tabla1[[#This Row],[sem 03]])</f>
        <v/>
      </c>
      <c r="BE902" s="235" t="str">
        <f>IF(TRIM(F902)="","",$B$1&amp;"-"&amp;SUBSTITUTE(Tabla1[[#This Row],[Mes Inscrito]]," ","")&amp;"-"&amp;SUBSTITUTE(Tabla1[[#This Row],[Dia de clases Inscrito]]," ","")&amp;"-"&amp;SUBSTITUTE(Tabla1[[#This Row],[Horario Inscrito]]," ","")&amp;"-"&amp;Tabla1[[#This Row],[Fecha Inicio grupo]])</f>
        <v/>
      </c>
      <c r="BF902" s="252" t="str">
        <f>IF(F902="","",Tabla1[[#This Row],[Curso]])</f>
        <v/>
      </c>
      <c r="BG902" s="253" t="str">
        <f>+IF(TRIM(F902)="","",$B$1&amp;"-"&amp;TRIM(Tabla1[[#This Row],[Mes Inscrito]])&amp;"-"&amp;TRIM(Tabla1[[#This Row],[Dia de clases Inscrito]])&amp;"-"&amp;TRIM(Tabla1[[#This Row],[Horario Inscrito]])&amp;"-"&amp;TRIM(Tabla1[[#This Row],[Fecha Inicio grupo]])&amp;"-"&amp;TRIM(Tabla1[[#This Row],[Tipo Incrito]]))</f>
        <v/>
      </c>
      <c r="BH902" s="307"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8"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8"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8" t="str">
        <f>IF(Tabla1[[#This Row],[Fecha Inicio grupo]]="","",IFERROR(VLOOKUP(Tabla1[[#This Row],[Mes de Alta como miembro]],Parámetros!$AM$2:$AN$16,2,0),"01/01/1900"))</f>
        <v/>
      </c>
    </row>
    <row r="903" spans="1:63" ht="14.45">
      <c r="A903" s="68">
        <v>900</v>
      </c>
      <c r="B903" s="29"/>
      <c r="C903" s="34"/>
      <c r="D903" s="42"/>
      <c r="E903" s="64"/>
      <c r="F903" s="45"/>
      <c r="G903" s="45"/>
      <c r="H903" s="164"/>
      <c r="I903" s="42"/>
      <c r="J903" s="28"/>
      <c r="K903" s="69"/>
      <c r="L903" s="68"/>
      <c r="M903" s="46"/>
      <c r="N903" s="239" t="str">
        <f ca="1">IF(Tabla1[[#This Row],[Fecha de nac]]="","",IF(Tabla1[[#This Row],[Fecha Finalización]] &gt;=TODAY(), DATEDIF(Tabla1[[#This Row],[Fecha de nac]],TODAY(),"y"), ROUNDDOWN((Tabla1[[#This Row],[Fecha Finalización]] -Tabla1[[#This Row],[Fecha de nac]])/365,0)))</f>
        <v/>
      </c>
      <c r="O903" s="170"/>
      <c r="P903" s="34"/>
      <c r="Q903" s="67"/>
      <c r="R903" s="67"/>
      <c r="S903" s="67"/>
      <c r="T903" s="67"/>
      <c r="U903" s="244" t="str">
        <f>IF(F903="","",Tabla1[[#This Row],[Fecha Inicio grupo]]+3*7-7)</f>
        <v/>
      </c>
      <c r="V903" s="245" t="str">
        <f>IF(F903="","",EDATE(Tabla1[[#This Row],[Fecha Inicio grupo]],3))</f>
        <v/>
      </c>
      <c r="W903" s="29"/>
      <c r="X903" s="29"/>
      <c r="Y903" s="76"/>
      <c r="Z903" s="76"/>
      <c r="AA903" s="76"/>
      <c r="AB903" s="76"/>
      <c r="AC903" s="76"/>
      <c r="AD903" s="76"/>
      <c r="AE903" s="76"/>
      <c r="AF903" s="76"/>
      <c r="AG903" s="76"/>
      <c r="AH903" s="76"/>
      <c r="AI903" s="76"/>
      <c r="AJ903" s="76"/>
      <c r="AK903" s="76"/>
      <c r="AL903" s="76"/>
      <c r="AM903" s="76"/>
      <c r="AN903" s="76"/>
      <c r="AO903" s="145"/>
      <c r="AP903" s="247" t="str">
        <f>IF(F903="","",IFERROR(VLOOKUP(SUBSTITUTE(SUBSTITUTE(Tabla1[[#This Row],[Uso Sistemas]],"T","P"),"N","F"),Parámetros!$M$2:$N$17,2,0),"Completar hasta 3ra sem. para evaluar a Probacionista"))</f>
        <v/>
      </c>
      <c r="AQ903" s="39"/>
      <c r="AR903" s="39"/>
      <c r="AS903" s="39"/>
      <c r="AT903" s="28"/>
      <c r="AU903" s="55"/>
      <c r="AV903" s="55"/>
      <c r="AW903" s="55"/>
      <c r="AX903" s="249" t="str">
        <f>IF(V903="","",EOMONTH(EDATE(Tabla1[[#This Row],[Fecha Finalización]],2),0))</f>
        <v/>
      </c>
      <c r="AY903" s="39"/>
      <c r="AZ903" s="250" t="str">
        <f>IF(V903="","",EOMONTH(EDATE(Tabla1[[#This Row],[Fecha Finalización]],3),0))</f>
        <v/>
      </c>
      <c r="BA903" s="39"/>
      <c r="BB903" s="39"/>
      <c r="BC903" s="236"/>
      <c r="BD903" s="234" t="str">
        <f>IF(F903="","",Tabla1[[#This Row],[sem 01]]&amp;Tabla1[[#This Row],[sem 02]]&amp;Tabla1[[#This Row],[sem 03]])</f>
        <v/>
      </c>
      <c r="BE903" s="235" t="str">
        <f>IF(TRIM(F903)="","",$B$1&amp;"-"&amp;SUBSTITUTE(Tabla1[[#This Row],[Mes Inscrito]]," ","")&amp;"-"&amp;SUBSTITUTE(Tabla1[[#This Row],[Dia de clases Inscrito]]," ","")&amp;"-"&amp;SUBSTITUTE(Tabla1[[#This Row],[Horario Inscrito]]," ","")&amp;"-"&amp;Tabla1[[#This Row],[Fecha Inicio grupo]])</f>
        <v/>
      </c>
      <c r="BF903" s="252" t="str">
        <f>IF(F903="","",Tabla1[[#This Row],[Curso]])</f>
        <v/>
      </c>
      <c r="BG903" s="253" t="str">
        <f>+IF(TRIM(F903)="","",$B$1&amp;"-"&amp;TRIM(Tabla1[[#This Row],[Mes Inscrito]])&amp;"-"&amp;TRIM(Tabla1[[#This Row],[Dia de clases Inscrito]])&amp;"-"&amp;TRIM(Tabla1[[#This Row],[Horario Inscrito]])&amp;"-"&amp;TRIM(Tabla1[[#This Row],[Fecha Inicio grupo]])&amp;"-"&amp;TRIM(Tabla1[[#This Row],[Tipo Incrito]]))</f>
        <v/>
      </c>
      <c r="BH903" s="307"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8"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8"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8" t="str">
        <f>IF(Tabla1[[#This Row],[Fecha Inicio grupo]]="","",IFERROR(VLOOKUP(Tabla1[[#This Row],[Mes de Alta como miembro]],Parámetros!$AM$2:$AN$16,2,0),"01/01/1900"))</f>
        <v/>
      </c>
    </row>
    <row r="904" spans="1:63" ht="14.45">
      <c r="A904" s="68">
        <v>901</v>
      </c>
      <c r="B904" s="29"/>
      <c r="C904" s="34"/>
      <c r="D904" s="42"/>
      <c r="E904" s="64"/>
      <c r="F904" s="45"/>
      <c r="G904" s="45"/>
      <c r="H904" s="164"/>
      <c r="I904" s="42"/>
      <c r="J904" s="28"/>
      <c r="K904" s="69"/>
      <c r="L904" s="68"/>
      <c r="M904" s="46"/>
      <c r="N904" s="239" t="str">
        <f ca="1">IF(Tabla1[[#This Row],[Fecha de nac]]="","",IF(Tabla1[[#This Row],[Fecha Finalización]] &gt;=TODAY(), DATEDIF(Tabla1[[#This Row],[Fecha de nac]],TODAY(),"y"), ROUNDDOWN((Tabla1[[#This Row],[Fecha Finalización]] -Tabla1[[#This Row],[Fecha de nac]])/365,0)))</f>
        <v/>
      </c>
      <c r="O904" s="170"/>
      <c r="P904" s="34"/>
      <c r="Q904" s="67"/>
      <c r="R904" s="67"/>
      <c r="S904" s="67"/>
      <c r="T904" s="67"/>
      <c r="U904" s="244" t="str">
        <f>IF(F904="","",Tabla1[[#This Row],[Fecha Inicio grupo]]+3*7-7)</f>
        <v/>
      </c>
      <c r="V904" s="245" t="str">
        <f>IF(F904="","",EDATE(Tabla1[[#This Row],[Fecha Inicio grupo]],3))</f>
        <v/>
      </c>
      <c r="W904" s="29"/>
      <c r="X904" s="29"/>
      <c r="Y904" s="76"/>
      <c r="Z904" s="76"/>
      <c r="AA904" s="76"/>
      <c r="AB904" s="76"/>
      <c r="AC904" s="76"/>
      <c r="AD904" s="76"/>
      <c r="AE904" s="76"/>
      <c r="AF904" s="76"/>
      <c r="AG904" s="76"/>
      <c r="AH904" s="76"/>
      <c r="AI904" s="76"/>
      <c r="AJ904" s="76"/>
      <c r="AK904" s="76"/>
      <c r="AL904" s="76"/>
      <c r="AM904" s="76"/>
      <c r="AN904" s="76"/>
      <c r="AO904" s="145"/>
      <c r="AP904" s="247" t="str">
        <f>IF(F904="","",IFERROR(VLOOKUP(SUBSTITUTE(SUBSTITUTE(Tabla1[[#This Row],[Uso Sistemas]],"T","P"),"N","F"),Parámetros!$M$2:$N$17,2,0),"Completar hasta 3ra sem. para evaluar a Probacionista"))</f>
        <v/>
      </c>
      <c r="AQ904" s="39"/>
      <c r="AR904" s="39"/>
      <c r="AS904" s="39"/>
      <c r="AT904" s="28"/>
      <c r="AU904" s="55"/>
      <c r="AV904" s="55"/>
      <c r="AW904" s="55"/>
      <c r="AX904" s="249" t="str">
        <f>IF(V904="","",EOMONTH(EDATE(Tabla1[[#This Row],[Fecha Finalización]],2),0))</f>
        <v/>
      </c>
      <c r="AY904" s="39"/>
      <c r="AZ904" s="250" t="str">
        <f>IF(V904="","",EOMONTH(EDATE(Tabla1[[#This Row],[Fecha Finalización]],3),0))</f>
        <v/>
      </c>
      <c r="BA904" s="39"/>
      <c r="BB904" s="39"/>
      <c r="BC904" s="236"/>
      <c r="BD904" s="234" t="str">
        <f>IF(F904="","",Tabla1[[#This Row],[sem 01]]&amp;Tabla1[[#This Row],[sem 02]]&amp;Tabla1[[#This Row],[sem 03]])</f>
        <v/>
      </c>
      <c r="BE904" s="235" t="str">
        <f>IF(TRIM(F904)="","",$B$1&amp;"-"&amp;SUBSTITUTE(Tabla1[[#This Row],[Mes Inscrito]]," ","")&amp;"-"&amp;SUBSTITUTE(Tabla1[[#This Row],[Dia de clases Inscrito]]," ","")&amp;"-"&amp;SUBSTITUTE(Tabla1[[#This Row],[Horario Inscrito]]," ","")&amp;"-"&amp;Tabla1[[#This Row],[Fecha Inicio grupo]])</f>
        <v/>
      </c>
      <c r="BF904" s="252" t="str">
        <f>IF(F904="","",Tabla1[[#This Row],[Curso]])</f>
        <v/>
      </c>
      <c r="BG904" s="253" t="str">
        <f>+IF(TRIM(F904)="","",$B$1&amp;"-"&amp;TRIM(Tabla1[[#This Row],[Mes Inscrito]])&amp;"-"&amp;TRIM(Tabla1[[#This Row],[Dia de clases Inscrito]])&amp;"-"&amp;TRIM(Tabla1[[#This Row],[Horario Inscrito]])&amp;"-"&amp;TRIM(Tabla1[[#This Row],[Fecha Inicio grupo]])&amp;"-"&amp;TRIM(Tabla1[[#This Row],[Tipo Incrito]]))</f>
        <v/>
      </c>
      <c r="BH904" s="307"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8"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8"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8" t="str">
        <f>IF(Tabla1[[#This Row],[Fecha Inicio grupo]]="","",IFERROR(VLOOKUP(Tabla1[[#This Row],[Mes de Alta como miembro]],Parámetros!$AM$2:$AN$16,2,0),"01/01/1900"))</f>
        <v/>
      </c>
    </row>
    <row r="905" spans="1:63" ht="14.45">
      <c r="A905" s="68">
        <v>902</v>
      </c>
      <c r="B905" s="29"/>
      <c r="C905" s="34"/>
      <c r="D905" s="42"/>
      <c r="E905" s="64"/>
      <c r="F905" s="45"/>
      <c r="G905" s="45"/>
      <c r="H905" s="164"/>
      <c r="I905" s="42"/>
      <c r="J905" s="28"/>
      <c r="K905" s="69"/>
      <c r="L905" s="68"/>
      <c r="M905" s="46"/>
      <c r="N905" s="239" t="str">
        <f ca="1">IF(Tabla1[[#This Row],[Fecha de nac]]="","",IF(Tabla1[[#This Row],[Fecha Finalización]] &gt;=TODAY(), DATEDIF(Tabla1[[#This Row],[Fecha de nac]],TODAY(),"y"), ROUNDDOWN((Tabla1[[#This Row],[Fecha Finalización]] -Tabla1[[#This Row],[Fecha de nac]])/365,0)))</f>
        <v/>
      </c>
      <c r="O905" s="170"/>
      <c r="P905" s="34"/>
      <c r="Q905" s="67"/>
      <c r="R905" s="67"/>
      <c r="S905" s="67"/>
      <c r="T905" s="67"/>
      <c r="U905" s="244" t="str">
        <f>IF(F905="","",Tabla1[[#This Row],[Fecha Inicio grupo]]+3*7-7)</f>
        <v/>
      </c>
      <c r="V905" s="245" t="str">
        <f>IF(F905="","",EDATE(Tabla1[[#This Row],[Fecha Inicio grupo]],3))</f>
        <v/>
      </c>
      <c r="W905" s="29"/>
      <c r="X905" s="29"/>
      <c r="Y905" s="76"/>
      <c r="Z905" s="76"/>
      <c r="AA905" s="76"/>
      <c r="AB905" s="76"/>
      <c r="AC905" s="76"/>
      <c r="AD905" s="76"/>
      <c r="AE905" s="76"/>
      <c r="AF905" s="76"/>
      <c r="AG905" s="76"/>
      <c r="AH905" s="76"/>
      <c r="AI905" s="76"/>
      <c r="AJ905" s="76"/>
      <c r="AK905" s="76"/>
      <c r="AL905" s="76"/>
      <c r="AM905" s="76"/>
      <c r="AN905" s="76"/>
      <c r="AO905" s="145"/>
      <c r="AP905" s="247" t="str">
        <f>IF(F905="","",IFERROR(VLOOKUP(SUBSTITUTE(SUBSTITUTE(Tabla1[[#This Row],[Uso Sistemas]],"T","P"),"N","F"),Parámetros!$M$2:$N$17,2,0),"Completar hasta 3ra sem. para evaluar a Probacionista"))</f>
        <v/>
      </c>
      <c r="AQ905" s="39"/>
      <c r="AR905" s="39"/>
      <c r="AS905" s="39"/>
      <c r="AT905" s="28"/>
      <c r="AU905" s="55"/>
      <c r="AV905" s="55"/>
      <c r="AW905" s="55"/>
      <c r="AX905" s="249" t="str">
        <f>IF(V905="","",EOMONTH(EDATE(Tabla1[[#This Row],[Fecha Finalización]],2),0))</f>
        <v/>
      </c>
      <c r="AY905" s="39"/>
      <c r="AZ905" s="250" t="str">
        <f>IF(V905="","",EOMONTH(EDATE(Tabla1[[#This Row],[Fecha Finalización]],3),0))</f>
        <v/>
      </c>
      <c r="BA905" s="39"/>
      <c r="BB905" s="39"/>
      <c r="BC905" s="236"/>
      <c r="BD905" s="234" t="str">
        <f>IF(F905="","",Tabla1[[#This Row],[sem 01]]&amp;Tabla1[[#This Row],[sem 02]]&amp;Tabla1[[#This Row],[sem 03]])</f>
        <v/>
      </c>
      <c r="BE905" s="235" t="str">
        <f>IF(TRIM(F905)="","",$B$1&amp;"-"&amp;SUBSTITUTE(Tabla1[[#This Row],[Mes Inscrito]]," ","")&amp;"-"&amp;SUBSTITUTE(Tabla1[[#This Row],[Dia de clases Inscrito]]," ","")&amp;"-"&amp;SUBSTITUTE(Tabla1[[#This Row],[Horario Inscrito]]," ","")&amp;"-"&amp;Tabla1[[#This Row],[Fecha Inicio grupo]])</f>
        <v/>
      </c>
      <c r="BF905" s="252" t="str">
        <f>IF(F905="","",Tabla1[[#This Row],[Curso]])</f>
        <v/>
      </c>
      <c r="BG905" s="253" t="str">
        <f>+IF(TRIM(F905)="","",$B$1&amp;"-"&amp;TRIM(Tabla1[[#This Row],[Mes Inscrito]])&amp;"-"&amp;TRIM(Tabla1[[#This Row],[Dia de clases Inscrito]])&amp;"-"&amp;TRIM(Tabla1[[#This Row],[Horario Inscrito]])&amp;"-"&amp;TRIM(Tabla1[[#This Row],[Fecha Inicio grupo]])&amp;"-"&amp;TRIM(Tabla1[[#This Row],[Tipo Incrito]]))</f>
        <v/>
      </c>
      <c r="BH905" s="307"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8"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8"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8" t="str">
        <f>IF(Tabla1[[#This Row],[Fecha Inicio grupo]]="","",IFERROR(VLOOKUP(Tabla1[[#This Row],[Mes de Alta como miembro]],Parámetros!$AM$2:$AN$16,2,0),"01/01/1900"))</f>
        <v/>
      </c>
    </row>
    <row r="906" spans="1:63" ht="14.45">
      <c r="A906" s="68">
        <v>903</v>
      </c>
      <c r="B906" s="29"/>
      <c r="C906" s="34"/>
      <c r="D906" s="42"/>
      <c r="E906" s="64"/>
      <c r="F906" s="45"/>
      <c r="G906" s="45"/>
      <c r="H906" s="164"/>
      <c r="I906" s="42"/>
      <c r="J906" s="28"/>
      <c r="K906" s="69"/>
      <c r="L906" s="68"/>
      <c r="M906" s="46"/>
      <c r="N906" s="239" t="str">
        <f ca="1">IF(Tabla1[[#This Row],[Fecha de nac]]="","",IF(Tabla1[[#This Row],[Fecha Finalización]] &gt;=TODAY(), DATEDIF(Tabla1[[#This Row],[Fecha de nac]],TODAY(),"y"), ROUNDDOWN((Tabla1[[#This Row],[Fecha Finalización]] -Tabla1[[#This Row],[Fecha de nac]])/365,0)))</f>
        <v/>
      </c>
      <c r="O906" s="170"/>
      <c r="P906" s="34"/>
      <c r="Q906" s="67"/>
      <c r="R906" s="67"/>
      <c r="S906" s="67"/>
      <c r="T906" s="67"/>
      <c r="U906" s="244" t="str">
        <f>IF(F906="","",Tabla1[[#This Row],[Fecha Inicio grupo]]+3*7-7)</f>
        <v/>
      </c>
      <c r="V906" s="245" t="str">
        <f>IF(F906="","",EDATE(Tabla1[[#This Row],[Fecha Inicio grupo]],3))</f>
        <v/>
      </c>
      <c r="W906" s="29"/>
      <c r="X906" s="29"/>
      <c r="Y906" s="76"/>
      <c r="Z906" s="76"/>
      <c r="AA906" s="76"/>
      <c r="AB906" s="76"/>
      <c r="AC906" s="76"/>
      <c r="AD906" s="76"/>
      <c r="AE906" s="76"/>
      <c r="AF906" s="76"/>
      <c r="AG906" s="76"/>
      <c r="AH906" s="76"/>
      <c r="AI906" s="76"/>
      <c r="AJ906" s="76"/>
      <c r="AK906" s="76"/>
      <c r="AL906" s="76"/>
      <c r="AM906" s="76"/>
      <c r="AN906" s="76"/>
      <c r="AO906" s="145"/>
      <c r="AP906" s="247" t="str">
        <f>IF(F906="","",IFERROR(VLOOKUP(SUBSTITUTE(SUBSTITUTE(Tabla1[[#This Row],[Uso Sistemas]],"T","P"),"N","F"),Parámetros!$M$2:$N$17,2,0),"Completar hasta 3ra sem. para evaluar a Probacionista"))</f>
        <v/>
      </c>
      <c r="AQ906" s="39"/>
      <c r="AR906" s="39"/>
      <c r="AS906" s="39"/>
      <c r="AT906" s="28"/>
      <c r="AU906" s="55"/>
      <c r="AV906" s="55"/>
      <c r="AW906" s="55"/>
      <c r="AX906" s="249" t="str">
        <f>IF(V906="","",EOMONTH(EDATE(Tabla1[[#This Row],[Fecha Finalización]],2),0))</f>
        <v/>
      </c>
      <c r="AY906" s="39"/>
      <c r="AZ906" s="250" t="str">
        <f>IF(V906="","",EOMONTH(EDATE(Tabla1[[#This Row],[Fecha Finalización]],3),0))</f>
        <v/>
      </c>
      <c r="BA906" s="39"/>
      <c r="BB906" s="39"/>
      <c r="BC906" s="236"/>
      <c r="BD906" s="234" t="str">
        <f>IF(F906="","",Tabla1[[#This Row],[sem 01]]&amp;Tabla1[[#This Row],[sem 02]]&amp;Tabla1[[#This Row],[sem 03]])</f>
        <v/>
      </c>
      <c r="BE906" s="235" t="str">
        <f>IF(TRIM(F906)="","",$B$1&amp;"-"&amp;SUBSTITUTE(Tabla1[[#This Row],[Mes Inscrito]]," ","")&amp;"-"&amp;SUBSTITUTE(Tabla1[[#This Row],[Dia de clases Inscrito]]," ","")&amp;"-"&amp;SUBSTITUTE(Tabla1[[#This Row],[Horario Inscrito]]," ","")&amp;"-"&amp;Tabla1[[#This Row],[Fecha Inicio grupo]])</f>
        <v/>
      </c>
      <c r="BF906" s="252" t="str">
        <f>IF(F906="","",Tabla1[[#This Row],[Curso]])</f>
        <v/>
      </c>
      <c r="BG906" s="253" t="str">
        <f>+IF(TRIM(F906)="","",$B$1&amp;"-"&amp;TRIM(Tabla1[[#This Row],[Mes Inscrito]])&amp;"-"&amp;TRIM(Tabla1[[#This Row],[Dia de clases Inscrito]])&amp;"-"&amp;TRIM(Tabla1[[#This Row],[Horario Inscrito]])&amp;"-"&amp;TRIM(Tabla1[[#This Row],[Fecha Inicio grupo]])&amp;"-"&amp;TRIM(Tabla1[[#This Row],[Tipo Incrito]]))</f>
        <v/>
      </c>
      <c r="BH906" s="307"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8"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8"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8" t="str">
        <f>IF(Tabla1[[#This Row],[Fecha Inicio grupo]]="","",IFERROR(VLOOKUP(Tabla1[[#This Row],[Mes de Alta como miembro]],Parámetros!$AM$2:$AN$16,2,0),"01/01/1900"))</f>
        <v/>
      </c>
    </row>
    <row r="907" spans="1:63" ht="14.45">
      <c r="A907" s="68">
        <v>904</v>
      </c>
      <c r="B907" s="29"/>
      <c r="C907" s="34"/>
      <c r="D907" s="42"/>
      <c r="E907" s="64"/>
      <c r="F907" s="45"/>
      <c r="G907" s="45"/>
      <c r="H907" s="164"/>
      <c r="I907" s="42"/>
      <c r="J907" s="28"/>
      <c r="K907" s="69"/>
      <c r="L907" s="68"/>
      <c r="M907" s="46"/>
      <c r="N907" s="239" t="str">
        <f ca="1">IF(Tabla1[[#This Row],[Fecha de nac]]="","",IF(Tabla1[[#This Row],[Fecha Finalización]] &gt;=TODAY(), DATEDIF(Tabla1[[#This Row],[Fecha de nac]],TODAY(),"y"), ROUNDDOWN((Tabla1[[#This Row],[Fecha Finalización]] -Tabla1[[#This Row],[Fecha de nac]])/365,0)))</f>
        <v/>
      </c>
      <c r="O907" s="170"/>
      <c r="P907" s="34"/>
      <c r="Q907" s="67"/>
      <c r="R907" s="67"/>
      <c r="S907" s="67"/>
      <c r="T907" s="67"/>
      <c r="U907" s="244" t="str">
        <f>IF(F907="","",Tabla1[[#This Row],[Fecha Inicio grupo]]+3*7-7)</f>
        <v/>
      </c>
      <c r="V907" s="245" t="str">
        <f>IF(F907="","",EDATE(Tabla1[[#This Row],[Fecha Inicio grupo]],3))</f>
        <v/>
      </c>
      <c r="W907" s="29"/>
      <c r="X907" s="29"/>
      <c r="Y907" s="76"/>
      <c r="Z907" s="76"/>
      <c r="AA907" s="76"/>
      <c r="AB907" s="76"/>
      <c r="AC907" s="76"/>
      <c r="AD907" s="76"/>
      <c r="AE907" s="76"/>
      <c r="AF907" s="76"/>
      <c r="AG907" s="76"/>
      <c r="AH907" s="76"/>
      <c r="AI907" s="76"/>
      <c r="AJ907" s="76"/>
      <c r="AK907" s="76"/>
      <c r="AL907" s="76"/>
      <c r="AM907" s="76"/>
      <c r="AN907" s="76"/>
      <c r="AO907" s="145"/>
      <c r="AP907" s="247" t="str">
        <f>IF(F907="","",IFERROR(VLOOKUP(SUBSTITUTE(SUBSTITUTE(Tabla1[[#This Row],[Uso Sistemas]],"T","P"),"N","F"),Parámetros!$M$2:$N$17,2,0),"Completar hasta 3ra sem. para evaluar a Probacionista"))</f>
        <v/>
      </c>
      <c r="AQ907" s="39"/>
      <c r="AR907" s="39"/>
      <c r="AS907" s="39"/>
      <c r="AT907" s="28"/>
      <c r="AU907" s="55"/>
      <c r="AV907" s="55"/>
      <c r="AW907" s="55"/>
      <c r="AX907" s="249" t="str">
        <f>IF(V907="","",EOMONTH(EDATE(Tabla1[[#This Row],[Fecha Finalización]],2),0))</f>
        <v/>
      </c>
      <c r="AY907" s="39"/>
      <c r="AZ907" s="250" t="str">
        <f>IF(V907="","",EOMONTH(EDATE(Tabla1[[#This Row],[Fecha Finalización]],3),0))</f>
        <v/>
      </c>
      <c r="BA907" s="39"/>
      <c r="BB907" s="39"/>
      <c r="BC907" s="236"/>
      <c r="BD907" s="234" t="str">
        <f>IF(F907="","",Tabla1[[#This Row],[sem 01]]&amp;Tabla1[[#This Row],[sem 02]]&amp;Tabla1[[#This Row],[sem 03]])</f>
        <v/>
      </c>
      <c r="BE907" s="235" t="str">
        <f>IF(TRIM(F907)="","",$B$1&amp;"-"&amp;SUBSTITUTE(Tabla1[[#This Row],[Mes Inscrito]]," ","")&amp;"-"&amp;SUBSTITUTE(Tabla1[[#This Row],[Dia de clases Inscrito]]," ","")&amp;"-"&amp;SUBSTITUTE(Tabla1[[#This Row],[Horario Inscrito]]," ","")&amp;"-"&amp;Tabla1[[#This Row],[Fecha Inicio grupo]])</f>
        <v/>
      </c>
      <c r="BF907" s="252" t="str">
        <f>IF(F907="","",Tabla1[[#This Row],[Curso]])</f>
        <v/>
      </c>
      <c r="BG907" s="253" t="str">
        <f>+IF(TRIM(F907)="","",$B$1&amp;"-"&amp;TRIM(Tabla1[[#This Row],[Mes Inscrito]])&amp;"-"&amp;TRIM(Tabla1[[#This Row],[Dia de clases Inscrito]])&amp;"-"&amp;TRIM(Tabla1[[#This Row],[Horario Inscrito]])&amp;"-"&amp;TRIM(Tabla1[[#This Row],[Fecha Inicio grupo]])&amp;"-"&amp;TRIM(Tabla1[[#This Row],[Tipo Incrito]]))</f>
        <v/>
      </c>
      <c r="BH907" s="307"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8"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8"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8" t="str">
        <f>IF(Tabla1[[#This Row],[Fecha Inicio grupo]]="","",IFERROR(VLOOKUP(Tabla1[[#This Row],[Mes de Alta como miembro]],Parámetros!$AM$2:$AN$16,2,0),"01/01/1900"))</f>
        <v/>
      </c>
    </row>
    <row r="908" spans="1:63" ht="14.45">
      <c r="A908" s="68">
        <v>905</v>
      </c>
      <c r="B908" s="29"/>
      <c r="C908" s="34"/>
      <c r="D908" s="42"/>
      <c r="E908" s="64"/>
      <c r="F908" s="45"/>
      <c r="G908" s="45"/>
      <c r="H908" s="164"/>
      <c r="I908" s="42"/>
      <c r="J908" s="28"/>
      <c r="K908" s="69"/>
      <c r="L908" s="68"/>
      <c r="M908" s="46"/>
      <c r="N908" s="239" t="str">
        <f ca="1">IF(Tabla1[[#This Row],[Fecha de nac]]="","",IF(Tabla1[[#This Row],[Fecha Finalización]] &gt;=TODAY(), DATEDIF(Tabla1[[#This Row],[Fecha de nac]],TODAY(),"y"), ROUNDDOWN((Tabla1[[#This Row],[Fecha Finalización]] -Tabla1[[#This Row],[Fecha de nac]])/365,0)))</f>
        <v/>
      </c>
      <c r="O908" s="170"/>
      <c r="P908" s="34"/>
      <c r="Q908" s="67"/>
      <c r="R908" s="67"/>
      <c r="S908" s="67"/>
      <c r="T908" s="67"/>
      <c r="U908" s="244" t="str">
        <f>IF(F908="","",Tabla1[[#This Row],[Fecha Inicio grupo]]+3*7-7)</f>
        <v/>
      </c>
      <c r="V908" s="245" t="str">
        <f>IF(F908="","",EDATE(Tabla1[[#This Row],[Fecha Inicio grupo]],3))</f>
        <v/>
      </c>
      <c r="W908" s="29"/>
      <c r="X908" s="29"/>
      <c r="Y908" s="76"/>
      <c r="Z908" s="76"/>
      <c r="AA908" s="76"/>
      <c r="AB908" s="76"/>
      <c r="AC908" s="76"/>
      <c r="AD908" s="76"/>
      <c r="AE908" s="76"/>
      <c r="AF908" s="76"/>
      <c r="AG908" s="76"/>
      <c r="AH908" s="76"/>
      <c r="AI908" s="76"/>
      <c r="AJ908" s="76"/>
      <c r="AK908" s="76"/>
      <c r="AL908" s="76"/>
      <c r="AM908" s="76"/>
      <c r="AN908" s="76"/>
      <c r="AO908" s="145"/>
      <c r="AP908" s="247" t="str">
        <f>IF(F908="","",IFERROR(VLOOKUP(SUBSTITUTE(SUBSTITUTE(Tabla1[[#This Row],[Uso Sistemas]],"T","P"),"N","F"),Parámetros!$M$2:$N$17,2,0),"Completar hasta 3ra sem. para evaluar a Probacionista"))</f>
        <v/>
      </c>
      <c r="AQ908" s="39"/>
      <c r="AR908" s="39"/>
      <c r="AS908" s="39"/>
      <c r="AT908" s="28"/>
      <c r="AU908" s="55"/>
      <c r="AV908" s="55"/>
      <c r="AW908" s="55"/>
      <c r="AX908" s="249" t="str">
        <f>IF(V908="","",EOMONTH(EDATE(Tabla1[[#This Row],[Fecha Finalización]],2),0))</f>
        <v/>
      </c>
      <c r="AY908" s="39"/>
      <c r="AZ908" s="250" t="str">
        <f>IF(V908="","",EOMONTH(EDATE(Tabla1[[#This Row],[Fecha Finalización]],3),0))</f>
        <v/>
      </c>
      <c r="BA908" s="39"/>
      <c r="BB908" s="39"/>
      <c r="BC908" s="236"/>
      <c r="BD908" s="234" t="str">
        <f>IF(F908="","",Tabla1[[#This Row],[sem 01]]&amp;Tabla1[[#This Row],[sem 02]]&amp;Tabla1[[#This Row],[sem 03]])</f>
        <v/>
      </c>
      <c r="BE908" s="235" t="str">
        <f>IF(TRIM(F908)="","",$B$1&amp;"-"&amp;SUBSTITUTE(Tabla1[[#This Row],[Mes Inscrito]]," ","")&amp;"-"&amp;SUBSTITUTE(Tabla1[[#This Row],[Dia de clases Inscrito]]," ","")&amp;"-"&amp;SUBSTITUTE(Tabla1[[#This Row],[Horario Inscrito]]," ","")&amp;"-"&amp;Tabla1[[#This Row],[Fecha Inicio grupo]])</f>
        <v/>
      </c>
      <c r="BF908" s="252" t="str">
        <f>IF(F908="","",Tabla1[[#This Row],[Curso]])</f>
        <v/>
      </c>
      <c r="BG908" s="253" t="str">
        <f>+IF(TRIM(F908)="","",$B$1&amp;"-"&amp;TRIM(Tabla1[[#This Row],[Mes Inscrito]])&amp;"-"&amp;TRIM(Tabla1[[#This Row],[Dia de clases Inscrito]])&amp;"-"&amp;TRIM(Tabla1[[#This Row],[Horario Inscrito]])&amp;"-"&amp;TRIM(Tabla1[[#This Row],[Fecha Inicio grupo]])&amp;"-"&amp;TRIM(Tabla1[[#This Row],[Tipo Incrito]]))</f>
        <v/>
      </c>
      <c r="BH908" s="307"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8"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8"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8" t="str">
        <f>IF(Tabla1[[#This Row],[Fecha Inicio grupo]]="","",IFERROR(VLOOKUP(Tabla1[[#This Row],[Mes de Alta como miembro]],Parámetros!$AM$2:$AN$16,2,0),"01/01/1900"))</f>
        <v/>
      </c>
    </row>
    <row r="909" spans="1:63" ht="14.45">
      <c r="A909" s="68">
        <v>906</v>
      </c>
      <c r="B909" s="29"/>
      <c r="C909" s="34"/>
      <c r="D909" s="42"/>
      <c r="E909" s="64"/>
      <c r="F909" s="45"/>
      <c r="G909" s="45"/>
      <c r="H909" s="164"/>
      <c r="I909" s="42"/>
      <c r="J909" s="28"/>
      <c r="K909" s="69"/>
      <c r="L909" s="68"/>
      <c r="M909" s="46"/>
      <c r="N909" s="239" t="str">
        <f ca="1">IF(Tabla1[[#This Row],[Fecha de nac]]="","",IF(Tabla1[[#This Row],[Fecha Finalización]] &gt;=TODAY(), DATEDIF(Tabla1[[#This Row],[Fecha de nac]],TODAY(),"y"), ROUNDDOWN((Tabla1[[#This Row],[Fecha Finalización]] -Tabla1[[#This Row],[Fecha de nac]])/365,0)))</f>
        <v/>
      </c>
      <c r="O909" s="170"/>
      <c r="P909" s="34"/>
      <c r="Q909" s="67"/>
      <c r="R909" s="67"/>
      <c r="S909" s="67"/>
      <c r="T909" s="67"/>
      <c r="U909" s="244" t="str">
        <f>IF(F909="","",Tabla1[[#This Row],[Fecha Inicio grupo]]+3*7-7)</f>
        <v/>
      </c>
      <c r="V909" s="245" t="str">
        <f>IF(F909="","",EDATE(Tabla1[[#This Row],[Fecha Inicio grupo]],3))</f>
        <v/>
      </c>
      <c r="W909" s="29"/>
      <c r="X909" s="29"/>
      <c r="Y909" s="76"/>
      <c r="Z909" s="76"/>
      <c r="AA909" s="76"/>
      <c r="AB909" s="76"/>
      <c r="AC909" s="76"/>
      <c r="AD909" s="76"/>
      <c r="AE909" s="76"/>
      <c r="AF909" s="76"/>
      <c r="AG909" s="76"/>
      <c r="AH909" s="76"/>
      <c r="AI909" s="76"/>
      <c r="AJ909" s="76"/>
      <c r="AK909" s="76"/>
      <c r="AL909" s="76"/>
      <c r="AM909" s="76"/>
      <c r="AN909" s="76"/>
      <c r="AO909" s="145"/>
      <c r="AP909" s="247" t="str">
        <f>IF(F909="","",IFERROR(VLOOKUP(SUBSTITUTE(SUBSTITUTE(Tabla1[[#This Row],[Uso Sistemas]],"T","P"),"N","F"),Parámetros!$M$2:$N$17,2,0),"Completar hasta 3ra sem. para evaluar a Probacionista"))</f>
        <v/>
      </c>
      <c r="AQ909" s="39"/>
      <c r="AR909" s="39"/>
      <c r="AS909" s="39"/>
      <c r="AT909" s="28"/>
      <c r="AU909" s="55"/>
      <c r="AV909" s="55"/>
      <c r="AW909" s="55"/>
      <c r="AX909" s="249" t="str">
        <f>IF(V909="","",EOMONTH(EDATE(Tabla1[[#This Row],[Fecha Finalización]],2),0))</f>
        <v/>
      </c>
      <c r="AY909" s="39"/>
      <c r="AZ909" s="250" t="str">
        <f>IF(V909="","",EOMONTH(EDATE(Tabla1[[#This Row],[Fecha Finalización]],3),0))</f>
        <v/>
      </c>
      <c r="BA909" s="39"/>
      <c r="BB909" s="39"/>
      <c r="BC909" s="236"/>
      <c r="BD909" s="234" t="str">
        <f>IF(F909="","",Tabla1[[#This Row],[sem 01]]&amp;Tabla1[[#This Row],[sem 02]]&amp;Tabla1[[#This Row],[sem 03]])</f>
        <v/>
      </c>
      <c r="BE909" s="235" t="str">
        <f>IF(TRIM(F909)="","",$B$1&amp;"-"&amp;SUBSTITUTE(Tabla1[[#This Row],[Mes Inscrito]]," ","")&amp;"-"&amp;SUBSTITUTE(Tabla1[[#This Row],[Dia de clases Inscrito]]," ","")&amp;"-"&amp;SUBSTITUTE(Tabla1[[#This Row],[Horario Inscrito]]," ","")&amp;"-"&amp;Tabla1[[#This Row],[Fecha Inicio grupo]])</f>
        <v/>
      </c>
      <c r="BF909" s="252" t="str">
        <f>IF(F909="","",Tabla1[[#This Row],[Curso]])</f>
        <v/>
      </c>
      <c r="BG909" s="253" t="str">
        <f>+IF(TRIM(F909)="","",$B$1&amp;"-"&amp;TRIM(Tabla1[[#This Row],[Mes Inscrito]])&amp;"-"&amp;TRIM(Tabla1[[#This Row],[Dia de clases Inscrito]])&amp;"-"&amp;TRIM(Tabla1[[#This Row],[Horario Inscrito]])&amp;"-"&amp;TRIM(Tabla1[[#This Row],[Fecha Inicio grupo]])&amp;"-"&amp;TRIM(Tabla1[[#This Row],[Tipo Incrito]]))</f>
        <v/>
      </c>
      <c r="BH909" s="307"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8"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8"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8" t="str">
        <f>IF(Tabla1[[#This Row],[Fecha Inicio grupo]]="","",IFERROR(VLOOKUP(Tabla1[[#This Row],[Mes de Alta como miembro]],Parámetros!$AM$2:$AN$16,2,0),"01/01/1900"))</f>
        <v/>
      </c>
    </row>
    <row r="910" spans="1:63" ht="14.45">
      <c r="A910" s="68">
        <v>907</v>
      </c>
      <c r="B910" s="29"/>
      <c r="C910" s="34"/>
      <c r="D910" s="42"/>
      <c r="E910" s="64"/>
      <c r="F910" s="45"/>
      <c r="G910" s="45"/>
      <c r="H910" s="164"/>
      <c r="I910" s="42"/>
      <c r="J910" s="28"/>
      <c r="K910" s="69"/>
      <c r="L910" s="68"/>
      <c r="M910" s="46"/>
      <c r="N910" s="239" t="str">
        <f ca="1">IF(Tabla1[[#This Row],[Fecha de nac]]="","",IF(Tabla1[[#This Row],[Fecha Finalización]] &gt;=TODAY(), DATEDIF(Tabla1[[#This Row],[Fecha de nac]],TODAY(),"y"), ROUNDDOWN((Tabla1[[#This Row],[Fecha Finalización]] -Tabla1[[#This Row],[Fecha de nac]])/365,0)))</f>
        <v/>
      </c>
      <c r="O910" s="170"/>
      <c r="P910" s="34"/>
      <c r="Q910" s="67"/>
      <c r="R910" s="67"/>
      <c r="S910" s="67"/>
      <c r="T910" s="67"/>
      <c r="U910" s="244" t="str">
        <f>IF(F910="","",Tabla1[[#This Row],[Fecha Inicio grupo]]+3*7-7)</f>
        <v/>
      </c>
      <c r="V910" s="245" t="str">
        <f>IF(F910="","",EDATE(Tabla1[[#This Row],[Fecha Inicio grupo]],3))</f>
        <v/>
      </c>
      <c r="W910" s="29"/>
      <c r="X910" s="29"/>
      <c r="Y910" s="76"/>
      <c r="Z910" s="76"/>
      <c r="AA910" s="76"/>
      <c r="AB910" s="76"/>
      <c r="AC910" s="76"/>
      <c r="AD910" s="76"/>
      <c r="AE910" s="76"/>
      <c r="AF910" s="76"/>
      <c r="AG910" s="76"/>
      <c r="AH910" s="76"/>
      <c r="AI910" s="76"/>
      <c r="AJ910" s="76"/>
      <c r="AK910" s="76"/>
      <c r="AL910" s="76"/>
      <c r="AM910" s="76"/>
      <c r="AN910" s="76"/>
      <c r="AO910" s="145"/>
      <c r="AP910" s="247" t="str">
        <f>IF(F910="","",IFERROR(VLOOKUP(SUBSTITUTE(SUBSTITUTE(Tabla1[[#This Row],[Uso Sistemas]],"T","P"),"N","F"),Parámetros!$M$2:$N$17,2,0),"Completar hasta 3ra sem. para evaluar a Probacionista"))</f>
        <v/>
      </c>
      <c r="AQ910" s="39"/>
      <c r="AR910" s="39"/>
      <c r="AS910" s="39"/>
      <c r="AT910" s="28"/>
      <c r="AU910" s="55"/>
      <c r="AV910" s="55"/>
      <c r="AW910" s="55"/>
      <c r="AX910" s="249" t="str">
        <f>IF(V910="","",EOMONTH(EDATE(Tabla1[[#This Row],[Fecha Finalización]],2),0))</f>
        <v/>
      </c>
      <c r="AY910" s="39"/>
      <c r="AZ910" s="250" t="str">
        <f>IF(V910="","",EOMONTH(EDATE(Tabla1[[#This Row],[Fecha Finalización]],3),0))</f>
        <v/>
      </c>
      <c r="BA910" s="39"/>
      <c r="BB910" s="39"/>
      <c r="BC910" s="236"/>
      <c r="BD910" s="234" t="str">
        <f>IF(F910="","",Tabla1[[#This Row],[sem 01]]&amp;Tabla1[[#This Row],[sem 02]]&amp;Tabla1[[#This Row],[sem 03]])</f>
        <v/>
      </c>
      <c r="BE910" s="235" t="str">
        <f>IF(TRIM(F910)="","",$B$1&amp;"-"&amp;SUBSTITUTE(Tabla1[[#This Row],[Mes Inscrito]]," ","")&amp;"-"&amp;SUBSTITUTE(Tabla1[[#This Row],[Dia de clases Inscrito]]," ","")&amp;"-"&amp;SUBSTITUTE(Tabla1[[#This Row],[Horario Inscrito]]," ","")&amp;"-"&amp;Tabla1[[#This Row],[Fecha Inicio grupo]])</f>
        <v/>
      </c>
      <c r="BF910" s="252" t="str">
        <f>IF(F910="","",Tabla1[[#This Row],[Curso]])</f>
        <v/>
      </c>
      <c r="BG910" s="253" t="str">
        <f>+IF(TRIM(F910)="","",$B$1&amp;"-"&amp;TRIM(Tabla1[[#This Row],[Mes Inscrito]])&amp;"-"&amp;TRIM(Tabla1[[#This Row],[Dia de clases Inscrito]])&amp;"-"&amp;TRIM(Tabla1[[#This Row],[Horario Inscrito]])&amp;"-"&amp;TRIM(Tabla1[[#This Row],[Fecha Inicio grupo]])&amp;"-"&amp;TRIM(Tabla1[[#This Row],[Tipo Incrito]]))</f>
        <v/>
      </c>
      <c r="BH910" s="307"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8"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8"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8" t="str">
        <f>IF(Tabla1[[#This Row],[Fecha Inicio grupo]]="","",IFERROR(VLOOKUP(Tabla1[[#This Row],[Mes de Alta como miembro]],Parámetros!$AM$2:$AN$16,2,0),"01/01/1900"))</f>
        <v/>
      </c>
    </row>
    <row r="911" spans="1:63" ht="14.45">
      <c r="A911" s="68">
        <v>908</v>
      </c>
      <c r="B911" s="29"/>
      <c r="C911" s="34"/>
      <c r="D911" s="42"/>
      <c r="E911" s="64"/>
      <c r="F911" s="45"/>
      <c r="G911" s="45"/>
      <c r="H911" s="164"/>
      <c r="I911" s="42"/>
      <c r="J911" s="28"/>
      <c r="K911" s="69"/>
      <c r="L911" s="68"/>
      <c r="M911" s="46"/>
      <c r="N911" s="239" t="str">
        <f ca="1">IF(Tabla1[[#This Row],[Fecha de nac]]="","",IF(Tabla1[[#This Row],[Fecha Finalización]] &gt;=TODAY(), DATEDIF(Tabla1[[#This Row],[Fecha de nac]],TODAY(),"y"), ROUNDDOWN((Tabla1[[#This Row],[Fecha Finalización]] -Tabla1[[#This Row],[Fecha de nac]])/365,0)))</f>
        <v/>
      </c>
      <c r="O911" s="170"/>
      <c r="P911" s="34"/>
      <c r="Q911" s="67"/>
      <c r="R911" s="67"/>
      <c r="S911" s="67"/>
      <c r="T911" s="67"/>
      <c r="U911" s="244" t="str">
        <f>IF(F911="","",Tabla1[[#This Row],[Fecha Inicio grupo]]+3*7-7)</f>
        <v/>
      </c>
      <c r="V911" s="245" t="str">
        <f>IF(F911="","",EDATE(Tabla1[[#This Row],[Fecha Inicio grupo]],3))</f>
        <v/>
      </c>
      <c r="W911" s="29"/>
      <c r="X911" s="29"/>
      <c r="Y911" s="76"/>
      <c r="Z911" s="76"/>
      <c r="AA911" s="76"/>
      <c r="AB911" s="76"/>
      <c r="AC911" s="76"/>
      <c r="AD911" s="76"/>
      <c r="AE911" s="76"/>
      <c r="AF911" s="76"/>
      <c r="AG911" s="76"/>
      <c r="AH911" s="76"/>
      <c r="AI911" s="76"/>
      <c r="AJ911" s="76"/>
      <c r="AK911" s="76"/>
      <c r="AL911" s="76"/>
      <c r="AM911" s="76"/>
      <c r="AN911" s="76"/>
      <c r="AO911" s="145"/>
      <c r="AP911" s="247" t="str">
        <f>IF(F911="","",IFERROR(VLOOKUP(SUBSTITUTE(SUBSTITUTE(Tabla1[[#This Row],[Uso Sistemas]],"T","P"),"N","F"),Parámetros!$M$2:$N$17,2,0),"Completar hasta 3ra sem. para evaluar a Probacionista"))</f>
        <v/>
      </c>
      <c r="AQ911" s="39"/>
      <c r="AR911" s="39"/>
      <c r="AS911" s="39"/>
      <c r="AT911" s="28"/>
      <c r="AU911" s="55"/>
      <c r="AV911" s="55"/>
      <c r="AW911" s="55"/>
      <c r="AX911" s="249" t="str">
        <f>IF(V911="","",EOMONTH(EDATE(Tabla1[[#This Row],[Fecha Finalización]],2),0))</f>
        <v/>
      </c>
      <c r="AY911" s="39"/>
      <c r="AZ911" s="250" t="str">
        <f>IF(V911="","",EOMONTH(EDATE(Tabla1[[#This Row],[Fecha Finalización]],3),0))</f>
        <v/>
      </c>
      <c r="BA911" s="39"/>
      <c r="BB911" s="39"/>
      <c r="BC911" s="236"/>
      <c r="BD911" s="234" t="str">
        <f>IF(F911="","",Tabla1[[#This Row],[sem 01]]&amp;Tabla1[[#This Row],[sem 02]]&amp;Tabla1[[#This Row],[sem 03]])</f>
        <v/>
      </c>
      <c r="BE911" s="235" t="str">
        <f>IF(TRIM(F911)="","",$B$1&amp;"-"&amp;SUBSTITUTE(Tabla1[[#This Row],[Mes Inscrito]]," ","")&amp;"-"&amp;SUBSTITUTE(Tabla1[[#This Row],[Dia de clases Inscrito]]," ","")&amp;"-"&amp;SUBSTITUTE(Tabla1[[#This Row],[Horario Inscrito]]," ","")&amp;"-"&amp;Tabla1[[#This Row],[Fecha Inicio grupo]])</f>
        <v/>
      </c>
      <c r="BF911" s="252" t="str">
        <f>IF(F911="","",Tabla1[[#This Row],[Curso]])</f>
        <v/>
      </c>
      <c r="BG911" s="253" t="str">
        <f>+IF(TRIM(F911)="","",$B$1&amp;"-"&amp;TRIM(Tabla1[[#This Row],[Mes Inscrito]])&amp;"-"&amp;TRIM(Tabla1[[#This Row],[Dia de clases Inscrito]])&amp;"-"&amp;TRIM(Tabla1[[#This Row],[Horario Inscrito]])&amp;"-"&amp;TRIM(Tabla1[[#This Row],[Fecha Inicio grupo]])&amp;"-"&amp;TRIM(Tabla1[[#This Row],[Tipo Incrito]]))</f>
        <v/>
      </c>
      <c r="BH911" s="307"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8"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8"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8" t="str">
        <f>IF(Tabla1[[#This Row],[Fecha Inicio grupo]]="","",IFERROR(VLOOKUP(Tabla1[[#This Row],[Mes de Alta como miembro]],Parámetros!$AM$2:$AN$16,2,0),"01/01/1900"))</f>
        <v/>
      </c>
    </row>
    <row r="912" spans="1:63" ht="14.45">
      <c r="A912" s="68">
        <v>909</v>
      </c>
      <c r="B912" s="29"/>
      <c r="C912" s="34"/>
      <c r="D912" s="42"/>
      <c r="E912" s="64"/>
      <c r="F912" s="45"/>
      <c r="G912" s="45"/>
      <c r="H912" s="164"/>
      <c r="I912" s="42"/>
      <c r="J912" s="28"/>
      <c r="K912" s="69"/>
      <c r="L912" s="68"/>
      <c r="M912" s="46"/>
      <c r="N912" s="239" t="str">
        <f ca="1">IF(Tabla1[[#This Row],[Fecha de nac]]="","",IF(Tabla1[[#This Row],[Fecha Finalización]] &gt;=TODAY(), DATEDIF(Tabla1[[#This Row],[Fecha de nac]],TODAY(),"y"), ROUNDDOWN((Tabla1[[#This Row],[Fecha Finalización]] -Tabla1[[#This Row],[Fecha de nac]])/365,0)))</f>
        <v/>
      </c>
      <c r="O912" s="170"/>
      <c r="P912" s="34"/>
      <c r="Q912" s="67"/>
      <c r="R912" s="67"/>
      <c r="S912" s="67"/>
      <c r="T912" s="67"/>
      <c r="U912" s="244" t="str">
        <f>IF(F912="","",Tabla1[[#This Row],[Fecha Inicio grupo]]+3*7-7)</f>
        <v/>
      </c>
      <c r="V912" s="245" t="str">
        <f>IF(F912="","",EDATE(Tabla1[[#This Row],[Fecha Inicio grupo]],3))</f>
        <v/>
      </c>
      <c r="W912" s="29"/>
      <c r="X912" s="29"/>
      <c r="Y912" s="76"/>
      <c r="Z912" s="76"/>
      <c r="AA912" s="76"/>
      <c r="AB912" s="76"/>
      <c r="AC912" s="76"/>
      <c r="AD912" s="76"/>
      <c r="AE912" s="76"/>
      <c r="AF912" s="76"/>
      <c r="AG912" s="76"/>
      <c r="AH912" s="76"/>
      <c r="AI912" s="76"/>
      <c r="AJ912" s="76"/>
      <c r="AK912" s="76"/>
      <c r="AL912" s="76"/>
      <c r="AM912" s="76"/>
      <c r="AN912" s="76"/>
      <c r="AO912" s="145"/>
      <c r="AP912" s="247" t="str">
        <f>IF(F912="","",IFERROR(VLOOKUP(SUBSTITUTE(SUBSTITUTE(Tabla1[[#This Row],[Uso Sistemas]],"T","P"),"N","F"),Parámetros!$M$2:$N$17,2,0),"Completar hasta 3ra sem. para evaluar a Probacionista"))</f>
        <v/>
      </c>
      <c r="AQ912" s="39"/>
      <c r="AR912" s="39"/>
      <c r="AS912" s="39"/>
      <c r="AT912" s="28"/>
      <c r="AU912" s="55"/>
      <c r="AV912" s="55"/>
      <c r="AW912" s="55"/>
      <c r="AX912" s="249" t="str">
        <f>IF(V912="","",EOMONTH(EDATE(Tabla1[[#This Row],[Fecha Finalización]],2),0))</f>
        <v/>
      </c>
      <c r="AY912" s="39"/>
      <c r="AZ912" s="250" t="str">
        <f>IF(V912="","",EOMONTH(EDATE(Tabla1[[#This Row],[Fecha Finalización]],3),0))</f>
        <v/>
      </c>
      <c r="BA912" s="39"/>
      <c r="BB912" s="39"/>
      <c r="BC912" s="236"/>
      <c r="BD912" s="234" t="str">
        <f>IF(F912="","",Tabla1[[#This Row],[sem 01]]&amp;Tabla1[[#This Row],[sem 02]]&amp;Tabla1[[#This Row],[sem 03]])</f>
        <v/>
      </c>
      <c r="BE912" s="235" t="str">
        <f>IF(TRIM(F912)="","",$B$1&amp;"-"&amp;SUBSTITUTE(Tabla1[[#This Row],[Mes Inscrito]]," ","")&amp;"-"&amp;SUBSTITUTE(Tabla1[[#This Row],[Dia de clases Inscrito]]," ","")&amp;"-"&amp;SUBSTITUTE(Tabla1[[#This Row],[Horario Inscrito]]," ","")&amp;"-"&amp;Tabla1[[#This Row],[Fecha Inicio grupo]])</f>
        <v/>
      </c>
      <c r="BF912" s="252" t="str">
        <f>IF(F912="","",Tabla1[[#This Row],[Curso]])</f>
        <v/>
      </c>
      <c r="BG912" s="253" t="str">
        <f>+IF(TRIM(F912)="","",$B$1&amp;"-"&amp;TRIM(Tabla1[[#This Row],[Mes Inscrito]])&amp;"-"&amp;TRIM(Tabla1[[#This Row],[Dia de clases Inscrito]])&amp;"-"&amp;TRIM(Tabla1[[#This Row],[Horario Inscrito]])&amp;"-"&amp;TRIM(Tabla1[[#This Row],[Fecha Inicio grupo]])&amp;"-"&amp;TRIM(Tabla1[[#This Row],[Tipo Incrito]]))</f>
        <v/>
      </c>
      <c r="BH912" s="307"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8"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8"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8" t="str">
        <f>IF(Tabla1[[#This Row],[Fecha Inicio grupo]]="","",IFERROR(VLOOKUP(Tabla1[[#This Row],[Mes de Alta como miembro]],Parámetros!$AM$2:$AN$16,2,0),"01/01/1900"))</f>
        <v/>
      </c>
    </row>
    <row r="913" spans="1:63" ht="14.45">
      <c r="A913" s="68">
        <v>910</v>
      </c>
      <c r="B913" s="29"/>
      <c r="C913" s="34"/>
      <c r="D913" s="42"/>
      <c r="E913" s="64"/>
      <c r="F913" s="45"/>
      <c r="G913" s="45"/>
      <c r="H913" s="164"/>
      <c r="I913" s="42"/>
      <c r="J913" s="28"/>
      <c r="K913" s="69"/>
      <c r="L913" s="68"/>
      <c r="M913" s="46"/>
      <c r="N913" s="239" t="str">
        <f ca="1">IF(Tabla1[[#This Row],[Fecha de nac]]="","",IF(Tabla1[[#This Row],[Fecha Finalización]] &gt;=TODAY(), DATEDIF(Tabla1[[#This Row],[Fecha de nac]],TODAY(),"y"), ROUNDDOWN((Tabla1[[#This Row],[Fecha Finalización]] -Tabla1[[#This Row],[Fecha de nac]])/365,0)))</f>
        <v/>
      </c>
      <c r="O913" s="170"/>
      <c r="P913" s="34"/>
      <c r="Q913" s="67"/>
      <c r="R913" s="67"/>
      <c r="S913" s="67"/>
      <c r="T913" s="67"/>
      <c r="U913" s="244" t="str">
        <f>IF(F913="","",Tabla1[[#This Row],[Fecha Inicio grupo]]+3*7-7)</f>
        <v/>
      </c>
      <c r="V913" s="245" t="str">
        <f>IF(F913="","",EDATE(Tabla1[[#This Row],[Fecha Inicio grupo]],3))</f>
        <v/>
      </c>
      <c r="W913" s="29"/>
      <c r="X913" s="29"/>
      <c r="Y913" s="76"/>
      <c r="Z913" s="76"/>
      <c r="AA913" s="76"/>
      <c r="AB913" s="76"/>
      <c r="AC913" s="76"/>
      <c r="AD913" s="76"/>
      <c r="AE913" s="76"/>
      <c r="AF913" s="76"/>
      <c r="AG913" s="76"/>
      <c r="AH913" s="76"/>
      <c r="AI913" s="76"/>
      <c r="AJ913" s="76"/>
      <c r="AK913" s="76"/>
      <c r="AL913" s="76"/>
      <c r="AM913" s="76"/>
      <c r="AN913" s="76"/>
      <c r="AO913" s="145"/>
      <c r="AP913" s="247" t="str">
        <f>IF(F913="","",IFERROR(VLOOKUP(SUBSTITUTE(SUBSTITUTE(Tabla1[[#This Row],[Uso Sistemas]],"T","P"),"N","F"),Parámetros!$M$2:$N$17,2,0),"Completar hasta 3ra sem. para evaluar a Probacionista"))</f>
        <v/>
      </c>
      <c r="AQ913" s="39"/>
      <c r="AR913" s="39"/>
      <c r="AS913" s="39"/>
      <c r="AT913" s="28"/>
      <c r="AU913" s="55"/>
      <c r="AV913" s="55"/>
      <c r="AW913" s="55"/>
      <c r="AX913" s="249" t="str">
        <f>IF(V913="","",EOMONTH(EDATE(Tabla1[[#This Row],[Fecha Finalización]],2),0))</f>
        <v/>
      </c>
      <c r="AY913" s="39"/>
      <c r="AZ913" s="250" t="str">
        <f>IF(V913="","",EOMONTH(EDATE(Tabla1[[#This Row],[Fecha Finalización]],3),0))</f>
        <v/>
      </c>
      <c r="BA913" s="39"/>
      <c r="BB913" s="39"/>
      <c r="BC913" s="236"/>
      <c r="BD913" s="234" t="str">
        <f>IF(F913="","",Tabla1[[#This Row],[sem 01]]&amp;Tabla1[[#This Row],[sem 02]]&amp;Tabla1[[#This Row],[sem 03]])</f>
        <v/>
      </c>
      <c r="BE913" s="235" t="str">
        <f>IF(TRIM(F913)="","",$B$1&amp;"-"&amp;SUBSTITUTE(Tabla1[[#This Row],[Mes Inscrito]]," ","")&amp;"-"&amp;SUBSTITUTE(Tabla1[[#This Row],[Dia de clases Inscrito]]," ","")&amp;"-"&amp;SUBSTITUTE(Tabla1[[#This Row],[Horario Inscrito]]," ","")&amp;"-"&amp;Tabla1[[#This Row],[Fecha Inicio grupo]])</f>
        <v/>
      </c>
      <c r="BF913" s="252" t="str">
        <f>IF(F913="","",Tabla1[[#This Row],[Curso]])</f>
        <v/>
      </c>
      <c r="BG913" s="253" t="str">
        <f>+IF(TRIM(F913)="","",$B$1&amp;"-"&amp;TRIM(Tabla1[[#This Row],[Mes Inscrito]])&amp;"-"&amp;TRIM(Tabla1[[#This Row],[Dia de clases Inscrito]])&amp;"-"&amp;TRIM(Tabla1[[#This Row],[Horario Inscrito]])&amp;"-"&amp;TRIM(Tabla1[[#This Row],[Fecha Inicio grupo]])&amp;"-"&amp;TRIM(Tabla1[[#This Row],[Tipo Incrito]]))</f>
        <v/>
      </c>
      <c r="BH913" s="307"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8"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8"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8" t="str">
        <f>IF(Tabla1[[#This Row],[Fecha Inicio grupo]]="","",IFERROR(VLOOKUP(Tabla1[[#This Row],[Mes de Alta como miembro]],Parámetros!$AM$2:$AN$16,2,0),"01/01/1900"))</f>
        <v/>
      </c>
    </row>
    <row r="914" spans="1:63" ht="14.45">
      <c r="A914" s="68">
        <v>911</v>
      </c>
      <c r="B914" s="29"/>
      <c r="C914" s="34"/>
      <c r="D914" s="42"/>
      <c r="E914" s="64"/>
      <c r="F914" s="45"/>
      <c r="G914" s="45"/>
      <c r="H914" s="164"/>
      <c r="I914" s="42"/>
      <c r="J914" s="28"/>
      <c r="K914" s="69"/>
      <c r="L914" s="68"/>
      <c r="M914" s="46"/>
      <c r="N914" s="239" t="str">
        <f ca="1">IF(Tabla1[[#This Row],[Fecha de nac]]="","",IF(Tabla1[[#This Row],[Fecha Finalización]] &gt;=TODAY(), DATEDIF(Tabla1[[#This Row],[Fecha de nac]],TODAY(),"y"), ROUNDDOWN((Tabla1[[#This Row],[Fecha Finalización]] -Tabla1[[#This Row],[Fecha de nac]])/365,0)))</f>
        <v/>
      </c>
      <c r="O914" s="170"/>
      <c r="P914" s="34"/>
      <c r="Q914" s="67"/>
      <c r="R914" s="67"/>
      <c r="S914" s="67"/>
      <c r="T914" s="67"/>
      <c r="U914" s="244" t="str">
        <f>IF(F914="","",Tabla1[[#This Row],[Fecha Inicio grupo]]+3*7-7)</f>
        <v/>
      </c>
      <c r="V914" s="245" t="str">
        <f>IF(F914="","",EDATE(Tabla1[[#This Row],[Fecha Inicio grupo]],3))</f>
        <v/>
      </c>
      <c r="W914" s="29"/>
      <c r="X914" s="29"/>
      <c r="Y914" s="76"/>
      <c r="Z914" s="76"/>
      <c r="AA914" s="76"/>
      <c r="AB914" s="76"/>
      <c r="AC914" s="76"/>
      <c r="AD914" s="76"/>
      <c r="AE914" s="76"/>
      <c r="AF914" s="76"/>
      <c r="AG914" s="76"/>
      <c r="AH914" s="76"/>
      <c r="AI914" s="76"/>
      <c r="AJ914" s="76"/>
      <c r="AK914" s="76"/>
      <c r="AL914" s="76"/>
      <c r="AM914" s="76"/>
      <c r="AN914" s="76"/>
      <c r="AO914" s="145"/>
      <c r="AP914" s="247" t="str">
        <f>IF(F914="","",IFERROR(VLOOKUP(SUBSTITUTE(SUBSTITUTE(Tabla1[[#This Row],[Uso Sistemas]],"T","P"),"N","F"),Parámetros!$M$2:$N$17,2,0),"Completar hasta 3ra sem. para evaluar a Probacionista"))</f>
        <v/>
      </c>
      <c r="AQ914" s="39"/>
      <c r="AR914" s="39"/>
      <c r="AS914" s="39"/>
      <c r="AT914" s="28"/>
      <c r="AU914" s="55"/>
      <c r="AV914" s="55"/>
      <c r="AW914" s="55"/>
      <c r="AX914" s="249" t="str">
        <f>IF(V914="","",EOMONTH(EDATE(Tabla1[[#This Row],[Fecha Finalización]],2),0))</f>
        <v/>
      </c>
      <c r="AY914" s="39"/>
      <c r="AZ914" s="250" t="str">
        <f>IF(V914="","",EOMONTH(EDATE(Tabla1[[#This Row],[Fecha Finalización]],3),0))</f>
        <v/>
      </c>
      <c r="BA914" s="39"/>
      <c r="BB914" s="39"/>
      <c r="BC914" s="236"/>
      <c r="BD914" s="234" t="str">
        <f>IF(F914="","",Tabla1[[#This Row],[sem 01]]&amp;Tabla1[[#This Row],[sem 02]]&amp;Tabla1[[#This Row],[sem 03]])</f>
        <v/>
      </c>
      <c r="BE914" s="235" t="str">
        <f>IF(TRIM(F914)="","",$B$1&amp;"-"&amp;SUBSTITUTE(Tabla1[[#This Row],[Mes Inscrito]]," ","")&amp;"-"&amp;SUBSTITUTE(Tabla1[[#This Row],[Dia de clases Inscrito]]," ","")&amp;"-"&amp;SUBSTITUTE(Tabla1[[#This Row],[Horario Inscrito]]," ","")&amp;"-"&amp;Tabla1[[#This Row],[Fecha Inicio grupo]])</f>
        <v/>
      </c>
      <c r="BF914" s="252" t="str">
        <f>IF(F914="","",Tabla1[[#This Row],[Curso]])</f>
        <v/>
      </c>
      <c r="BG914" s="253" t="str">
        <f>+IF(TRIM(F914)="","",$B$1&amp;"-"&amp;TRIM(Tabla1[[#This Row],[Mes Inscrito]])&amp;"-"&amp;TRIM(Tabla1[[#This Row],[Dia de clases Inscrito]])&amp;"-"&amp;TRIM(Tabla1[[#This Row],[Horario Inscrito]])&amp;"-"&amp;TRIM(Tabla1[[#This Row],[Fecha Inicio grupo]])&amp;"-"&amp;TRIM(Tabla1[[#This Row],[Tipo Incrito]]))</f>
        <v/>
      </c>
      <c r="BH914" s="307"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8"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8"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8" t="str">
        <f>IF(Tabla1[[#This Row],[Fecha Inicio grupo]]="","",IFERROR(VLOOKUP(Tabla1[[#This Row],[Mes de Alta como miembro]],Parámetros!$AM$2:$AN$16,2,0),"01/01/1900"))</f>
        <v/>
      </c>
    </row>
    <row r="915" spans="1:63" ht="14.45">
      <c r="A915" s="68">
        <v>912</v>
      </c>
      <c r="B915" s="29"/>
      <c r="C915" s="34"/>
      <c r="D915" s="42"/>
      <c r="E915" s="64"/>
      <c r="F915" s="45"/>
      <c r="G915" s="45"/>
      <c r="H915" s="164"/>
      <c r="I915" s="42"/>
      <c r="J915" s="28"/>
      <c r="K915" s="69"/>
      <c r="L915" s="68"/>
      <c r="M915" s="46"/>
      <c r="N915" s="239" t="str">
        <f ca="1">IF(Tabla1[[#This Row],[Fecha de nac]]="","",IF(Tabla1[[#This Row],[Fecha Finalización]] &gt;=TODAY(), DATEDIF(Tabla1[[#This Row],[Fecha de nac]],TODAY(),"y"), ROUNDDOWN((Tabla1[[#This Row],[Fecha Finalización]] -Tabla1[[#This Row],[Fecha de nac]])/365,0)))</f>
        <v/>
      </c>
      <c r="O915" s="170"/>
      <c r="P915" s="34"/>
      <c r="Q915" s="67"/>
      <c r="R915" s="67"/>
      <c r="S915" s="67"/>
      <c r="T915" s="67"/>
      <c r="U915" s="244" t="str">
        <f>IF(F915="","",Tabla1[[#This Row],[Fecha Inicio grupo]]+3*7-7)</f>
        <v/>
      </c>
      <c r="V915" s="245" t="str">
        <f>IF(F915="","",EDATE(Tabla1[[#This Row],[Fecha Inicio grupo]],3))</f>
        <v/>
      </c>
      <c r="W915" s="29"/>
      <c r="X915" s="29"/>
      <c r="Y915" s="76"/>
      <c r="Z915" s="76"/>
      <c r="AA915" s="76"/>
      <c r="AB915" s="76"/>
      <c r="AC915" s="76"/>
      <c r="AD915" s="76"/>
      <c r="AE915" s="76"/>
      <c r="AF915" s="76"/>
      <c r="AG915" s="76"/>
      <c r="AH915" s="76"/>
      <c r="AI915" s="76"/>
      <c r="AJ915" s="76"/>
      <c r="AK915" s="76"/>
      <c r="AL915" s="76"/>
      <c r="AM915" s="76"/>
      <c r="AN915" s="76"/>
      <c r="AO915" s="145"/>
      <c r="AP915" s="247" t="str">
        <f>IF(F915="","",IFERROR(VLOOKUP(SUBSTITUTE(SUBSTITUTE(Tabla1[[#This Row],[Uso Sistemas]],"T","P"),"N","F"),Parámetros!$M$2:$N$17,2,0),"Completar hasta 3ra sem. para evaluar a Probacionista"))</f>
        <v/>
      </c>
      <c r="AQ915" s="39"/>
      <c r="AR915" s="39"/>
      <c r="AS915" s="39"/>
      <c r="AT915" s="28"/>
      <c r="AU915" s="55"/>
      <c r="AV915" s="55"/>
      <c r="AW915" s="55"/>
      <c r="AX915" s="249" t="str">
        <f>IF(V915="","",EOMONTH(EDATE(Tabla1[[#This Row],[Fecha Finalización]],2),0))</f>
        <v/>
      </c>
      <c r="AY915" s="39"/>
      <c r="AZ915" s="250" t="str">
        <f>IF(V915="","",EOMONTH(EDATE(Tabla1[[#This Row],[Fecha Finalización]],3),0))</f>
        <v/>
      </c>
      <c r="BA915" s="39"/>
      <c r="BB915" s="39"/>
      <c r="BC915" s="236"/>
      <c r="BD915" s="234" t="str">
        <f>IF(F915="","",Tabla1[[#This Row],[sem 01]]&amp;Tabla1[[#This Row],[sem 02]]&amp;Tabla1[[#This Row],[sem 03]])</f>
        <v/>
      </c>
      <c r="BE915" s="235" t="str">
        <f>IF(TRIM(F915)="","",$B$1&amp;"-"&amp;SUBSTITUTE(Tabla1[[#This Row],[Mes Inscrito]]," ","")&amp;"-"&amp;SUBSTITUTE(Tabla1[[#This Row],[Dia de clases Inscrito]]," ","")&amp;"-"&amp;SUBSTITUTE(Tabla1[[#This Row],[Horario Inscrito]]," ","")&amp;"-"&amp;Tabla1[[#This Row],[Fecha Inicio grupo]])</f>
        <v/>
      </c>
      <c r="BF915" s="252" t="str">
        <f>IF(F915="","",Tabla1[[#This Row],[Curso]])</f>
        <v/>
      </c>
      <c r="BG915" s="253" t="str">
        <f>+IF(TRIM(F915)="","",$B$1&amp;"-"&amp;TRIM(Tabla1[[#This Row],[Mes Inscrito]])&amp;"-"&amp;TRIM(Tabla1[[#This Row],[Dia de clases Inscrito]])&amp;"-"&amp;TRIM(Tabla1[[#This Row],[Horario Inscrito]])&amp;"-"&amp;TRIM(Tabla1[[#This Row],[Fecha Inicio grupo]])&amp;"-"&amp;TRIM(Tabla1[[#This Row],[Tipo Incrito]]))</f>
        <v/>
      </c>
      <c r="BH915" s="307"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8"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8"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8" t="str">
        <f>IF(Tabla1[[#This Row],[Fecha Inicio grupo]]="","",IFERROR(VLOOKUP(Tabla1[[#This Row],[Mes de Alta como miembro]],Parámetros!$AM$2:$AN$16,2,0),"01/01/1900"))</f>
        <v/>
      </c>
    </row>
    <row r="916" spans="1:63" ht="14.45">
      <c r="A916" s="68">
        <v>913</v>
      </c>
      <c r="B916" s="29"/>
      <c r="C916" s="34"/>
      <c r="D916" s="42"/>
      <c r="E916" s="64"/>
      <c r="F916" s="45"/>
      <c r="G916" s="45"/>
      <c r="H916" s="164"/>
      <c r="I916" s="42"/>
      <c r="J916" s="28"/>
      <c r="K916" s="69"/>
      <c r="L916" s="68"/>
      <c r="M916" s="46"/>
      <c r="N916" s="239" t="str">
        <f ca="1">IF(Tabla1[[#This Row],[Fecha de nac]]="","",IF(Tabla1[[#This Row],[Fecha Finalización]] &gt;=TODAY(), DATEDIF(Tabla1[[#This Row],[Fecha de nac]],TODAY(),"y"), ROUNDDOWN((Tabla1[[#This Row],[Fecha Finalización]] -Tabla1[[#This Row],[Fecha de nac]])/365,0)))</f>
        <v/>
      </c>
      <c r="O916" s="170"/>
      <c r="P916" s="34"/>
      <c r="Q916" s="67"/>
      <c r="R916" s="67"/>
      <c r="S916" s="67"/>
      <c r="T916" s="67"/>
      <c r="U916" s="244" t="str">
        <f>IF(F916="","",Tabla1[[#This Row],[Fecha Inicio grupo]]+3*7-7)</f>
        <v/>
      </c>
      <c r="V916" s="245" t="str">
        <f>IF(F916="","",EDATE(Tabla1[[#This Row],[Fecha Inicio grupo]],3))</f>
        <v/>
      </c>
      <c r="W916" s="29"/>
      <c r="X916" s="29"/>
      <c r="Y916" s="76"/>
      <c r="Z916" s="76"/>
      <c r="AA916" s="76"/>
      <c r="AB916" s="76"/>
      <c r="AC916" s="76"/>
      <c r="AD916" s="76"/>
      <c r="AE916" s="76"/>
      <c r="AF916" s="76"/>
      <c r="AG916" s="76"/>
      <c r="AH916" s="76"/>
      <c r="AI916" s="76"/>
      <c r="AJ916" s="76"/>
      <c r="AK916" s="76"/>
      <c r="AL916" s="76"/>
      <c r="AM916" s="76"/>
      <c r="AN916" s="76"/>
      <c r="AO916" s="145"/>
      <c r="AP916" s="247" t="str">
        <f>IF(F916="","",IFERROR(VLOOKUP(SUBSTITUTE(SUBSTITUTE(Tabla1[[#This Row],[Uso Sistemas]],"T","P"),"N","F"),Parámetros!$M$2:$N$17,2,0),"Completar hasta 3ra sem. para evaluar a Probacionista"))</f>
        <v/>
      </c>
      <c r="AQ916" s="39"/>
      <c r="AR916" s="39"/>
      <c r="AS916" s="39"/>
      <c r="AT916" s="28"/>
      <c r="AU916" s="55"/>
      <c r="AV916" s="55"/>
      <c r="AW916" s="55"/>
      <c r="AX916" s="249" t="str">
        <f>IF(V916="","",EOMONTH(EDATE(Tabla1[[#This Row],[Fecha Finalización]],2),0))</f>
        <v/>
      </c>
      <c r="AY916" s="39"/>
      <c r="AZ916" s="250" t="str">
        <f>IF(V916="","",EOMONTH(EDATE(Tabla1[[#This Row],[Fecha Finalización]],3),0))</f>
        <v/>
      </c>
      <c r="BA916" s="39"/>
      <c r="BB916" s="39"/>
      <c r="BC916" s="236"/>
      <c r="BD916" s="234" t="str">
        <f>IF(F916="","",Tabla1[[#This Row],[sem 01]]&amp;Tabla1[[#This Row],[sem 02]]&amp;Tabla1[[#This Row],[sem 03]])</f>
        <v/>
      </c>
      <c r="BE916" s="235" t="str">
        <f>IF(TRIM(F916)="","",$B$1&amp;"-"&amp;SUBSTITUTE(Tabla1[[#This Row],[Mes Inscrito]]," ","")&amp;"-"&amp;SUBSTITUTE(Tabla1[[#This Row],[Dia de clases Inscrito]]," ","")&amp;"-"&amp;SUBSTITUTE(Tabla1[[#This Row],[Horario Inscrito]]," ","")&amp;"-"&amp;Tabla1[[#This Row],[Fecha Inicio grupo]])</f>
        <v/>
      </c>
      <c r="BF916" s="252" t="str">
        <f>IF(F916="","",Tabla1[[#This Row],[Curso]])</f>
        <v/>
      </c>
      <c r="BG916" s="253" t="str">
        <f>+IF(TRIM(F916)="","",$B$1&amp;"-"&amp;TRIM(Tabla1[[#This Row],[Mes Inscrito]])&amp;"-"&amp;TRIM(Tabla1[[#This Row],[Dia de clases Inscrito]])&amp;"-"&amp;TRIM(Tabla1[[#This Row],[Horario Inscrito]])&amp;"-"&amp;TRIM(Tabla1[[#This Row],[Fecha Inicio grupo]])&amp;"-"&amp;TRIM(Tabla1[[#This Row],[Tipo Incrito]]))</f>
        <v/>
      </c>
      <c r="BH916" s="307"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8"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8"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8" t="str">
        <f>IF(Tabla1[[#This Row],[Fecha Inicio grupo]]="","",IFERROR(VLOOKUP(Tabla1[[#This Row],[Mes de Alta como miembro]],Parámetros!$AM$2:$AN$16,2,0),"01/01/1900"))</f>
        <v/>
      </c>
    </row>
    <row r="917" spans="1:63" ht="14.45">
      <c r="A917" s="68">
        <v>914</v>
      </c>
      <c r="B917" s="29"/>
      <c r="C917" s="34"/>
      <c r="D917" s="42"/>
      <c r="E917" s="64"/>
      <c r="F917" s="45"/>
      <c r="G917" s="45"/>
      <c r="H917" s="164"/>
      <c r="I917" s="42"/>
      <c r="J917" s="28"/>
      <c r="K917" s="69"/>
      <c r="L917" s="68"/>
      <c r="M917" s="46"/>
      <c r="N917" s="239" t="str">
        <f ca="1">IF(Tabla1[[#This Row],[Fecha de nac]]="","",IF(Tabla1[[#This Row],[Fecha Finalización]] &gt;=TODAY(), DATEDIF(Tabla1[[#This Row],[Fecha de nac]],TODAY(),"y"), ROUNDDOWN((Tabla1[[#This Row],[Fecha Finalización]] -Tabla1[[#This Row],[Fecha de nac]])/365,0)))</f>
        <v/>
      </c>
      <c r="O917" s="170"/>
      <c r="P917" s="34"/>
      <c r="Q917" s="67"/>
      <c r="R917" s="67"/>
      <c r="S917" s="67"/>
      <c r="T917" s="67"/>
      <c r="U917" s="244" t="str">
        <f>IF(F917="","",Tabla1[[#This Row],[Fecha Inicio grupo]]+3*7-7)</f>
        <v/>
      </c>
      <c r="V917" s="245" t="str">
        <f>IF(F917="","",EDATE(Tabla1[[#This Row],[Fecha Inicio grupo]],3))</f>
        <v/>
      </c>
      <c r="W917" s="29"/>
      <c r="X917" s="29"/>
      <c r="Y917" s="76"/>
      <c r="Z917" s="76"/>
      <c r="AA917" s="76"/>
      <c r="AB917" s="76"/>
      <c r="AC917" s="76"/>
      <c r="AD917" s="76"/>
      <c r="AE917" s="76"/>
      <c r="AF917" s="76"/>
      <c r="AG917" s="76"/>
      <c r="AH917" s="76"/>
      <c r="AI917" s="76"/>
      <c r="AJ917" s="76"/>
      <c r="AK917" s="76"/>
      <c r="AL917" s="76"/>
      <c r="AM917" s="76"/>
      <c r="AN917" s="76"/>
      <c r="AO917" s="145"/>
      <c r="AP917" s="247" t="str">
        <f>IF(F917="","",IFERROR(VLOOKUP(SUBSTITUTE(SUBSTITUTE(Tabla1[[#This Row],[Uso Sistemas]],"T","P"),"N","F"),Parámetros!$M$2:$N$17,2,0),"Completar hasta 3ra sem. para evaluar a Probacionista"))</f>
        <v/>
      </c>
      <c r="AQ917" s="39"/>
      <c r="AR917" s="39"/>
      <c r="AS917" s="39"/>
      <c r="AT917" s="28"/>
      <c r="AU917" s="55"/>
      <c r="AV917" s="55"/>
      <c r="AW917" s="55"/>
      <c r="AX917" s="249" t="str">
        <f>IF(V917="","",EOMONTH(EDATE(Tabla1[[#This Row],[Fecha Finalización]],2),0))</f>
        <v/>
      </c>
      <c r="AY917" s="39"/>
      <c r="AZ917" s="250" t="str">
        <f>IF(V917="","",EOMONTH(EDATE(Tabla1[[#This Row],[Fecha Finalización]],3),0))</f>
        <v/>
      </c>
      <c r="BA917" s="39"/>
      <c r="BB917" s="39"/>
      <c r="BC917" s="236"/>
      <c r="BD917" s="234" t="str">
        <f>IF(F917="","",Tabla1[[#This Row],[sem 01]]&amp;Tabla1[[#This Row],[sem 02]]&amp;Tabla1[[#This Row],[sem 03]])</f>
        <v/>
      </c>
      <c r="BE917" s="235" t="str">
        <f>IF(TRIM(F917)="","",$B$1&amp;"-"&amp;SUBSTITUTE(Tabla1[[#This Row],[Mes Inscrito]]," ","")&amp;"-"&amp;SUBSTITUTE(Tabla1[[#This Row],[Dia de clases Inscrito]]," ","")&amp;"-"&amp;SUBSTITUTE(Tabla1[[#This Row],[Horario Inscrito]]," ","")&amp;"-"&amp;Tabla1[[#This Row],[Fecha Inicio grupo]])</f>
        <v/>
      </c>
      <c r="BF917" s="252" t="str">
        <f>IF(F917="","",Tabla1[[#This Row],[Curso]])</f>
        <v/>
      </c>
      <c r="BG917" s="253" t="str">
        <f>+IF(TRIM(F917)="","",$B$1&amp;"-"&amp;TRIM(Tabla1[[#This Row],[Mes Inscrito]])&amp;"-"&amp;TRIM(Tabla1[[#This Row],[Dia de clases Inscrito]])&amp;"-"&amp;TRIM(Tabla1[[#This Row],[Horario Inscrito]])&amp;"-"&amp;TRIM(Tabla1[[#This Row],[Fecha Inicio grupo]])&amp;"-"&amp;TRIM(Tabla1[[#This Row],[Tipo Incrito]]))</f>
        <v/>
      </c>
      <c r="BH917" s="307"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8"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8"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8" t="str">
        <f>IF(Tabla1[[#This Row],[Fecha Inicio grupo]]="","",IFERROR(VLOOKUP(Tabla1[[#This Row],[Mes de Alta como miembro]],Parámetros!$AM$2:$AN$16,2,0),"01/01/1900"))</f>
        <v/>
      </c>
    </row>
    <row r="918" spans="1:63" ht="14.45">
      <c r="A918" s="68">
        <v>915</v>
      </c>
      <c r="B918" s="29"/>
      <c r="C918" s="34"/>
      <c r="D918" s="42"/>
      <c r="E918" s="64"/>
      <c r="F918" s="45"/>
      <c r="G918" s="45"/>
      <c r="H918" s="164"/>
      <c r="I918" s="42"/>
      <c r="J918" s="28"/>
      <c r="K918" s="69"/>
      <c r="L918" s="68"/>
      <c r="M918" s="46"/>
      <c r="N918" s="239" t="str">
        <f ca="1">IF(Tabla1[[#This Row],[Fecha de nac]]="","",IF(Tabla1[[#This Row],[Fecha Finalización]] &gt;=TODAY(), DATEDIF(Tabla1[[#This Row],[Fecha de nac]],TODAY(),"y"), ROUNDDOWN((Tabla1[[#This Row],[Fecha Finalización]] -Tabla1[[#This Row],[Fecha de nac]])/365,0)))</f>
        <v/>
      </c>
      <c r="O918" s="170"/>
      <c r="P918" s="34"/>
      <c r="Q918" s="67"/>
      <c r="R918" s="67"/>
      <c r="S918" s="67"/>
      <c r="T918" s="67"/>
      <c r="U918" s="244" t="str">
        <f>IF(F918="","",Tabla1[[#This Row],[Fecha Inicio grupo]]+3*7-7)</f>
        <v/>
      </c>
      <c r="V918" s="245" t="str">
        <f>IF(F918="","",EDATE(Tabla1[[#This Row],[Fecha Inicio grupo]],3))</f>
        <v/>
      </c>
      <c r="W918" s="29"/>
      <c r="X918" s="29"/>
      <c r="Y918" s="76"/>
      <c r="Z918" s="76"/>
      <c r="AA918" s="76"/>
      <c r="AB918" s="76"/>
      <c r="AC918" s="76"/>
      <c r="AD918" s="76"/>
      <c r="AE918" s="76"/>
      <c r="AF918" s="76"/>
      <c r="AG918" s="76"/>
      <c r="AH918" s="76"/>
      <c r="AI918" s="76"/>
      <c r="AJ918" s="76"/>
      <c r="AK918" s="76"/>
      <c r="AL918" s="76"/>
      <c r="AM918" s="76"/>
      <c r="AN918" s="76"/>
      <c r="AO918" s="145"/>
      <c r="AP918" s="247" t="str">
        <f>IF(F918="","",IFERROR(VLOOKUP(SUBSTITUTE(SUBSTITUTE(Tabla1[[#This Row],[Uso Sistemas]],"T","P"),"N","F"),Parámetros!$M$2:$N$17,2,0),"Completar hasta 3ra sem. para evaluar a Probacionista"))</f>
        <v/>
      </c>
      <c r="AQ918" s="39"/>
      <c r="AR918" s="39"/>
      <c r="AS918" s="39"/>
      <c r="AT918" s="28"/>
      <c r="AU918" s="55"/>
      <c r="AV918" s="55"/>
      <c r="AW918" s="55"/>
      <c r="AX918" s="249" t="str">
        <f>IF(V918="","",EOMONTH(EDATE(Tabla1[[#This Row],[Fecha Finalización]],2),0))</f>
        <v/>
      </c>
      <c r="AY918" s="39"/>
      <c r="AZ918" s="250" t="str">
        <f>IF(V918="","",EOMONTH(EDATE(Tabla1[[#This Row],[Fecha Finalización]],3),0))</f>
        <v/>
      </c>
      <c r="BA918" s="39"/>
      <c r="BB918" s="39"/>
      <c r="BC918" s="236"/>
      <c r="BD918" s="234" t="str">
        <f>IF(F918="","",Tabla1[[#This Row],[sem 01]]&amp;Tabla1[[#This Row],[sem 02]]&amp;Tabla1[[#This Row],[sem 03]])</f>
        <v/>
      </c>
      <c r="BE918" s="235" t="str">
        <f>IF(TRIM(F918)="","",$B$1&amp;"-"&amp;SUBSTITUTE(Tabla1[[#This Row],[Mes Inscrito]]," ","")&amp;"-"&amp;SUBSTITUTE(Tabla1[[#This Row],[Dia de clases Inscrito]]," ","")&amp;"-"&amp;SUBSTITUTE(Tabla1[[#This Row],[Horario Inscrito]]," ","")&amp;"-"&amp;Tabla1[[#This Row],[Fecha Inicio grupo]])</f>
        <v/>
      </c>
      <c r="BF918" s="252" t="str">
        <f>IF(F918="","",Tabla1[[#This Row],[Curso]])</f>
        <v/>
      </c>
      <c r="BG918" s="253" t="str">
        <f>+IF(TRIM(F918)="","",$B$1&amp;"-"&amp;TRIM(Tabla1[[#This Row],[Mes Inscrito]])&amp;"-"&amp;TRIM(Tabla1[[#This Row],[Dia de clases Inscrito]])&amp;"-"&amp;TRIM(Tabla1[[#This Row],[Horario Inscrito]])&amp;"-"&amp;TRIM(Tabla1[[#This Row],[Fecha Inicio grupo]])&amp;"-"&amp;TRIM(Tabla1[[#This Row],[Tipo Incrito]]))</f>
        <v/>
      </c>
      <c r="BH918" s="307"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8"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8"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8" t="str">
        <f>IF(Tabla1[[#This Row],[Fecha Inicio grupo]]="","",IFERROR(VLOOKUP(Tabla1[[#This Row],[Mes de Alta como miembro]],Parámetros!$AM$2:$AN$16,2,0),"01/01/1900"))</f>
        <v/>
      </c>
    </row>
    <row r="919" spans="1:63" ht="14.45">
      <c r="A919" s="68">
        <v>916</v>
      </c>
      <c r="B919" s="29"/>
      <c r="C919" s="34"/>
      <c r="D919" s="42"/>
      <c r="E919" s="64"/>
      <c r="F919" s="45"/>
      <c r="G919" s="45"/>
      <c r="H919" s="164"/>
      <c r="I919" s="42"/>
      <c r="J919" s="28"/>
      <c r="K919" s="69"/>
      <c r="L919" s="68"/>
      <c r="M919" s="46"/>
      <c r="N919" s="239" t="str">
        <f ca="1">IF(Tabla1[[#This Row],[Fecha de nac]]="","",IF(Tabla1[[#This Row],[Fecha Finalización]] &gt;=TODAY(), DATEDIF(Tabla1[[#This Row],[Fecha de nac]],TODAY(),"y"), ROUNDDOWN((Tabla1[[#This Row],[Fecha Finalización]] -Tabla1[[#This Row],[Fecha de nac]])/365,0)))</f>
        <v/>
      </c>
      <c r="O919" s="170"/>
      <c r="P919" s="34"/>
      <c r="Q919" s="67"/>
      <c r="R919" s="67"/>
      <c r="S919" s="67"/>
      <c r="T919" s="67"/>
      <c r="U919" s="244" t="str">
        <f>IF(F919="","",Tabla1[[#This Row],[Fecha Inicio grupo]]+3*7-7)</f>
        <v/>
      </c>
      <c r="V919" s="245" t="str">
        <f>IF(F919="","",EDATE(Tabla1[[#This Row],[Fecha Inicio grupo]],3))</f>
        <v/>
      </c>
      <c r="W919" s="29"/>
      <c r="X919" s="29"/>
      <c r="Y919" s="76"/>
      <c r="Z919" s="76"/>
      <c r="AA919" s="76"/>
      <c r="AB919" s="76"/>
      <c r="AC919" s="76"/>
      <c r="AD919" s="76"/>
      <c r="AE919" s="76"/>
      <c r="AF919" s="76"/>
      <c r="AG919" s="76"/>
      <c r="AH919" s="76"/>
      <c r="AI919" s="76"/>
      <c r="AJ919" s="76"/>
      <c r="AK919" s="76"/>
      <c r="AL919" s="76"/>
      <c r="AM919" s="76"/>
      <c r="AN919" s="76"/>
      <c r="AO919" s="145"/>
      <c r="AP919" s="247" t="str">
        <f>IF(F919="","",IFERROR(VLOOKUP(SUBSTITUTE(SUBSTITUTE(Tabla1[[#This Row],[Uso Sistemas]],"T","P"),"N","F"),Parámetros!$M$2:$N$17,2,0),"Completar hasta 3ra sem. para evaluar a Probacionista"))</f>
        <v/>
      </c>
      <c r="AQ919" s="39"/>
      <c r="AR919" s="39"/>
      <c r="AS919" s="39"/>
      <c r="AT919" s="28"/>
      <c r="AU919" s="55"/>
      <c r="AV919" s="55"/>
      <c r="AW919" s="55"/>
      <c r="AX919" s="249" t="str">
        <f>IF(V919="","",EOMONTH(EDATE(Tabla1[[#This Row],[Fecha Finalización]],2),0))</f>
        <v/>
      </c>
      <c r="AY919" s="39"/>
      <c r="AZ919" s="250" t="str">
        <f>IF(V919="","",EOMONTH(EDATE(Tabla1[[#This Row],[Fecha Finalización]],3),0))</f>
        <v/>
      </c>
      <c r="BA919" s="39"/>
      <c r="BB919" s="39"/>
      <c r="BC919" s="236"/>
      <c r="BD919" s="234" t="str">
        <f>IF(F919="","",Tabla1[[#This Row],[sem 01]]&amp;Tabla1[[#This Row],[sem 02]]&amp;Tabla1[[#This Row],[sem 03]])</f>
        <v/>
      </c>
      <c r="BE919" s="235" t="str">
        <f>IF(TRIM(F919)="","",$B$1&amp;"-"&amp;SUBSTITUTE(Tabla1[[#This Row],[Mes Inscrito]]," ","")&amp;"-"&amp;SUBSTITUTE(Tabla1[[#This Row],[Dia de clases Inscrito]]," ","")&amp;"-"&amp;SUBSTITUTE(Tabla1[[#This Row],[Horario Inscrito]]," ","")&amp;"-"&amp;Tabla1[[#This Row],[Fecha Inicio grupo]])</f>
        <v/>
      </c>
      <c r="BF919" s="252" t="str">
        <f>IF(F919="","",Tabla1[[#This Row],[Curso]])</f>
        <v/>
      </c>
      <c r="BG919" s="253" t="str">
        <f>+IF(TRIM(F919)="","",$B$1&amp;"-"&amp;TRIM(Tabla1[[#This Row],[Mes Inscrito]])&amp;"-"&amp;TRIM(Tabla1[[#This Row],[Dia de clases Inscrito]])&amp;"-"&amp;TRIM(Tabla1[[#This Row],[Horario Inscrito]])&amp;"-"&amp;TRIM(Tabla1[[#This Row],[Fecha Inicio grupo]])&amp;"-"&amp;TRIM(Tabla1[[#This Row],[Tipo Incrito]]))</f>
        <v/>
      </c>
      <c r="BH919" s="307"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8"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8"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8" t="str">
        <f>IF(Tabla1[[#This Row],[Fecha Inicio grupo]]="","",IFERROR(VLOOKUP(Tabla1[[#This Row],[Mes de Alta como miembro]],Parámetros!$AM$2:$AN$16,2,0),"01/01/1900"))</f>
        <v/>
      </c>
    </row>
    <row r="920" spans="1:63" ht="14.45">
      <c r="A920" s="68">
        <v>917</v>
      </c>
      <c r="B920" s="29"/>
      <c r="C920" s="34"/>
      <c r="D920" s="42"/>
      <c r="E920" s="64"/>
      <c r="F920" s="45"/>
      <c r="G920" s="45"/>
      <c r="H920" s="164"/>
      <c r="I920" s="42"/>
      <c r="J920" s="28"/>
      <c r="K920" s="69"/>
      <c r="L920" s="68"/>
      <c r="M920" s="46"/>
      <c r="N920" s="239" t="str">
        <f ca="1">IF(Tabla1[[#This Row],[Fecha de nac]]="","",IF(Tabla1[[#This Row],[Fecha Finalización]] &gt;=TODAY(), DATEDIF(Tabla1[[#This Row],[Fecha de nac]],TODAY(),"y"), ROUNDDOWN((Tabla1[[#This Row],[Fecha Finalización]] -Tabla1[[#This Row],[Fecha de nac]])/365,0)))</f>
        <v/>
      </c>
      <c r="O920" s="170"/>
      <c r="P920" s="34"/>
      <c r="Q920" s="67"/>
      <c r="R920" s="67"/>
      <c r="S920" s="67"/>
      <c r="T920" s="67"/>
      <c r="U920" s="244" t="str">
        <f>IF(F920="","",Tabla1[[#This Row],[Fecha Inicio grupo]]+3*7-7)</f>
        <v/>
      </c>
      <c r="V920" s="245" t="str">
        <f>IF(F920="","",EDATE(Tabla1[[#This Row],[Fecha Inicio grupo]],3))</f>
        <v/>
      </c>
      <c r="W920" s="29"/>
      <c r="X920" s="29"/>
      <c r="Y920" s="76"/>
      <c r="Z920" s="76"/>
      <c r="AA920" s="76"/>
      <c r="AB920" s="76"/>
      <c r="AC920" s="76"/>
      <c r="AD920" s="76"/>
      <c r="AE920" s="76"/>
      <c r="AF920" s="76"/>
      <c r="AG920" s="76"/>
      <c r="AH920" s="76"/>
      <c r="AI920" s="76"/>
      <c r="AJ920" s="76"/>
      <c r="AK920" s="76"/>
      <c r="AL920" s="76"/>
      <c r="AM920" s="76"/>
      <c r="AN920" s="76"/>
      <c r="AO920" s="145"/>
      <c r="AP920" s="247" t="str">
        <f>IF(F920="","",IFERROR(VLOOKUP(SUBSTITUTE(SUBSTITUTE(Tabla1[[#This Row],[Uso Sistemas]],"T","P"),"N","F"),Parámetros!$M$2:$N$17,2,0),"Completar hasta 3ra sem. para evaluar a Probacionista"))</f>
        <v/>
      </c>
      <c r="AQ920" s="39"/>
      <c r="AR920" s="39"/>
      <c r="AS920" s="39"/>
      <c r="AT920" s="28"/>
      <c r="AU920" s="55"/>
      <c r="AV920" s="55"/>
      <c r="AW920" s="55"/>
      <c r="AX920" s="249" t="str">
        <f>IF(V920="","",EOMONTH(EDATE(Tabla1[[#This Row],[Fecha Finalización]],2),0))</f>
        <v/>
      </c>
      <c r="AY920" s="39"/>
      <c r="AZ920" s="250" t="str">
        <f>IF(V920="","",EOMONTH(EDATE(Tabla1[[#This Row],[Fecha Finalización]],3),0))</f>
        <v/>
      </c>
      <c r="BA920" s="39"/>
      <c r="BB920" s="39"/>
      <c r="BC920" s="236"/>
      <c r="BD920" s="234" t="str">
        <f>IF(F920="","",Tabla1[[#This Row],[sem 01]]&amp;Tabla1[[#This Row],[sem 02]]&amp;Tabla1[[#This Row],[sem 03]])</f>
        <v/>
      </c>
      <c r="BE920" s="235" t="str">
        <f>IF(TRIM(F920)="","",$B$1&amp;"-"&amp;SUBSTITUTE(Tabla1[[#This Row],[Mes Inscrito]]," ","")&amp;"-"&amp;SUBSTITUTE(Tabla1[[#This Row],[Dia de clases Inscrito]]," ","")&amp;"-"&amp;SUBSTITUTE(Tabla1[[#This Row],[Horario Inscrito]]," ","")&amp;"-"&amp;Tabla1[[#This Row],[Fecha Inicio grupo]])</f>
        <v/>
      </c>
      <c r="BF920" s="252" t="str">
        <f>IF(F920="","",Tabla1[[#This Row],[Curso]])</f>
        <v/>
      </c>
      <c r="BG920" s="253" t="str">
        <f>+IF(TRIM(F920)="","",$B$1&amp;"-"&amp;TRIM(Tabla1[[#This Row],[Mes Inscrito]])&amp;"-"&amp;TRIM(Tabla1[[#This Row],[Dia de clases Inscrito]])&amp;"-"&amp;TRIM(Tabla1[[#This Row],[Horario Inscrito]])&amp;"-"&amp;TRIM(Tabla1[[#This Row],[Fecha Inicio grupo]])&amp;"-"&amp;TRIM(Tabla1[[#This Row],[Tipo Incrito]]))</f>
        <v/>
      </c>
      <c r="BH920" s="307"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8"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8"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8" t="str">
        <f>IF(Tabla1[[#This Row],[Fecha Inicio grupo]]="","",IFERROR(VLOOKUP(Tabla1[[#This Row],[Mes de Alta como miembro]],Parámetros!$AM$2:$AN$16,2,0),"01/01/1900"))</f>
        <v/>
      </c>
    </row>
    <row r="921" spans="1:63" ht="14.45">
      <c r="A921" s="68">
        <v>918</v>
      </c>
      <c r="B921" s="29"/>
      <c r="C921" s="34"/>
      <c r="D921" s="42"/>
      <c r="E921" s="64"/>
      <c r="F921" s="45"/>
      <c r="G921" s="45"/>
      <c r="H921" s="164"/>
      <c r="I921" s="42"/>
      <c r="J921" s="28"/>
      <c r="K921" s="69"/>
      <c r="L921" s="68"/>
      <c r="M921" s="46"/>
      <c r="N921" s="239" t="str">
        <f ca="1">IF(Tabla1[[#This Row],[Fecha de nac]]="","",IF(Tabla1[[#This Row],[Fecha Finalización]] &gt;=TODAY(), DATEDIF(Tabla1[[#This Row],[Fecha de nac]],TODAY(),"y"), ROUNDDOWN((Tabla1[[#This Row],[Fecha Finalización]] -Tabla1[[#This Row],[Fecha de nac]])/365,0)))</f>
        <v/>
      </c>
      <c r="O921" s="170"/>
      <c r="P921" s="34"/>
      <c r="Q921" s="67"/>
      <c r="R921" s="67"/>
      <c r="S921" s="67"/>
      <c r="T921" s="67"/>
      <c r="U921" s="244" t="str">
        <f>IF(F921="","",Tabla1[[#This Row],[Fecha Inicio grupo]]+3*7-7)</f>
        <v/>
      </c>
      <c r="V921" s="245" t="str">
        <f>IF(F921="","",EDATE(Tabla1[[#This Row],[Fecha Inicio grupo]],3))</f>
        <v/>
      </c>
      <c r="W921" s="29"/>
      <c r="X921" s="29"/>
      <c r="Y921" s="76"/>
      <c r="Z921" s="76"/>
      <c r="AA921" s="76"/>
      <c r="AB921" s="76"/>
      <c r="AC921" s="76"/>
      <c r="AD921" s="76"/>
      <c r="AE921" s="76"/>
      <c r="AF921" s="76"/>
      <c r="AG921" s="76"/>
      <c r="AH921" s="76"/>
      <c r="AI921" s="76"/>
      <c r="AJ921" s="76"/>
      <c r="AK921" s="76"/>
      <c r="AL921" s="76"/>
      <c r="AM921" s="76"/>
      <c r="AN921" s="76"/>
      <c r="AO921" s="145"/>
      <c r="AP921" s="247" t="str">
        <f>IF(F921="","",IFERROR(VLOOKUP(SUBSTITUTE(SUBSTITUTE(Tabla1[[#This Row],[Uso Sistemas]],"T","P"),"N","F"),Parámetros!$M$2:$N$17,2,0),"Completar hasta 3ra sem. para evaluar a Probacionista"))</f>
        <v/>
      </c>
      <c r="AQ921" s="39"/>
      <c r="AR921" s="39"/>
      <c r="AS921" s="39"/>
      <c r="AT921" s="28"/>
      <c r="AU921" s="55"/>
      <c r="AV921" s="55"/>
      <c r="AW921" s="55"/>
      <c r="AX921" s="249" t="str">
        <f>IF(V921="","",EOMONTH(EDATE(Tabla1[[#This Row],[Fecha Finalización]],2),0))</f>
        <v/>
      </c>
      <c r="AY921" s="39"/>
      <c r="AZ921" s="250" t="str">
        <f>IF(V921="","",EOMONTH(EDATE(Tabla1[[#This Row],[Fecha Finalización]],3),0))</f>
        <v/>
      </c>
      <c r="BA921" s="39"/>
      <c r="BB921" s="39"/>
      <c r="BC921" s="236"/>
      <c r="BD921" s="234" t="str">
        <f>IF(F921="","",Tabla1[[#This Row],[sem 01]]&amp;Tabla1[[#This Row],[sem 02]]&amp;Tabla1[[#This Row],[sem 03]])</f>
        <v/>
      </c>
      <c r="BE921" s="235" t="str">
        <f>IF(TRIM(F921)="","",$B$1&amp;"-"&amp;SUBSTITUTE(Tabla1[[#This Row],[Mes Inscrito]]," ","")&amp;"-"&amp;SUBSTITUTE(Tabla1[[#This Row],[Dia de clases Inscrito]]," ","")&amp;"-"&amp;SUBSTITUTE(Tabla1[[#This Row],[Horario Inscrito]]," ","")&amp;"-"&amp;Tabla1[[#This Row],[Fecha Inicio grupo]])</f>
        <v/>
      </c>
      <c r="BF921" s="252" t="str">
        <f>IF(F921="","",Tabla1[[#This Row],[Curso]])</f>
        <v/>
      </c>
      <c r="BG921" s="253" t="str">
        <f>+IF(TRIM(F921)="","",$B$1&amp;"-"&amp;TRIM(Tabla1[[#This Row],[Mes Inscrito]])&amp;"-"&amp;TRIM(Tabla1[[#This Row],[Dia de clases Inscrito]])&amp;"-"&amp;TRIM(Tabla1[[#This Row],[Horario Inscrito]])&amp;"-"&amp;TRIM(Tabla1[[#This Row],[Fecha Inicio grupo]])&amp;"-"&amp;TRIM(Tabla1[[#This Row],[Tipo Incrito]]))</f>
        <v/>
      </c>
      <c r="BH921" s="307"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8"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8"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8" t="str">
        <f>IF(Tabla1[[#This Row],[Fecha Inicio grupo]]="","",IFERROR(VLOOKUP(Tabla1[[#This Row],[Mes de Alta como miembro]],Parámetros!$AM$2:$AN$16,2,0),"01/01/1900"))</f>
        <v/>
      </c>
    </row>
    <row r="922" spans="1:63" ht="14.45">
      <c r="A922" s="68">
        <v>919</v>
      </c>
      <c r="B922" s="29"/>
      <c r="C922" s="34"/>
      <c r="D922" s="42"/>
      <c r="E922" s="64"/>
      <c r="F922" s="45"/>
      <c r="G922" s="45"/>
      <c r="H922" s="164"/>
      <c r="I922" s="42"/>
      <c r="J922" s="28"/>
      <c r="K922" s="69"/>
      <c r="L922" s="68"/>
      <c r="M922" s="46"/>
      <c r="N922" s="239" t="str">
        <f ca="1">IF(Tabla1[[#This Row],[Fecha de nac]]="","",IF(Tabla1[[#This Row],[Fecha Finalización]] &gt;=TODAY(), DATEDIF(Tabla1[[#This Row],[Fecha de nac]],TODAY(),"y"), ROUNDDOWN((Tabla1[[#This Row],[Fecha Finalización]] -Tabla1[[#This Row],[Fecha de nac]])/365,0)))</f>
        <v/>
      </c>
      <c r="O922" s="170"/>
      <c r="P922" s="34"/>
      <c r="Q922" s="67"/>
      <c r="R922" s="67"/>
      <c r="S922" s="67"/>
      <c r="T922" s="67"/>
      <c r="U922" s="244" t="str">
        <f>IF(F922="","",Tabla1[[#This Row],[Fecha Inicio grupo]]+3*7-7)</f>
        <v/>
      </c>
      <c r="V922" s="245" t="str">
        <f>IF(F922="","",EDATE(Tabla1[[#This Row],[Fecha Inicio grupo]],3))</f>
        <v/>
      </c>
      <c r="W922" s="29"/>
      <c r="X922" s="29"/>
      <c r="Y922" s="76"/>
      <c r="Z922" s="76"/>
      <c r="AA922" s="76"/>
      <c r="AB922" s="76"/>
      <c r="AC922" s="76"/>
      <c r="AD922" s="76"/>
      <c r="AE922" s="76"/>
      <c r="AF922" s="76"/>
      <c r="AG922" s="76"/>
      <c r="AH922" s="76"/>
      <c r="AI922" s="76"/>
      <c r="AJ922" s="76"/>
      <c r="AK922" s="76"/>
      <c r="AL922" s="76"/>
      <c r="AM922" s="76"/>
      <c r="AN922" s="76"/>
      <c r="AO922" s="145"/>
      <c r="AP922" s="247" t="str">
        <f>IF(F922="","",IFERROR(VLOOKUP(SUBSTITUTE(SUBSTITUTE(Tabla1[[#This Row],[Uso Sistemas]],"T","P"),"N","F"),Parámetros!$M$2:$N$17,2,0),"Completar hasta 3ra sem. para evaluar a Probacionista"))</f>
        <v/>
      </c>
      <c r="AQ922" s="39"/>
      <c r="AR922" s="39"/>
      <c r="AS922" s="39"/>
      <c r="AT922" s="28"/>
      <c r="AU922" s="55"/>
      <c r="AV922" s="55"/>
      <c r="AW922" s="55"/>
      <c r="AX922" s="249" t="str">
        <f>IF(V922="","",EOMONTH(EDATE(Tabla1[[#This Row],[Fecha Finalización]],2),0))</f>
        <v/>
      </c>
      <c r="AY922" s="39"/>
      <c r="AZ922" s="250" t="str">
        <f>IF(V922="","",EOMONTH(EDATE(Tabla1[[#This Row],[Fecha Finalización]],3),0))</f>
        <v/>
      </c>
      <c r="BA922" s="39"/>
      <c r="BB922" s="39"/>
      <c r="BC922" s="236"/>
      <c r="BD922" s="234" t="str">
        <f>IF(F922="","",Tabla1[[#This Row],[sem 01]]&amp;Tabla1[[#This Row],[sem 02]]&amp;Tabla1[[#This Row],[sem 03]])</f>
        <v/>
      </c>
      <c r="BE922" s="235" t="str">
        <f>IF(TRIM(F922)="","",$B$1&amp;"-"&amp;SUBSTITUTE(Tabla1[[#This Row],[Mes Inscrito]]," ","")&amp;"-"&amp;SUBSTITUTE(Tabla1[[#This Row],[Dia de clases Inscrito]]," ","")&amp;"-"&amp;SUBSTITUTE(Tabla1[[#This Row],[Horario Inscrito]]," ","")&amp;"-"&amp;Tabla1[[#This Row],[Fecha Inicio grupo]])</f>
        <v/>
      </c>
      <c r="BF922" s="252" t="str">
        <f>IF(F922="","",Tabla1[[#This Row],[Curso]])</f>
        <v/>
      </c>
      <c r="BG922" s="253" t="str">
        <f>+IF(TRIM(F922)="","",$B$1&amp;"-"&amp;TRIM(Tabla1[[#This Row],[Mes Inscrito]])&amp;"-"&amp;TRIM(Tabla1[[#This Row],[Dia de clases Inscrito]])&amp;"-"&amp;TRIM(Tabla1[[#This Row],[Horario Inscrito]])&amp;"-"&amp;TRIM(Tabla1[[#This Row],[Fecha Inicio grupo]])&amp;"-"&amp;TRIM(Tabla1[[#This Row],[Tipo Incrito]]))</f>
        <v/>
      </c>
      <c r="BH922" s="307"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8"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8"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8" t="str">
        <f>IF(Tabla1[[#This Row],[Fecha Inicio grupo]]="","",IFERROR(VLOOKUP(Tabla1[[#This Row],[Mes de Alta como miembro]],Parámetros!$AM$2:$AN$16,2,0),"01/01/1900"))</f>
        <v/>
      </c>
    </row>
    <row r="923" spans="1:63" ht="14.45">
      <c r="A923" s="68">
        <v>920</v>
      </c>
      <c r="B923" s="29"/>
      <c r="C923" s="34"/>
      <c r="D923" s="42"/>
      <c r="E923" s="64"/>
      <c r="F923" s="45"/>
      <c r="G923" s="45"/>
      <c r="H923" s="164"/>
      <c r="I923" s="42"/>
      <c r="J923" s="28"/>
      <c r="K923" s="69"/>
      <c r="L923" s="68"/>
      <c r="M923" s="46"/>
      <c r="N923" s="239" t="str">
        <f ca="1">IF(Tabla1[[#This Row],[Fecha de nac]]="","",IF(Tabla1[[#This Row],[Fecha Finalización]] &gt;=TODAY(), DATEDIF(Tabla1[[#This Row],[Fecha de nac]],TODAY(),"y"), ROUNDDOWN((Tabla1[[#This Row],[Fecha Finalización]] -Tabla1[[#This Row],[Fecha de nac]])/365,0)))</f>
        <v/>
      </c>
      <c r="O923" s="170"/>
      <c r="P923" s="34"/>
      <c r="Q923" s="67"/>
      <c r="R923" s="67"/>
      <c r="S923" s="67"/>
      <c r="T923" s="67"/>
      <c r="U923" s="244" t="str">
        <f>IF(F923="","",Tabla1[[#This Row],[Fecha Inicio grupo]]+3*7-7)</f>
        <v/>
      </c>
      <c r="V923" s="245" t="str">
        <f>IF(F923="","",EDATE(Tabla1[[#This Row],[Fecha Inicio grupo]],3))</f>
        <v/>
      </c>
      <c r="W923" s="29"/>
      <c r="X923" s="29"/>
      <c r="Y923" s="76"/>
      <c r="Z923" s="76"/>
      <c r="AA923" s="76"/>
      <c r="AB923" s="76"/>
      <c r="AC923" s="76"/>
      <c r="AD923" s="76"/>
      <c r="AE923" s="76"/>
      <c r="AF923" s="76"/>
      <c r="AG923" s="76"/>
      <c r="AH923" s="76"/>
      <c r="AI923" s="76"/>
      <c r="AJ923" s="76"/>
      <c r="AK923" s="76"/>
      <c r="AL923" s="76"/>
      <c r="AM923" s="76"/>
      <c r="AN923" s="76"/>
      <c r="AO923" s="145"/>
      <c r="AP923" s="247" t="str">
        <f>IF(F923="","",IFERROR(VLOOKUP(SUBSTITUTE(SUBSTITUTE(Tabla1[[#This Row],[Uso Sistemas]],"T","P"),"N","F"),Parámetros!$M$2:$N$17,2,0),"Completar hasta 3ra sem. para evaluar a Probacionista"))</f>
        <v/>
      </c>
      <c r="AQ923" s="39"/>
      <c r="AR923" s="39"/>
      <c r="AS923" s="39"/>
      <c r="AT923" s="28"/>
      <c r="AU923" s="55"/>
      <c r="AV923" s="55"/>
      <c r="AW923" s="55"/>
      <c r="AX923" s="249" t="str">
        <f>IF(V923="","",EOMONTH(EDATE(Tabla1[[#This Row],[Fecha Finalización]],2),0))</f>
        <v/>
      </c>
      <c r="AY923" s="39"/>
      <c r="AZ923" s="250" t="str">
        <f>IF(V923="","",EOMONTH(EDATE(Tabla1[[#This Row],[Fecha Finalización]],3),0))</f>
        <v/>
      </c>
      <c r="BA923" s="39"/>
      <c r="BB923" s="39"/>
      <c r="BC923" s="236"/>
      <c r="BD923" s="234" t="str">
        <f>IF(F923="","",Tabla1[[#This Row],[sem 01]]&amp;Tabla1[[#This Row],[sem 02]]&amp;Tabla1[[#This Row],[sem 03]])</f>
        <v/>
      </c>
      <c r="BE923" s="235" t="str">
        <f>IF(TRIM(F923)="","",$B$1&amp;"-"&amp;SUBSTITUTE(Tabla1[[#This Row],[Mes Inscrito]]," ","")&amp;"-"&amp;SUBSTITUTE(Tabla1[[#This Row],[Dia de clases Inscrito]]," ","")&amp;"-"&amp;SUBSTITUTE(Tabla1[[#This Row],[Horario Inscrito]]," ","")&amp;"-"&amp;Tabla1[[#This Row],[Fecha Inicio grupo]])</f>
        <v/>
      </c>
      <c r="BF923" s="252" t="str">
        <f>IF(F923="","",Tabla1[[#This Row],[Curso]])</f>
        <v/>
      </c>
      <c r="BG923" s="253" t="str">
        <f>+IF(TRIM(F923)="","",$B$1&amp;"-"&amp;TRIM(Tabla1[[#This Row],[Mes Inscrito]])&amp;"-"&amp;TRIM(Tabla1[[#This Row],[Dia de clases Inscrito]])&amp;"-"&amp;TRIM(Tabla1[[#This Row],[Horario Inscrito]])&amp;"-"&amp;TRIM(Tabla1[[#This Row],[Fecha Inicio grupo]])&amp;"-"&amp;TRIM(Tabla1[[#This Row],[Tipo Incrito]]))</f>
        <v/>
      </c>
      <c r="BH923" s="307"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8"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8"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8" t="str">
        <f>IF(Tabla1[[#This Row],[Fecha Inicio grupo]]="","",IFERROR(VLOOKUP(Tabla1[[#This Row],[Mes de Alta como miembro]],Parámetros!$AM$2:$AN$16,2,0),"01/01/1900"))</f>
        <v/>
      </c>
    </row>
    <row r="924" spans="1:63" ht="14.45">
      <c r="A924" s="68">
        <v>921</v>
      </c>
      <c r="B924" s="29"/>
      <c r="C924" s="34"/>
      <c r="D924" s="42"/>
      <c r="E924" s="64"/>
      <c r="F924" s="45"/>
      <c r="G924" s="45"/>
      <c r="H924" s="164"/>
      <c r="I924" s="42"/>
      <c r="J924" s="28"/>
      <c r="K924" s="69"/>
      <c r="L924" s="68"/>
      <c r="M924" s="46"/>
      <c r="N924" s="239" t="str">
        <f ca="1">IF(Tabla1[[#This Row],[Fecha de nac]]="","",IF(Tabla1[[#This Row],[Fecha Finalización]] &gt;=TODAY(), DATEDIF(Tabla1[[#This Row],[Fecha de nac]],TODAY(),"y"), ROUNDDOWN((Tabla1[[#This Row],[Fecha Finalización]] -Tabla1[[#This Row],[Fecha de nac]])/365,0)))</f>
        <v/>
      </c>
      <c r="O924" s="170"/>
      <c r="P924" s="34"/>
      <c r="Q924" s="67"/>
      <c r="R924" s="67"/>
      <c r="S924" s="67"/>
      <c r="T924" s="67"/>
      <c r="U924" s="244" t="str">
        <f>IF(F924="","",Tabla1[[#This Row],[Fecha Inicio grupo]]+3*7-7)</f>
        <v/>
      </c>
      <c r="V924" s="245" t="str">
        <f>IF(F924="","",EDATE(Tabla1[[#This Row],[Fecha Inicio grupo]],3))</f>
        <v/>
      </c>
      <c r="W924" s="29"/>
      <c r="X924" s="29"/>
      <c r="Y924" s="76"/>
      <c r="Z924" s="76"/>
      <c r="AA924" s="76"/>
      <c r="AB924" s="76"/>
      <c r="AC924" s="76"/>
      <c r="AD924" s="76"/>
      <c r="AE924" s="76"/>
      <c r="AF924" s="76"/>
      <c r="AG924" s="76"/>
      <c r="AH924" s="76"/>
      <c r="AI924" s="76"/>
      <c r="AJ924" s="76"/>
      <c r="AK924" s="76"/>
      <c r="AL924" s="76"/>
      <c r="AM924" s="76"/>
      <c r="AN924" s="76"/>
      <c r="AO924" s="145"/>
      <c r="AP924" s="247" t="str">
        <f>IF(F924="","",IFERROR(VLOOKUP(SUBSTITUTE(SUBSTITUTE(Tabla1[[#This Row],[Uso Sistemas]],"T","P"),"N","F"),Parámetros!$M$2:$N$17,2,0),"Completar hasta 3ra sem. para evaluar a Probacionista"))</f>
        <v/>
      </c>
      <c r="AQ924" s="39"/>
      <c r="AR924" s="39"/>
      <c r="AS924" s="39"/>
      <c r="AT924" s="28"/>
      <c r="AU924" s="55"/>
      <c r="AV924" s="55"/>
      <c r="AW924" s="55"/>
      <c r="AX924" s="249" t="str">
        <f>IF(V924="","",EOMONTH(EDATE(Tabla1[[#This Row],[Fecha Finalización]],2),0))</f>
        <v/>
      </c>
      <c r="AY924" s="39"/>
      <c r="AZ924" s="250" t="str">
        <f>IF(V924="","",EOMONTH(EDATE(Tabla1[[#This Row],[Fecha Finalización]],3),0))</f>
        <v/>
      </c>
      <c r="BA924" s="39"/>
      <c r="BB924" s="39"/>
      <c r="BC924" s="236"/>
      <c r="BD924" s="234" t="str">
        <f>IF(F924="","",Tabla1[[#This Row],[sem 01]]&amp;Tabla1[[#This Row],[sem 02]]&amp;Tabla1[[#This Row],[sem 03]])</f>
        <v/>
      </c>
      <c r="BE924" s="235" t="str">
        <f>IF(TRIM(F924)="","",$B$1&amp;"-"&amp;SUBSTITUTE(Tabla1[[#This Row],[Mes Inscrito]]," ","")&amp;"-"&amp;SUBSTITUTE(Tabla1[[#This Row],[Dia de clases Inscrito]]," ","")&amp;"-"&amp;SUBSTITUTE(Tabla1[[#This Row],[Horario Inscrito]]," ","")&amp;"-"&amp;Tabla1[[#This Row],[Fecha Inicio grupo]])</f>
        <v/>
      </c>
      <c r="BF924" s="252" t="str">
        <f>IF(F924="","",Tabla1[[#This Row],[Curso]])</f>
        <v/>
      </c>
      <c r="BG924" s="253" t="str">
        <f>+IF(TRIM(F924)="","",$B$1&amp;"-"&amp;TRIM(Tabla1[[#This Row],[Mes Inscrito]])&amp;"-"&amp;TRIM(Tabla1[[#This Row],[Dia de clases Inscrito]])&amp;"-"&amp;TRIM(Tabla1[[#This Row],[Horario Inscrito]])&amp;"-"&amp;TRIM(Tabla1[[#This Row],[Fecha Inicio grupo]])&amp;"-"&amp;TRIM(Tabla1[[#This Row],[Tipo Incrito]]))</f>
        <v/>
      </c>
      <c r="BH924" s="307"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8"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8"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8" t="str">
        <f>IF(Tabla1[[#This Row],[Fecha Inicio grupo]]="","",IFERROR(VLOOKUP(Tabla1[[#This Row],[Mes de Alta como miembro]],Parámetros!$AM$2:$AN$16,2,0),"01/01/1900"))</f>
        <v/>
      </c>
    </row>
    <row r="925" spans="1:63" ht="14.45">
      <c r="A925" s="68">
        <v>922</v>
      </c>
      <c r="B925" s="29"/>
      <c r="C925" s="34"/>
      <c r="D925" s="42"/>
      <c r="E925" s="64"/>
      <c r="F925" s="45"/>
      <c r="G925" s="45"/>
      <c r="H925" s="164"/>
      <c r="I925" s="42"/>
      <c r="J925" s="28"/>
      <c r="K925" s="69"/>
      <c r="L925" s="68"/>
      <c r="M925" s="46"/>
      <c r="N925" s="239" t="str">
        <f ca="1">IF(Tabla1[[#This Row],[Fecha de nac]]="","",IF(Tabla1[[#This Row],[Fecha Finalización]] &gt;=TODAY(), DATEDIF(Tabla1[[#This Row],[Fecha de nac]],TODAY(),"y"), ROUNDDOWN((Tabla1[[#This Row],[Fecha Finalización]] -Tabla1[[#This Row],[Fecha de nac]])/365,0)))</f>
        <v/>
      </c>
      <c r="O925" s="170"/>
      <c r="P925" s="34"/>
      <c r="Q925" s="67"/>
      <c r="R925" s="67"/>
      <c r="S925" s="67"/>
      <c r="T925" s="67"/>
      <c r="U925" s="244" t="str">
        <f>IF(F925="","",Tabla1[[#This Row],[Fecha Inicio grupo]]+3*7-7)</f>
        <v/>
      </c>
      <c r="V925" s="245" t="str">
        <f>IF(F925="","",EDATE(Tabla1[[#This Row],[Fecha Inicio grupo]],3))</f>
        <v/>
      </c>
      <c r="W925" s="29"/>
      <c r="X925" s="29"/>
      <c r="Y925" s="76"/>
      <c r="Z925" s="76"/>
      <c r="AA925" s="76"/>
      <c r="AB925" s="76"/>
      <c r="AC925" s="76"/>
      <c r="AD925" s="76"/>
      <c r="AE925" s="76"/>
      <c r="AF925" s="76"/>
      <c r="AG925" s="76"/>
      <c r="AH925" s="76"/>
      <c r="AI925" s="76"/>
      <c r="AJ925" s="76"/>
      <c r="AK925" s="76"/>
      <c r="AL925" s="76"/>
      <c r="AM925" s="76"/>
      <c r="AN925" s="76"/>
      <c r="AO925" s="145"/>
      <c r="AP925" s="247" t="str">
        <f>IF(F925="","",IFERROR(VLOOKUP(SUBSTITUTE(SUBSTITUTE(Tabla1[[#This Row],[Uso Sistemas]],"T","P"),"N","F"),Parámetros!$M$2:$N$17,2,0),"Completar hasta 3ra sem. para evaluar a Probacionista"))</f>
        <v/>
      </c>
      <c r="AQ925" s="39"/>
      <c r="AR925" s="39"/>
      <c r="AS925" s="39"/>
      <c r="AT925" s="28"/>
      <c r="AU925" s="55"/>
      <c r="AV925" s="55"/>
      <c r="AW925" s="55"/>
      <c r="AX925" s="249" t="str">
        <f>IF(V925="","",EOMONTH(EDATE(Tabla1[[#This Row],[Fecha Finalización]],2),0))</f>
        <v/>
      </c>
      <c r="AY925" s="39"/>
      <c r="AZ925" s="250" t="str">
        <f>IF(V925="","",EOMONTH(EDATE(Tabla1[[#This Row],[Fecha Finalización]],3),0))</f>
        <v/>
      </c>
      <c r="BA925" s="39"/>
      <c r="BB925" s="39"/>
      <c r="BC925" s="236"/>
      <c r="BD925" s="234" t="str">
        <f>IF(F925="","",Tabla1[[#This Row],[sem 01]]&amp;Tabla1[[#This Row],[sem 02]]&amp;Tabla1[[#This Row],[sem 03]])</f>
        <v/>
      </c>
      <c r="BE925" s="235" t="str">
        <f>IF(TRIM(F925)="","",$B$1&amp;"-"&amp;SUBSTITUTE(Tabla1[[#This Row],[Mes Inscrito]]," ","")&amp;"-"&amp;SUBSTITUTE(Tabla1[[#This Row],[Dia de clases Inscrito]]," ","")&amp;"-"&amp;SUBSTITUTE(Tabla1[[#This Row],[Horario Inscrito]]," ","")&amp;"-"&amp;Tabla1[[#This Row],[Fecha Inicio grupo]])</f>
        <v/>
      </c>
      <c r="BF925" s="252" t="str">
        <f>IF(F925="","",Tabla1[[#This Row],[Curso]])</f>
        <v/>
      </c>
      <c r="BG925" s="253" t="str">
        <f>+IF(TRIM(F925)="","",$B$1&amp;"-"&amp;TRIM(Tabla1[[#This Row],[Mes Inscrito]])&amp;"-"&amp;TRIM(Tabla1[[#This Row],[Dia de clases Inscrito]])&amp;"-"&amp;TRIM(Tabla1[[#This Row],[Horario Inscrito]])&amp;"-"&amp;TRIM(Tabla1[[#This Row],[Fecha Inicio grupo]])&amp;"-"&amp;TRIM(Tabla1[[#This Row],[Tipo Incrito]]))</f>
        <v/>
      </c>
      <c r="BH925" s="307"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8"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8"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8" t="str">
        <f>IF(Tabla1[[#This Row],[Fecha Inicio grupo]]="","",IFERROR(VLOOKUP(Tabla1[[#This Row],[Mes de Alta como miembro]],Parámetros!$AM$2:$AN$16,2,0),"01/01/1900"))</f>
        <v/>
      </c>
    </row>
    <row r="926" spans="1:63" ht="14.45">
      <c r="A926" s="68">
        <v>923</v>
      </c>
      <c r="B926" s="29"/>
      <c r="C926" s="34"/>
      <c r="D926" s="42"/>
      <c r="E926" s="64"/>
      <c r="F926" s="45"/>
      <c r="G926" s="45"/>
      <c r="H926" s="164"/>
      <c r="I926" s="42"/>
      <c r="J926" s="28"/>
      <c r="K926" s="69"/>
      <c r="L926" s="68"/>
      <c r="M926" s="46"/>
      <c r="N926" s="239" t="str">
        <f ca="1">IF(Tabla1[[#This Row],[Fecha de nac]]="","",IF(Tabla1[[#This Row],[Fecha Finalización]] &gt;=TODAY(), DATEDIF(Tabla1[[#This Row],[Fecha de nac]],TODAY(),"y"), ROUNDDOWN((Tabla1[[#This Row],[Fecha Finalización]] -Tabla1[[#This Row],[Fecha de nac]])/365,0)))</f>
        <v/>
      </c>
      <c r="O926" s="170"/>
      <c r="P926" s="34"/>
      <c r="Q926" s="67"/>
      <c r="R926" s="67"/>
      <c r="S926" s="67"/>
      <c r="T926" s="67"/>
      <c r="U926" s="244" t="str">
        <f>IF(F926="","",Tabla1[[#This Row],[Fecha Inicio grupo]]+3*7-7)</f>
        <v/>
      </c>
      <c r="V926" s="245" t="str">
        <f>IF(F926="","",EDATE(Tabla1[[#This Row],[Fecha Inicio grupo]],3))</f>
        <v/>
      </c>
      <c r="W926" s="29"/>
      <c r="X926" s="29"/>
      <c r="Y926" s="76"/>
      <c r="Z926" s="76"/>
      <c r="AA926" s="76"/>
      <c r="AB926" s="76"/>
      <c r="AC926" s="76"/>
      <c r="AD926" s="76"/>
      <c r="AE926" s="76"/>
      <c r="AF926" s="76"/>
      <c r="AG926" s="76"/>
      <c r="AH926" s="76"/>
      <c r="AI926" s="76"/>
      <c r="AJ926" s="76"/>
      <c r="AK926" s="76"/>
      <c r="AL926" s="76"/>
      <c r="AM926" s="76"/>
      <c r="AN926" s="76"/>
      <c r="AO926" s="145"/>
      <c r="AP926" s="247" t="str">
        <f>IF(F926="","",IFERROR(VLOOKUP(SUBSTITUTE(SUBSTITUTE(Tabla1[[#This Row],[Uso Sistemas]],"T","P"),"N","F"),Parámetros!$M$2:$N$17,2,0),"Completar hasta 3ra sem. para evaluar a Probacionista"))</f>
        <v/>
      </c>
      <c r="AQ926" s="39"/>
      <c r="AR926" s="39"/>
      <c r="AS926" s="39"/>
      <c r="AT926" s="28"/>
      <c r="AU926" s="55"/>
      <c r="AV926" s="55"/>
      <c r="AW926" s="55"/>
      <c r="AX926" s="249" t="str">
        <f>IF(V926="","",EOMONTH(EDATE(Tabla1[[#This Row],[Fecha Finalización]],2),0))</f>
        <v/>
      </c>
      <c r="AY926" s="39"/>
      <c r="AZ926" s="250" t="str">
        <f>IF(V926="","",EOMONTH(EDATE(Tabla1[[#This Row],[Fecha Finalización]],3),0))</f>
        <v/>
      </c>
      <c r="BA926" s="39"/>
      <c r="BB926" s="39"/>
      <c r="BC926" s="236"/>
      <c r="BD926" s="234" t="str">
        <f>IF(F926="","",Tabla1[[#This Row],[sem 01]]&amp;Tabla1[[#This Row],[sem 02]]&amp;Tabla1[[#This Row],[sem 03]])</f>
        <v/>
      </c>
      <c r="BE926" s="235" t="str">
        <f>IF(TRIM(F926)="","",$B$1&amp;"-"&amp;SUBSTITUTE(Tabla1[[#This Row],[Mes Inscrito]]," ","")&amp;"-"&amp;SUBSTITUTE(Tabla1[[#This Row],[Dia de clases Inscrito]]," ","")&amp;"-"&amp;SUBSTITUTE(Tabla1[[#This Row],[Horario Inscrito]]," ","")&amp;"-"&amp;Tabla1[[#This Row],[Fecha Inicio grupo]])</f>
        <v/>
      </c>
      <c r="BF926" s="252" t="str">
        <f>IF(F926="","",Tabla1[[#This Row],[Curso]])</f>
        <v/>
      </c>
      <c r="BG926" s="253" t="str">
        <f>+IF(TRIM(F926)="","",$B$1&amp;"-"&amp;TRIM(Tabla1[[#This Row],[Mes Inscrito]])&amp;"-"&amp;TRIM(Tabla1[[#This Row],[Dia de clases Inscrito]])&amp;"-"&amp;TRIM(Tabla1[[#This Row],[Horario Inscrito]])&amp;"-"&amp;TRIM(Tabla1[[#This Row],[Fecha Inicio grupo]])&amp;"-"&amp;TRIM(Tabla1[[#This Row],[Tipo Incrito]]))</f>
        <v/>
      </c>
      <c r="BH926" s="307"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8"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8"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8" t="str">
        <f>IF(Tabla1[[#This Row],[Fecha Inicio grupo]]="","",IFERROR(VLOOKUP(Tabla1[[#This Row],[Mes de Alta como miembro]],Parámetros!$AM$2:$AN$16,2,0),"01/01/1900"))</f>
        <v/>
      </c>
    </row>
    <row r="927" spans="1:63" ht="14.45">
      <c r="A927" s="68">
        <v>924</v>
      </c>
      <c r="B927" s="29"/>
      <c r="C927" s="34"/>
      <c r="D927" s="42"/>
      <c r="E927" s="64"/>
      <c r="F927" s="45"/>
      <c r="G927" s="45"/>
      <c r="H927" s="164"/>
      <c r="I927" s="42"/>
      <c r="J927" s="28"/>
      <c r="K927" s="69"/>
      <c r="L927" s="68"/>
      <c r="M927" s="46"/>
      <c r="N927" s="239" t="str">
        <f ca="1">IF(Tabla1[[#This Row],[Fecha de nac]]="","",IF(Tabla1[[#This Row],[Fecha Finalización]] &gt;=TODAY(), DATEDIF(Tabla1[[#This Row],[Fecha de nac]],TODAY(),"y"), ROUNDDOWN((Tabla1[[#This Row],[Fecha Finalización]] -Tabla1[[#This Row],[Fecha de nac]])/365,0)))</f>
        <v/>
      </c>
      <c r="O927" s="170"/>
      <c r="P927" s="34"/>
      <c r="Q927" s="67"/>
      <c r="R927" s="67"/>
      <c r="S927" s="67"/>
      <c r="T927" s="67"/>
      <c r="U927" s="244" t="str">
        <f>IF(F927="","",Tabla1[[#This Row],[Fecha Inicio grupo]]+3*7-7)</f>
        <v/>
      </c>
      <c r="V927" s="245" t="str">
        <f>IF(F927="","",EDATE(Tabla1[[#This Row],[Fecha Inicio grupo]],3))</f>
        <v/>
      </c>
      <c r="W927" s="29"/>
      <c r="X927" s="29"/>
      <c r="Y927" s="76"/>
      <c r="Z927" s="76"/>
      <c r="AA927" s="76"/>
      <c r="AB927" s="76"/>
      <c r="AC927" s="76"/>
      <c r="AD927" s="76"/>
      <c r="AE927" s="76"/>
      <c r="AF927" s="76"/>
      <c r="AG927" s="76"/>
      <c r="AH927" s="76"/>
      <c r="AI927" s="76"/>
      <c r="AJ927" s="76"/>
      <c r="AK927" s="76"/>
      <c r="AL927" s="76"/>
      <c r="AM927" s="76"/>
      <c r="AN927" s="76"/>
      <c r="AO927" s="145"/>
      <c r="AP927" s="247" t="str">
        <f>IF(F927="","",IFERROR(VLOOKUP(SUBSTITUTE(SUBSTITUTE(Tabla1[[#This Row],[Uso Sistemas]],"T","P"),"N","F"),Parámetros!$M$2:$N$17,2,0),"Completar hasta 3ra sem. para evaluar a Probacionista"))</f>
        <v/>
      </c>
      <c r="AQ927" s="39"/>
      <c r="AR927" s="39"/>
      <c r="AS927" s="39"/>
      <c r="AT927" s="28"/>
      <c r="AU927" s="55"/>
      <c r="AV927" s="55"/>
      <c r="AW927" s="55"/>
      <c r="AX927" s="249" t="str">
        <f>IF(V927="","",EOMONTH(EDATE(Tabla1[[#This Row],[Fecha Finalización]],2),0))</f>
        <v/>
      </c>
      <c r="AY927" s="39"/>
      <c r="AZ927" s="250" t="str">
        <f>IF(V927="","",EOMONTH(EDATE(Tabla1[[#This Row],[Fecha Finalización]],3),0))</f>
        <v/>
      </c>
      <c r="BA927" s="39"/>
      <c r="BB927" s="39"/>
      <c r="BC927" s="236"/>
      <c r="BD927" s="234" t="str">
        <f>IF(F927="","",Tabla1[[#This Row],[sem 01]]&amp;Tabla1[[#This Row],[sem 02]]&amp;Tabla1[[#This Row],[sem 03]])</f>
        <v/>
      </c>
      <c r="BE927" s="235" t="str">
        <f>IF(TRIM(F927)="","",$B$1&amp;"-"&amp;SUBSTITUTE(Tabla1[[#This Row],[Mes Inscrito]]," ","")&amp;"-"&amp;SUBSTITUTE(Tabla1[[#This Row],[Dia de clases Inscrito]]," ","")&amp;"-"&amp;SUBSTITUTE(Tabla1[[#This Row],[Horario Inscrito]]," ","")&amp;"-"&amp;Tabla1[[#This Row],[Fecha Inicio grupo]])</f>
        <v/>
      </c>
      <c r="BF927" s="252" t="str">
        <f>IF(F927="","",Tabla1[[#This Row],[Curso]])</f>
        <v/>
      </c>
      <c r="BG927" s="253" t="str">
        <f>+IF(TRIM(F927)="","",$B$1&amp;"-"&amp;TRIM(Tabla1[[#This Row],[Mes Inscrito]])&amp;"-"&amp;TRIM(Tabla1[[#This Row],[Dia de clases Inscrito]])&amp;"-"&amp;TRIM(Tabla1[[#This Row],[Horario Inscrito]])&amp;"-"&amp;TRIM(Tabla1[[#This Row],[Fecha Inicio grupo]])&amp;"-"&amp;TRIM(Tabla1[[#This Row],[Tipo Incrito]]))</f>
        <v/>
      </c>
      <c r="BH927" s="307"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8"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8"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8" t="str">
        <f>IF(Tabla1[[#This Row],[Fecha Inicio grupo]]="","",IFERROR(VLOOKUP(Tabla1[[#This Row],[Mes de Alta como miembro]],Parámetros!$AM$2:$AN$16,2,0),"01/01/1900"))</f>
        <v/>
      </c>
    </row>
    <row r="928" spans="1:63" ht="14.45">
      <c r="A928" s="68">
        <v>925</v>
      </c>
      <c r="B928" s="29"/>
      <c r="C928" s="34"/>
      <c r="D928" s="42"/>
      <c r="E928" s="64"/>
      <c r="F928" s="45"/>
      <c r="G928" s="45"/>
      <c r="H928" s="164"/>
      <c r="I928" s="42"/>
      <c r="J928" s="28"/>
      <c r="K928" s="69"/>
      <c r="L928" s="68"/>
      <c r="M928" s="46"/>
      <c r="N928" s="239" t="str">
        <f ca="1">IF(Tabla1[[#This Row],[Fecha de nac]]="","",IF(Tabla1[[#This Row],[Fecha Finalización]] &gt;=TODAY(), DATEDIF(Tabla1[[#This Row],[Fecha de nac]],TODAY(),"y"), ROUNDDOWN((Tabla1[[#This Row],[Fecha Finalización]] -Tabla1[[#This Row],[Fecha de nac]])/365,0)))</f>
        <v/>
      </c>
      <c r="O928" s="170"/>
      <c r="P928" s="34"/>
      <c r="Q928" s="67"/>
      <c r="R928" s="67"/>
      <c r="S928" s="67"/>
      <c r="T928" s="67"/>
      <c r="U928" s="244" t="str">
        <f>IF(F928="","",Tabla1[[#This Row],[Fecha Inicio grupo]]+3*7-7)</f>
        <v/>
      </c>
      <c r="V928" s="245" t="str">
        <f>IF(F928="","",EDATE(Tabla1[[#This Row],[Fecha Inicio grupo]],3))</f>
        <v/>
      </c>
      <c r="W928" s="29"/>
      <c r="X928" s="29"/>
      <c r="Y928" s="76"/>
      <c r="Z928" s="76"/>
      <c r="AA928" s="76"/>
      <c r="AB928" s="76"/>
      <c r="AC928" s="76"/>
      <c r="AD928" s="76"/>
      <c r="AE928" s="76"/>
      <c r="AF928" s="76"/>
      <c r="AG928" s="76"/>
      <c r="AH928" s="76"/>
      <c r="AI928" s="76"/>
      <c r="AJ928" s="76"/>
      <c r="AK928" s="76"/>
      <c r="AL928" s="76"/>
      <c r="AM928" s="76"/>
      <c r="AN928" s="76"/>
      <c r="AO928" s="145"/>
      <c r="AP928" s="247" t="str">
        <f>IF(F928="","",IFERROR(VLOOKUP(SUBSTITUTE(SUBSTITUTE(Tabla1[[#This Row],[Uso Sistemas]],"T","P"),"N","F"),Parámetros!$M$2:$N$17,2,0),"Completar hasta 3ra sem. para evaluar a Probacionista"))</f>
        <v/>
      </c>
      <c r="AQ928" s="39"/>
      <c r="AR928" s="39"/>
      <c r="AS928" s="39"/>
      <c r="AT928" s="28"/>
      <c r="AU928" s="55"/>
      <c r="AV928" s="55"/>
      <c r="AW928" s="55"/>
      <c r="AX928" s="249" t="str">
        <f>IF(V928="","",EOMONTH(EDATE(Tabla1[[#This Row],[Fecha Finalización]],2),0))</f>
        <v/>
      </c>
      <c r="AY928" s="39"/>
      <c r="AZ928" s="250" t="str">
        <f>IF(V928="","",EOMONTH(EDATE(Tabla1[[#This Row],[Fecha Finalización]],3),0))</f>
        <v/>
      </c>
      <c r="BA928" s="39"/>
      <c r="BB928" s="39"/>
      <c r="BC928" s="236"/>
      <c r="BD928" s="234" t="str">
        <f>IF(F928="","",Tabla1[[#This Row],[sem 01]]&amp;Tabla1[[#This Row],[sem 02]]&amp;Tabla1[[#This Row],[sem 03]])</f>
        <v/>
      </c>
      <c r="BE928" s="235" t="str">
        <f>IF(TRIM(F928)="","",$B$1&amp;"-"&amp;SUBSTITUTE(Tabla1[[#This Row],[Mes Inscrito]]," ","")&amp;"-"&amp;SUBSTITUTE(Tabla1[[#This Row],[Dia de clases Inscrito]]," ","")&amp;"-"&amp;SUBSTITUTE(Tabla1[[#This Row],[Horario Inscrito]]," ","")&amp;"-"&amp;Tabla1[[#This Row],[Fecha Inicio grupo]])</f>
        <v/>
      </c>
      <c r="BF928" s="252" t="str">
        <f>IF(F928="","",Tabla1[[#This Row],[Curso]])</f>
        <v/>
      </c>
      <c r="BG928" s="253" t="str">
        <f>+IF(TRIM(F928)="","",$B$1&amp;"-"&amp;TRIM(Tabla1[[#This Row],[Mes Inscrito]])&amp;"-"&amp;TRIM(Tabla1[[#This Row],[Dia de clases Inscrito]])&amp;"-"&amp;TRIM(Tabla1[[#This Row],[Horario Inscrito]])&amp;"-"&amp;TRIM(Tabla1[[#This Row],[Fecha Inicio grupo]])&amp;"-"&amp;TRIM(Tabla1[[#This Row],[Tipo Incrito]]))</f>
        <v/>
      </c>
      <c r="BH928" s="307"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8"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8"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8" t="str">
        <f>IF(Tabla1[[#This Row],[Fecha Inicio grupo]]="","",IFERROR(VLOOKUP(Tabla1[[#This Row],[Mes de Alta como miembro]],Parámetros!$AM$2:$AN$16,2,0),"01/01/1900"))</f>
        <v/>
      </c>
    </row>
    <row r="929" spans="1:63" ht="14.45">
      <c r="A929" s="68">
        <v>926</v>
      </c>
      <c r="B929" s="29"/>
      <c r="C929" s="34"/>
      <c r="D929" s="42"/>
      <c r="E929" s="64"/>
      <c r="F929" s="45"/>
      <c r="G929" s="45"/>
      <c r="H929" s="164"/>
      <c r="I929" s="42"/>
      <c r="J929" s="28"/>
      <c r="K929" s="69"/>
      <c r="L929" s="68"/>
      <c r="M929" s="46"/>
      <c r="N929" s="239" t="str">
        <f ca="1">IF(Tabla1[[#This Row],[Fecha de nac]]="","",IF(Tabla1[[#This Row],[Fecha Finalización]] &gt;=TODAY(), DATEDIF(Tabla1[[#This Row],[Fecha de nac]],TODAY(),"y"), ROUNDDOWN((Tabla1[[#This Row],[Fecha Finalización]] -Tabla1[[#This Row],[Fecha de nac]])/365,0)))</f>
        <v/>
      </c>
      <c r="O929" s="170"/>
      <c r="P929" s="34"/>
      <c r="Q929" s="67"/>
      <c r="R929" s="67"/>
      <c r="S929" s="67"/>
      <c r="T929" s="67"/>
      <c r="U929" s="244" t="str">
        <f>IF(F929="","",Tabla1[[#This Row],[Fecha Inicio grupo]]+3*7-7)</f>
        <v/>
      </c>
      <c r="V929" s="245" t="str">
        <f>IF(F929="","",EDATE(Tabla1[[#This Row],[Fecha Inicio grupo]],3))</f>
        <v/>
      </c>
      <c r="W929" s="29"/>
      <c r="X929" s="29"/>
      <c r="Y929" s="76"/>
      <c r="Z929" s="76"/>
      <c r="AA929" s="76"/>
      <c r="AB929" s="76"/>
      <c r="AC929" s="76"/>
      <c r="AD929" s="76"/>
      <c r="AE929" s="76"/>
      <c r="AF929" s="76"/>
      <c r="AG929" s="76"/>
      <c r="AH929" s="76"/>
      <c r="AI929" s="76"/>
      <c r="AJ929" s="76"/>
      <c r="AK929" s="76"/>
      <c r="AL929" s="76"/>
      <c r="AM929" s="76"/>
      <c r="AN929" s="76"/>
      <c r="AO929" s="145"/>
      <c r="AP929" s="247" t="str">
        <f>IF(F929="","",IFERROR(VLOOKUP(SUBSTITUTE(SUBSTITUTE(Tabla1[[#This Row],[Uso Sistemas]],"T","P"),"N","F"),Parámetros!$M$2:$N$17,2,0),"Completar hasta 3ra sem. para evaluar a Probacionista"))</f>
        <v/>
      </c>
      <c r="AQ929" s="39"/>
      <c r="AR929" s="39"/>
      <c r="AS929" s="39"/>
      <c r="AT929" s="28"/>
      <c r="AU929" s="55"/>
      <c r="AV929" s="55"/>
      <c r="AW929" s="55"/>
      <c r="AX929" s="249" t="str">
        <f>IF(V929="","",EOMONTH(EDATE(Tabla1[[#This Row],[Fecha Finalización]],2),0))</f>
        <v/>
      </c>
      <c r="AY929" s="39"/>
      <c r="AZ929" s="250" t="str">
        <f>IF(V929="","",EOMONTH(EDATE(Tabla1[[#This Row],[Fecha Finalización]],3),0))</f>
        <v/>
      </c>
      <c r="BA929" s="39"/>
      <c r="BB929" s="39"/>
      <c r="BC929" s="236"/>
      <c r="BD929" s="234" t="str">
        <f>IF(F929="","",Tabla1[[#This Row],[sem 01]]&amp;Tabla1[[#This Row],[sem 02]]&amp;Tabla1[[#This Row],[sem 03]])</f>
        <v/>
      </c>
      <c r="BE929" s="235" t="str">
        <f>IF(TRIM(F929)="","",$B$1&amp;"-"&amp;SUBSTITUTE(Tabla1[[#This Row],[Mes Inscrito]]," ","")&amp;"-"&amp;SUBSTITUTE(Tabla1[[#This Row],[Dia de clases Inscrito]]," ","")&amp;"-"&amp;SUBSTITUTE(Tabla1[[#This Row],[Horario Inscrito]]," ","")&amp;"-"&amp;Tabla1[[#This Row],[Fecha Inicio grupo]])</f>
        <v/>
      </c>
      <c r="BF929" s="252" t="str">
        <f>IF(F929="","",Tabla1[[#This Row],[Curso]])</f>
        <v/>
      </c>
      <c r="BG929" s="253" t="str">
        <f>+IF(TRIM(F929)="","",$B$1&amp;"-"&amp;TRIM(Tabla1[[#This Row],[Mes Inscrito]])&amp;"-"&amp;TRIM(Tabla1[[#This Row],[Dia de clases Inscrito]])&amp;"-"&amp;TRIM(Tabla1[[#This Row],[Horario Inscrito]])&amp;"-"&amp;TRIM(Tabla1[[#This Row],[Fecha Inicio grupo]])&amp;"-"&amp;TRIM(Tabla1[[#This Row],[Tipo Incrito]]))</f>
        <v/>
      </c>
      <c r="BH929" s="307"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8"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8"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8" t="str">
        <f>IF(Tabla1[[#This Row],[Fecha Inicio grupo]]="","",IFERROR(VLOOKUP(Tabla1[[#This Row],[Mes de Alta como miembro]],Parámetros!$AM$2:$AN$16,2,0),"01/01/1900"))</f>
        <v/>
      </c>
    </row>
    <row r="930" spans="1:63" ht="14.45">
      <c r="A930" s="68">
        <v>927</v>
      </c>
      <c r="B930" s="29"/>
      <c r="C930" s="34"/>
      <c r="D930" s="42"/>
      <c r="E930" s="64"/>
      <c r="F930" s="45"/>
      <c r="G930" s="45"/>
      <c r="H930" s="164"/>
      <c r="I930" s="42"/>
      <c r="J930" s="28"/>
      <c r="K930" s="69"/>
      <c r="L930" s="68"/>
      <c r="M930" s="46"/>
      <c r="N930" s="239" t="str">
        <f ca="1">IF(Tabla1[[#This Row],[Fecha de nac]]="","",IF(Tabla1[[#This Row],[Fecha Finalización]] &gt;=TODAY(), DATEDIF(Tabla1[[#This Row],[Fecha de nac]],TODAY(),"y"), ROUNDDOWN((Tabla1[[#This Row],[Fecha Finalización]] -Tabla1[[#This Row],[Fecha de nac]])/365,0)))</f>
        <v/>
      </c>
      <c r="O930" s="170"/>
      <c r="P930" s="34"/>
      <c r="Q930" s="67"/>
      <c r="R930" s="67"/>
      <c r="S930" s="67"/>
      <c r="T930" s="67"/>
      <c r="U930" s="244" t="str">
        <f>IF(F930="","",Tabla1[[#This Row],[Fecha Inicio grupo]]+3*7-7)</f>
        <v/>
      </c>
      <c r="V930" s="245" t="str">
        <f>IF(F930="","",EDATE(Tabla1[[#This Row],[Fecha Inicio grupo]],3))</f>
        <v/>
      </c>
      <c r="W930" s="29"/>
      <c r="X930" s="29"/>
      <c r="Y930" s="76"/>
      <c r="Z930" s="76"/>
      <c r="AA930" s="76"/>
      <c r="AB930" s="76"/>
      <c r="AC930" s="76"/>
      <c r="AD930" s="76"/>
      <c r="AE930" s="76"/>
      <c r="AF930" s="76"/>
      <c r="AG930" s="76"/>
      <c r="AH930" s="76"/>
      <c r="AI930" s="76"/>
      <c r="AJ930" s="76"/>
      <c r="AK930" s="76"/>
      <c r="AL930" s="76"/>
      <c r="AM930" s="76"/>
      <c r="AN930" s="76"/>
      <c r="AO930" s="145"/>
      <c r="AP930" s="247" t="str">
        <f>IF(F930="","",IFERROR(VLOOKUP(SUBSTITUTE(SUBSTITUTE(Tabla1[[#This Row],[Uso Sistemas]],"T","P"),"N","F"),Parámetros!$M$2:$N$17,2,0),"Completar hasta 3ra sem. para evaluar a Probacionista"))</f>
        <v/>
      </c>
      <c r="AQ930" s="39"/>
      <c r="AR930" s="39"/>
      <c r="AS930" s="39"/>
      <c r="AT930" s="28"/>
      <c r="AU930" s="55"/>
      <c r="AV930" s="55"/>
      <c r="AW930" s="55"/>
      <c r="AX930" s="249" t="str">
        <f>IF(V930="","",EOMONTH(EDATE(Tabla1[[#This Row],[Fecha Finalización]],2),0))</f>
        <v/>
      </c>
      <c r="AY930" s="39"/>
      <c r="AZ930" s="250" t="str">
        <f>IF(V930="","",EOMONTH(EDATE(Tabla1[[#This Row],[Fecha Finalización]],3),0))</f>
        <v/>
      </c>
      <c r="BA930" s="39"/>
      <c r="BB930" s="39"/>
      <c r="BC930" s="236"/>
      <c r="BD930" s="234" t="str">
        <f>IF(F930="","",Tabla1[[#This Row],[sem 01]]&amp;Tabla1[[#This Row],[sem 02]]&amp;Tabla1[[#This Row],[sem 03]])</f>
        <v/>
      </c>
      <c r="BE930" s="235" t="str">
        <f>IF(TRIM(F930)="","",$B$1&amp;"-"&amp;SUBSTITUTE(Tabla1[[#This Row],[Mes Inscrito]]," ","")&amp;"-"&amp;SUBSTITUTE(Tabla1[[#This Row],[Dia de clases Inscrito]]," ","")&amp;"-"&amp;SUBSTITUTE(Tabla1[[#This Row],[Horario Inscrito]]," ","")&amp;"-"&amp;Tabla1[[#This Row],[Fecha Inicio grupo]])</f>
        <v/>
      </c>
      <c r="BF930" s="252" t="str">
        <f>IF(F930="","",Tabla1[[#This Row],[Curso]])</f>
        <v/>
      </c>
      <c r="BG930" s="253" t="str">
        <f>+IF(TRIM(F930)="","",$B$1&amp;"-"&amp;TRIM(Tabla1[[#This Row],[Mes Inscrito]])&amp;"-"&amp;TRIM(Tabla1[[#This Row],[Dia de clases Inscrito]])&amp;"-"&amp;TRIM(Tabla1[[#This Row],[Horario Inscrito]])&amp;"-"&amp;TRIM(Tabla1[[#This Row],[Fecha Inicio grupo]])&amp;"-"&amp;TRIM(Tabla1[[#This Row],[Tipo Incrito]]))</f>
        <v/>
      </c>
      <c r="BH930" s="307"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8"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8"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8" t="str">
        <f>IF(Tabla1[[#This Row],[Fecha Inicio grupo]]="","",IFERROR(VLOOKUP(Tabla1[[#This Row],[Mes de Alta como miembro]],Parámetros!$AM$2:$AN$16,2,0),"01/01/1900"))</f>
        <v/>
      </c>
    </row>
    <row r="931" spans="1:63" ht="14.45">
      <c r="A931" s="68">
        <v>928</v>
      </c>
      <c r="B931" s="29"/>
      <c r="C931" s="34"/>
      <c r="D931" s="42"/>
      <c r="E931" s="64"/>
      <c r="F931" s="45"/>
      <c r="G931" s="45"/>
      <c r="H931" s="164"/>
      <c r="I931" s="42"/>
      <c r="J931" s="28"/>
      <c r="K931" s="69"/>
      <c r="L931" s="68"/>
      <c r="M931" s="46"/>
      <c r="N931" s="239" t="str">
        <f ca="1">IF(Tabla1[[#This Row],[Fecha de nac]]="","",IF(Tabla1[[#This Row],[Fecha Finalización]] &gt;=TODAY(), DATEDIF(Tabla1[[#This Row],[Fecha de nac]],TODAY(),"y"), ROUNDDOWN((Tabla1[[#This Row],[Fecha Finalización]] -Tabla1[[#This Row],[Fecha de nac]])/365,0)))</f>
        <v/>
      </c>
      <c r="O931" s="170"/>
      <c r="P931" s="34"/>
      <c r="Q931" s="67"/>
      <c r="R931" s="67"/>
      <c r="S931" s="67"/>
      <c r="T931" s="67"/>
      <c r="U931" s="244" t="str">
        <f>IF(F931="","",Tabla1[[#This Row],[Fecha Inicio grupo]]+3*7-7)</f>
        <v/>
      </c>
      <c r="V931" s="245" t="str">
        <f>IF(F931="","",EDATE(Tabla1[[#This Row],[Fecha Inicio grupo]],3))</f>
        <v/>
      </c>
      <c r="W931" s="29"/>
      <c r="X931" s="29"/>
      <c r="Y931" s="76"/>
      <c r="Z931" s="76"/>
      <c r="AA931" s="76"/>
      <c r="AB931" s="76"/>
      <c r="AC931" s="76"/>
      <c r="AD931" s="76"/>
      <c r="AE931" s="76"/>
      <c r="AF931" s="76"/>
      <c r="AG931" s="76"/>
      <c r="AH931" s="76"/>
      <c r="AI931" s="76"/>
      <c r="AJ931" s="76"/>
      <c r="AK931" s="76"/>
      <c r="AL931" s="76"/>
      <c r="AM931" s="76"/>
      <c r="AN931" s="76"/>
      <c r="AO931" s="145"/>
      <c r="AP931" s="247" t="str">
        <f>IF(F931="","",IFERROR(VLOOKUP(SUBSTITUTE(SUBSTITUTE(Tabla1[[#This Row],[Uso Sistemas]],"T","P"),"N","F"),Parámetros!$M$2:$N$17,2,0),"Completar hasta 3ra sem. para evaluar a Probacionista"))</f>
        <v/>
      </c>
      <c r="AQ931" s="39"/>
      <c r="AR931" s="39"/>
      <c r="AS931" s="39"/>
      <c r="AT931" s="28"/>
      <c r="AU931" s="55"/>
      <c r="AV931" s="55"/>
      <c r="AW931" s="55"/>
      <c r="AX931" s="249" t="str">
        <f>IF(V931="","",EOMONTH(EDATE(Tabla1[[#This Row],[Fecha Finalización]],2),0))</f>
        <v/>
      </c>
      <c r="AY931" s="39"/>
      <c r="AZ931" s="250" t="str">
        <f>IF(V931="","",EOMONTH(EDATE(Tabla1[[#This Row],[Fecha Finalización]],3),0))</f>
        <v/>
      </c>
      <c r="BA931" s="39"/>
      <c r="BB931" s="39"/>
      <c r="BC931" s="236"/>
      <c r="BD931" s="234" t="str">
        <f>IF(F931="","",Tabla1[[#This Row],[sem 01]]&amp;Tabla1[[#This Row],[sem 02]]&amp;Tabla1[[#This Row],[sem 03]])</f>
        <v/>
      </c>
      <c r="BE931" s="235" t="str">
        <f>IF(TRIM(F931)="","",$B$1&amp;"-"&amp;SUBSTITUTE(Tabla1[[#This Row],[Mes Inscrito]]," ","")&amp;"-"&amp;SUBSTITUTE(Tabla1[[#This Row],[Dia de clases Inscrito]]," ","")&amp;"-"&amp;SUBSTITUTE(Tabla1[[#This Row],[Horario Inscrito]]," ","")&amp;"-"&amp;Tabla1[[#This Row],[Fecha Inicio grupo]])</f>
        <v/>
      </c>
      <c r="BF931" s="252" t="str">
        <f>IF(F931="","",Tabla1[[#This Row],[Curso]])</f>
        <v/>
      </c>
      <c r="BG931" s="253" t="str">
        <f>+IF(TRIM(F931)="","",$B$1&amp;"-"&amp;TRIM(Tabla1[[#This Row],[Mes Inscrito]])&amp;"-"&amp;TRIM(Tabla1[[#This Row],[Dia de clases Inscrito]])&amp;"-"&amp;TRIM(Tabla1[[#This Row],[Horario Inscrito]])&amp;"-"&amp;TRIM(Tabla1[[#This Row],[Fecha Inicio grupo]])&amp;"-"&amp;TRIM(Tabla1[[#This Row],[Tipo Incrito]]))</f>
        <v/>
      </c>
      <c r="BH931" s="307"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8"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8"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8" t="str">
        <f>IF(Tabla1[[#This Row],[Fecha Inicio grupo]]="","",IFERROR(VLOOKUP(Tabla1[[#This Row],[Mes de Alta como miembro]],Parámetros!$AM$2:$AN$16,2,0),"01/01/1900"))</f>
        <v/>
      </c>
    </row>
    <row r="932" spans="1:63" ht="14.45">
      <c r="A932" s="68">
        <v>929</v>
      </c>
      <c r="B932" s="29"/>
      <c r="C932" s="34"/>
      <c r="D932" s="42"/>
      <c r="E932" s="64"/>
      <c r="F932" s="45"/>
      <c r="G932" s="45"/>
      <c r="H932" s="164"/>
      <c r="I932" s="42"/>
      <c r="J932" s="28"/>
      <c r="K932" s="69"/>
      <c r="L932" s="68"/>
      <c r="M932" s="46"/>
      <c r="N932" s="239" t="str">
        <f ca="1">IF(Tabla1[[#This Row],[Fecha de nac]]="","",IF(Tabla1[[#This Row],[Fecha Finalización]] &gt;=TODAY(), DATEDIF(Tabla1[[#This Row],[Fecha de nac]],TODAY(),"y"), ROUNDDOWN((Tabla1[[#This Row],[Fecha Finalización]] -Tabla1[[#This Row],[Fecha de nac]])/365,0)))</f>
        <v/>
      </c>
      <c r="O932" s="170"/>
      <c r="P932" s="34"/>
      <c r="Q932" s="67"/>
      <c r="R932" s="67"/>
      <c r="S932" s="67"/>
      <c r="T932" s="67"/>
      <c r="U932" s="244" t="str">
        <f>IF(F932="","",Tabla1[[#This Row],[Fecha Inicio grupo]]+3*7-7)</f>
        <v/>
      </c>
      <c r="V932" s="245" t="str">
        <f>IF(F932="","",EDATE(Tabla1[[#This Row],[Fecha Inicio grupo]],3))</f>
        <v/>
      </c>
      <c r="W932" s="29"/>
      <c r="X932" s="29"/>
      <c r="Y932" s="76"/>
      <c r="Z932" s="76"/>
      <c r="AA932" s="76"/>
      <c r="AB932" s="76"/>
      <c r="AC932" s="76"/>
      <c r="AD932" s="76"/>
      <c r="AE932" s="76"/>
      <c r="AF932" s="76"/>
      <c r="AG932" s="76"/>
      <c r="AH932" s="76"/>
      <c r="AI932" s="76"/>
      <c r="AJ932" s="76"/>
      <c r="AK932" s="76"/>
      <c r="AL932" s="76"/>
      <c r="AM932" s="76"/>
      <c r="AN932" s="76"/>
      <c r="AO932" s="145"/>
      <c r="AP932" s="247" t="str">
        <f>IF(F932="","",IFERROR(VLOOKUP(SUBSTITUTE(SUBSTITUTE(Tabla1[[#This Row],[Uso Sistemas]],"T","P"),"N","F"),Parámetros!$M$2:$N$17,2,0),"Completar hasta 3ra sem. para evaluar a Probacionista"))</f>
        <v/>
      </c>
      <c r="AQ932" s="39"/>
      <c r="AR932" s="39"/>
      <c r="AS932" s="39"/>
      <c r="AT932" s="28"/>
      <c r="AU932" s="55"/>
      <c r="AV932" s="55"/>
      <c r="AW932" s="55"/>
      <c r="AX932" s="249" t="str">
        <f>IF(V932="","",EOMONTH(EDATE(Tabla1[[#This Row],[Fecha Finalización]],2),0))</f>
        <v/>
      </c>
      <c r="AY932" s="39"/>
      <c r="AZ932" s="250" t="str">
        <f>IF(V932="","",EOMONTH(EDATE(Tabla1[[#This Row],[Fecha Finalización]],3),0))</f>
        <v/>
      </c>
      <c r="BA932" s="39"/>
      <c r="BB932" s="39"/>
      <c r="BC932" s="236"/>
      <c r="BD932" s="234" t="str">
        <f>IF(F932="","",Tabla1[[#This Row],[sem 01]]&amp;Tabla1[[#This Row],[sem 02]]&amp;Tabla1[[#This Row],[sem 03]])</f>
        <v/>
      </c>
      <c r="BE932" s="235" t="str">
        <f>IF(TRIM(F932)="","",$B$1&amp;"-"&amp;SUBSTITUTE(Tabla1[[#This Row],[Mes Inscrito]]," ","")&amp;"-"&amp;SUBSTITUTE(Tabla1[[#This Row],[Dia de clases Inscrito]]," ","")&amp;"-"&amp;SUBSTITUTE(Tabla1[[#This Row],[Horario Inscrito]]," ","")&amp;"-"&amp;Tabla1[[#This Row],[Fecha Inicio grupo]])</f>
        <v/>
      </c>
      <c r="BF932" s="252" t="str">
        <f>IF(F932="","",Tabla1[[#This Row],[Curso]])</f>
        <v/>
      </c>
      <c r="BG932" s="253" t="str">
        <f>+IF(TRIM(F932)="","",$B$1&amp;"-"&amp;TRIM(Tabla1[[#This Row],[Mes Inscrito]])&amp;"-"&amp;TRIM(Tabla1[[#This Row],[Dia de clases Inscrito]])&amp;"-"&amp;TRIM(Tabla1[[#This Row],[Horario Inscrito]])&amp;"-"&amp;TRIM(Tabla1[[#This Row],[Fecha Inicio grupo]])&amp;"-"&amp;TRIM(Tabla1[[#This Row],[Tipo Incrito]]))</f>
        <v/>
      </c>
      <c r="BH932" s="307"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8"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8"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8" t="str">
        <f>IF(Tabla1[[#This Row],[Fecha Inicio grupo]]="","",IFERROR(VLOOKUP(Tabla1[[#This Row],[Mes de Alta como miembro]],Parámetros!$AM$2:$AN$16,2,0),"01/01/1900"))</f>
        <v/>
      </c>
    </row>
    <row r="933" spans="1:63" ht="14.45">
      <c r="A933" s="68">
        <v>930</v>
      </c>
      <c r="B933" s="29"/>
      <c r="C933" s="34"/>
      <c r="D933" s="42"/>
      <c r="E933" s="64"/>
      <c r="F933" s="45"/>
      <c r="G933" s="45"/>
      <c r="H933" s="164"/>
      <c r="I933" s="42"/>
      <c r="J933" s="28"/>
      <c r="K933" s="69"/>
      <c r="L933" s="68"/>
      <c r="M933" s="46"/>
      <c r="N933" s="239" t="str">
        <f ca="1">IF(Tabla1[[#This Row],[Fecha de nac]]="","",IF(Tabla1[[#This Row],[Fecha Finalización]] &gt;=TODAY(), DATEDIF(Tabla1[[#This Row],[Fecha de nac]],TODAY(),"y"), ROUNDDOWN((Tabla1[[#This Row],[Fecha Finalización]] -Tabla1[[#This Row],[Fecha de nac]])/365,0)))</f>
        <v/>
      </c>
      <c r="O933" s="170"/>
      <c r="P933" s="34"/>
      <c r="Q933" s="67"/>
      <c r="R933" s="67"/>
      <c r="S933" s="67"/>
      <c r="T933" s="67"/>
      <c r="U933" s="244" t="str">
        <f>IF(F933="","",Tabla1[[#This Row],[Fecha Inicio grupo]]+3*7-7)</f>
        <v/>
      </c>
      <c r="V933" s="245" t="str">
        <f>IF(F933="","",EDATE(Tabla1[[#This Row],[Fecha Inicio grupo]],3))</f>
        <v/>
      </c>
      <c r="W933" s="29"/>
      <c r="X933" s="29"/>
      <c r="Y933" s="76"/>
      <c r="Z933" s="76"/>
      <c r="AA933" s="76"/>
      <c r="AB933" s="76"/>
      <c r="AC933" s="76"/>
      <c r="AD933" s="76"/>
      <c r="AE933" s="76"/>
      <c r="AF933" s="76"/>
      <c r="AG933" s="76"/>
      <c r="AH933" s="76"/>
      <c r="AI933" s="76"/>
      <c r="AJ933" s="76"/>
      <c r="AK933" s="76"/>
      <c r="AL933" s="76"/>
      <c r="AM933" s="76"/>
      <c r="AN933" s="76"/>
      <c r="AO933" s="145"/>
      <c r="AP933" s="247" t="str">
        <f>IF(F933="","",IFERROR(VLOOKUP(SUBSTITUTE(SUBSTITUTE(Tabla1[[#This Row],[Uso Sistemas]],"T","P"),"N","F"),Parámetros!$M$2:$N$17,2,0),"Completar hasta 3ra sem. para evaluar a Probacionista"))</f>
        <v/>
      </c>
      <c r="AQ933" s="39"/>
      <c r="AR933" s="39"/>
      <c r="AS933" s="39"/>
      <c r="AT933" s="28"/>
      <c r="AU933" s="55"/>
      <c r="AV933" s="55"/>
      <c r="AW933" s="55"/>
      <c r="AX933" s="249" t="str">
        <f>IF(V933="","",EOMONTH(EDATE(Tabla1[[#This Row],[Fecha Finalización]],2),0))</f>
        <v/>
      </c>
      <c r="AY933" s="39"/>
      <c r="AZ933" s="250" t="str">
        <f>IF(V933="","",EOMONTH(EDATE(Tabla1[[#This Row],[Fecha Finalización]],3),0))</f>
        <v/>
      </c>
      <c r="BA933" s="39"/>
      <c r="BB933" s="39"/>
      <c r="BC933" s="236"/>
      <c r="BD933" s="234" t="str">
        <f>IF(F933="","",Tabla1[[#This Row],[sem 01]]&amp;Tabla1[[#This Row],[sem 02]]&amp;Tabla1[[#This Row],[sem 03]])</f>
        <v/>
      </c>
      <c r="BE933" s="235" t="str">
        <f>IF(TRIM(F933)="","",$B$1&amp;"-"&amp;SUBSTITUTE(Tabla1[[#This Row],[Mes Inscrito]]," ","")&amp;"-"&amp;SUBSTITUTE(Tabla1[[#This Row],[Dia de clases Inscrito]]," ","")&amp;"-"&amp;SUBSTITUTE(Tabla1[[#This Row],[Horario Inscrito]]," ","")&amp;"-"&amp;Tabla1[[#This Row],[Fecha Inicio grupo]])</f>
        <v/>
      </c>
      <c r="BF933" s="252" t="str">
        <f>IF(F933="","",Tabla1[[#This Row],[Curso]])</f>
        <v/>
      </c>
      <c r="BG933" s="253" t="str">
        <f>+IF(TRIM(F933)="","",$B$1&amp;"-"&amp;TRIM(Tabla1[[#This Row],[Mes Inscrito]])&amp;"-"&amp;TRIM(Tabla1[[#This Row],[Dia de clases Inscrito]])&amp;"-"&amp;TRIM(Tabla1[[#This Row],[Horario Inscrito]])&amp;"-"&amp;TRIM(Tabla1[[#This Row],[Fecha Inicio grupo]])&amp;"-"&amp;TRIM(Tabla1[[#This Row],[Tipo Incrito]]))</f>
        <v/>
      </c>
      <c r="BH933" s="307"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8"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8"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8" t="str">
        <f>IF(Tabla1[[#This Row],[Fecha Inicio grupo]]="","",IFERROR(VLOOKUP(Tabla1[[#This Row],[Mes de Alta como miembro]],Parámetros!$AM$2:$AN$16,2,0),"01/01/1900"))</f>
        <v/>
      </c>
    </row>
    <row r="934" spans="1:63" ht="14.45">
      <c r="A934" s="68">
        <v>931</v>
      </c>
      <c r="B934" s="29"/>
      <c r="C934" s="34"/>
      <c r="D934" s="42"/>
      <c r="E934" s="64"/>
      <c r="F934" s="45"/>
      <c r="G934" s="45"/>
      <c r="H934" s="164"/>
      <c r="I934" s="42"/>
      <c r="J934" s="28"/>
      <c r="K934" s="69"/>
      <c r="L934" s="68"/>
      <c r="M934" s="46"/>
      <c r="N934" s="239" t="str">
        <f ca="1">IF(Tabla1[[#This Row],[Fecha de nac]]="","",IF(Tabla1[[#This Row],[Fecha Finalización]] &gt;=TODAY(), DATEDIF(Tabla1[[#This Row],[Fecha de nac]],TODAY(),"y"), ROUNDDOWN((Tabla1[[#This Row],[Fecha Finalización]] -Tabla1[[#This Row],[Fecha de nac]])/365,0)))</f>
        <v/>
      </c>
      <c r="O934" s="170"/>
      <c r="P934" s="34"/>
      <c r="Q934" s="67"/>
      <c r="R934" s="67"/>
      <c r="S934" s="67"/>
      <c r="T934" s="67"/>
      <c r="U934" s="244" t="str">
        <f>IF(F934="","",Tabla1[[#This Row],[Fecha Inicio grupo]]+3*7-7)</f>
        <v/>
      </c>
      <c r="V934" s="245" t="str">
        <f>IF(F934="","",EDATE(Tabla1[[#This Row],[Fecha Inicio grupo]],3))</f>
        <v/>
      </c>
      <c r="W934" s="29"/>
      <c r="X934" s="29"/>
      <c r="Y934" s="76"/>
      <c r="Z934" s="76"/>
      <c r="AA934" s="76"/>
      <c r="AB934" s="76"/>
      <c r="AC934" s="76"/>
      <c r="AD934" s="76"/>
      <c r="AE934" s="76"/>
      <c r="AF934" s="76"/>
      <c r="AG934" s="76"/>
      <c r="AH934" s="76"/>
      <c r="AI934" s="76"/>
      <c r="AJ934" s="76"/>
      <c r="AK934" s="76"/>
      <c r="AL934" s="76"/>
      <c r="AM934" s="76"/>
      <c r="AN934" s="76"/>
      <c r="AO934" s="145"/>
      <c r="AP934" s="247" t="str">
        <f>IF(F934="","",IFERROR(VLOOKUP(SUBSTITUTE(SUBSTITUTE(Tabla1[[#This Row],[Uso Sistemas]],"T","P"),"N","F"),Parámetros!$M$2:$N$17,2,0),"Completar hasta 3ra sem. para evaluar a Probacionista"))</f>
        <v/>
      </c>
      <c r="AQ934" s="39"/>
      <c r="AR934" s="39"/>
      <c r="AS934" s="39"/>
      <c r="AT934" s="28"/>
      <c r="AU934" s="55"/>
      <c r="AV934" s="55"/>
      <c r="AW934" s="55"/>
      <c r="AX934" s="249" t="str">
        <f>IF(V934="","",EOMONTH(EDATE(Tabla1[[#This Row],[Fecha Finalización]],2),0))</f>
        <v/>
      </c>
      <c r="AY934" s="39"/>
      <c r="AZ934" s="250" t="str">
        <f>IF(V934="","",EOMONTH(EDATE(Tabla1[[#This Row],[Fecha Finalización]],3),0))</f>
        <v/>
      </c>
      <c r="BA934" s="39"/>
      <c r="BB934" s="39"/>
      <c r="BC934" s="236"/>
      <c r="BD934" s="234" t="str">
        <f>IF(F934="","",Tabla1[[#This Row],[sem 01]]&amp;Tabla1[[#This Row],[sem 02]]&amp;Tabla1[[#This Row],[sem 03]])</f>
        <v/>
      </c>
      <c r="BE934" s="235" t="str">
        <f>IF(TRIM(F934)="","",$B$1&amp;"-"&amp;SUBSTITUTE(Tabla1[[#This Row],[Mes Inscrito]]," ","")&amp;"-"&amp;SUBSTITUTE(Tabla1[[#This Row],[Dia de clases Inscrito]]," ","")&amp;"-"&amp;SUBSTITUTE(Tabla1[[#This Row],[Horario Inscrito]]," ","")&amp;"-"&amp;Tabla1[[#This Row],[Fecha Inicio grupo]])</f>
        <v/>
      </c>
      <c r="BF934" s="252" t="str">
        <f>IF(F934="","",Tabla1[[#This Row],[Curso]])</f>
        <v/>
      </c>
      <c r="BG934" s="253" t="str">
        <f>+IF(TRIM(F934)="","",$B$1&amp;"-"&amp;TRIM(Tabla1[[#This Row],[Mes Inscrito]])&amp;"-"&amp;TRIM(Tabla1[[#This Row],[Dia de clases Inscrito]])&amp;"-"&amp;TRIM(Tabla1[[#This Row],[Horario Inscrito]])&amp;"-"&amp;TRIM(Tabla1[[#This Row],[Fecha Inicio grupo]])&amp;"-"&amp;TRIM(Tabla1[[#This Row],[Tipo Incrito]]))</f>
        <v/>
      </c>
      <c r="BH934" s="307"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8"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8"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8" t="str">
        <f>IF(Tabla1[[#This Row],[Fecha Inicio grupo]]="","",IFERROR(VLOOKUP(Tabla1[[#This Row],[Mes de Alta como miembro]],Parámetros!$AM$2:$AN$16,2,0),"01/01/1900"))</f>
        <v/>
      </c>
    </row>
    <row r="935" spans="1:63" ht="14.45">
      <c r="A935" s="68">
        <v>932</v>
      </c>
      <c r="B935" s="29"/>
      <c r="C935" s="34"/>
      <c r="D935" s="42"/>
      <c r="E935" s="64"/>
      <c r="F935" s="45"/>
      <c r="G935" s="45"/>
      <c r="H935" s="164"/>
      <c r="I935" s="42"/>
      <c r="J935" s="28"/>
      <c r="K935" s="69"/>
      <c r="L935" s="68"/>
      <c r="M935" s="46"/>
      <c r="N935" s="239" t="str">
        <f ca="1">IF(Tabla1[[#This Row],[Fecha de nac]]="","",IF(Tabla1[[#This Row],[Fecha Finalización]] &gt;=TODAY(), DATEDIF(Tabla1[[#This Row],[Fecha de nac]],TODAY(),"y"), ROUNDDOWN((Tabla1[[#This Row],[Fecha Finalización]] -Tabla1[[#This Row],[Fecha de nac]])/365,0)))</f>
        <v/>
      </c>
      <c r="O935" s="170"/>
      <c r="P935" s="34"/>
      <c r="Q935" s="67"/>
      <c r="R935" s="67"/>
      <c r="S935" s="67"/>
      <c r="T935" s="67"/>
      <c r="U935" s="244" t="str">
        <f>IF(F935="","",Tabla1[[#This Row],[Fecha Inicio grupo]]+3*7-7)</f>
        <v/>
      </c>
      <c r="V935" s="245" t="str">
        <f>IF(F935="","",EDATE(Tabla1[[#This Row],[Fecha Inicio grupo]],3))</f>
        <v/>
      </c>
      <c r="W935" s="29"/>
      <c r="X935" s="29"/>
      <c r="Y935" s="76"/>
      <c r="Z935" s="76"/>
      <c r="AA935" s="76"/>
      <c r="AB935" s="76"/>
      <c r="AC935" s="76"/>
      <c r="AD935" s="76"/>
      <c r="AE935" s="76"/>
      <c r="AF935" s="76"/>
      <c r="AG935" s="76"/>
      <c r="AH935" s="76"/>
      <c r="AI935" s="76"/>
      <c r="AJ935" s="76"/>
      <c r="AK935" s="76"/>
      <c r="AL935" s="76"/>
      <c r="AM935" s="76"/>
      <c r="AN935" s="76"/>
      <c r="AO935" s="145"/>
      <c r="AP935" s="247" t="str">
        <f>IF(F935="","",IFERROR(VLOOKUP(SUBSTITUTE(SUBSTITUTE(Tabla1[[#This Row],[Uso Sistemas]],"T","P"),"N","F"),Parámetros!$M$2:$N$17,2,0),"Completar hasta 3ra sem. para evaluar a Probacionista"))</f>
        <v/>
      </c>
      <c r="AQ935" s="39"/>
      <c r="AR935" s="39"/>
      <c r="AS935" s="39"/>
      <c r="AT935" s="28"/>
      <c r="AU935" s="55"/>
      <c r="AV935" s="55"/>
      <c r="AW935" s="55"/>
      <c r="AX935" s="249" t="str">
        <f>IF(V935="","",EOMONTH(EDATE(Tabla1[[#This Row],[Fecha Finalización]],2),0))</f>
        <v/>
      </c>
      <c r="AY935" s="39"/>
      <c r="AZ935" s="250" t="str">
        <f>IF(V935="","",EOMONTH(EDATE(Tabla1[[#This Row],[Fecha Finalización]],3),0))</f>
        <v/>
      </c>
      <c r="BA935" s="39"/>
      <c r="BB935" s="39"/>
      <c r="BC935" s="236"/>
      <c r="BD935" s="234" t="str">
        <f>IF(F935="","",Tabla1[[#This Row],[sem 01]]&amp;Tabla1[[#This Row],[sem 02]]&amp;Tabla1[[#This Row],[sem 03]])</f>
        <v/>
      </c>
      <c r="BE935" s="235" t="str">
        <f>IF(TRIM(F935)="","",$B$1&amp;"-"&amp;SUBSTITUTE(Tabla1[[#This Row],[Mes Inscrito]]," ","")&amp;"-"&amp;SUBSTITUTE(Tabla1[[#This Row],[Dia de clases Inscrito]]," ","")&amp;"-"&amp;SUBSTITUTE(Tabla1[[#This Row],[Horario Inscrito]]," ","")&amp;"-"&amp;Tabla1[[#This Row],[Fecha Inicio grupo]])</f>
        <v/>
      </c>
      <c r="BF935" s="252" t="str">
        <f>IF(F935="","",Tabla1[[#This Row],[Curso]])</f>
        <v/>
      </c>
      <c r="BG935" s="253" t="str">
        <f>+IF(TRIM(F935)="","",$B$1&amp;"-"&amp;TRIM(Tabla1[[#This Row],[Mes Inscrito]])&amp;"-"&amp;TRIM(Tabla1[[#This Row],[Dia de clases Inscrito]])&amp;"-"&amp;TRIM(Tabla1[[#This Row],[Horario Inscrito]])&amp;"-"&amp;TRIM(Tabla1[[#This Row],[Fecha Inicio grupo]])&amp;"-"&amp;TRIM(Tabla1[[#This Row],[Tipo Incrito]]))</f>
        <v/>
      </c>
      <c r="BH935" s="307"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8"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8"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8" t="str">
        <f>IF(Tabla1[[#This Row],[Fecha Inicio grupo]]="","",IFERROR(VLOOKUP(Tabla1[[#This Row],[Mes de Alta como miembro]],Parámetros!$AM$2:$AN$16,2,0),"01/01/1900"))</f>
        <v/>
      </c>
    </row>
    <row r="936" spans="1:63" ht="14.45">
      <c r="A936" s="68">
        <v>933</v>
      </c>
      <c r="B936" s="29"/>
      <c r="C936" s="34"/>
      <c r="D936" s="42"/>
      <c r="E936" s="64"/>
      <c r="F936" s="45"/>
      <c r="G936" s="45"/>
      <c r="H936" s="164"/>
      <c r="I936" s="42"/>
      <c r="J936" s="28"/>
      <c r="K936" s="69"/>
      <c r="L936" s="68"/>
      <c r="M936" s="46"/>
      <c r="N936" s="239" t="str">
        <f ca="1">IF(Tabla1[[#This Row],[Fecha de nac]]="","",IF(Tabla1[[#This Row],[Fecha Finalización]] &gt;=TODAY(), DATEDIF(Tabla1[[#This Row],[Fecha de nac]],TODAY(),"y"), ROUNDDOWN((Tabla1[[#This Row],[Fecha Finalización]] -Tabla1[[#This Row],[Fecha de nac]])/365,0)))</f>
        <v/>
      </c>
      <c r="O936" s="170"/>
      <c r="P936" s="34"/>
      <c r="Q936" s="67"/>
      <c r="R936" s="67"/>
      <c r="S936" s="67"/>
      <c r="T936" s="67"/>
      <c r="U936" s="244" t="str">
        <f>IF(F936="","",Tabla1[[#This Row],[Fecha Inicio grupo]]+3*7-7)</f>
        <v/>
      </c>
      <c r="V936" s="245" t="str">
        <f>IF(F936="","",EDATE(Tabla1[[#This Row],[Fecha Inicio grupo]],3))</f>
        <v/>
      </c>
      <c r="W936" s="29"/>
      <c r="X936" s="29"/>
      <c r="Y936" s="76"/>
      <c r="Z936" s="76"/>
      <c r="AA936" s="76"/>
      <c r="AB936" s="76"/>
      <c r="AC936" s="76"/>
      <c r="AD936" s="76"/>
      <c r="AE936" s="76"/>
      <c r="AF936" s="76"/>
      <c r="AG936" s="76"/>
      <c r="AH936" s="76"/>
      <c r="AI936" s="76"/>
      <c r="AJ936" s="76"/>
      <c r="AK936" s="76"/>
      <c r="AL936" s="76"/>
      <c r="AM936" s="76"/>
      <c r="AN936" s="76"/>
      <c r="AO936" s="145"/>
      <c r="AP936" s="247" t="str">
        <f>IF(F936="","",IFERROR(VLOOKUP(SUBSTITUTE(SUBSTITUTE(Tabla1[[#This Row],[Uso Sistemas]],"T","P"),"N","F"),Parámetros!$M$2:$N$17,2,0),"Completar hasta 3ra sem. para evaluar a Probacionista"))</f>
        <v/>
      </c>
      <c r="AQ936" s="39"/>
      <c r="AR936" s="39"/>
      <c r="AS936" s="39"/>
      <c r="AT936" s="28"/>
      <c r="AU936" s="55"/>
      <c r="AV936" s="55"/>
      <c r="AW936" s="55"/>
      <c r="AX936" s="249" t="str">
        <f>IF(V936="","",EOMONTH(EDATE(Tabla1[[#This Row],[Fecha Finalización]],2),0))</f>
        <v/>
      </c>
      <c r="AY936" s="39"/>
      <c r="AZ936" s="250" t="str">
        <f>IF(V936="","",EOMONTH(EDATE(Tabla1[[#This Row],[Fecha Finalización]],3),0))</f>
        <v/>
      </c>
      <c r="BA936" s="39"/>
      <c r="BB936" s="39"/>
      <c r="BC936" s="236"/>
      <c r="BD936" s="234" t="str">
        <f>IF(F936="","",Tabla1[[#This Row],[sem 01]]&amp;Tabla1[[#This Row],[sem 02]]&amp;Tabla1[[#This Row],[sem 03]])</f>
        <v/>
      </c>
      <c r="BE936" s="235" t="str">
        <f>IF(TRIM(F936)="","",$B$1&amp;"-"&amp;SUBSTITUTE(Tabla1[[#This Row],[Mes Inscrito]]," ","")&amp;"-"&amp;SUBSTITUTE(Tabla1[[#This Row],[Dia de clases Inscrito]]," ","")&amp;"-"&amp;SUBSTITUTE(Tabla1[[#This Row],[Horario Inscrito]]," ","")&amp;"-"&amp;Tabla1[[#This Row],[Fecha Inicio grupo]])</f>
        <v/>
      </c>
      <c r="BF936" s="252" t="str">
        <f>IF(F936="","",Tabla1[[#This Row],[Curso]])</f>
        <v/>
      </c>
      <c r="BG936" s="253" t="str">
        <f>+IF(TRIM(F936)="","",$B$1&amp;"-"&amp;TRIM(Tabla1[[#This Row],[Mes Inscrito]])&amp;"-"&amp;TRIM(Tabla1[[#This Row],[Dia de clases Inscrito]])&amp;"-"&amp;TRIM(Tabla1[[#This Row],[Horario Inscrito]])&amp;"-"&amp;TRIM(Tabla1[[#This Row],[Fecha Inicio grupo]])&amp;"-"&amp;TRIM(Tabla1[[#This Row],[Tipo Incrito]]))</f>
        <v/>
      </c>
      <c r="BH936" s="307"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8"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8"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8" t="str">
        <f>IF(Tabla1[[#This Row],[Fecha Inicio grupo]]="","",IFERROR(VLOOKUP(Tabla1[[#This Row],[Mes de Alta como miembro]],Parámetros!$AM$2:$AN$16,2,0),"01/01/1900"))</f>
        <v/>
      </c>
    </row>
    <row r="937" spans="1:63" ht="14.45">
      <c r="A937" s="68">
        <v>934</v>
      </c>
      <c r="B937" s="29"/>
      <c r="C937" s="34"/>
      <c r="D937" s="42"/>
      <c r="E937" s="64"/>
      <c r="F937" s="45"/>
      <c r="G937" s="45"/>
      <c r="H937" s="164"/>
      <c r="I937" s="42"/>
      <c r="J937" s="28"/>
      <c r="K937" s="69"/>
      <c r="L937" s="68"/>
      <c r="M937" s="46"/>
      <c r="N937" s="239" t="str">
        <f ca="1">IF(Tabla1[[#This Row],[Fecha de nac]]="","",IF(Tabla1[[#This Row],[Fecha Finalización]] &gt;=TODAY(), DATEDIF(Tabla1[[#This Row],[Fecha de nac]],TODAY(),"y"), ROUNDDOWN((Tabla1[[#This Row],[Fecha Finalización]] -Tabla1[[#This Row],[Fecha de nac]])/365,0)))</f>
        <v/>
      </c>
      <c r="O937" s="170"/>
      <c r="P937" s="34"/>
      <c r="Q937" s="67"/>
      <c r="R937" s="67"/>
      <c r="S937" s="67"/>
      <c r="T937" s="67"/>
      <c r="U937" s="244" t="str">
        <f>IF(F937="","",Tabla1[[#This Row],[Fecha Inicio grupo]]+3*7-7)</f>
        <v/>
      </c>
      <c r="V937" s="245" t="str">
        <f>IF(F937="","",EDATE(Tabla1[[#This Row],[Fecha Inicio grupo]],3))</f>
        <v/>
      </c>
      <c r="W937" s="29"/>
      <c r="X937" s="29"/>
      <c r="Y937" s="76"/>
      <c r="Z937" s="76"/>
      <c r="AA937" s="76"/>
      <c r="AB937" s="76"/>
      <c r="AC937" s="76"/>
      <c r="AD937" s="76"/>
      <c r="AE937" s="76"/>
      <c r="AF937" s="76"/>
      <c r="AG937" s="76"/>
      <c r="AH937" s="76"/>
      <c r="AI937" s="76"/>
      <c r="AJ937" s="76"/>
      <c r="AK937" s="76"/>
      <c r="AL937" s="76"/>
      <c r="AM937" s="76"/>
      <c r="AN937" s="76"/>
      <c r="AO937" s="145"/>
      <c r="AP937" s="247" t="str">
        <f>IF(F937="","",IFERROR(VLOOKUP(SUBSTITUTE(SUBSTITUTE(Tabla1[[#This Row],[Uso Sistemas]],"T","P"),"N","F"),Parámetros!$M$2:$N$17,2,0),"Completar hasta 3ra sem. para evaluar a Probacionista"))</f>
        <v/>
      </c>
      <c r="AQ937" s="39"/>
      <c r="AR937" s="39"/>
      <c r="AS937" s="39"/>
      <c r="AT937" s="28"/>
      <c r="AU937" s="55"/>
      <c r="AV937" s="55"/>
      <c r="AW937" s="55"/>
      <c r="AX937" s="249" t="str">
        <f>IF(V937="","",EOMONTH(EDATE(Tabla1[[#This Row],[Fecha Finalización]],2),0))</f>
        <v/>
      </c>
      <c r="AY937" s="39"/>
      <c r="AZ937" s="250" t="str">
        <f>IF(V937="","",EOMONTH(EDATE(Tabla1[[#This Row],[Fecha Finalización]],3),0))</f>
        <v/>
      </c>
      <c r="BA937" s="39"/>
      <c r="BB937" s="39"/>
      <c r="BC937" s="236"/>
      <c r="BD937" s="234" t="str">
        <f>IF(F937="","",Tabla1[[#This Row],[sem 01]]&amp;Tabla1[[#This Row],[sem 02]]&amp;Tabla1[[#This Row],[sem 03]])</f>
        <v/>
      </c>
      <c r="BE937" s="235" t="str">
        <f>IF(TRIM(F937)="","",$B$1&amp;"-"&amp;SUBSTITUTE(Tabla1[[#This Row],[Mes Inscrito]]," ","")&amp;"-"&amp;SUBSTITUTE(Tabla1[[#This Row],[Dia de clases Inscrito]]," ","")&amp;"-"&amp;SUBSTITUTE(Tabla1[[#This Row],[Horario Inscrito]]," ","")&amp;"-"&amp;Tabla1[[#This Row],[Fecha Inicio grupo]])</f>
        <v/>
      </c>
      <c r="BF937" s="252" t="str">
        <f>IF(F937="","",Tabla1[[#This Row],[Curso]])</f>
        <v/>
      </c>
      <c r="BG937" s="253" t="str">
        <f>+IF(TRIM(F937)="","",$B$1&amp;"-"&amp;TRIM(Tabla1[[#This Row],[Mes Inscrito]])&amp;"-"&amp;TRIM(Tabla1[[#This Row],[Dia de clases Inscrito]])&amp;"-"&amp;TRIM(Tabla1[[#This Row],[Horario Inscrito]])&amp;"-"&amp;TRIM(Tabla1[[#This Row],[Fecha Inicio grupo]])&amp;"-"&amp;TRIM(Tabla1[[#This Row],[Tipo Incrito]]))</f>
        <v/>
      </c>
      <c r="BH937" s="307"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8"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8"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8" t="str">
        <f>IF(Tabla1[[#This Row],[Fecha Inicio grupo]]="","",IFERROR(VLOOKUP(Tabla1[[#This Row],[Mes de Alta como miembro]],Parámetros!$AM$2:$AN$16,2,0),"01/01/1900"))</f>
        <v/>
      </c>
    </row>
    <row r="938" spans="1:63" ht="14.45">
      <c r="A938" s="68">
        <v>935</v>
      </c>
      <c r="B938" s="29"/>
      <c r="C938" s="34"/>
      <c r="D938" s="42"/>
      <c r="E938" s="64"/>
      <c r="F938" s="45"/>
      <c r="G938" s="45"/>
      <c r="H938" s="164"/>
      <c r="I938" s="42"/>
      <c r="J938" s="28"/>
      <c r="K938" s="69"/>
      <c r="L938" s="68"/>
      <c r="M938" s="46"/>
      <c r="N938" s="239" t="str">
        <f ca="1">IF(Tabla1[[#This Row],[Fecha de nac]]="","",IF(Tabla1[[#This Row],[Fecha Finalización]] &gt;=TODAY(), DATEDIF(Tabla1[[#This Row],[Fecha de nac]],TODAY(),"y"), ROUNDDOWN((Tabla1[[#This Row],[Fecha Finalización]] -Tabla1[[#This Row],[Fecha de nac]])/365,0)))</f>
        <v/>
      </c>
      <c r="O938" s="170"/>
      <c r="P938" s="34"/>
      <c r="Q938" s="67"/>
      <c r="R938" s="67"/>
      <c r="S938" s="67"/>
      <c r="T938" s="67"/>
      <c r="U938" s="244" t="str">
        <f>IF(F938="","",Tabla1[[#This Row],[Fecha Inicio grupo]]+3*7-7)</f>
        <v/>
      </c>
      <c r="V938" s="245" t="str">
        <f>IF(F938="","",EDATE(Tabla1[[#This Row],[Fecha Inicio grupo]],3))</f>
        <v/>
      </c>
      <c r="W938" s="29"/>
      <c r="X938" s="29"/>
      <c r="Y938" s="76"/>
      <c r="Z938" s="76"/>
      <c r="AA938" s="76"/>
      <c r="AB938" s="76"/>
      <c r="AC938" s="76"/>
      <c r="AD938" s="76"/>
      <c r="AE938" s="76"/>
      <c r="AF938" s="76"/>
      <c r="AG938" s="76"/>
      <c r="AH938" s="76"/>
      <c r="AI938" s="76"/>
      <c r="AJ938" s="76"/>
      <c r="AK938" s="76"/>
      <c r="AL938" s="76"/>
      <c r="AM938" s="76"/>
      <c r="AN938" s="76"/>
      <c r="AO938" s="145"/>
      <c r="AP938" s="247" t="str">
        <f>IF(F938="","",IFERROR(VLOOKUP(SUBSTITUTE(SUBSTITUTE(Tabla1[[#This Row],[Uso Sistemas]],"T","P"),"N","F"),Parámetros!$M$2:$N$17,2,0),"Completar hasta 3ra sem. para evaluar a Probacionista"))</f>
        <v/>
      </c>
      <c r="AQ938" s="39"/>
      <c r="AR938" s="39"/>
      <c r="AS938" s="39"/>
      <c r="AT938" s="28"/>
      <c r="AU938" s="55"/>
      <c r="AV938" s="55"/>
      <c r="AW938" s="55"/>
      <c r="AX938" s="249" t="str">
        <f>IF(V938="","",EOMONTH(EDATE(Tabla1[[#This Row],[Fecha Finalización]],2),0))</f>
        <v/>
      </c>
      <c r="AY938" s="39"/>
      <c r="AZ938" s="250" t="str">
        <f>IF(V938="","",EOMONTH(EDATE(Tabla1[[#This Row],[Fecha Finalización]],3),0))</f>
        <v/>
      </c>
      <c r="BA938" s="39"/>
      <c r="BB938" s="39"/>
      <c r="BC938" s="236"/>
      <c r="BD938" s="234" t="str">
        <f>IF(F938="","",Tabla1[[#This Row],[sem 01]]&amp;Tabla1[[#This Row],[sem 02]]&amp;Tabla1[[#This Row],[sem 03]])</f>
        <v/>
      </c>
      <c r="BE938" s="235" t="str">
        <f>IF(TRIM(F938)="","",$B$1&amp;"-"&amp;SUBSTITUTE(Tabla1[[#This Row],[Mes Inscrito]]," ","")&amp;"-"&amp;SUBSTITUTE(Tabla1[[#This Row],[Dia de clases Inscrito]]," ","")&amp;"-"&amp;SUBSTITUTE(Tabla1[[#This Row],[Horario Inscrito]]," ","")&amp;"-"&amp;Tabla1[[#This Row],[Fecha Inicio grupo]])</f>
        <v/>
      </c>
      <c r="BF938" s="252" t="str">
        <f>IF(F938="","",Tabla1[[#This Row],[Curso]])</f>
        <v/>
      </c>
      <c r="BG938" s="253" t="str">
        <f>+IF(TRIM(F938)="","",$B$1&amp;"-"&amp;TRIM(Tabla1[[#This Row],[Mes Inscrito]])&amp;"-"&amp;TRIM(Tabla1[[#This Row],[Dia de clases Inscrito]])&amp;"-"&amp;TRIM(Tabla1[[#This Row],[Horario Inscrito]])&amp;"-"&amp;TRIM(Tabla1[[#This Row],[Fecha Inicio grupo]])&amp;"-"&amp;TRIM(Tabla1[[#This Row],[Tipo Incrito]]))</f>
        <v/>
      </c>
      <c r="BH938" s="307"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8"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8"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8" t="str">
        <f>IF(Tabla1[[#This Row],[Fecha Inicio grupo]]="","",IFERROR(VLOOKUP(Tabla1[[#This Row],[Mes de Alta como miembro]],Parámetros!$AM$2:$AN$16,2,0),"01/01/1900"))</f>
        <v/>
      </c>
    </row>
    <row r="939" spans="1:63" ht="14.45">
      <c r="A939" s="68">
        <v>936</v>
      </c>
      <c r="B939" s="29"/>
      <c r="C939" s="34"/>
      <c r="D939" s="42"/>
      <c r="E939" s="64"/>
      <c r="F939" s="45"/>
      <c r="G939" s="45"/>
      <c r="H939" s="164"/>
      <c r="I939" s="42"/>
      <c r="J939" s="28"/>
      <c r="K939" s="69"/>
      <c r="L939" s="68"/>
      <c r="M939" s="46"/>
      <c r="N939" s="239" t="str">
        <f ca="1">IF(Tabla1[[#This Row],[Fecha de nac]]="","",IF(Tabla1[[#This Row],[Fecha Finalización]] &gt;=TODAY(), DATEDIF(Tabla1[[#This Row],[Fecha de nac]],TODAY(),"y"), ROUNDDOWN((Tabla1[[#This Row],[Fecha Finalización]] -Tabla1[[#This Row],[Fecha de nac]])/365,0)))</f>
        <v/>
      </c>
      <c r="O939" s="170"/>
      <c r="P939" s="34"/>
      <c r="Q939" s="67"/>
      <c r="R939" s="67"/>
      <c r="S939" s="67"/>
      <c r="T939" s="67"/>
      <c r="U939" s="244" t="str">
        <f>IF(F939="","",Tabla1[[#This Row],[Fecha Inicio grupo]]+3*7-7)</f>
        <v/>
      </c>
      <c r="V939" s="245" t="str">
        <f>IF(F939="","",EDATE(Tabla1[[#This Row],[Fecha Inicio grupo]],3))</f>
        <v/>
      </c>
      <c r="W939" s="29"/>
      <c r="X939" s="29"/>
      <c r="Y939" s="76"/>
      <c r="Z939" s="76"/>
      <c r="AA939" s="76"/>
      <c r="AB939" s="76"/>
      <c r="AC939" s="76"/>
      <c r="AD939" s="76"/>
      <c r="AE939" s="76"/>
      <c r="AF939" s="76"/>
      <c r="AG939" s="76"/>
      <c r="AH939" s="76"/>
      <c r="AI939" s="76"/>
      <c r="AJ939" s="76"/>
      <c r="AK939" s="76"/>
      <c r="AL939" s="76"/>
      <c r="AM939" s="76"/>
      <c r="AN939" s="76"/>
      <c r="AO939" s="145"/>
      <c r="AP939" s="247" t="str">
        <f>IF(F939="","",IFERROR(VLOOKUP(SUBSTITUTE(SUBSTITUTE(Tabla1[[#This Row],[Uso Sistemas]],"T","P"),"N","F"),Parámetros!$M$2:$N$17,2,0),"Completar hasta 3ra sem. para evaluar a Probacionista"))</f>
        <v/>
      </c>
      <c r="AQ939" s="39"/>
      <c r="AR939" s="39"/>
      <c r="AS939" s="39"/>
      <c r="AT939" s="28"/>
      <c r="AU939" s="55"/>
      <c r="AV939" s="55"/>
      <c r="AW939" s="55"/>
      <c r="AX939" s="249" t="str">
        <f>IF(V939="","",EOMONTH(EDATE(Tabla1[[#This Row],[Fecha Finalización]],2),0))</f>
        <v/>
      </c>
      <c r="AY939" s="39"/>
      <c r="AZ939" s="250" t="str">
        <f>IF(V939="","",EOMONTH(EDATE(Tabla1[[#This Row],[Fecha Finalización]],3),0))</f>
        <v/>
      </c>
      <c r="BA939" s="39"/>
      <c r="BB939" s="39"/>
      <c r="BC939" s="236"/>
      <c r="BD939" s="234" t="str">
        <f>IF(F939="","",Tabla1[[#This Row],[sem 01]]&amp;Tabla1[[#This Row],[sem 02]]&amp;Tabla1[[#This Row],[sem 03]])</f>
        <v/>
      </c>
      <c r="BE939" s="235" t="str">
        <f>IF(TRIM(F939)="","",$B$1&amp;"-"&amp;SUBSTITUTE(Tabla1[[#This Row],[Mes Inscrito]]," ","")&amp;"-"&amp;SUBSTITUTE(Tabla1[[#This Row],[Dia de clases Inscrito]]," ","")&amp;"-"&amp;SUBSTITUTE(Tabla1[[#This Row],[Horario Inscrito]]," ","")&amp;"-"&amp;Tabla1[[#This Row],[Fecha Inicio grupo]])</f>
        <v/>
      </c>
      <c r="BF939" s="252" t="str">
        <f>IF(F939="","",Tabla1[[#This Row],[Curso]])</f>
        <v/>
      </c>
      <c r="BG939" s="253" t="str">
        <f>+IF(TRIM(F939)="","",$B$1&amp;"-"&amp;TRIM(Tabla1[[#This Row],[Mes Inscrito]])&amp;"-"&amp;TRIM(Tabla1[[#This Row],[Dia de clases Inscrito]])&amp;"-"&amp;TRIM(Tabla1[[#This Row],[Horario Inscrito]])&amp;"-"&amp;TRIM(Tabla1[[#This Row],[Fecha Inicio grupo]])&amp;"-"&amp;TRIM(Tabla1[[#This Row],[Tipo Incrito]]))</f>
        <v/>
      </c>
      <c r="BH939" s="307"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8"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8"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8" t="str">
        <f>IF(Tabla1[[#This Row],[Fecha Inicio grupo]]="","",IFERROR(VLOOKUP(Tabla1[[#This Row],[Mes de Alta como miembro]],Parámetros!$AM$2:$AN$16,2,0),"01/01/1900"))</f>
        <v/>
      </c>
    </row>
    <row r="940" spans="1:63" ht="14.45">
      <c r="A940" s="68">
        <v>937</v>
      </c>
      <c r="B940" s="29"/>
      <c r="C940" s="34"/>
      <c r="D940" s="42"/>
      <c r="E940" s="64"/>
      <c r="F940" s="45"/>
      <c r="G940" s="45"/>
      <c r="H940" s="164"/>
      <c r="I940" s="42"/>
      <c r="J940" s="28"/>
      <c r="K940" s="69"/>
      <c r="L940" s="68"/>
      <c r="M940" s="46"/>
      <c r="N940" s="239" t="str">
        <f ca="1">IF(Tabla1[[#This Row],[Fecha de nac]]="","",IF(Tabla1[[#This Row],[Fecha Finalización]] &gt;=TODAY(), DATEDIF(Tabla1[[#This Row],[Fecha de nac]],TODAY(),"y"), ROUNDDOWN((Tabla1[[#This Row],[Fecha Finalización]] -Tabla1[[#This Row],[Fecha de nac]])/365,0)))</f>
        <v/>
      </c>
      <c r="O940" s="170"/>
      <c r="P940" s="34"/>
      <c r="Q940" s="67"/>
      <c r="R940" s="67"/>
      <c r="S940" s="67"/>
      <c r="T940" s="67"/>
      <c r="U940" s="244" t="str">
        <f>IF(F940="","",Tabla1[[#This Row],[Fecha Inicio grupo]]+3*7-7)</f>
        <v/>
      </c>
      <c r="V940" s="245" t="str">
        <f>IF(F940="","",EDATE(Tabla1[[#This Row],[Fecha Inicio grupo]],3))</f>
        <v/>
      </c>
      <c r="W940" s="29"/>
      <c r="X940" s="29"/>
      <c r="Y940" s="76"/>
      <c r="Z940" s="76"/>
      <c r="AA940" s="76"/>
      <c r="AB940" s="76"/>
      <c r="AC940" s="76"/>
      <c r="AD940" s="76"/>
      <c r="AE940" s="76"/>
      <c r="AF940" s="76"/>
      <c r="AG940" s="76"/>
      <c r="AH940" s="76"/>
      <c r="AI940" s="76"/>
      <c r="AJ940" s="76"/>
      <c r="AK940" s="76"/>
      <c r="AL940" s="76"/>
      <c r="AM940" s="76"/>
      <c r="AN940" s="76"/>
      <c r="AO940" s="145"/>
      <c r="AP940" s="247" t="str">
        <f>IF(F940="","",IFERROR(VLOOKUP(SUBSTITUTE(SUBSTITUTE(Tabla1[[#This Row],[Uso Sistemas]],"T","P"),"N","F"),Parámetros!$M$2:$N$17,2,0),"Completar hasta 3ra sem. para evaluar a Probacionista"))</f>
        <v/>
      </c>
      <c r="AQ940" s="39"/>
      <c r="AR940" s="39"/>
      <c r="AS940" s="39"/>
      <c r="AT940" s="28"/>
      <c r="AU940" s="55"/>
      <c r="AV940" s="55"/>
      <c r="AW940" s="55"/>
      <c r="AX940" s="249" t="str">
        <f>IF(V940="","",EOMONTH(EDATE(Tabla1[[#This Row],[Fecha Finalización]],2),0))</f>
        <v/>
      </c>
      <c r="AY940" s="39"/>
      <c r="AZ940" s="250" t="str">
        <f>IF(V940="","",EOMONTH(EDATE(Tabla1[[#This Row],[Fecha Finalización]],3),0))</f>
        <v/>
      </c>
      <c r="BA940" s="39"/>
      <c r="BB940" s="39"/>
      <c r="BC940" s="236"/>
      <c r="BD940" s="234" t="str">
        <f>IF(F940="","",Tabla1[[#This Row],[sem 01]]&amp;Tabla1[[#This Row],[sem 02]]&amp;Tabla1[[#This Row],[sem 03]])</f>
        <v/>
      </c>
      <c r="BE940" s="235" t="str">
        <f>IF(TRIM(F940)="","",$B$1&amp;"-"&amp;SUBSTITUTE(Tabla1[[#This Row],[Mes Inscrito]]," ","")&amp;"-"&amp;SUBSTITUTE(Tabla1[[#This Row],[Dia de clases Inscrito]]," ","")&amp;"-"&amp;SUBSTITUTE(Tabla1[[#This Row],[Horario Inscrito]]," ","")&amp;"-"&amp;Tabla1[[#This Row],[Fecha Inicio grupo]])</f>
        <v/>
      </c>
      <c r="BF940" s="252" t="str">
        <f>IF(F940="","",Tabla1[[#This Row],[Curso]])</f>
        <v/>
      </c>
      <c r="BG940" s="253" t="str">
        <f>+IF(TRIM(F940)="","",$B$1&amp;"-"&amp;TRIM(Tabla1[[#This Row],[Mes Inscrito]])&amp;"-"&amp;TRIM(Tabla1[[#This Row],[Dia de clases Inscrito]])&amp;"-"&amp;TRIM(Tabla1[[#This Row],[Horario Inscrito]])&amp;"-"&amp;TRIM(Tabla1[[#This Row],[Fecha Inicio grupo]])&amp;"-"&amp;TRIM(Tabla1[[#This Row],[Tipo Incrito]]))</f>
        <v/>
      </c>
      <c r="BH940" s="307"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8"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8"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8" t="str">
        <f>IF(Tabla1[[#This Row],[Fecha Inicio grupo]]="","",IFERROR(VLOOKUP(Tabla1[[#This Row],[Mes de Alta como miembro]],Parámetros!$AM$2:$AN$16,2,0),"01/01/1900"))</f>
        <v/>
      </c>
    </row>
    <row r="941" spans="1:63" ht="14.45">
      <c r="A941" s="68">
        <v>938</v>
      </c>
      <c r="B941" s="29"/>
      <c r="C941" s="34"/>
      <c r="D941" s="42"/>
      <c r="E941" s="64"/>
      <c r="F941" s="45"/>
      <c r="G941" s="45"/>
      <c r="H941" s="164"/>
      <c r="I941" s="42"/>
      <c r="J941" s="28"/>
      <c r="K941" s="69"/>
      <c r="L941" s="68"/>
      <c r="M941" s="46"/>
      <c r="N941" s="239" t="str">
        <f ca="1">IF(Tabla1[[#This Row],[Fecha de nac]]="","",IF(Tabla1[[#This Row],[Fecha Finalización]] &gt;=TODAY(), DATEDIF(Tabla1[[#This Row],[Fecha de nac]],TODAY(),"y"), ROUNDDOWN((Tabla1[[#This Row],[Fecha Finalización]] -Tabla1[[#This Row],[Fecha de nac]])/365,0)))</f>
        <v/>
      </c>
      <c r="O941" s="170"/>
      <c r="P941" s="34"/>
      <c r="Q941" s="67"/>
      <c r="R941" s="67"/>
      <c r="S941" s="67"/>
      <c r="T941" s="67"/>
      <c r="U941" s="244" t="str">
        <f>IF(F941="","",Tabla1[[#This Row],[Fecha Inicio grupo]]+3*7-7)</f>
        <v/>
      </c>
      <c r="V941" s="245" t="str">
        <f>IF(F941="","",EDATE(Tabla1[[#This Row],[Fecha Inicio grupo]],3))</f>
        <v/>
      </c>
      <c r="W941" s="29"/>
      <c r="X941" s="29"/>
      <c r="Y941" s="76"/>
      <c r="Z941" s="76"/>
      <c r="AA941" s="76"/>
      <c r="AB941" s="76"/>
      <c r="AC941" s="76"/>
      <c r="AD941" s="76"/>
      <c r="AE941" s="76"/>
      <c r="AF941" s="76"/>
      <c r="AG941" s="76"/>
      <c r="AH941" s="76"/>
      <c r="AI941" s="76"/>
      <c r="AJ941" s="76"/>
      <c r="AK941" s="76"/>
      <c r="AL941" s="76"/>
      <c r="AM941" s="76"/>
      <c r="AN941" s="76"/>
      <c r="AO941" s="145"/>
      <c r="AP941" s="247" t="str">
        <f>IF(F941="","",IFERROR(VLOOKUP(SUBSTITUTE(SUBSTITUTE(Tabla1[[#This Row],[Uso Sistemas]],"T","P"),"N","F"),Parámetros!$M$2:$N$17,2,0),"Completar hasta 3ra sem. para evaluar a Probacionista"))</f>
        <v/>
      </c>
      <c r="AQ941" s="39"/>
      <c r="AR941" s="39"/>
      <c r="AS941" s="39"/>
      <c r="AT941" s="28"/>
      <c r="AU941" s="55"/>
      <c r="AV941" s="55"/>
      <c r="AW941" s="55"/>
      <c r="AX941" s="249" t="str">
        <f>IF(V941="","",EOMONTH(EDATE(Tabla1[[#This Row],[Fecha Finalización]],2),0))</f>
        <v/>
      </c>
      <c r="AY941" s="39"/>
      <c r="AZ941" s="250" t="str">
        <f>IF(V941="","",EOMONTH(EDATE(Tabla1[[#This Row],[Fecha Finalización]],3),0))</f>
        <v/>
      </c>
      <c r="BA941" s="39"/>
      <c r="BB941" s="39"/>
      <c r="BC941" s="236"/>
      <c r="BD941" s="234" t="str">
        <f>IF(F941="","",Tabla1[[#This Row],[sem 01]]&amp;Tabla1[[#This Row],[sem 02]]&amp;Tabla1[[#This Row],[sem 03]])</f>
        <v/>
      </c>
      <c r="BE941" s="235" t="str">
        <f>IF(TRIM(F941)="","",$B$1&amp;"-"&amp;SUBSTITUTE(Tabla1[[#This Row],[Mes Inscrito]]," ","")&amp;"-"&amp;SUBSTITUTE(Tabla1[[#This Row],[Dia de clases Inscrito]]," ","")&amp;"-"&amp;SUBSTITUTE(Tabla1[[#This Row],[Horario Inscrito]]," ","")&amp;"-"&amp;Tabla1[[#This Row],[Fecha Inicio grupo]])</f>
        <v/>
      </c>
      <c r="BF941" s="252" t="str">
        <f>IF(F941="","",Tabla1[[#This Row],[Curso]])</f>
        <v/>
      </c>
      <c r="BG941" s="253" t="str">
        <f>+IF(TRIM(F941)="","",$B$1&amp;"-"&amp;TRIM(Tabla1[[#This Row],[Mes Inscrito]])&amp;"-"&amp;TRIM(Tabla1[[#This Row],[Dia de clases Inscrito]])&amp;"-"&amp;TRIM(Tabla1[[#This Row],[Horario Inscrito]])&amp;"-"&amp;TRIM(Tabla1[[#This Row],[Fecha Inicio grupo]])&amp;"-"&amp;TRIM(Tabla1[[#This Row],[Tipo Incrito]]))</f>
        <v/>
      </c>
      <c r="BH941" s="307"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8"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8"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8" t="str">
        <f>IF(Tabla1[[#This Row],[Fecha Inicio grupo]]="","",IFERROR(VLOOKUP(Tabla1[[#This Row],[Mes de Alta como miembro]],Parámetros!$AM$2:$AN$16,2,0),"01/01/1900"))</f>
        <v/>
      </c>
    </row>
    <row r="942" spans="1:63" ht="14.45">
      <c r="A942" s="68">
        <v>939</v>
      </c>
      <c r="B942" s="29"/>
      <c r="C942" s="34"/>
      <c r="D942" s="42"/>
      <c r="E942" s="64"/>
      <c r="F942" s="45"/>
      <c r="G942" s="45"/>
      <c r="H942" s="164"/>
      <c r="I942" s="42"/>
      <c r="J942" s="28"/>
      <c r="K942" s="69"/>
      <c r="L942" s="68"/>
      <c r="M942" s="46"/>
      <c r="N942" s="239" t="str">
        <f ca="1">IF(Tabla1[[#This Row],[Fecha de nac]]="","",IF(Tabla1[[#This Row],[Fecha Finalización]] &gt;=TODAY(), DATEDIF(Tabla1[[#This Row],[Fecha de nac]],TODAY(),"y"), ROUNDDOWN((Tabla1[[#This Row],[Fecha Finalización]] -Tabla1[[#This Row],[Fecha de nac]])/365,0)))</f>
        <v/>
      </c>
      <c r="O942" s="170"/>
      <c r="P942" s="34"/>
      <c r="Q942" s="67"/>
      <c r="R942" s="67"/>
      <c r="S942" s="67"/>
      <c r="T942" s="67"/>
      <c r="U942" s="244" t="str">
        <f>IF(F942="","",Tabla1[[#This Row],[Fecha Inicio grupo]]+3*7-7)</f>
        <v/>
      </c>
      <c r="V942" s="245" t="str">
        <f>IF(F942="","",EDATE(Tabla1[[#This Row],[Fecha Inicio grupo]],3))</f>
        <v/>
      </c>
      <c r="W942" s="29"/>
      <c r="X942" s="29"/>
      <c r="Y942" s="76"/>
      <c r="Z942" s="76"/>
      <c r="AA942" s="76"/>
      <c r="AB942" s="76"/>
      <c r="AC942" s="76"/>
      <c r="AD942" s="76"/>
      <c r="AE942" s="76"/>
      <c r="AF942" s="76"/>
      <c r="AG942" s="76"/>
      <c r="AH942" s="76"/>
      <c r="AI942" s="76"/>
      <c r="AJ942" s="76"/>
      <c r="AK942" s="76"/>
      <c r="AL942" s="76"/>
      <c r="AM942" s="76"/>
      <c r="AN942" s="76"/>
      <c r="AO942" s="145"/>
      <c r="AP942" s="247" t="str">
        <f>IF(F942="","",IFERROR(VLOOKUP(SUBSTITUTE(SUBSTITUTE(Tabla1[[#This Row],[Uso Sistemas]],"T","P"),"N","F"),Parámetros!$M$2:$N$17,2,0),"Completar hasta 3ra sem. para evaluar a Probacionista"))</f>
        <v/>
      </c>
      <c r="AQ942" s="39"/>
      <c r="AR942" s="39"/>
      <c r="AS942" s="39"/>
      <c r="AT942" s="28"/>
      <c r="AU942" s="55"/>
      <c r="AV942" s="55"/>
      <c r="AW942" s="55"/>
      <c r="AX942" s="249" t="str">
        <f>IF(V942="","",EOMONTH(EDATE(Tabla1[[#This Row],[Fecha Finalización]],2),0))</f>
        <v/>
      </c>
      <c r="AY942" s="39"/>
      <c r="AZ942" s="250" t="str">
        <f>IF(V942="","",EOMONTH(EDATE(Tabla1[[#This Row],[Fecha Finalización]],3),0))</f>
        <v/>
      </c>
      <c r="BA942" s="39"/>
      <c r="BB942" s="39"/>
      <c r="BC942" s="236"/>
      <c r="BD942" s="234" t="str">
        <f>IF(F942="","",Tabla1[[#This Row],[sem 01]]&amp;Tabla1[[#This Row],[sem 02]]&amp;Tabla1[[#This Row],[sem 03]])</f>
        <v/>
      </c>
      <c r="BE942" s="235" t="str">
        <f>IF(TRIM(F942)="","",$B$1&amp;"-"&amp;SUBSTITUTE(Tabla1[[#This Row],[Mes Inscrito]]," ","")&amp;"-"&amp;SUBSTITUTE(Tabla1[[#This Row],[Dia de clases Inscrito]]," ","")&amp;"-"&amp;SUBSTITUTE(Tabla1[[#This Row],[Horario Inscrito]]," ","")&amp;"-"&amp;Tabla1[[#This Row],[Fecha Inicio grupo]])</f>
        <v/>
      </c>
      <c r="BF942" s="252" t="str">
        <f>IF(F942="","",Tabla1[[#This Row],[Curso]])</f>
        <v/>
      </c>
      <c r="BG942" s="253" t="str">
        <f>+IF(TRIM(F942)="","",$B$1&amp;"-"&amp;TRIM(Tabla1[[#This Row],[Mes Inscrito]])&amp;"-"&amp;TRIM(Tabla1[[#This Row],[Dia de clases Inscrito]])&amp;"-"&amp;TRIM(Tabla1[[#This Row],[Horario Inscrito]])&amp;"-"&amp;TRIM(Tabla1[[#This Row],[Fecha Inicio grupo]])&amp;"-"&amp;TRIM(Tabla1[[#This Row],[Tipo Incrito]]))</f>
        <v/>
      </c>
      <c r="BH942" s="307"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8"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8"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8" t="str">
        <f>IF(Tabla1[[#This Row],[Fecha Inicio grupo]]="","",IFERROR(VLOOKUP(Tabla1[[#This Row],[Mes de Alta como miembro]],Parámetros!$AM$2:$AN$16,2,0),"01/01/1900"))</f>
        <v/>
      </c>
    </row>
    <row r="943" spans="1:63" ht="14.45">
      <c r="A943" s="68">
        <v>940</v>
      </c>
      <c r="B943" s="29"/>
      <c r="C943" s="34"/>
      <c r="D943" s="42"/>
      <c r="E943" s="64"/>
      <c r="F943" s="45"/>
      <c r="G943" s="45"/>
      <c r="H943" s="164"/>
      <c r="I943" s="42"/>
      <c r="J943" s="28"/>
      <c r="K943" s="69"/>
      <c r="L943" s="68"/>
      <c r="M943" s="46"/>
      <c r="N943" s="239" t="str">
        <f ca="1">IF(Tabla1[[#This Row],[Fecha de nac]]="","",IF(Tabla1[[#This Row],[Fecha Finalización]] &gt;=TODAY(), DATEDIF(Tabla1[[#This Row],[Fecha de nac]],TODAY(),"y"), ROUNDDOWN((Tabla1[[#This Row],[Fecha Finalización]] -Tabla1[[#This Row],[Fecha de nac]])/365,0)))</f>
        <v/>
      </c>
      <c r="O943" s="170"/>
      <c r="P943" s="34"/>
      <c r="Q943" s="67"/>
      <c r="R943" s="67"/>
      <c r="S943" s="67"/>
      <c r="T943" s="67"/>
      <c r="U943" s="244" t="str">
        <f>IF(F943="","",Tabla1[[#This Row],[Fecha Inicio grupo]]+3*7-7)</f>
        <v/>
      </c>
      <c r="V943" s="245" t="str">
        <f>IF(F943="","",EDATE(Tabla1[[#This Row],[Fecha Inicio grupo]],3))</f>
        <v/>
      </c>
      <c r="W943" s="29"/>
      <c r="X943" s="29"/>
      <c r="Y943" s="76"/>
      <c r="Z943" s="76"/>
      <c r="AA943" s="76"/>
      <c r="AB943" s="76"/>
      <c r="AC943" s="76"/>
      <c r="AD943" s="76"/>
      <c r="AE943" s="76"/>
      <c r="AF943" s="76"/>
      <c r="AG943" s="76"/>
      <c r="AH943" s="76"/>
      <c r="AI943" s="76"/>
      <c r="AJ943" s="76"/>
      <c r="AK943" s="76"/>
      <c r="AL943" s="76"/>
      <c r="AM943" s="76"/>
      <c r="AN943" s="76"/>
      <c r="AO943" s="145"/>
      <c r="AP943" s="247" t="str">
        <f>IF(F943="","",IFERROR(VLOOKUP(SUBSTITUTE(SUBSTITUTE(Tabla1[[#This Row],[Uso Sistemas]],"T","P"),"N","F"),Parámetros!$M$2:$N$17,2,0),"Completar hasta 3ra sem. para evaluar a Probacionista"))</f>
        <v/>
      </c>
      <c r="AQ943" s="39"/>
      <c r="AR943" s="39"/>
      <c r="AS943" s="39"/>
      <c r="AT943" s="28"/>
      <c r="AU943" s="55"/>
      <c r="AV943" s="55"/>
      <c r="AW943" s="55"/>
      <c r="AX943" s="249" t="str">
        <f>IF(V943="","",EOMONTH(EDATE(Tabla1[[#This Row],[Fecha Finalización]],2),0))</f>
        <v/>
      </c>
      <c r="AY943" s="39"/>
      <c r="AZ943" s="250" t="str">
        <f>IF(V943="","",EOMONTH(EDATE(Tabla1[[#This Row],[Fecha Finalización]],3),0))</f>
        <v/>
      </c>
      <c r="BA943" s="39"/>
      <c r="BB943" s="39"/>
      <c r="BC943" s="236"/>
      <c r="BD943" s="234" t="str">
        <f>IF(F943="","",Tabla1[[#This Row],[sem 01]]&amp;Tabla1[[#This Row],[sem 02]]&amp;Tabla1[[#This Row],[sem 03]])</f>
        <v/>
      </c>
      <c r="BE943" s="235" t="str">
        <f>IF(TRIM(F943)="","",$B$1&amp;"-"&amp;SUBSTITUTE(Tabla1[[#This Row],[Mes Inscrito]]," ","")&amp;"-"&amp;SUBSTITUTE(Tabla1[[#This Row],[Dia de clases Inscrito]]," ","")&amp;"-"&amp;SUBSTITUTE(Tabla1[[#This Row],[Horario Inscrito]]," ","")&amp;"-"&amp;Tabla1[[#This Row],[Fecha Inicio grupo]])</f>
        <v/>
      </c>
      <c r="BF943" s="252" t="str">
        <f>IF(F943="","",Tabla1[[#This Row],[Curso]])</f>
        <v/>
      </c>
      <c r="BG943" s="253" t="str">
        <f>+IF(TRIM(F943)="","",$B$1&amp;"-"&amp;TRIM(Tabla1[[#This Row],[Mes Inscrito]])&amp;"-"&amp;TRIM(Tabla1[[#This Row],[Dia de clases Inscrito]])&amp;"-"&amp;TRIM(Tabla1[[#This Row],[Horario Inscrito]])&amp;"-"&amp;TRIM(Tabla1[[#This Row],[Fecha Inicio grupo]])&amp;"-"&amp;TRIM(Tabla1[[#This Row],[Tipo Incrito]]))</f>
        <v/>
      </c>
      <c r="BH943" s="307"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8"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8"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8" t="str">
        <f>IF(Tabla1[[#This Row],[Fecha Inicio grupo]]="","",IFERROR(VLOOKUP(Tabla1[[#This Row],[Mes de Alta como miembro]],Parámetros!$AM$2:$AN$16,2,0),"01/01/1900"))</f>
        <v/>
      </c>
    </row>
    <row r="944" spans="1:63" ht="14.45">
      <c r="A944" s="68">
        <v>941</v>
      </c>
      <c r="B944" s="29"/>
      <c r="C944" s="34"/>
      <c r="D944" s="42"/>
      <c r="E944" s="64"/>
      <c r="F944" s="45"/>
      <c r="G944" s="45"/>
      <c r="H944" s="164"/>
      <c r="I944" s="42"/>
      <c r="J944" s="28"/>
      <c r="K944" s="69"/>
      <c r="L944" s="68"/>
      <c r="M944" s="46"/>
      <c r="N944" s="239" t="str">
        <f ca="1">IF(Tabla1[[#This Row],[Fecha de nac]]="","",IF(Tabla1[[#This Row],[Fecha Finalización]] &gt;=TODAY(), DATEDIF(Tabla1[[#This Row],[Fecha de nac]],TODAY(),"y"), ROUNDDOWN((Tabla1[[#This Row],[Fecha Finalización]] -Tabla1[[#This Row],[Fecha de nac]])/365,0)))</f>
        <v/>
      </c>
      <c r="O944" s="170"/>
      <c r="P944" s="34"/>
      <c r="Q944" s="67"/>
      <c r="R944" s="67"/>
      <c r="S944" s="67"/>
      <c r="T944" s="67"/>
      <c r="U944" s="244" t="str">
        <f>IF(F944="","",Tabla1[[#This Row],[Fecha Inicio grupo]]+3*7-7)</f>
        <v/>
      </c>
      <c r="V944" s="245" t="str">
        <f>IF(F944="","",EDATE(Tabla1[[#This Row],[Fecha Inicio grupo]],3))</f>
        <v/>
      </c>
      <c r="W944" s="29"/>
      <c r="X944" s="29"/>
      <c r="Y944" s="76"/>
      <c r="Z944" s="76"/>
      <c r="AA944" s="76"/>
      <c r="AB944" s="76"/>
      <c r="AC944" s="76"/>
      <c r="AD944" s="76"/>
      <c r="AE944" s="76"/>
      <c r="AF944" s="76"/>
      <c r="AG944" s="76"/>
      <c r="AH944" s="76"/>
      <c r="AI944" s="76"/>
      <c r="AJ944" s="76"/>
      <c r="AK944" s="76"/>
      <c r="AL944" s="76"/>
      <c r="AM944" s="76"/>
      <c r="AN944" s="76"/>
      <c r="AO944" s="145"/>
      <c r="AP944" s="247" t="str">
        <f>IF(F944="","",IFERROR(VLOOKUP(SUBSTITUTE(SUBSTITUTE(Tabla1[[#This Row],[Uso Sistemas]],"T","P"),"N","F"),Parámetros!$M$2:$N$17,2,0),"Completar hasta 3ra sem. para evaluar a Probacionista"))</f>
        <v/>
      </c>
      <c r="AQ944" s="39"/>
      <c r="AR944" s="39"/>
      <c r="AS944" s="39"/>
      <c r="AT944" s="28"/>
      <c r="AU944" s="55"/>
      <c r="AV944" s="55"/>
      <c r="AW944" s="55"/>
      <c r="AX944" s="249" t="str">
        <f>IF(V944="","",EOMONTH(EDATE(Tabla1[[#This Row],[Fecha Finalización]],2),0))</f>
        <v/>
      </c>
      <c r="AY944" s="39"/>
      <c r="AZ944" s="250" t="str">
        <f>IF(V944="","",EOMONTH(EDATE(Tabla1[[#This Row],[Fecha Finalización]],3),0))</f>
        <v/>
      </c>
      <c r="BA944" s="39"/>
      <c r="BB944" s="39"/>
      <c r="BC944" s="236"/>
      <c r="BD944" s="234" t="str">
        <f>IF(F944="","",Tabla1[[#This Row],[sem 01]]&amp;Tabla1[[#This Row],[sem 02]]&amp;Tabla1[[#This Row],[sem 03]])</f>
        <v/>
      </c>
      <c r="BE944" s="235" t="str">
        <f>IF(TRIM(F944)="","",$B$1&amp;"-"&amp;SUBSTITUTE(Tabla1[[#This Row],[Mes Inscrito]]," ","")&amp;"-"&amp;SUBSTITUTE(Tabla1[[#This Row],[Dia de clases Inscrito]]," ","")&amp;"-"&amp;SUBSTITUTE(Tabla1[[#This Row],[Horario Inscrito]]," ","")&amp;"-"&amp;Tabla1[[#This Row],[Fecha Inicio grupo]])</f>
        <v/>
      </c>
      <c r="BF944" s="252" t="str">
        <f>IF(F944="","",Tabla1[[#This Row],[Curso]])</f>
        <v/>
      </c>
      <c r="BG944" s="253" t="str">
        <f>+IF(TRIM(F944)="","",$B$1&amp;"-"&amp;TRIM(Tabla1[[#This Row],[Mes Inscrito]])&amp;"-"&amp;TRIM(Tabla1[[#This Row],[Dia de clases Inscrito]])&amp;"-"&amp;TRIM(Tabla1[[#This Row],[Horario Inscrito]])&amp;"-"&amp;TRIM(Tabla1[[#This Row],[Fecha Inicio grupo]])&amp;"-"&amp;TRIM(Tabla1[[#This Row],[Tipo Incrito]]))</f>
        <v/>
      </c>
      <c r="BH944" s="307"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8"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8"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8" t="str">
        <f>IF(Tabla1[[#This Row],[Fecha Inicio grupo]]="","",IFERROR(VLOOKUP(Tabla1[[#This Row],[Mes de Alta como miembro]],Parámetros!$AM$2:$AN$16,2,0),"01/01/1900"))</f>
        <v/>
      </c>
    </row>
    <row r="945" spans="1:63" ht="14.45">
      <c r="A945" s="68">
        <v>942</v>
      </c>
      <c r="B945" s="29"/>
      <c r="C945" s="34"/>
      <c r="D945" s="42"/>
      <c r="E945" s="64"/>
      <c r="F945" s="45"/>
      <c r="G945" s="45"/>
      <c r="H945" s="164"/>
      <c r="I945" s="42"/>
      <c r="J945" s="28"/>
      <c r="K945" s="69"/>
      <c r="L945" s="68"/>
      <c r="M945" s="46"/>
      <c r="N945" s="239" t="str">
        <f ca="1">IF(Tabla1[[#This Row],[Fecha de nac]]="","",IF(Tabla1[[#This Row],[Fecha Finalización]] &gt;=TODAY(), DATEDIF(Tabla1[[#This Row],[Fecha de nac]],TODAY(),"y"), ROUNDDOWN((Tabla1[[#This Row],[Fecha Finalización]] -Tabla1[[#This Row],[Fecha de nac]])/365,0)))</f>
        <v/>
      </c>
      <c r="O945" s="170"/>
      <c r="P945" s="34"/>
      <c r="Q945" s="67"/>
      <c r="R945" s="67"/>
      <c r="S945" s="67"/>
      <c r="T945" s="67"/>
      <c r="U945" s="244" t="str">
        <f>IF(F945="","",Tabla1[[#This Row],[Fecha Inicio grupo]]+3*7-7)</f>
        <v/>
      </c>
      <c r="V945" s="245" t="str">
        <f>IF(F945="","",EDATE(Tabla1[[#This Row],[Fecha Inicio grupo]],3))</f>
        <v/>
      </c>
      <c r="W945" s="29"/>
      <c r="X945" s="29"/>
      <c r="Y945" s="76"/>
      <c r="Z945" s="76"/>
      <c r="AA945" s="76"/>
      <c r="AB945" s="76"/>
      <c r="AC945" s="76"/>
      <c r="AD945" s="76"/>
      <c r="AE945" s="76"/>
      <c r="AF945" s="76"/>
      <c r="AG945" s="76"/>
      <c r="AH945" s="76"/>
      <c r="AI945" s="76"/>
      <c r="AJ945" s="76"/>
      <c r="AK945" s="76"/>
      <c r="AL945" s="76"/>
      <c r="AM945" s="76"/>
      <c r="AN945" s="76"/>
      <c r="AO945" s="145"/>
      <c r="AP945" s="247" t="str">
        <f>IF(F945="","",IFERROR(VLOOKUP(SUBSTITUTE(SUBSTITUTE(Tabla1[[#This Row],[Uso Sistemas]],"T","P"),"N","F"),Parámetros!$M$2:$N$17,2,0),"Completar hasta 3ra sem. para evaluar a Probacionista"))</f>
        <v/>
      </c>
      <c r="AQ945" s="39"/>
      <c r="AR945" s="39"/>
      <c r="AS945" s="39"/>
      <c r="AT945" s="28"/>
      <c r="AU945" s="55"/>
      <c r="AV945" s="55"/>
      <c r="AW945" s="55"/>
      <c r="AX945" s="249" t="str">
        <f>IF(V945="","",EOMONTH(EDATE(Tabla1[[#This Row],[Fecha Finalización]],2),0))</f>
        <v/>
      </c>
      <c r="AY945" s="39"/>
      <c r="AZ945" s="250" t="str">
        <f>IF(V945="","",EOMONTH(EDATE(Tabla1[[#This Row],[Fecha Finalización]],3),0))</f>
        <v/>
      </c>
      <c r="BA945" s="39"/>
      <c r="BB945" s="39"/>
      <c r="BC945" s="236"/>
      <c r="BD945" s="234" t="str">
        <f>IF(F945="","",Tabla1[[#This Row],[sem 01]]&amp;Tabla1[[#This Row],[sem 02]]&amp;Tabla1[[#This Row],[sem 03]])</f>
        <v/>
      </c>
      <c r="BE945" s="235" t="str">
        <f>IF(TRIM(F945)="","",$B$1&amp;"-"&amp;SUBSTITUTE(Tabla1[[#This Row],[Mes Inscrito]]," ","")&amp;"-"&amp;SUBSTITUTE(Tabla1[[#This Row],[Dia de clases Inscrito]]," ","")&amp;"-"&amp;SUBSTITUTE(Tabla1[[#This Row],[Horario Inscrito]]," ","")&amp;"-"&amp;Tabla1[[#This Row],[Fecha Inicio grupo]])</f>
        <v/>
      </c>
      <c r="BF945" s="252" t="str">
        <f>IF(F945="","",Tabla1[[#This Row],[Curso]])</f>
        <v/>
      </c>
      <c r="BG945" s="253" t="str">
        <f>+IF(TRIM(F945)="","",$B$1&amp;"-"&amp;TRIM(Tabla1[[#This Row],[Mes Inscrito]])&amp;"-"&amp;TRIM(Tabla1[[#This Row],[Dia de clases Inscrito]])&amp;"-"&amp;TRIM(Tabla1[[#This Row],[Horario Inscrito]])&amp;"-"&amp;TRIM(Tabla1[[#This Row],[Fecha Inicio grupo]])&amp;"-"&amp;TRIM(Tabla1[[#This Row],[Tipo Incrito]]))</f>
        <v/>
      </c>
      <c r="BH945" s="307"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8"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8"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8" t="str">
        <f>IF(Tabla1[[#This Row],[Fecha Inicio grupo]]="","",IFERROR(VLOOKUP(Tabla1[[#This Row],[Mes de Alta como miembro]],Parámetros!$AM$2:$AN$16,2,0),"01/01/1900"))</f>
        <v/>
      </c>
    </row>
    <row r="946" spans="1:63" ht="14.45">
      <c r="A946" s="68">
        <v>943</v>
      </c>
      <c r="B946" s="29"/>
      <c r="C946" s="34"/>
      <c r="D946" s="42"/>
      <c r="E946" s="64"/>
      <c r="F946" s="45"/>
      <c r="G946" s="45"/>
      <c r="H946" s="164"/>
      <c r="I946" s="42"/>
      <c r="J946" s="28"/>
      <c r="K946" s="69"/>
      <c r="L946" s="68"/>
      <c r="M946" s="46"/>
      <c r="N946" s="239" t="str">
        <f ca="1">IF(Tabla1[[#This Row],[Fecha de nac]]="","",IF(Tabla1[[#This Row],[Fecha Finalización]] &gt;=TODAY(), DATEDIF(Tabla1[[#This Row],[Fecha de nac]],TODAY(),"y"), ROUNDDOWN((Tabla1[[#This Row],[Fecha Finalización]] -Tabla1[[#This Row],[Fecha de nac]])/365,0)))</f>
        <v/>
      </c>
      <c r="O946" s="170"/>
      <c r="P946" s="34"/>
      <c r="Q946" s="67"/>
      <c r="R946" s="67"/>
      <c r="S946" s="67"/>
      <c r="T946" s="67"/>
      <c r="U946" s="244" t="str">
        <f>IF(F946="","",Tabla1[[#This Row],[Fecha Inicio grupo]]+3*7-7)</f>
        <v/>
      </c>
      <c r="V946" s="245" t="str">
        <f>IF(F946="","",EDATE(Tabla1[[#This Row],[Fecha Inicio grupo]],3))</f>
        <v/>
      </c>
      <c r="W946" s="29"/>
      <c r="X946" s="29"/>
      <c r="Y946" s="76"/>
      <c r="Z946" s="76"/>
      <c r="AA946" s="76"/>
      <c r="AB946" s="76"/>
      <c r="AC946" s="76"/>
      <c r="AD946" s="76"/>
      <c r="AE946" s="76"/>
      <c r="AF946" s="76"/>
      <c r="AG946" s="76"/>
      <c r="AH946" s="76"/>
      <c r="AI946" s="76"/>
      <c r="AJ946" s="76"/>
      <c r="AK946" s="76"/>
      <c r="AL946" s="76"/>
      <c r="AM946" s="76"/>
      <c r="AN946" s="76"/>
      <c r="AO946" s="145"/>
      <c r="AP946" s="247" t="str">
        <f>IF(F946="","",IFERROR(VLOOKUP(SUBSTITUTE(SUBSTITUTE(Tabla1[[#This Row],[Uso Sistemas]],"T","P"),"N","F"),Parámetros!$M$2:$N$17,2,0),"Completar hasta 3ra sem. para evaluar a Probacionista"))</f>
        <v/>
      </c>
      <c r="AQ946" s="39"/>
      <c r="AR946" s="39"/>
      <c r="AS946" s="39"/>
      <c r="AT946" s="28"/>
      <c r="AU946" s="55"/>
      <c r="AV946" s="55"/>
      <c r="AW946" s="55"/>
      <c r="AX946" s="249" t="str">
        <f>IF(V946="","",EOMONTH(EDATE(Tabla1[[#This Row],[Fecha Finalización]],2),0))</f>
        <v/>
      </c>
      <c r="AY946" s="39"/>
      <c r="AZ946" s="250" t="str">
        <f>IF(V946="","",EOMONTH(EDATE(Tabla1[[#This Row],[Fecha Finalización]],3),0))</f>
        <v/>
      </c>
      <c r="BA946" s="39"/>
      <c r="BB946" s="39"/>
      <c r="BC946" s="236"/>
      <c r="BD946" s="234" t="str">
        <f>IF(F946="","",Tabla1[[#This Row],[sem 01]]&amp;Tabla1[[#This Row],[sem 02]]&amp;Tabla1[[#This Row],[sem 03]])</f>
        <v/>
      </c>
      <c r="BE946" s="235" t="str">
        <f>IF(TRIM(F946)="","",$B$1&amp;"-"&amp;SUBSTITUTE(Tabla1[[#This Row],[Mes Inscrito]]," ","")&amp;"-"&amp;SUBSTITUTE(Tabla1[[#This Row],[Dia de clases Inscrito]]," ","")&amp;"-"&amp;SUBSTITUTE(Tabla1[[#This Row],[Horario Inscrito]]," ","")&amp;"-"&amp;Tabla1[[#This Row],[Fecha Inicio grupo]])</f>
        <v/>
      </c>
      <c r="BF946" s="252" t="str">
        <f>IF(F946="","",Tabla1[[#This Row],[Curso]])</f>
        <v/>
      </c>
      <c r="BG946" s="253" t="str">
        <f>+IF(TRIM(F946)="","",$B$1&amp;"-"&amp;TRIM(Tabla1[[#This Row],[Mes Inscrito]])&amp;"-"&amp;TRIM(Tabla1[[#This Row],[Dia de clases Inscrito]])&amp;"-"&amp;TRIM(Tabla1[[#This Row],[Horario Inscrito]])&amp;"-"&amp;TRIM(Tabla1[[#This Row],[Fecha Inicio grupo]])&amp;"-"&amp;TRIM(Tabla1[[#This Row],[Tipo Incrito]]))</f>
        <v/>
      </c>
      <c r="BH946" s="307"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8"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8"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8" t="str">
        <f>IF(Tabla1[[#This Row],[Fecha Inicio grupo]]="","",IFERROR(VLOOKUP(Tabla1[[#This Row],[Mes de Alta como miembro]],Parámetros!$AM$2:$AN$16,2,0),"01/01/1900"))</f>
        <v/>
      </c>
    </row>
    <row r="947" spans="1:63" ht="14.45">
      <c r="A947" s="68">
        <v>944</v>
      </c>
      <c r="B947" s="29"/>
      <c r="C947" s="34"/>
      <c r="D947" s="42"/>
      <c r="E947" s="64"/>
      <c r="F947" s="45"/>
      <c r="G947" s="45"/>
      <c r="H947" s="164"/>
      <c r="I947" s="42"/>
      <c r="J947" s="28"/>
      <c r="K947" s="69"/>
      <c r="L947" s="68"/>
      <c r="M947" s="46"/>
      <c r="N947" s="239" t="str">
        <f ca="1">IF(Tabla1[[#This Row],[Fecha de nac]]="","",IF(Tabla1[[#This Row],[Fecha Finalización]] &gt;=TODAY(), DATEDIF(Tabla1[[#This Row],[Fecha de nac]],TODAY(),"y"), ROUNDDOWN((Tabla1[[#This Row],[Fecha Finalización]] -Tabla1[[#This Row],[Fecha de nac]])/365,0)))</f>
        <v/>
      </c>
      <c r="O947" s="170"/>
      <c r="P947" s="34"/>
      <c r="Q947" s="67"/>
      <c r="R947" s="67"/>
      <c r="S947" s="67"/>
      <c r="T947" s="67"/>
      <c r="U947" s="244" t="str">
        <f>IF(F947="","",Tabla1[[#This Row],[Fecha Inicio grupo]]+3*7-7)</f>
        <v/>
      </c>
      <c r="V947" s="245" t="str">
        <f>IF(F947="","",EDATE(Tabla1[[#This Row],[Fecha Inicio grupo]],3))</f>
        <v/>
      </c>
      <c r="W947" s="29"/>
      <c r="X947" s="29"/>
      <c r="Y947" s="76"/>
      <c r="Z947" s="76"/>
      <c r="AA947" s="76"/>
      <c r="AB947" s="76"/>
      <c r="AC947" s="76"/>
      <c r="AD947" s="76"/>
      <c r="AE947" s="76"/>
      <c r="AF947" s="76"/>
      <c r="AG947" s="76"/>
      <c r="AH947" s="76"/>
      <c r="AI947" s="76"/>
      <c r="AJ947" s="76"/>
      <c r="AK947" s="76"/>
      <c r="AL947" s="76"/>
      <c r="AM947" s="76"/>
      <c r="AN947" s="76"/>
      <c r="AO947" s="145"/>
      <c r="AP947" s="247" t="str">
        <f>IF(F947="","",IFERROR(VLOOKUP(SUBSTITUTE(SUBSTITUTE(Tabla1[[#This Row],[Uso Sistemas]],"T","P"),"N","F"),Parámetros!$M$2:$N$17,2,0),"Completar hasta 3ra sem. para evaluar a Probacionista"))</f>
        <v/>
      </c>
      <c r="AQ947" s="39"/>
      <c r="AR947" s="39"/>
      <c r="AS947" s="39"/>
      <c r="AT947" s="28"/>
      <c r="AU947" s="55"/>
      <c r="AV947" s="55"/>
      <c r="AW947" s="55"/>
      <c r="AX947" s="249" t="str">
        <f>IF(V947="","",EOMONTH(EDATE(Tabla1[[#This Row],[Fecha Finalización]],2),0))</f>
        <v/>
      </c>
      <c r="AY947" s="39"/>
      <c r="AZ947" s="250" t="str">
        <f>IF(V947="","",EOMONTH(EDATE(Tabla1[[#This Row],[Fecha Finalización]],3),0))</f>
        <v/>
      </c>
      <c r="BA947" s="39"/>
      <c r="BB947" s="39"/>
      <c r="BC947" s="236"/>
      <c r="BD947" s="234" t="str">
        <f>IF(F947="","",Tabla1[[#This Row],[sem 01]]&amp;Tabla1[[#This Row],[sem 02]]&amp;Tabla1[[#This Row],[sem 03]])</f>
        <v/>
      </c>
      <c r="BE947" s="235" t="str">
        <f>IF(TRIM(F947)="","",$B$1&amp;"-"&amp;SUBSTITUTE(Tabla1[[#This Row],[Mes Inscrito]]," ","")&amp;"-"&amp;SUBSTITUTE(Tabla1[[#This Row],[Dia de clases Inscrito]]," ","")&amp;"-"&amp;SUBSTITUTE(Tabla1[[#This Row],[Horario Inscrito]]," ","")&amp;"-"&amp;Tabla1[[#This Row],[Fecha Inicio grupo]])</f>
        <v/>
      </c>
      <c r="BF947" s="252" t="str">
        <f>IF(F947="","",Tabla1[[#This Row],[Curso]])</f>
        <v/>
      </c>
      <c r="BG947" s="253" t="str">
        <f>+IF(TRIM(F947)="","",$B$1&amp;"-"&amp;TRIM(Tabla1[[#This Row],[Mes Inscrito]])&amp;"-"&amp;TRIM(Tabla1[[#This Row],[Dia de clases Inscrito]])&amp;"-"&amp;TRIM(Tabla1[[#This Row],[Horario Inscrito]])&amp;"-"&amp;TRIM(Tabla1[[#This Row],[Fecha Inicio grupo]])&amp;"-"&amp;TRIM(Tabla1[[#This Row],[Tipo Incrito]]))</f>
        <v/>
      </c>
      <c r="BH947" s="307"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8"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8"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8" t="str">
        <f>IF(Tabla1[[#This Row],[Fecha Inicio grupo]]="","",IFERROR(VLOOKUP(Tabla1[[#This Row],[Mes de Alta como miembro]],Parámetros!$AM$2:$AN$16,2,0),"01/01/1900"))</f>
        <v/>
      </c>
    </row>
    <row r="948" spans="1:63" ht="14.45">
      <c r="A948" s="68">
        <v>945</v>
      </c>
      <c r="B948" s="29"/>
      <c r="C948" s="34"/>
      <c r="D948" s="42"/>
      <c r="E948" s="64"/>
      <c r="F948" s="45"/>
      <c r="G948" s="45"/>
      <c r="H948" s="164"/>
      <c r="I948" s="42"/>
      <c r="J948" s="28"/>
      <c r="K948" s="69"/>
      <c r="L948" s="68"/>
      <c r="M948" s="46"/>
      <c r="N948" s="239" t="str">
        <f ca="1">IF(Tabla1[[#This Row],[Fecha de nac]]="","",IF(Tabla1[[#This Row],[Fecha Finalización]] &gt;=TODAY(), DATEDIF(Tabla1[[#This Row],[Fecha de nac]],TODAY(),"y"), ROUNDDOWN((Tabla1[[#This Row],[Fecha Finalización]] -Tabla1[[#This Row],[Fecha de nac]])/365,0)))</f>
        <v/>
      </c>
      <c r="O948" s="170"/>
      <c r="P948" s="34"/>
      <c r="Q948" s="67"/>
      <c r="R948" s="67"/>
      <c r="S948" s="67"/>
      <c r="T948" s="67"/>
      <c r="U948" s="244" t="str">
        <f>IF(F948="","",Tabla1[[#This Row],[Fecha Inicio grupo]]+3*7-7)</f>
        <v/>
      </c>
      <c r="V948" s="245" t="str">
        <f>IF(F948="","",EDATE(Tabla1[[#This Row],[Fecha Inicio grupo]],3))</f>
        <v/>
      </c>
      <c r="W948" s="29"/>
      <c r="X948" s="29"/>
      <c r="Y948" s="76"/>
      <c r="Z948" s="76"/>
      <c r="AA948" s="76"/>
      <c r="AB948" s="76"/>
      <c r="AC948" s="76"/>
      <c r="AD948" s="76"/>
      <c r="AE948" s="76"/>
      <c r="AF948" s="76"/>
      <c r="AG948" s="76"/>
      <c r="AH948" s="76"/>
      <c r="AI948" s="76"/>
      <c r="AJ948" s="76"/>
      <c r="AK948" s="76"/>
      <c r="AL948" s="76"/>
      <c r="AM948" s="76"/>
      <c r="AN948" s="76"/>
      <c r="AO948" s="145"/>
      <c r="AP948" s="247" t="str">
        <f>IF(F948="","",IFERROR(VLOOKUP(SUBSTITUTE(SUBSTITUTE(Tabla1[[#This Row],[Uso Sistemas]],"T","P"),"N","F"),Parámetros!$M$2:$N$17,2,0),"Completar hasta 3ra sem. para evaluar a Probacionista"))</f>
        <v/>
      </c>
      <c r="AQ948" s="39"/>
      <c r="AR948" s="39"/>
      <c r="AS948" s="39"/>
      <c r="AT948" s="28"/>
      <c r="AU948" s="55"/>
      <c r="AV948" s="55"/>
      <c r="AW948" s="55"/>
      <c r="AX948" s="249" t="str">
        <f>IF(V948="","",EOMONTH(EDATE(Tabla1[[#This Row],[Fecha Finalización]],2),0))</f>
        <v/>
      </c>
      <c r="AY948" s="39"/>
      <c r="AZ948" s="250" t="str">
        <f>IF(V948="","",EOMONTH(EDATE(Tabla1[[#This Row],[Fecha Finalización]],3),0))</f>
        <v/>
      </c>
      <c r="BA948" s="39"/>
      <c r="BB948" s="39"/>
      <c r="BC948" s="236"/>
      <c r="BD948" s="234" t="str">
        <f>IF(F948="","",Tabla1[[#This Row],[sem 01]]&amp;Tabla1[[#This Row],[sem 02]]&amp;Tabla1[[#This Row],[sem 03]])</f>
        <v/>
      </c>
      <c r="BE948" s="235" t="str">
        <f>IF(TRIM(F948)="","",$B$1&amp;"-"&amp;SUBSTITUTE(Tabla1[[#This Row],[Mes Inscrito]]," ","")&amp;"-"&amp;SUBSTITUTE(Tabla1[[#This Row],[Dia de clases Inscrito]]," ","")&amp;"-"&amp;SUBSTITUTE(Tabla1[[#This Row],[Horario Inscrito]]," ","")&amp;"-"&amp;Tabla1[[#This Row],[Fecha Inicio grupo]])</f>
        <v/>
      </c>
      <c r="BF948" s="252" t="str">
        <f>IF(F948="","",Tabla1[[#This Row],[Curso]])</f>
        <v/>
      </c>
      <c r="BG948" s="253" t="str">
        <f>+IF(TRIM(F948)="","",$B$1&amp;"-"&amp;TRIM(Tabla1[[#This Row],[Mes Inscrito]])&amp;"-"&amp;TRIM(Tabla1[[#This Row],[Dia de clases Inscrito]])&amp;"-"&amp;TRIM(Tabla1[[#This Row],[Horario Inscrito]])&amp;"-"&amp;TRIM(Tabla1[[#This Row],[Fecha Inicio grupo]])&amp;"-"&amp;TRIM(Tabla1[[#This Row],[Tipo Incrito]]))</f>
        <v/>
      </c>
      <c r="BH948" s="307"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8"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8"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8" t="str">
        <f>IF(Tabla1[[#This Row],[Fecha Inicio grupo]]="","",IFERROR(VLOOKUP(Tabla1[[#This Row],[Mes de Alta como miembro]],Parámetros!$AM$2:$AN$16,2,0),"01/01/1900"))</f>
        <v/>
      </c>
    </row>
    <row r="949" spans="1:63" ht="14.45">
      <c r="A949" s="68">
        <v>946</v>
      </c>
      <c r="B949" s="29"/>
      <c r="C949" s="34"/>
      <c r="D949" s="42"/>
      <c r="E949" s="64"/>
      <c r="F949" s="45"/>
      <c r="G949" s="45"/>
      <c r="H949" s="164"/>
      <c r="I949" s="42"/>
      <c r="J949" s="28"/>
      <c r="K949" s="69"/>
      <c r="L949" s="68"/>
      <c r="M949" s="46"/>
      <c r="N949" s="239" t="str">
        <f ca="1">IF(Tabla1[[#This Row],[Fecha de nac]]="","",IF(Tabla1[[#This Row],[Fecha Finalización]] &gt;=TODAY(), DATEDIF(Tabla1[[#This Row],[Fecha de nac]],TODAY(),"y"), ROUNDDOWN((Tabla1[[#This Row],[Fecha Finalización]] -Tabla1[[#This Row],[Fecha de nac]])/365,0)))</f>
        <v/>
      </c>
      <c r="O949" s="170"/>
      <c r="P949" s="34"/>
      <c r="Q949" s="67"/>
      <c r="R949" s="67"/>
      <c r="S949" s="67"/>
      <c r="T949" s="67"/>
      <c r="U949" s="244" t="str">
        <f>IF(F949="","",Tabla1[[#This Row],[Fecha Inicio grupo]]+3*7-7)</f>
        <v/>
      </c>
      <c r="V949" s="245" t="str">
        <f>IF(F949="","",EDATE(Tabla1[[#This Row],[Fecha Inicio grupo]],3))</f>
        <v/>
      </c>
      <c r="W949" s="29"/>
      <c r="X949" s="29"/>
      <c r="Y949" s="76"/>
      <c r="Z949" s="76"/>
      <c r="AA949" s="76"/>
      <c r="AB949" s="76"/>
      <c r="AC949" s="76"/>
      <c r="AD949" s="76"/>
      <c r="AE949" s="76"/>
      <c r="AF949" s="76"/>
      <c r="AG949" s="76"/>
      <c r="AH949" s="76"/>
      <c r="AI949" s="76"/>
      <c r="AJ949" s="76"/>
      <c r="AK949" s="76"/>
      <c r="AL949" s="76"/>
      <c r="AM949" s="76"/>
      <c r="AN949" s="76"/>
      <c r="AO949" s="145"/>
      <c r="AP949" s="247" t="str">
        <f>IF(F949="","",IFERROR(VLOOKUP(SUBSTITUTE(SUBSTITUTE(Tabla1[[#This Row],[Uso Sistemas]],"T","P"),"N","F"),Parámetros!$M$2:$N$17,2,0),"Completar hasta 3ra sem. para evaluar a Probacionista"))</f>
        <v/>
      </c>
      <c r="AQ949" s="39"/>
      <c r="AR949" s="39"/>
      <c r="AS949" s="39"/>
      <c r="AT949" s="28"/>
      <c r="AU949" s="55"/>
      <c r="AV949" s="55"/>
      <c r="AW949" s="55"/>
      <c r="AX949" s="249" t="str">
        <f>IF(V949="","",EOMONTH(EDATE(Tabla1[[#This Row],[Fecha Finalización]],2),0))</f>
        <v/>
      </c>
      <c r="AY949" s="39"/>
      <c r="AZ949" s="250" t="str">
        <f>IF(V949="","",EOMONTH(EDATE(Tabla1[[#This Row],[Fecha Finalización]],3),0))</f>
        <v/>
      </c>
      <c r="BA949" s="39"/>
      <c r="BB949" s="39"/>
      <c r="BC949" s="236"/>
      <c r="BD949" s="234" t="str">
        <f>IF(F949="","",Tabla1[[#This Row],[sem 01]]&amp;Tabla1[[#This Row],[sem 02]]&amp;Tabla1[[#This Row],[sem 03]])</f>
        <v/>
      </c>
      <c r="BE949" s="235" t="str">
        <f>IF(TRIM(F949)="","",$B$1&amp;"-"&amp;SUBSTITUTE(Tabla1[[#This Row],[Mes Inscrito]]," ","")&amp;"-"&amp;SUBSTITUTE(Tabla1[[#This Row],[Dia de clases Inscrito]]," ","")&amp;"-"&amp;SUBSTITUTE(Tabla1[[#This Row],[Horario Inscrito]]," ","")&amp;"-"&amp;Tabla1[[#This Row],[Fecha Inicio grupo]])</f>
        <v/>
      </c>
      <c r="BF949" s="252" t="str">
        <f>IF(F949="","",Tabla1[[#This Row],[Curso]])</f>
        <v/>
      </c>
      <c r="BG949" s="253" t="str">
        <f>+IF(TRIM(F949)="","",$B$1&amp;"-"&amp;TRIM(Tabla1[[#This Row],[Mes Inscrito]])&amp;"-"&amp;TRIM(Tabla1[[#This Row],[Dia de clases Inscrito]])&amp;"-"&amp;TRIM(Tabla1[[#This Row],[Horario Inscrito]])&amp;"-"&amp;TRIM(Tabla1[[#This Row],[Fecha Inicio grupo]])&amp;"-"&amp;TRIM(Tabla1[[#This Row],[Tipo Incrito]]))</f>
        <v/>
      </c>
      <c r="BH949" s="307"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8"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8"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8" t="str">
        <f>IF(Tabla1[[#This Row],[Fecha Inicio grupo]]="","",IFERROR(VLOOKUP(Tabla1[[#This Row],[Mes de Alta como miembro]],Parámetros!$AM$2:$AN$16,2,0),"01/01/1900"))</f>
        <v/>
      </c>
    </row>
    <row r="950" spans="1:63" ht="14.45">
      <c r="A950" s="68">
        <v>947</v>
      </c>
      <c r="B950" s="29"/>
      <c r="C950" s="34"/>
      <c r="D950" s="42"/>
      <c r="E950" s="64"/>
      <c r="F950" s="45"/>
      <c r="G950" s="45"/>
      <c r="H950" s="164"/>
      <c r="I950" s="42"/>
      <c r="J950" s="28"/>
      <c r="K950" s="69"/>
      <c r="L950" s="68"/>
      <c r="M950" s="46"/>
      <c r="N950" s="239" t="str">
        <f ca="1">IF(Tabla1[[#This Row],[Fecha de nac]]="","",IF(Tabla1[[#This Row],[Fecha Finalización]] &gt;=TODAY(), DATEDIF(Tabla1[[#This Row],[Fecha de nac]],TODAY(),"y"), ROUNDDOWN((Tabla1[[#This Row],[Fecha Finalización]] -Tabla1[[#This Row],[Fecha de nac]])/365,0)))</f>
        <v/>
      </c>
      <c r="O950" s="170"/>
      <c r="P950" s="34"/>
      <c r="Q950" s="67"/>
      <c r="R950" s="67"/>
      <c r="S950" s="67"/>
      <c r="T950" s="67"/>
      <c r="U950" s="244" t="str">
        <f>IF(F950="","",Tabla1[[#This Row],[Fecha Inicio grupo]]+3*7-7)</f>
        <v/>
      </c>
      <c r="V950" s="245" t="str">
        <f>IF(F950="","",EDATE(Tabla1[[#This Row],[Fecha Inicio grupo]],3))</f>
        <v/>
      </c>
      <c r="W950" s="29"/>
      <c r="X950" s="29"/>
      <c r="Y950" s="76"/>
      <c r="Z950" s="76"/>
      <c r="AA950" s="76"/>
      <c r="AB950" s="76"/>
      <c r="AC950" s="76"/>
      <c r="AD950" s="76"/>
      <c r="AE950" s="76"/>
      <c r="AF950" s="76"/>
      <c r="AG950" s="76"/>
      <c r="AH950" s="76"/>
      <c r="AI950" s="76"/>
      <c r="AJ950" s="76"/>
      <c r="AK950" s="76"/>
      <c r="AL950" s="76"/>
      <c r="AM950" s="76"/>
      <c r="AN950" s="76"/>
      <c r="AO950" s="145"/>
      <c r="AP950" s="247" t="str">
        <f>IF(F950="","",IFERROR(VLOOKUP(SUBSTITUTE(SUBSTITUTE(Tabla1[[#This Row],[Uso Sistemas]],"T","P"),"N","F"),Parámetros!$M$2:$N$17,2,0),"Completar hasta 3ra sem. para evaluar a Probacionista"))</f>
        <v/>
      </c>
      <c r="AQ950" s="39"/>
      <c r="AR950" s="39"/>
      <c r="AS950" s="39"/>
      <c r="AT950" s="28"/>
      <c r="AU950" s="55"/>
      <c r="AV950" s="55"/>
      <c r="AW950" s="55"/>
      <c r="AX950" s="249" t="str">
        <f>IF(V950="","",EOMONTH(EDATE(Tabla1[[#This Row],[Fecha Finalización]],2),0))</f>
        <v/>
      </c>
      <c r="AY950" s="39"/>
      <c r="AZ950" s="250" t="str">
        <f>IF(V950="","",EOMONTH(EDATE(Tabla1[[#This Row],[Fecha Finalización]],3),0))</f>
        <v/>
      </c>
      <c r="BA950" s="39"/>
      <c r="BB950" s="39"/>
      <c r="BC950" s="236"/>
      <c r="BD950" s="234" t="str">
        <f>IF(F950="","",Tabla1[[#This Row],[sem 01]]&amp;Tabla1[[#This Row],[sem 02]]&amp;Tabla1[[#This Row],[sem 03]])</f>
        <v/>
      </c>
      <c r="BE950" s="235" t="str">
        <f>IF(TRIM(F950)="","",$B$1&amp;"-"&amp;SUBSTITUTE(Tabla1[[#This Row],[Mes Inscrito]]," ","")&amp;"-"&amp;SUBSTITUTE(Tabla1[[#This Row],[Dia de clases Inscrito]]," ","")&amp;"-"&amp;SUBSTITUTE(Tabla1[[#This Row],[Horario Inscrito]]," ","")&amp;"-"&amp;Tabla1[[#This Row],[Fecha Inicio grupo]])</f>
        <v/>
      </c>
      <c r="BF950" s="252" t="str">
        <f>IF(F950="","",Tabla1[[#This Row],[Curso]])</f>
        <v/>
      </c>
      <c r="BG950" s="253" t="str">
        <f>+IF(TRIM(F950)="","",$B$1&amp;"-"&amp;TRIM(Tabla1[[#This Row],[Mes Inscrito]])&amp;"-"&amp;TRIM(Tabla1[[#This Row],[Dia de clases Inscrito]])&amp;"-"&amp;TRIM(Tabla1[[#This Row],[Horario Inscrito]])&amp;"-"&amp;TRIM(Tabla1[[#This Row],[Fecha Inicio grupo]])&amp;"-"&amp;TRIM(Tabla1[[#This Row],[Tipo Incrito]]))</f>
        <v/>
      </c>
      <c r="BH950" s="307"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8"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8"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8" t="str">
        <f>IF(Tabla1[[#This Row],[Fecha Inicio grupo]]="","",IFERROR(VLOOKUP(Tabla1[[#This Row],[Mes de Alta como miembro]],Parámetros!$AM$2:$AN$16,2,0),"01/01/1900"))</f>
        <v/>
      </c>
    </row>
    <row r="951" spans="1:63" ht="14.45">
      <c r="A951" s="68">
        <v>948</v>
      </c>
      <c r="B951" s="29"/>
      <c r="C951" s="34"/>
      <c r="D951" s="42"/>
      <c r="E951" s="64"/>
      <c r="F951" s="45"/>
      <c r="G951" s="45"/>
      <c r="H951" s="164"/>
      <c r="I951" s="42"/>
      <c r="J951" s="28"/>
      <c r="K951" s="69"/>
      <c r="L951" s="68"/>
      <c r="M951" s="46"/>
      <c r="N951" s="239" t="str">
        <f ca="1">IF(Tabla1[[#This Row],[Fecha de nac]]="","",IF(Tabla1[[#This Row],[Fecha Finalización]] &gt;=TODAY(), DATEDIF(Tabla1[[#This Row],[Fecha de nac]],TODAY(),"y"), ROUNDDOWN((Tabla1[[#This Row],[Fecha Finalización]] -Tabla1[[#This Row],[Fecha de nac]])/365,0)))</f>
        <v/>
      </c>
      <c r="O951" s="170"/>
      <c r="P951" s="34"/>
      <c r="Q951" s="67"/>
      <c r="R951" s="67"/>
      <c r="S951" s="67"/>
      <c r="T951" s="67"/>
      <c r="U951" s="244" t="str">
        <f>IF(F951="","",Tabla1[[#This Row],[Fecha Inicio grupo]]+3*7-7)</f>
        <v/>
      </c>
      <c r="V951" s="245" t="str">
        <f>IF(F951="","",EDATE(Tabla1[[#This Row],[Fecha Inicio grupo]],3))</f>
        <v/>
      </c>
      <c r="W951" s="29"/>
      <c r="X951" s="29"/>
      <c r="Y951" s="76"/>
      <c r="Z951" s="76"/>
      <c r="AA951" s="76"/>
      <c r="AB951" s="76"/>
      <c r="AC951" s="76"/>
      <c r="AD951" s="76"/>
      <c r="AE951" s="76"/>
      <c r="AF951" s="76"/>
      <c r="AG951" s="76"/>
      <c r="AH951" s="76"/>
      <c r="AI951" s="76"/>
      <c r="AJ951" s="76"/>
      <c r="AK951" s="76"/>
      <c r="AL951" s="76"/>
      <c r="AM951" s="76"/>
      <c r="AN951" s="76"/>
      <c r="AO951" s="145"/>
      <c r="AP951" s="247" t="str">
        <f>IF(F951="","",IFERROR(VLOOKUP(SUBSTITUTE(SUBSTITUTE(Tabla1[[#This Row],[Uso Sistemas]],"T","P"),"N","F"),Parámetros!$M$2:$N$17,2,0),"Completar hasta 3ra sem. para evaluar a Probacionista"))</f>
        <v/>
      </c>
      <c r="AQ951" s="39"/>
      <c r="AR951" s="39"/>
      <c r="AS951" s="39"/>
      <c r="AT951" s="28"/>
      <c r="AU951" s="55"/>
      <c r="AV951" s="55"/>
      <c r="AW951" s="55"/>
      <c r="AX951" s="249" t="str">
        <f>IF(V951="","",EOMONTH(EDATE(Tabla1[[#This Row],[Fecha Finalización]],2),0))</f>
        <v/>
      </c>
      <c r="AY951" s="39"/>
      <c r="AZ951" s="250" t="str">
        <f>IF(V951="","",EOMONTH(EDATE(Tabla1[[#This Row],[Fecha Finalización]],3),0))</f>
        <v/>
      </c>
      <c r="BA951" s="39"/>
      <c r="BB951" s="39"/>
      <c r="BC951" s="236"/>
      <c r="BD951" s="234" t="str">
        <f>IF(F951="","",Tabla1[[#This Row],[sem 01]]&amp;Tabla1[[#This Row],[sem 02]]&amp;Tabla1[[#This Row],[sem 03]])</f>
        <v/>
      </c>
      <c r="BE951" s="235" t="str">
        <f>IF(TRIM(F951)="","",$B$1&amp;"-"&amp;SUBSTITUTE(Tabla1[[#This Row],[Mes Inscrito]]," ","")&amp;"-"&amp;SUBSTITUTE(Tabla1[[#This Row],[Dia de clases Inscrito]]," ","")&amp;"-"&amp;SUBSTITUTE(Tabla1[[#This Row],[Horario Inscrito]]," ","")&amp;"-"&amp;Tabla1[[#This Row],[Fecha Inicio grupo]])</f>
        <v/>
      </c>
      <c r="BF951" s="252" t="str">
        <f>IF(F951="","",Tabla1[[#This Row],[Curso]])</f>
        <v/>
      </c>
      <c r="BG951" s="253" t="str">
        <f>+IF(TRIM(F951)="","",$B$1&amp;"-"&amp;TRIM(Tabla1[[#This Row],[Mes Inscrito]])&amp;"-"&amp;TRIM(Tabla1[[#This Row],[Dia de clases Inscrito]])&amp;"-"&amp;TRIM(Tabla1[[#This Row],[Horario Inscrito]])&amp;"-"&amp;TRIM(Tabla1[[#This Row],[Fecha Inicio grupo]])&amp;"-"&amp;TRIM(Tabla1[[#This Row],[Tipo Incrito]]))</f>
        <v/>
      </c>
      <c r="BH951" s="307"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8"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8"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8" t="str">
        <f>IF(Tabla1[[#This Row],[Fecha Inicio grupo]]="","",IFERROR(VLOOKUP(Tabla1[[#This Row],[Mes de Alta como miembro]],Parámetros!$AM$2:$AN$16,2,0),"01/01/1900"))</f>
        <v/>
      </c>
    </row>
    <row r="952" spans="1:63" ht="14.45">
      <c r="A952" s="68">
        <v>949</v>
      </c>
      <c r="B952" s="29"/>
      <c r="C952" s="34"/>
      <c r="D952" s="42"/>
      <c r="E952" s="64"/>
      <c r="F952" s="45"/>
      <c r="G952" s="45"/>
      <c r="H952" s="164"/>
      <c r="I952" s="42"/>
      <c r="J952" s="28"/>
      <c r="K952" s="69"/>
      <c r="L952" s="68"/>
      <c r="M952" s="46"/>
      <c r="N952" s="239" t="str">
        <f ca="1">IF(Tabla1[[#This Row],[Fecha de nac]]="","",IF(Tabla1[[#This Row],[Fecha Finalización]] &gt;=TODAY(), DATEDIF(Tabla1[[#This Row],[Fecha de nac]],TODAY(),"y"), ROUNDDOWN((Tabla1[[#This Row],[Fecha Finalización]] -Tabla1[[#This Row],[Fecha de nac]])/365,0)))</f>
        <v/>
      </c>
      <c r="O952" s="170"/>
      <c r="P952" s="34"/>
      <c r="Q952" s="67"/>
      <c r="R952" s="67"/>
      <c r="S952" s="67"/>
      <c r="T952" s="67"/>
      <c r="U952" s="244" t="str">
        <f>IF(F952="","",Tabla1[[#This Row],[Fecha Inicio grupo]]+3*7-7)</f>
        <v/>
      </c>
      <c r="V952" s="245" t="str">
        <f>IF(F952="","",EDATE(Tabla1[[#This Row],[Fecha Inicio grupo]],3))</f>
        <v/>
      </c>
      <c r="W952" s="29"/>
      <c r="X952" s="29"/>
      <c r="Y952" s="76"/>
      <c r="Z952" s="76"/>
      <c r="AA952" s="76"/>
      <c r="AB952" s="76"/>
      <c r="AC952" s="76"/>
      <c r="AD952" s="76"/>
      <c r="AE952" s="76"/>
      <c r="AF952" s="76"/>
      <c r="AG952" s="76"/>
      <c r="AH952" s="76"/>
      <c r="AI952" s="76"/>
      <c r="AJ952" s="76"/>
      <c r="AK952" s="76"/>
      <c r="AL952" s="76"/>
      <c r="AM952" s="76"/>
      <c r="AN952" s="76"/>
      <c r="AO952" s="145"/>
      <c r="AP952" s="247" t="str">
        <f>IF(F952="","",IFERROR(VLOOKUP(SUBSTITUTE(SUBSTITUTE(Tabla1[[#This Row],[Uso Sistemas]],"T","P"),"N","F"),Parámetros!$M$2:$N$17,2,0),"Completar hasta 3ra sem. para evaluar a Probacionista"))</f>
        <v/>
      </c>
      <c r="AQ952" s="39"/>
      <c r="AR952" s="39"/>
      <c r="AS952" s="39"/>
      <c r="AT952" s="28"/>
      <c r="AU952" s="55"/>
      <c r="AV952" s="55"/>
      <c r="AW952" s="55"/>
      <c r="AX952" s="249" t="str">
        <f>IF(V952="","",EOMONTH(EDATE(Tabla1[[#This Row],[Fecha Finalización]],2),0))</f>
        <v/>
      </c>
      <c r="AY952" s="39"/>
      <c r="AZ952" s="250" t="str">
        <f>IF(V952="","",EOMONTH(EDATE(Tabla1[[#This Row],[Fecha Finalización]],3),0))</f>
        <v/>
      </c>
      <c r="BA952" s="39"/>
      <c r="BB952" s="39"/>
      <c r="BC952" s="236"/>
      <c r="BD952" s="234" t="str">
        <f>IF(F952="","",Tabla1[[#This Row],[sem 01]]&amp;Tabla1[[#This Row],[sem 02]]&amp;Tabla1[[#This Row],[sem 03]])</f>
        <v/>
      </c>
      <c r="BE952" s="235" t="str">
        <f>IF(TRIM(F952)="","",$B$1&amp;"-"&amp;SUBSTITUTE(Tabla1[[#This Row],[Mes Inscrito]]," ","")&amp;"-"&amp;SUBSTITUTE(Tabla1[[#This Row],[Dia de clases Inscrito]]," ","")&amp;"-"&amp;SUBSTITUTE(Tabla1[[#This Row],[Horario Inscrito]]," ","")&amp;"-"&amp;Tabla1[[#This Row],[Fecha Inicio grupo]])</f>
        <v/>
      </c>
      <c r="BF952" s="252" t="str">
        <f>IF(F952="","",Tabla1[[#This Row],[Curso]])</f>
        <v/>
      </c>
      <c r="BG952" s="253" t="str">
        <f>+IF(TRIM(F952)="","",$B$1&amp;"-"&amp;TRIM(Tabla1[[#This Row],[Mes Inscrito]])&amp;"-"&amp;TRIM(Tabla1[[#This Row],[Dia de clases Inscrito]])&amp;"-"&amp;TRIM(Tabla1[[#This Row],[Horario Inscrito]])&amp;"-"&amp;TRIM(Tabla1[[#This Row],[Fecha Inicio grupo]])&amp;"-"&amp;TRIM(Tabla1[[#This Row],[Tipo Incrito]]))</f>
        <v/>
      </c>
      <c r="BH952" s="307"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8"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8"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8" t="str">
        <f>IF(Tabla1[[#This Row],[Fecha Inicio grupo]]="","",IFERROR(VLOOKUP(Tabla1[[#This Row],[Mes de Alta como miembro]],Parámetros!$AM$2:$AN$16,2,0),"01/01/1900"))</f>
        <v/>
      </c>
    </row>
    <row r="953" spans="1:63" ht="14.45">
      <c r="A953" s="68">
        <v>950</v>
      </c>
      <c r="B953" s="29"/>
      <c r="C953" s="34"/>
      <c r="D953" s="42"/>
      <c r="E953" s="64"/>
      <c r="F953" s="45"/>
      <c r="G953" s="45"/>
      <c r="H953" s="164"/>
      <c r="I953" s="42"/>
      <c r="J953" s="28"/>
      <c r="K953" s="69"/>
      <c r="L953" s="68"/>
      <c r="M953" s="46"/>
      <c r="N953" s="239" t="str">
        <f ca="1">IF(Tabla1[[#This Row],[Fecha de nac]]="","",IF(Tabla1[[#This Row],[Fecha Finalización]] &gt;=TODAY(), DATEDIF(Tabla1[[#This Row],[Fecha de nac]],TODAY(),"y"), ROUNDDOWN((Tabla1[[#This Row],[Fecha Finalización]] -Tabla1[[#This Row],[Fecha de nac]])/365,0)))</f>
        <v/>
      </c>
      <c r="O953" s="170"/>
      <c r="P953" s="34"/>
      <c r="Q953" s="67"/>
      <c r="R953" s="67"/>
      <c r="S953" s="67"/>
      <c r="T953" s="67"/>
      <c r="U953" s="244" t="str">
        <f>IF(F953="","",Tabla1[[#This Row],[Fecha Inicio grupo]]+3*7-7)</f>
        <v/>
      </c>
      <c r="V953" s="245" t="str">
        <f>IF(F953="","",EDATE(Tabla1[[#This Row],[Fecha Inicio grupo]],3))</f>
        <v/>
      </c>
      <c r="W953" s="29"/>
      <c r="X953" s="29"/>
      <c r="Y953" s="76"/>
      <c r="Z953" s="76"/>
      <c r="AA953" s="76"/>
      <c r="AB953" s="76"/>
      <c r="AC953" s="76"/>
      <c r="AD953" s="76"/>
      <c r="AE953" s="76"/>
      <c r="AF953" s="76"/>
      <c r="AG953" s="76"/>
      <c r="AH953" s="76"/>
      <c r="AI953" s="76"/>
      <c r="AJ953" s="76"/>
      <c r="AK953" s="76"/>
      <c r="AL953" s="76"/>
      <c r="AM953" s="76"/>
      <c r="AN953" s="76"/>
      <c r="AO953" s="145"/>
      <c r="AP953" s="247" t="str">
        <f>IF(F953="","",IFERROR(VLOOKUP(SUBSTITUTE(SUBSTITUTE(Tabla1[[#This Row],[Uso Sistemas]],"T","P"),"N","F"),Parámetros!$M$2:$N$17,2,0),"Completar hasta 3ra sem. para evaluar a Probacionista"))</f>
        <v/>
      </c>
      <c r="AQ953" s="39"/>
      <c r="AR953" s="39"/>
      <c r="AS953" s="39"/>
      <c r="AT953" s="28"/>
      <c r="AU953" s="55"/>
      <c r="AV953" s="55"/>
      <c r="AW953" s="55"/>
      <c r="AX953" s="249" t="str">
        <f>IF(V953="","",EOMONTH(EDATE(Tabla1[[#This Row],[Fecha Finalización]],2),0))</f>
        <v/>
      </c>
      <c r="AY953" s="39"/>
      <c r="AZ953" s="250" t="str">
        <f>IF(V953="","",EOMONTH(EDATE(Tabla1[[#This Row],[Fecha Finalización]],3),0))</f>
        <v/>
      </c>
      <c r="BA953" s="39"/>
      <c r="BB953" s="39"/>
      <c r="BC953" s="236"/>
      <c r="BD953" s="234" t="str">
        <f>IF(F953="","",Tabla1[[#This Row],[sem 01]]&amp;Tabla1[[#This Row],[sem 02]]&amp;Tabla1[[#This Row],[sem 03]])</f>
        <v/>
      </c>
      <c r="BE953" s="235" t="str">
        <f>IF(TRIM(F953)="","",$B$1&amp;"-"&amp;SUBSTITUTE(Tabla1[[#This Row],[Mes Inscrito]]," ","")&amp;"-"&amp;SUBSTITUTE(Tabla1[[#This Row],[Dia de clases Inscrito]]," ","")&amp;"-"&amp;SUBSTITUTE(Tabla1[[#This Row],[Horario Inscrito]]," ","")&amp;"-"&amp;Tabla1[[#This Row],[Fecha Inicio grupo]])</f>
        <v/>
      </c>
      <c r="BF953" s="252" t="str">
        <f>IF(F953="","",Tabla1[[#This Row],[Curso]])</f>
        <v/>
      </c>
      <c r="BG953" s="253" t="str">
        <f>+IF(TRIM(F953)="","",$B$1&amp;"-"&amp;TRIM(Tabla1[[#This Row],[Mes Inscrito]])&amp;"-"&amp;TRIM(Tabla1[[#This Row],[Dia de clases Inscrito]])&amp;"-"&amp;TRIM(Tabla1[[#This Row],[Horario Inscrito]])&amp;"-"&amp;TRIM(Tabla1[[#This Row],[Fecha Inicio grupo]])&amp;"-"&amp;TRIM(Tabla1[[#This Row],[Tipo Incrito]]))</f>
        <v/>
      </c>
      <c r="BH953" s="307"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8"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8"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8" t="str">
        <f>IF(Tabla1[[#This Row],[Fecha Inicio grupo]]="","",IFERROR(VLOOKUP(Tabla1[[#This Row],[Mes de Alta como miembro]],Parámetros!$AM$2:$AN$16,2,0),"01/01/1900"))</f>
        <v/>
      </c>
    </row>
    <row r="954" spans="1:63" ht="14.45">
      <c r="A954" s="68">
        <v>951</v>
      </c>
      <c r="B954" s="29"/>
      <c r="C954" s="34"/>
      <c r="D954" s="42"/>
      <c r="E954" s="64"/>
      <c r="F954" s="45"/>
      <c r="G954" s="45"/>
      <c r="H954" s="164"/>
      <c r="I954" s="42"/>
      <c r="J954" s="28"/>
      <c r="K954" s="69"/>
      <c r="L954" s="68"/>
      <c r="M954" s="46"/>
      <c r="N954" s="239" t="str">
        <f ca="1">IF(Tabla1[[#This Row],[Fecha de nac]]="","",IF(Tabla1[[#This Row],[Fecha Finalización]] &gt;=TODAY(), DATEDIF(Tabla1[[#This Row],[Fecha de nac]],TODAY(),"y"), ROUNDDOWN((Tabla1[[#This Row],[Fecha Finalización]] -Tabla1[[#This Row],[Fecha de nac]])/365,0)))</f>
        <v/>
      </c>
      <c r="O954" s="170"/>
      <c r="P954" s="34"/>
      <c r="Q954" s="67"/>
      <c r="R954" s="67"/>
      <c r="S954" s="67"/>
      <c r="T954" s="67"/>
      <c r="U954" s="244" t="str">
        <f>IF(F954="","",Tabla1[[#This Row],[Fecha Inicio grupo]]+3*7-7)</f>
        <v/>
      </c>
      <c r="V954" s="245" t="str">
        <f>IF(F954="","",EDATE(Tabla1[[#This Row],[Fecha Inicio grupo]],3))</f>
        <v/>
      </c>
      <c r="W954" s="29"/>
      <c r="X954" s="29"/>
      <c r="Y954" s="76"/>
      <c r="Z954" s="76"/>
      <c r="AA954" s="76"/>
      <c r="AB954" s="76"/>
      <c r="AC954" s="76"/>
      <c r="AD954" s="76"/>
      <c r="AE954" s="76"/>
      <c r="AF954" s="76"/>
      <c r="AG954" s="76"/>
      <c r="AH954" s="76"/>
      <c r="AI954" s="76"/>
      <c r="AJ954" s="76"/>
      <c r="AK954" s="76"/>
      <c r="AL954" s="76"/>
      <c r="AM954" s="76"/>
      <c r="AN954" s="76"/>
      <c r="AO954" s="145"/>
      <c r="AP954" s="247" t="str">
        <f>IF(F954="","",IFERROR(VLOOKUP(SUBSTITUTE(SUBSTITUTE(Tabla1[[#This Row],[Uso Sistemas]],"T","P"),"N","F"),Parámetros!$M$2:$N$17,2,0),"Completar hasta 3ra sem. para evaluar a Probacionista"))</f>
        <v/>
      </c>
      <c r="AQ954" s="39"/>
      <c r="AR954" s="39"/>
      <c r="AS954" s="39"/>
      <c r="AT954" s="28"/>
      <c r="AU954" s="55"/>
      <c r="AV954" s="55"/>
      <c r="AW954" s="55"/>
      <c r="AX954" s="249" t="str">
        <f>IF(V954="","",EOMONTH(EDATE(Tabla1[[#This Row],[Fecha Finalización]],2),0))</f>
        <v/>
      </c>
      <c r="AY954" s="39"/>
      <c r="AZ954" s="250" t="str">
        <f>IF(V954="","",EOMONTH(EDATE(Tabla1[[#This Row],[Fecha Finalización]],3),0))</f>
        <v/>
      </c>
      <c r="BA954" s="39"/>
      <c r="BB954" s="39"/>
      <c r="BC954" s="236"/>
      <c r="BD954" s="234" t="str">
        <f>IF(F954="","",Tabla1[[#This Row],[sem 01]]&amp;Tabla1[[#This Row],[sem 02]]&amp;Tabla1[[#This Row],[sem 03]])</f>
        <v/>
      </c>
      <c r="BE954" s="235" t="str">
        <f>IF(TRIM(F954)="","",$B$1&amp;"-"&amp;SUBSTITUTE(Tabla1[[#This Row],[Mes Inscrito]]," ","")&amp;"-"&amp;SUBSTITUTE(Tabla1[[#This Row],[Dia de clases Inscrito]]," ","")&amp;"-"&amp;SUBSTITUTE(Tabla1[[#This Row],[Horario Inscrito]]," ","")&amp;"-"&amp;Tabla1[[#This Row],[Fecha Inicio grupo]])</f>
        <v/>
      </c>
      <c r="BF954" s="252" t="str">
        <f>IF(F954="","",Tabla1[[#This Row],[Curso]])</f>
        <v/>
      </c>
      <c r="BG954" s="253" t="str">
        <f>+IF(TRIM(F954)="","",$B$1&amp;"-"&amp;TRIM(Tabla1[[#This Row],[Mes Inscrito]])&amp;"-"&amp;TRIM(Tabla1[[#This Row],[Dia de clases Inscrito]])&amp;"-"&amp;TRIM(Tabla1[[#This Row],[Horario Inscrito]])&amp;"-"&amp;TRIM(Tabla1[[#This Row],[Fecha Inicio grupo]])&amp;"-"&amp;TRIM(Tabla1[[#This Row],[Tipo Incrito]]))</f>
        <v/>
      </c>
      <c r="BH954" s="307"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8"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8"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8" t="str">
        <f>IF(Tabla1[[#This Row],[Fecha Inicio grupo]]="","",IFERROR(VLOOKUP(Tabla1[[#This Row],[Mes de Alta como miembro]],Parámetros!$AM$2:$AN$16,2,0),"01/01/1900"))</f>
        <v/>
      </c>
    </row>
    <row r="955" spans="1:63" ht="14.45">
      <c r="A955" s="68">
        <v>952</v>
      </c>
      <c r="B955" s="29"/>
      <c r="C955" s="34"/>
      <c r="D955" s="42"/>
      <c r="E955" s="64"/>
      <c r="F955" s="45"/>
      <c r="G955" s="45"/>
      <c r="H955" s="164"/>
      <c r="I955" s="42"/>
      <c r="J955" s="28"/>
      <c r="K955" s="69"/>
      <c r="L955" s="68"/>
      <c r="M955" s="46"/>
      <c r="N955" s="239" t="str">
        <f ca="1">IF(Tabla1[[#This Row],[Fecha de nac]]="","",IF(Tabla1[[#This Row],[Fecha Finalización]] &gt;=TODAY(), DATEDIF(Tabla1[[#This Row],[Fecha de nac]],TODAY(),"y"), ROUNDDOWN((Tabla1[[#This Row],[Fecha Finalización]] -Tabla1[[#This Row],[Fecha de nac]])/365,0)))</f>
        <v/>
      </c>
      <c r="O955" s="170"/>
      <c r="P955" s="34"/>
      <c r="Q955" s="67"/>
      <c r="R955" s="67"/>
      <c r="S955" s="67"/>
      <c r="T955" s="67"/>
      <c r="U955" s="244" t="str">
        <f>IF(F955="","",Tabla1[[#This Row],[Fecha Inicio grupo]]+3*7-7)</f>
        <v/>
      </c>
      <c r="V955" s="245" t="str">
        <f>IF(F955="","",EDATE(Tabla1[[#This Row],[Fecha Inicio grupo]],3))</f>
        <v/>
      </c>
      <c r="W955" s="29"/>
      <c r="X955" s="29"/>
      <c r="Y955" s="76"/>
      <c r="Z955" s="76"/>
      <c r="AA955" s="76"/>
      <c r="AB955" s="76"/>
      <c r="AC955" s="76"/>
      <c r="AD955" s="76"/>
      <c r="AE955" s="76"/>
      <c r="AF955" s="76"/>
      <c r="AG955" s="76"/>
      <c r="AH955" s="76"/>
      <c r="AI955" s="76"/>
      <c r="AJ955" s="76"/>
      <c r="AK955" s="76"/>
      <c r="AL955" s="76"/>
      <c r="AM955" s="76"/>
      <c r="AN955" s="76"/>
      <c r="AO955" s="145"/>
      <c r="AP955" s="247" t="str">
        <f>IF(F955="","",IFERROR(VLOOKUP(SUBSTITUTE(SUBSTITUTE(Tabla1[[#This Row],[Uso Sistemas]],"T","P"),"N","F"),Parámetros!$M$2:$N$17,2,0),"Completar hasta 3ra sem. para evaluar a Probacionista"))</f>
        <v/>
      </c>
      <c r="AQ955" s="39"/>
      <c r="AR955" s="39"/>
      <c r="AS955" s="39"/>
      <c r="AT955" s="28"/>
      <c r="AU955" s="55"/>
      <c r="AV955" s="55"/>
      <c r="AW955" s="55"/>
      <c r="AX955" s="249" t="str">
        <f>IF(V955="","",EOMONTH(EDATE(Tabla1[[#This Row],[Fecha Finalización]],2),0))</f>
        <v/>
      </c>
      <c r="AY955" s="39"/>
      <c r="AZ955" s="250" t="str">
        <f>IF(V955="","",EOMONTH(EDATE(Tabla1[[#This Row],[Fecha Finalización]],3),0))</f>
        <v/>
      </c>
      <c r="BA955" s="39"/>
      <c r="BB955" s="39"/>
      <c r="BC955" s="236"/>
      <c r="BD955" s="234" t="str">
        <f>IF(F955="","",Tabla1[[#This Row],[sem 01]]&amp;Tabla1[[#This Row],[sem 02]]&amp;Tabla1[[#This Row],[sem 03]])</f>
        <v/>
      </c>
      <c r="BE955" s="235" t="str">
        <f>IF(TRIM(F955)="","",$B$1&amp;"-"&amp;SUBSTITUTE(Tabla1[[#This Row],[Mes Inscrito]]," ","")&amp;"-"&amp;SUBSTITUTE(Tabla1[[#This Row],[Dia de clases Inscrito]]," ","")&amp;"-"&amp;SUBSTITUTE(Tabla1[[#This Row],[Horario Inscrito]]," ","")&amp;"-"&amp;Tabla1[[#This Row],[Fecha Inicio grupo]])</f>
        <v/>
      </c>
      <c r="BF955" s="252" t="str">
        <f>IF(F955="","",Tabla1[[#This Row],[Curso]])</f>
        <v/>
      </c>
      <c r="BG955" s="253" t="str">
        <f>+IF(TRIM(F955)="","",$B$1&amp;"-"&amp;TRIM(Tabla1[[#This Row],[Mes Inscrito]])&amp;"-"&amp;TRIM(Tabla1[[#This Row],[Dia de clases Inscrito]])&amp;"-"&amp;TRIM(Tabla1[[#This Row],[Horario Inscrito]])&amp;"-"&amp;TRIM(Tabla1[[#This Row],[Fecha Inicio grupo]])&amp;"-"&amp;TRIM(Tabla1[[#This Row],[Tipo Incrito]]))</f>
        <v/>
      </c>
      <c r="BH955" s="307"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8"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8"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8" t="str">
        <f>IF(Tabla1[[#This Row],[Fecha Inicio grupo]]="","",IFERROR(VLOOKUP(Tabla1[[#This Row],[Mes de Alta como miembro]],Parámetros!$AM$2:$AN$16,2,0),"01/01/1900"))</f>
        <v/>
      </c>
    </row>
    <row r="956" spans="1:63" ht="14.45">
      <c r="A956" s="68">
        <v>953</v>
      </c>
      <c r="B956" s="29"/>
      <c r="C956" s="34"/>
      <c r="D956" s="42"/>
      <c r="E956" s="64"/>
      <c r="F956" s="45"/>
      <c r="G956" s="45"/>
      <c r="H956" s="164"/>
      <c r="I956" s="42"/>
      <c r="J956" s="28"/>
      <c r="K956" s="69"/>
      <c r="L956" s="68"/>
      <c r="M956" s="46"/>
      <c r="N956" s="239" t="str">
        <f ca="1">IF(Tabla1[[#This Row],[Fecha de nac]]="","",IF(Tabla1[[#This Row],[Fecha Finalización]] &gt;=TODAY(), DATEDIF(Tabla1[[#This Row],[Fecha de nac]],TODAY(),"y"), ROUNDDOWN((Tabla1[[#This Row],[Fecha Finalización]] -Tabla1[[#This Row],[Fecha de nac]])/365,0)))</f>
        <v/>
      </c>
      <c r="O956" s="170"/>
      <c r="P956" s="34"/>
      <c r="Q956" s="67"/>
      <c r="R956" s="67"/>
      <c r="S956" s="67"/>
      <c r="T956" s="67"/>
      <c r="U956" s="244" t="str">
        <f>IF(F956="","",Tabla1[[#This Row],[Fecha Inicio grupo]]+3*7-7)</f>
        <v/>
      </c>
      <c r="V956" s="245" t="str">
        <f>IF(F956="","",EDATE(Tabla1[[#This Row],[Fecha Inicio grupo]],3))</f>
        <v/>
      </c>
      <c r="W956" s="29"/>
      <c r="X956" s="29"/>
      <c r="Y956" s="76"/>
      <c r="Z956" s="76"/>
      <c r="AA956" s="76"/>
      <c r="AB956" s="76"/>
      <c r="AC956" s="76"/>
      <c r="AD956" s="76"/>
      <c r="AE956" s="76"/>
      <c r="AF956" s="76"/>
      <c r="AG956" s="76"/>
      <c r="AH956" s="76"/>
      <c r="AI956" s="76"/>
      <c r="AJ956" s="76"/>
      <c r="AK956" s="76"/>
      <c r="AL956" s="76"/>
      <c r="AM956" s="76"/>
      <c r="AN956" s="76"/>
      <c r="AO956" s="145"/>
      <c r="AP956" s="247" t="str">
        <f>IF(F956="","",IFERROR(VLOOKUP(SUBSTITUTE(SUBSTITUTE(Tabla1[[#This Row],[Uso Sistemas]],"T","P"),"N","F"),Parámetros!$M$2:$N$17,2,0),"Completar hasta 3ra sem. para evaluar a Probacionista"))</f>
        <v/>
      </c>
      <c r="AQ956" s="39"/>
      <c r="AR956" s="39"/>
      <c r="AS956" s="39"/>
      <c r="AT956" s="28"/>
      <c r="AU956" s="55"/>
      <c r="AV956" s="55"/>
      <c r="AW956" s="55"/>
      <c r="AX956" s="249" t="str">
        <f>IF(V956="","",EOMONTH(EDATE(Tabla1[[#This Row],[Fecha Finalización]],2),0))</f>
        <v/>
      </c>
      <c r="AY956" s="39"/>
      <c r="AZ956" s="250" t="str">
        <f>IF(V956="","",EOMONTH(EDATE(Tabla1[[#This Row],[Fecha Finalización]],3),0))</f>
        <v/>
      </c>
      <c r="BA956" s="39"/>
      <c r="BB956" s="39"/>
      <c r="BC956" s="236"/>
      <c r="BD956" s="234" t="str">
        <f>IF(F956="","",Tabla1[[#This Row],[sem 01]]&amp;Tabla1[[#This Row],[sem 02]]&amp;Tabla1[[#This Row],[sem 03]])</f>
        <v/>
      </c>
      <c r="BE956" s="235" t="str">
        <f>IF(TRIM(F956)="","",$B$1&amp;"-"&amp;SUBSTITUTE(Tabla1[[#This Row],[Mes Inscrito]]," ","")&amp;"-"&amp;SUBSTITUTE(Tabla1[[#This Row],[Dia de clases Inscrito]]," ","")&amp;"-"&amp;SUBSTITUTE(Tabla1[[#This Row],[Horario Inscrito]]," ","")&amp;"-"&amp;Tabla1[[#This Row],[Fecha Inicio grupo]])</f>
        <v/>
      </c>
      <c r="BF956" s="252" t="str">
        <f>IF(F956="","",Tabla1[[#This Row],[Curso]])</f>
        <v/>
      </c>
      <c r="BG956" s="253" t="str">
        <f>+IF(TRIM(F956)="","",$B$1&amp;"-"&amp;TRIM(Tabla1[[#This Row],[Mes Inscrito]])&amp;"-"&amp;TRIM(Tabla1[[#This Row],[Dia de clases Inscrito]])&amp;"-"&amp;TRIM(Tabla1[[#This Row],[Horario Inscrito]])&amp;"-"&amp;TRIM(Tabla1[[#This Row],[Fecha Inicio grupo]])&amp;"-"&amp;TRIM(Tabla1[[#This Row],[Tipo Incrito]]))</f>
        <v/>
      </c>
      <c r="BH956" s="307"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8"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8"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8" t="str">
        <f>IF(Tabla1[[#This Row],[Fecha Inicio grupo]]="","",IFERROR(VLOOKUP(Tabla1[[#This Row],[Mes de Alta como miembro]],Parámetros!$AM$2:$AN$16,2,0),"01/01/1900"))</f>
        <v/>
      </c>
    </row>
    <row r="957" spans="1:63" ht="14.45">
      <c r="A957" s="68">
        <v>954</v>
      </c>
      <c r="B957" s="29"/>
      <c r="C957" s="34"/>
      <c r="D957" s="42"/>
      <c r="E957" s="64"/>
      <c r="F957" s="45"/>
      <c r="G957" s="45"/>
      <c r="H957" s="164"/>
      <c r="I957" s="42"/>
      <c r="J957" s="28"/>
      <c r="K957" s="69"/>
      <c r="L957" s="68"/>
      <c r="M957" s="46"/>
      <c r="N957" s="239" t="str">
        <f ca="1">IF(Tabla1[[#This Row],[Fecha de nac]]="","",IF(Tabla1[[#This Row],[Fecha Finalización]] &gt;=TODAY(), DATEDIF(Tabla1[[#This Row],[Fecha de nac]],TODAY(),"y"), ROUNDDOWN((Tabla1[[#This Row],[Fecha Finalización]] -Tabla1[[#This Row],[Fecha de nac]])/365,0)))</f>
        <v/>
      </c>
      <c r="O957" s="170"/>
      <c r="P957" s="34"/>
      <c r="Q957" s="67"/>
      <c r="R957" s="67"/>
      <c r="S957" s="67"/>
      <c r="T957" s="67"/>
      <c r="U957" s="244" t="str">
        <f>IF(F957="","",Tabla1[[#This Row],[Fecha Inicio grupo]]+3*7-7)</f>
        <v/>
      </c>
      <c r="V957" s="245" t="str">
        <f>IF(F957="","",EDATE(Tabla1[[#This Row],[Fecha Inicio grupo]],3))</f>
        <v/>
      </c>
      <c r="W957" s="29"/>
      <c r="X957" s="29"/>
      <c r="Y957" s="76"/>
      <c r="Z957" s="76"/>
      <c r="AA957" s="76"/>
      <c r="AB957" s="76"/>
      <c r="AC957" s="76"/>
      <c r="AD957" s="76"/>
      <c r="AE957" s="76"/>
      <c r="AF957" s="76"/>
      <c r="AG957" s="76"/>
      <c r="AH957" s="76"/>
      <c r="AI957" s="76"/>
      <c r="AJ957" s="76"/>
      <c r="AK957" s="76"/>
      <c r="AL957" s="76"/>
      <c r="AM957" s="76"/>
      <c r="AN957" s="76"/>
      <c r="AO957" s="145"/>
      <c r="AP957" s="247" t="str">
        <f>IF(F957="","",IFERROR(VLOOKUP(SUBSTITUTE(SUBSTITUTE(Tabla1[[#This Row],[Uso Sistemas]],"T","P"),"N","F"),Parámetros!$M$2:$N$17,2,0),"Completar hasta 3ra sem. para evaluar a Probacionista"))</f>
        <v/>
      </c>
      <c r="AQ957" s="39"/>
      <c r="AR957" s="39"/>
      <c r="AS957" s="39"/>
      <c r="AT957" s="28"/>
      <c r="AU957" s="55"/>
      <c r="AV957" s="55"/>
      <c r="AW957" s="55"/>
      <c r="AX957" s="249" t="str">
        <f>IF(V957="","",EOMONTH(EDATE(Tabla1[[#This Row],[Fecha Finalización]],2),0))</f>
        <v/>
      </c>
      <c r="AY957" s="39"/>
      <c r="AZ957" s="250" t="str">
        <f>IF(V957="","",EOMONTH(EDATE(Tabla1[[#This Row],[Fecha Finalización]],3),0))</f>
        <v/>
      </c>
      <c r="BA957" s="39"/>
      <c r="BB957" s="39"/>
      <c r="BC957" s="236"/>
      <c r="BD957" s="234" t="str">
        <f>IF(F957="","",Tabla1[[#This Row],[sem 01]]&amp;Tabla1[[#This Row],[sem 02]]&amp;Tabla1[[#This Row],[sem 03]])</f>
        <v/>
      </c>
      <c r="BE957" s="235" t="str">
        <f>IF(TRIM(F957)="","",$B$1&amp;"-"&amp;SUBSTITUTE(Tabla1[[#This Row],[Mes Inscrito]]," ","")&amp;"-"&amp;SUBSTITUTE(Tabla1[[#This Row],[Dia de clases Inscrito]]," ","")&amp;"-"&amp;SUBSTITUTE(Tabla1[[#This Row],[Horario Inscrito]]," ","")&amp;"-"&amp;Tabla1[[#This Row],[Fecha Inicio grupo]])</f>
        <v/>
      </c>
      <c r="BF957" s="252" t="str">
        <f>IF(F957="","",Tabla1[[#This Row],[Curso]])</f>
        <v/>
      </c>
      <c r="BG957" s="253" t="str">
        <f>+IF(TRIM(F957)="","",$B$1&amp;"-"&amp;TRIM(Tabla1[[#This Row],[Mes Inscrito]])&amp;"-"&amp;TRIM(Tabla1[[#This Row],[Dia de clases Inscrito]])&amp;"-"&amp;TRIM(Tabla1[[#This Row],[Horario Inscrito]])&amp;"-"&amp;TRIM(Tabla1[[#This Row],[Fecha Inicio grupo]])&amp;"-"&amp;TRIM(Tabla1[[#This Row],[Tipo Incrito]]))</f>
        <v/>
      </c>
      <c r="BH957" s="307"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8"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8"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8" t="str">
        <f>IF(Tabla1[[#This Row],[Fecha Inicio grupo]]="","",IFERROR(VLOOKUP(Tabla1[[#This Row],[Mes de Alta como miembro]],Parámetros!$AM$2:$AN$16,2,0),"01/01/1900"))</f>
        <v/>
      </c>
    </row>
    <row r="958" spans="1:63" ht="14.45">
      <c r="A958" s="68">
        <v>955</v>
      </c>
      <c r="B958" s="29"/>
      <c r="C958" s="34"/>
      <c r="D958" s="42"/>
      <c r="E958" s="64"/>
      <c r="F958" s="45"/>
      <c r="G958" s="45"/>
      <c r="H958" s="164"/>
      <c r="I958" s="42"/>
      <c r="J958" s="28"/>
      <c r="K958" s="69"/>
      <c r="L958" s="68"/>
      <c r="M958" s="46"/>
      <c r="N958" s="239" t="str">
        <f ca="1">IF(Tabla1[[#This Row],[Fecha de nac]]="","",IF(Tabla1[[#This Row],[Fecha Finalización]] &gt;=TODAY(), DATEDIF(Tabla1[[#This Row],[Fecha de nac]],TODAY(),"y"), ROUNDDOWN((Tabla1[[#This Row],[Fecha Finalización]] -Tabla1[[#This Row],[Fecha de nac]])/365,0)))</f>
        <v/>
      </c>
      <c r="O958" s="170"/>
      <c r="P958" s="34"/>
      <c r="Q958" s="67"/>
      <c r="R958" s="67"/>
      <c r="S958" s="67"/>
      <c r="T958" s="67"/>
      <c r="U958" s="244" t="str">
        <f>IF(F958="","",Tabla1[[#This Row],[Fecha Inicio grupo]]+3*7-7)</f>
        <v/>
      </c>
      <c r="V958" s="245" t="str">
        <f>IF(F958="","",EDATE(Tabla1[[#This Row],[Fecha Inicio grupo]],3))</f>
        <v/>
      </c>
      <c r="W958" s="29"/>
      <c r="X958" s="29"/>
      <c r="Y958" s="76"/>
      <c r="Z958" s="76"/>
      <c r="AA958" s="76"/>
      <c r="AB958" s="76"/>
      <c r="AC958" s="76"/>
      <c r="AD958" s="76"/>
      <c r="AE958" s="76"/>
      <c r="AF958" s="76"/>
      <c r="AG958" s="76"/>
      <c r="AH958" s="76"/>
      <c r="AI958" s="76"/>
      <c r="AJ958" s="76"/>
      <c r="AK958" s="76"/>
      <c r="AL958" s="76"/>
      <c r="AM958" s="76"/>
      <c r="AN958" s="76"/>
      <c r="AO958" s="145"/>
      <c r="AP958" s="247" t="str">
        <f>IF(F958="","",IFERROR(VLOOKUP(SUBSTITUTE(SUBSTITUTE(Tabla1[[#This Row],[Uso Sistemas]],"T","P"),"N","F"),Parámetros!$M$2:$N$17,2,0),"Completar hasta 3ra sem. para evaluar a Probacionista"))</f>
        <v/>
      </c>
      <c r="AQ958" s="39"/>
      <c r="AR958" s="39"/>
      <c r="AS958" s="39"/>
      <c r="AT958" s="28"/>
      <c r="AU958" s="55"/>
      <c r="AV958" s="55"/>
      <c r="AW958" s="55"/>
      <c r="AX958" s="249" t="str">
        <f>IF(V958="","",EOMONTH(EDATE(Tabla1[[#This Row],[Fecha Finalización]],2),0))</f>
        <v/>
      </c>
      <c r="AY958" s="39"/>
      <c r="AZ958" s="250" t="str">
        <f>IF(V958="","",EOMONTH(EDATE(Tabla1[[#This Row],[Fecha Finalización]],3),0))</f>
        <v/>
      </c>
      <c r="BA958" s="39"/>
      <c r="BB958" s="39"/>
      <c r="BC958" s="236"/>
      <c r="BD958" s="234" t="str">
        <f>IF(F958="","",Tabla1[[#This Row],[sem 01]]&amp;Tabla1[[#This Row],[sem 02]]&amp;Tabla1[[#This Row],[sem 03]])</f>
        <v/>
      </c>
      <c r="BE958" s="235" t="str">
        <f>IF(TRIM(F958)="","",$B$1&amp;"-"&amp;SUBSTITUTE(Tabla1[[#This Row],[Mes Inscrito]]," ","")&amp;"-"&amp;SUBSTITUTE(Tabla1[[#This Row],[Dia de clases Inscrito]]," ","")&amp;"-"&amp;SUBSTITUTE(Tabla1[[#This Row],[Horario Inscrito]]," ","")&amp;"-"&amp;Tabla1[[#This Row],[Fecha Inicio grupo]])</f>
        <v/>
      </c>
      <c r="BF958" s="252" t="str">
        <f>IF(F958="","",Tabla1[[#This Row],[Curso]])</f>
        <v/>
      </c>
      <c r="BG958" s="253" t="str">
        <f>+IF(TRIM(F958)="","",$B$1&amp;"-"&amp;TRIM(Tabla1[[#This Row],[Mes Inscrito]])&amp;"-"&amp;TRIM(Tabla1[[#This Row],[Dia de clases Inscrito]])&amp;"-"&amp;TRIM(Tabla1[[#This Row],[Horario Inscrito]])&amp;"-"&amp;TRIM(Tabla1[[#This Row],[Fecha Inicio grupo]])&amp;"-"&amp;TRIM(Tabla1[[#This Row],[Tipo Incrito]]))</f>
        <v/>
      </c>
      <c r="BH958" s="307"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8"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8"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8" t="str">
        <f>IF(Tabla1[[#This Row],[Fecha Inicio grupo]]="","",IFERROR(VLOOKUP(Tabla1[[#This Row],[Mes de Alta como miembro]],Parámetros!$AM$2:$AN$16,2,0),"01/01/1900"))</f>
        <v/>
      </c>
    </row>
    <row r="959" spans="1:63" ht="14.45">
      <c r="A959" s="68">
        <v>956</v>
      </c>
      <c r="B959" s="29"/>
      <c r="C959" s="34"/>
      <c r="D959" s="42"/>
      <c r="E959" s="64"/>
      <c r="F959" s="45"/>
      <c r="G959" s="45"/>
      <c r="H959" s="164"/>
      <c r="I959" s="42"/>
      <c r="J959" s="28"/>
      <c r="K959" s="69"/>
      <c r="L959" s="68"/>
      <c r="M959" s="46"/>
      <c r="N959" s="239" t="str">
        <f ca="1">IF(Tabla1[[#This Row],[Fecha de nac]]="","",IF(Tabla1[[#This Row],[Fecha Finalización]] &gt;=TODAY(), DATEDIF(Tabla1[[#This Row],[Fecha de nac]],TODAY(),"y"), ROUNDDOWN((Tabla1[[#This Row],[Fecha Finalización]] -Tabla1[[#This Row],[Fecha de nac]])/365,0)))</f>
        <v/>
      </c>
      <c r="O959" s="170"/>
      <c r="P959" s="34"/>
      <c r="Q959" s="67"/>
      <c r="R959" s="67"/>
      <c r="S959" s="67"/>
      <c r="T959" s="67"/>
      <c r="U959" s="244" t="str">
        <f>IF(F959="","",Tabla1[[#This Row],[Fecha Inicio grupo]]+3*7-7)</f>
        <v/>
      </c>
      <c r="V959" s="245" t="str">
        <f>IF(F959="","",EDATE(Tabla1[[#This Row],[Fecha Inicio grupo]],3))</f>
        <v/>
      </c>
      <c r="W959" s="29"/>
      <c r="X959" s="29"/>
      <c r="Y959" s="76"/>
      <c r="Z959" s="76"/>
      <c r="AA959" s="76"/>
      <c r="AB959" s="76"/>
      <c r="AC959" s="76"/>
      <c r="AD959" s="76"/>
      <c r="AE959" s="76"/>
      <c r="AF959" s="76"/>
      <c r="AG959" s="76"/>
      <c r="AH959" s="76"/>
      <c r="AI959" s="76"/>
      <c r="AJ959" s="76"/>
      <c r="AK959" s="76"/>
      <c r="AL959" s="76"/>
      <c r="AM959" s="76"/>
      <c r="AN959" s="76"/>
      <c r="AO959" s="145"/>
      <c r="AP959" s="247" t="str">
        <f>IF(F959="","",IFERROR(VLOOKUP(SUBSTITUTE(SUBSTITUTE(Tabla1[[#This Row],[Uso Sistemas]],"T","P"),"N","F"),Parámetros!$M$2:$N$17,2,0),"Completar hasta 3ra sem. para evaluar a Probacionista"))</f>
        <v/>
      </c>
      <c r="AQ959" s="39"/>
      <c r="AR959" s="39"/>
      <c r="AS959" s="39"/>
      <c r="AT959" s="28"/>
      <c r="AU959" s="55"/>
      <c r="AV959" s="55"/>
      <c r="AW959" s="55"/>
      <c r="AX959" s="249" t="str">
        <f>IF(V959="","",EOMONTH(EDATE(Tabla1[[#This Row],[Fecha Finalización]],2),0))</f>
        <v/>
      </c>
      <c r="AY959" s="39"/>
      <c r="AZ959" s="250" t="str">
        <f>IF(V959="","",EOMONTH(EDATE(Tabla1[[#This Row],[Fecha Finalización]],3),0))</f>
        <v/>
      </c>
      <c r="BA959" s="39"/>
      <c r="BB959" s="39"/>
      <c r="BC959" s="236"/>
      <c r="BD959" s="234" t="str">
        <f>IF(F959="","",Tabla1[[#This Row],[sem 01]]&amp;Tabla1[[#This Row],[sem 02]]&amp;Tabla1[[#This Row],[sem 03]])</f>
        <v/>
      </c>
      <c r="BE959" s="235" t="str">
        <f>IF(TRIM(F959)="","",$B$1&amp;"-"&amp;SUBSTITUTE(Tabla1[[#This Row],[Mes Inscrito]]," ","")&amp;"-"&amp;SUBSTITUTE(Tabla1[[#This Row],[Dia de clases Inscrito]]," ","")&amp;"-"&amp;SUBSTITUTE(Tabla1[[#This Row],[Horario Inscrito]]," ","")&amp;"-"&amp;Tabla1[[#This Row],[Fecha Inicio grupo]])</f>
        <v/>
      </c>
      <c r="BF959" s="252" t="str">
        <f>IF(F959="","",Tabla1[[#This Row],[Curso]])</f>
        <v/>
      </c>
      <c r="BG959" s="253" t="str">
        <f>+IF(TRIM(F959)="","",$B$1&amp;"-"&amp;TRIM(Tabla1[[#This Row],[Mes Inscrito]])&amp;"-"&amp;TRIM(Tabla1[[#This Row],[Dia de clases Inscrito]])&amp;"-"&amp;TRIM(Tabla1[[#This Row],[Horario Inscrito]])&amp;"-"&amp;TRIM(Tabla1[[#This Row],[Fecha Inicio grupo]])&amp;"-"&amp;TRIM(Tabla1[[#This Row],[Tipo Incrito]]))</f>
        <v/>
      </c>
      <c r="BH959" s="307"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8"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8"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8" t="str">
        <f>IF(Tabla1[[#This Row],[Fecha Inicio grupo]]="","",IFERROR(VLOOKUP(Tabla1[[#This Row],[Mes de Alta como miembro]],Parámetros!$AM$2:$AN$16,2,0),"01/01/1900"))</f>
        <v/>
      </c>
    </row>
    <row r="960" spans="1:63" ht="14.45">
      <c r="A960" s="68">
        <v>957</v>
      </c>
      <c r="B960" s="29"/>
      <c r="C960" s="34"/>
      <c r="D960" s="42"/>
      <c r="E960" s="64"/>
      <c r="F960" s="45"/>
      <c r="G960" s="45"/>
      <c r="H960" s="164"/>
      <c r="I960" s="42"/>
      <c r="J960" s="28"/>
      <c r="K960" s="69"/>
      <c r="L960" s="68"/>
      <c r="M960" s="46"/>
      <c r="N960" s="239" t="str">
        <f ca="1">IF(Tabla1[[#This Row],[Fecha de nac]]="","",IF(Tabla1[[#This Row],[Fecha Finalización]] &gt;=TODAY(), DATEDIF(Tabla1[[#This Row],[Fecha de nac]],TODAY(),"y"), ROUNDDOWN((Tabla1[[#This Row],[Fecha Finalización]] -Tabla1[[#This Row],[Fecha de nac]])/365,0)))</f>
        <v/>
      </c>
      <c r="O960" s="170"/>
      <c r="P960" s="34"/>
      <c r="Q960" s="67"/>
      <c r="R960" s="67"/>
      <c r="S960" s="67"/>
      <c r="T960" s="67"/>
      <c r="U960" s="244" t="str">
        <f>IF(F960="","",Tabla1[[#This Row],[Fecha Inicio grupo]]+3*7-7)</f>
        <v/>
      </c>
      <c r="V960" s="245" t="str">
        <f>IF(F960="","",EDATE(Tabla1[[#This Row],[Fecha Inicio grupo]],3))</f>
        <v/>
      </c>
      <c r="W960" s="29"/>
      <c r="X960" s="29"/>
      <c r="Y960" s="76"/>
      <c r="Z960" s="76"/>
      <c r="AA960" s="76"/>
      <c r="AB960" s="76"/>
      <c r="AC960" s="76"/>
      <c r="AD960" s="76"/>
      <c r="AE960" s="76"/>
      <c r="AF960" s="76"/>
      <c r="AG960" s="76"/>
      <c r="AH960" s="76"/>
      <c r="AI960" s="76"/>
      <c r="AJ960" s="76"/>
      <c r="AK960" s="76"/>
      <c r="AL960" s="76"/>
      <c r="AM960" s="76"/>
      <c r="AN960" s="76"/>
      <c r="AO960" s="145"/>
      <c r="AP960" s="247" t="str">
        <f>IF(F960="","",IFERROR(VLOOKUP(SUBSTITUTE(SUBSTITUTE(Tabla1[[#This Row],[Uso Sistemas]],"T","P"),"N","F"),Parámetros!$M$2:$N$17,2,0),"Completar hasta 3ra sem. para evaluar a Probacionista"))</f>
        <v/>
      </c>
      <c r="AQ960" s="39"/>
      <c r="AR960" s="39"/>
      <c r="AS960" s="39"/>
      <c r="AT960" s="28"/>
      <c r="AU960" s="55"/>
      <c r="AV960" s="55"/>
      <c r="AW960" s="55"/>
      <c r="AX960" s="249" t="str">
        <f>IF(V960="","",EOMONTH(EDATE(Tabla1[[#This Row],[Fecha Finalización]],2),0))</f>
        <v/>
      </c>
      <c r="AY960" s="39"/>
      <c r="AZ960" s="250" t="str">
        <f>IF(V960="","",EOMONTH(EDATE(Tabla1[[#This Row],[Fecha Finalización]],3),0))</f>
        <v/>
      </c>
      <c r="BA960" s="39"/>
      <c r="BB960" s="39"/>
      <c r="BC960" s="236"/>
      <c r="BD960" s="234" t="str">
        <f>IF(F960="","",Tabla1[[#This Row],[sem 01]]&amp;Tabla1[[#This Row],[sem 02]]&amp;Tabla1[[#This Row],[sem 03]])</f>
        <v/>
      </c>
      <c r="BE960" s="235" t="str">
        <f>IF(TRIM(F960)="","",$B$1&amp;"-"&amp;SUBSTITUTE(Tabla1[[#This Row],[Mes Inscrito]]," ","")&amp;"-"&amp;SUBSTITUTE(Tabla1[[#This Row],[Dia de clases Inscrito]]," ","")&amp;"-"&amp;SUBSTITUTE(Tabla1[[#This Row],[Horario Inscrito]]," ","")&amp;"-"&amp;Tabla1[[#This Row],[Fecha Inicio grupo]])</f>
        <v/>
      </c>
      <c r="BF960" s="252" t="str">
        <f>IF(F960="","",Tabla1[[#This Row],[Curso]])</f>
        <v/>
      </c>
      <c r="BG960" s="253" t="str">
        <f>+IF(TRIM(F960)="","",$B$1&amp;"-"&amp;TRIM(Tabla1[[#This Row],[Mes Inscrito]])&amp;"-"&amp;TRIM(Tabla1[[#This Row],[Dia de clases Inscrito]])&amp;"-"&amp;TRIM(Tabla1[[#This Row],[Horario Inscrito]])&amp;"-"&amp;TRIM(Tabla1[[#This Row],[Fecha Inicio grupo]])&amp;"-"&amp;TRIM(Tabla1[[#This Row],[Tipo Incrito]]))</f>
        <v/>
      </c>
      <c r="BH960" s="307"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8"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8"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8" t="str">
        <f>IF(Tabla1[[#This Row],[Fecha Inicio grupo]]="","",IFERROR(VLOOKUP(Tabla1[[#This Row],[Mes de Alta como miembro]],Parámetros!$AM$2:$AN$16,2,0),"01/01/1900"))</f>
        <v/>
      </c>
    </row>
    <row r="961" spans="1:63" ht="14.45">
      <c r="A961" s="68">
        <v>958</v>
      </c>
      <c r="B961" s="29"/>
      <c r="C961" s="34"/>
      <c r="D961" s="42"/>
      <c r="E961" s="64"/>
      <c r="F961" s="45"/>
      <c r="G961" s="45"/>
      <c r="H961" s="164"/>
      <c r="I961" s="42"/>
      <c r="J961" s="28"/>
      <c r="K961" s="69"/>
      <c r="L961" s="68"/>
      <c r="M961" s="46"/>
      <c r="N961" s="239" t="str">
        <f ca="1">IF(Tabla1[[#This Row],[Fecha de nac]]="","",IF(Tabla1[[#This Row],[Fecha Finalización]] &gt;=TODAY(), DATEDIF(Tabla1[[#This Row],[Fecha de nac]],TODAY(),"y"), ROUNDDOWN((Tabla1[[#This Row],[Fecha Finalización]] -Tabla1[[#This Row],[Fecha de nac]])/365,0)))</f>
        <v/>
      </c>
      <c r="O961" s="170"/>
      <c r="P961" s="34"/>
      <c r="Q961" s="67"/>
      <c r="R961" s="67"/>
      <c r="S961" s="67"/>
      <c r="T961" s="67"/>
      <c r="U961" s="244" t="str">
        <f>IF(F961="","",Tabla1[[#This Row],[Fecha Inicio grupo]]+3*7-7)</f>
        <v/>
      </c>
      <c r="V961" s="245" t="str">
        <f>IF(F961="","",EDATE(Tabla1[[#This Row],[Fecha Inicio grupo]],3))</f>
        <v/>
      </c>
      <c r="W961" s="29"/>
      <c r="X961" s="29"/>
      <c r="Y961" s="76"/>
      <c r="Z961" s="76"/>
      <c r="AA961" s="76"/>
      <c r="AB961" s="76"/>
      <c r="AC961" s="76"/>
      <c r="AD961" s="76"/>
      <c r="AE961" s="76"/>
      <c r="AF961" s="76"/>
      <c r="AG961" s="76"/>
      <c r="AH961" s="76"/>
      <c r="AI961" s="76"/>
      <c r="AJ961" s="76"/>
      <c r="AK961" s="76"/>
      <c r="AL961" s="76"/>
      <c r="AM961" s="76"/>
      <c r="AN961" s="76"/>
      <c r="AO961" s="145"/>
      <c r="AP961" s="247" t="str">
        <f>IF(F961="","",IFERROR(VLOOKUP(SUBSTITUTE(SUBSTITUTE(Tabla1[[#This Row],[Uso Sistemas]],"T","P"),"N","F"),Parámetros!$M$2:$N$17,2,0),"Completar hasta 3ra sem. para evaluar a Probacionista"))</f>
        <v/>
      </c>
      <c r="AQ961" s="39"/>
      <c r="AR961" s="39"/>
      <c r="AS961" s="39"/>
      <c r="AT961" s="28"/>
      <c r="AU961" s="55"/>
      <c r="AV961" s="55"/>
      <c r="AW961" s="55"/>
      <c r="AX961" s="249" t="str">
        <f>IF(V961="","",EOMONTH(EDATE(Tabla1[[#This Row],[Fecha Finalización]],2),0))</f>
        <v/>
      </c>
      <c r="AY961" s="39"/>
      <c r="AZ961" s="250" t="str">
        <f>IF(V961="","",EOMONTH(EDATE(Tabla1[[#This Row],[Fecha Finalización]],3),0))</f>
        <v/>
      </c>
      <c r="BA961" s="39"/>
      <c r="BB961" s="39"/>
      <c r="BC961" s="236"/>
      <c r="BD961" s="234" t="str">
        <f>IF(F961="","",Tabla1[[#This Row],[sem 01]]&amp;Tabla1[[#This Row],[sem 02]]&amp;Tabla1[[#This Row],[sem 03]])</f>
        <v/>
      </c>
      <c r="BE961" s="235" t="str">
        <f>IF(TRIM(F961)="","",$B$1&amp;"-"&amp;SUBSTITUTE(Tabla1[[#This Row],[Mes Inscrito]]," ","")&amp;"-"&amp;SUBSTITUTE(Tabla1[[#This Row],[Dia de clases Inscrito]]," ","")&amp;"-"&amp;SUBSTITUTE(Tabla1[[#This Row],[Horario Inscrito]]," ","")&amp;"-"&amp;Tabla1[[#This Row],[Fecha Inicio grupo]])</f>
        <v/>
      </c>
      <c r="BF961" s="252" t="str">
        <f>IF(F961="","",Tabla1[[#This Row],[Curso]])</f>
        <v/>
      </c>
      <c r="BG961" s="253" t="str">
        <f>+IF(TRIM(F961)="","",$B$1&amp;"-"&amp;TRIM(Tabla1[[#This Row],[Mes Inscrito]])&amp;"-"&amp;TRIM(Tabla1[[#This Row],[Dia de clases Inscrito]])&amp;"-"&amp;TRIM(Tabla1[[#This Row],[Horario Inscrito]])&amp;"-"&amp;TRIM(Tabla1[[#This Row],[Fecha Inicio grupo]])&amp;"-"&amp;TRIM(Tabla1[[#This Row],[Tipo Incrito]]))</f>
        <v/>
      </c>
      <c r="BH961" s="307"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8"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8"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8" t="str">
        <f>IF(Tabla1[[#This Row],[Fecha Inicio grupo]]="","",IFERROR(VLOOKUP(Tabla1[[#This Row],[Mes de Alta como miembro]],Parámetros!$AM$2:$AN$16,2,0),"01/01/1900"))</f>
        <v/>
      </c>
    </row>
    <row r="962" spans="1:63" ht="14.45">
      <c r="A962" s="68">
        <v>959</v>
      </c>
      <c r="B962" s="29"/>
      <c r="C962" s="34"/>
      <c r="D962" s="42"/>
      <c r="E962" s="64"/>
      <c r="F962" s="45"/>
      <c r="G962" s="45"/>
      <c r="H962" s="164"/>
      <c r="I962" s="42"/>
      <c r="J962" s="28"/>
      <c r="K962" s="69"/>
      <c r="L962" s="68"/>
      <c r="M962" s="46"/>
      <c r="N962" s="239" t="str">
        <f ca="1">IF(Tabla1[[#This Row],[Fecha de nac]]="","",IF(Tabla1[[#This Row],[Fecha Finalización]] &gt;=TODAY(), DATEDIF(Tabla1[[#This Row],[Fecha de nac]],TODAY(),"y"), ROUNDDOWN((Tabla1[[#This Row],[Fecha Finalización]] -Tabla1[[#This Row],[Fecha de nac]])/365,0)))</f>
        <v/>
      </c>
      <c r="O962" s="170"/>
      <c r="P962" s="34"/>
      <c r="Q962" s="67"/>
      <c r="R962" s="67"/>
      <c r="S962" s="67"/>
      <c r="T962" s="67"/>
      <c r="U962" s="244" t="str">
        <f>IF(F962="","",Tabla1[[#This Row],[Fecha Inicio grupo]]+3*7-7)</f>
        <v/>
      </c>
      <c r="V962" s="245" t="str">
        <f>IF(F962="","",EDATE(Tabla1[[#This Row],[Fecha Inicio grupo]],3))</f>
        <v/>
      </c>
      <c r="W962" s="29"/>
      <c r="X962" s="29"/>
      <c r="Y962" s="76"/>
      <c r="Z962" s="76"/>
      <c r="AA962" s="76"/>
      <c r="AB962" s="76"/>
      <c r="AC962" s="76"/>
      <c r="AD962" s="76"/>
      <c r="AE962" s="76"/>
      <c r="AF962" s="76"/>
      <c r="AG962" s="76"/>
      <c r="AH962" s="76"/>
      <c r="AI962" s="76"/>
      <c r="AJ962" s="76"/>
      <c r="AK962" s="76"/>
      <c r="AL962" s="76"/>
      <c r="AM962" s="76"/>
      <c r="AN962" s="76"/>
      <c r="AO962" s="145"/>
      <c r="AP962" s="247" t="str">
        <f>IF(F962="","",IFERROR(VLOOKUP(SUBSTITUTE(SUBSTITUTE(Tabla1[[#This Row],[Uso Sistemas]],"T","P"),"N","F"),Parámetros!$M$2:$N$17,2,0),"Completar hasta 3ra sem. para evaluar a Probacionista"))</f>
        <v/>
      </c>
      <c r="AQ962" s="39"/>
      <c r="AR962" s="39"/>
      <c r="AS962" s="39"/>
      <c r="AT962" s="28"/>
      <c r="AU962" s="55"/>
      <c r="AV962" s="55"/>
      <c r="AW962" s="55"/>
      <c r="AX962" s="249" t="str">
        <f>IF(V962="","",EOMONTH(EDATE(Tabla1[[#This Row],[Fecha Finalización]],2),0))</f>
        <v/>
      </c>
      <c r="AY962" s="39"/>
      <c r="AZ962" s="250" t="str">
        <f>IF(V962="","",EOMONTH(EDATE(Tabla1[[#This Row],[Fecha Finalización]],3),0))</f>
        <v/>
      </c>
      <c r="BA962" s="39"/>
      <c r="BB962" s="39"/>
      <c r="BC962" s="236"/>
      <c r="BD962" s="234" t="str">
        <f>IF(F962="","",Tabla1[[#This Row],[sem 01]]&amp;Tabla1[[#This Row],[sem 02]]&amp;Tabla1[[#This Row],[sem 03]])</f>
        <v/>
      </c>
      <c r="BE962" s="235" t="str">
        <f>IF(TRIM(F962)="","",$B$1&amp;"-"&amp;SUBSTITUTE(Tabla1[[#This Row],[Mes Inscrito]]," ","")&amp;"-"&amp;SUBSTITUTE(Tabla1[[#This Row],[Dia de clases Inscrito]]," ","")&amp;"-"&amp;SUBSTITUTE(Tabla1[[#This Row],[Horario Inscrito]]," ","")&amp;"-"&amp;Tabla1[[#This Row],[Fecha Inicio grupo]])</f>
        <v/>
      </c>
      <c r="BF962" s="252" t="str">
        <f>IF(F962="","",Tabla1[[#This Row],[Curso]])</f>
        <v/>
      </c>
      <c r="BG962" s="253" t="str">
        <f>+IF(TRIM(F962)="","",$B$1&amp;"-"&amp;TRIM(Tabla1[[#This Row],[Mes Inscrito]])&amp;"-"&amp;TRIM(Tabla1[[#This Row],[Dia de clases Inscrito]])&amp;"-"&amp;TRIM(Tabla1[[#This Row],[Horario Inscrito]])&amp;"-"&amp;TRIM(Tabla1[[#This Row],[Fecha Inicio grupo]])&amp;"-"&amp;TRIM(Tabla1[[#This Row],[Tipo Incrito]]))</f>
        <v/>
      </c>
      <c r="BH962" s="307"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8"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8"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8" t="str">
        <f>IF(Tabla1[[#This Row],[Fecha Inicio grupo]]="","",IFERROR(VLOOKUP(Tabla1[[#This Row],[Mes de Alta como miembro]],Parámetros!$AM$2:$AN$16,2,0),"01/01/1900"))</f>
        <v/>
      </c>
    </row>
    <row r="963" spans="1:63" ht="14.45">
      <c r="A963" s="68">
        <v>960</v>
      </c>
      <c r="B963" s="29"/>
      <c r="C963" s="34"/>
      <c r="D963" s="42"/>
      <c r="E963" s="64"/>
      <c r="F963" s="45"/>
      <c r="G963" s="45"/>
      <c r="H963" s="164"/>
      <c r="I963" s="42"/>
      <c r="J963" s="28"/>
      <c r="K963" s="69"/>
      <c r="L963" s="68"/>
      <c r="M963" s="46"/>
      <c r="N963" s="239" t="str">
        <f ca="1">IF(Tabla1[[#This Row],[Fecha de nac]]="","",IF(Tabla1[[#This Row],[Fecha Finalización]] &gt;=TODAY(), DATEDIF(Tabla1[[#This Row],[Fecha de nac]],TODAY(),"y"), ROUNDDOWN((Tabla1[[#This Row],[Fecha Finalización]] -Tabla1[[#This Row],[Fecha de nac]])/365,0)))</f>
        <v/>
      </c>
      <c r="O963" s="170"/>
      <c r="P963" s="34"/>
      <c r="Q963" s="67"/>
      <c r="R963" s="67"/>
      <c r="S963" s="67"/>
      <c r="T963" s="67"/>
      <c r="U963" s="244" t="str">
        <f>IF(F963="","",Tabla1[[#This Row],[Fecha Inicio grupo]]+3*7-7)</f>
        <v/>
      </c>
      <c r="V963" s="245" t="str">
        <f>IF(F963="","",EDATE(Tabla1[[#This Row],[Fecha Inicio grupo]],3))</f>
        <v/>
      </c>
      <c r="W963" s="29"/>
      <c r="X963" s="29"/>
      <c r="Y963" s="76"/>
      <c r="Z963" s="76"/>
      <c r="AA963" s="76"/>
      <c r="AB963" s="76"/>
      <c r="AC963" s="76"/>
      <c r="AD963" s="76"/>
      <c r="AE963" s="76"/>
      <c r="AF963" s="76"/>
      <c r="AG963" s="76"/>
      <c r="AH963" s="76"/>
      <c r="AI963" s="76"/>
      <c r="AJ963" s="76"/>
      <c r="AK963" s="76"/>
      <c r="AL963" s="76"/>
      <c r="AM963" s="76"/>
      <c r="AN963" s="76"/>
      <c r="AO963" s="145"/>
      <c r="AP963" s="247" t="str">
        <f>IF(F963="","",IFERROR(VLOOKUP(SUBSTITUTE(SUBSTITUTE(Tabla1[[#This Row],[Uso Sistemas]],"T","P"),"N","F"),Parámetros!$M$2:$N$17,2,0),"Completar hasta 3ra sem. para evaluar a Probacionista"))</f>
        <v/>
      </c>
      <c r="AQ963" s="39"/>
      <c r="AR963" s="39"/>
      <c r="AS963" s="39"/>
      <c r="AT963" s="28"/>
      <c r="AU963" s="55"/>
      <c r="AV963" s="55"/>
      <c r="AW963" s="55"/>
      <c r="AX963" s="249" t="str">
        <f>IF(V963="","",EOMONTH(EDATE(Tabla1[[#This Row],[Fecha Finalización]],2),0))</f>
        <v/>
      </c>
      <c r="AY963" s="39"/>
      <c r="AZ963" s="250" t="str">
        <f>IF(V963="","",EOMONTH(EDATE(Tabla1[[#This Row],[Fecha Finalización]],3),0))</f>
        <v/>
      </c>
      <c r="BA963" s="39"/>
      <c r="BB963" s="39"/>
      <c r="BC963" s="236"/>
      <c r="BD963" s="234" t="str">
        <f>IF(F963="","",Tabla1[[#This Row],[sem 01]]&amp;Tabla1[[#This Row],[sem 02]]&amp;Tabla1[[#This Row],[sem 03]])</f>
        <v/>
      </c>
      <c r="BE963" s="235" t="str">
        <f>IF(TRIM(F963)="","",$B$1&amp;"-"&amp;SUBSTITUTE(Tabla1[[#This Row],[Mes Inscrito]]," ","")&amp;"-"&amp;SUBSTITUTE(Tabla1[[#This Row],[Dia de clases Inscrito]]," ","")&amp;"-"&amp;SUBSTITUTE(Tabla1[[#This Row],[Horario Inscrito]]," ","")&amp;"-"&amp;Tabla1[[#This Row],[Fecha Inicio grupo]])</f>
        <v/>
      </c>
      <c r="BF963" s="252" t="str">
        <f>IF(F963="","",Tabla1[[#This Row],[Curso]])</f>
        <v/>
      </c>
      <c r="BG963" s="253" t="str">
        <f>+IF(TRIM(F963)="","",$B$1&amp;"-"&amp;TRIM(Tabla1[[#This Row],[Mes Inscrito]])&amp;"-"&amp;TRIM(Tabla1[[#This Row],[Dia de clases Inscrito]])&amp;"-"&amp;TRIM(Tabla1[[#This Row],[Horario Inscrito]])&amp;"-"&amp;TRIM(Tabla1[[#This Row],[Fecha Inicio grupo]])&amp;"-"&amp;TRIM(Tabla1[[#This Row],[Tipo Incrito]]))</f>
        <v/>
      </c>
      <c r="BH963" s="307"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8"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8"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8" t="str">
        <f>IF(Tabla1[[#This Row],[Fecha Inicio grupo]]="","",IFERROR(VLOOKUP(Tabla1[[#This Row],[Mes de Alta como miembro]],Parámetros!$AM$2:$AN$16,2,0),"01/01/1900"))</f>
        <v/>
      </c>
    </row>
    <row r="964" spans="1:63" ht="14.45">
      <c r="A964" s="68">
        <v>961</v>
      </c>
      <c r="B964" s="29"/>
      <c r="C964" s="34"/>
      <c r="D964" s="42"/>
      <c r="E964" s="64"/>
      <c r="F964" s="45"/>
      <c r="G964" s="45"/>
      <c r="H964" s="164"/>
      <c r="I964" s="42"/>
      <c r="J964" s="28"/>
      <c r="K964" s="69"/>
      <c r="L964" s="68"/>
      <c r="M964" s="46"/>
      <c r="N964" s="239" t="str">
        <f ca="1">IF(Tabla1[[#This Row],[Fecha de nac]]="","",IF(Tabla1[[#This Row],[Fecha Finalización]] &gt;=TODAY(), DATEDIF(Tabla1[[#This Row],[Fecha de nac]],TODAY(),"y"), ROUNDDOWN((Tabla1[[#This Row],[Fecha Finalización]] -Tabla1[[#This Row],[Fecha de nac]])/365,0)))</f>
        <v/>
      </c>
      <c r="O964" s="170"/>
      <c r="P964" s="34"/>
      <c r="Q964" s="67"/>
      <c r="R964" s="67"/>
      <c r="S964" s="67"/>
      <c r="T964" s="67"/>
      <c r="U964" s="244" t="str">
        <f>IF(F964="","",Tabla1[[#This Row],[Fecha Inicio grupo]]+3*7-7)</f>
        <v/>
      </c>
      <c r="V964" s="245" t="str">
        <f>IF(F964="","",EDATE(Tabla1[[#This Row],[Fecha Inicio grupo]],3))</f>
        <v/>
      </c>
      <c r="W964" s="29"/>
      <c r="X964" s="29"/>
      <c r="Y964" s="76"/>
      <c r="Z964" s="76"/>
      <c r="AA964" s="76"/>
      <c r="AB964" s="76"/>
      <c r="AC964" s="76"/>
      <c r="AD964" s="76"/>
      <c r="AE964" s="76"/>
      <c r="AF964" s="76"/>
      <c r="AG964" s="76"/>
      <c r="AH964" s="76"/>
      <c r="AI964" s="76"/>
      <c r="AJ964" s="76"/>
      <c r="AK964" s="76"/>
      <c r="AL964" s="76"/>
      <c r="AM964" s="76"/>
      <c r="AN964" s="76"/>
      <c r="AO964" s="145"/>
      <c r="AP964" s="247" t="str">
        <f>IF(F964="","",IFERROR(VLOOKUP(SUBSTITUTE(SUBSTITUTE(Tabla1[[#This Row],[Uso Sistemas]],"T","P"),"N","F"),Parámetros!$M$2:$N$17,2,0),"Completar hasta 3ra sem. para evaluar a Probacionista"))</f>
        <v/>
      </c>
      <c r="AQ964" s="39"/>
      <c r="AR964" s="39"/>
      <c r="AS964" s="39"/>
      <c r="AT964" s="28"/>
      <c r="AU964" s="55"/>
      <c r="AV964" s="55"/>
      <c r="AW964" s="55"/>
      <c r="AX964" s="249" t="str">
        <f>IF(V964="","",EOMONTH(EDATE(Tabla1[[#This Row],[Fecha Finalización]],2),0))</f>
        <v/>
      </c>
      <c r="AY964" s="39"/>
      <c r="AZ964" s="250" t="str">
        <f>IF(V964="","",EOMONTH(EDATE(Tabla1[[#This Row],[Fecha Finalización]],3),0))</f>
        <v/>
      </c>
      <c r="BA964" s="39"/>
      <c r="BB964" s="39"/>
      <c r="BC964" s="236"/>
      <c r="BD964" s="234" t="str">
        <f>IF(F964="","",Tabla1[[#This Row],[sem 01]]&amp;Tabla1[[#This Row],[sem 02]]&amp;Tabla1[[#This Row],[sem 03]])</f>
        <v/>
      </c>
      <c r="BE964" s="235" t="str">
        <f>IF(TRIM(F964)="","",$B$1&amp;"-"&amp;SUBSTITUTE(Tabla1[[#This Row],[Mes Inscrito]]," ","")&amp;"-"&amp;SUBSTITUTE(Tabla1[[#This Row],[Dia de clases Inscrito]]," ","")&amp;"-"&amp;SUBSTITUTE(Tabla1[[#This Row],[Horario Inscrito]]," ","")&amp;"-"&amp;Tabla1[[#This Row],[Fecha Inicio grupo]])</f>
        <v/>
      </c>
      <c r="BF964" s="252" t="str">
        <f>IF(F964="","",Tabla1[[#This Row],[Curso]])</f>
        <v/>
      </c>
      <c r="BG964" s="253" t="str">
        <f>+IF(TRIM(F964)="","",$B$1&amp;"-"&amp;TRIM(Tabla1[[#This Row],[Mes Inscrito]])&amp;"-"&amp;TRIM(Tabla1[[#This Row],[Dia de clases Inscrito]])&amp;"-"&amp;TRIM(Tabla1[[#This Row],[Horario Inscrito]])&amp;"-"&amp;TRIM(Tabla1[[#This Row],[Fecha Inicio grupo]])&amp;"-"&amp;TRIM(Tabla1[[#This Row],[Tipo Incrito]]))</f>
        <v/>
      </c>
      <c r="BH964" s="307"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8"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8"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8" t="str">
        <f>IF(Tabla1[[#This Row],[Fecha Inicio grupo]]="","",IFERROR(VLOOKUP(Tabla1[[#This Row],[Mes de Alta como miembro]],Parámetros!$AM$2:$AN$16,2,0),"01/01/1900"))</f>
        <v/>
      </c>
    </row>
    <row r="965" spans="1:63" ht="14.45">
      <c r="A965" s="68">
        <v>962</v>
      </c>
      <c r="B965" s="29"/>
      <c r="C965" s="34"/>
      <c r="D965" s="42"/>
      <c r="E965" s="64"/>
      <c r="F965" s="45"/>
      <c r="G965" s="45"/>
      <c r="H965" s="164"/>
      <c r="I965" s="42"/>
      <c r="J965" s="28"/>
      <c r="K965" s="69"/>
      <c r="L965" s="68"/>
      <c r="M965" s="46"/>
      <c r="N965" s="239" t="str">
        <f ca="1">IF(Tabla1[[#This Row],[Fecha de nac]]="","",IF(Tabla1[[#This Row],[Fecha Finalización]] &gt;=TODAY(), DATEDIF(Tabla1[[#This Row],[Fecha de nac]],TODAY(),"y"), ROUNDDOWN((Tabla1[[#This Row],[Fecha Finalización]] -Tabla1[[#This Row],[Fecha de nac]])/365,0)))</f>
        <v/>
      </c>
      <c r="O965" s="170"/>
      <c r="P965" s="34"/>
      <c r="Q965" s="67"/>
      <c r="R965" s="67"/>
      <c r="S965" s="67"/>
      <c r="T965" s="67"/>
      <c r="U965" s="244" t="str">
        <f>IF(F965="","",Tabla1[[#This Row],[Fecha Inicio grupo]]+3*7-7)</f>
        <v/>
      </c>
      <c r="V965" s="245" t="str">
        <f>IF(F965="","",EDATE(Tabla1[[#This Row],[Fecha Inicio grupo]],3))</f>
        <v/>
      </c>
      <c r="W965" s="29"/>
      <c r="X965" s="29"/>
      <c r="Y965" s="76"/>
      <c r="Z965" s="76"/>
      <c r="AA965" s="76"/>
      <c r="AB965" s="76"/>
      <c r="AC965" s="76"/>
      <c r="AD965" s="76"/>
      <c r="AE965" s="76"/>
      <c r="AF965" s="76"/>
      <c r="AG965" s="76"/>
      <c r="AH965" s="76"/>
      <c r="AI965" s="76"/>
      <c r="AJ965" s="76"/>
      <c r="AK965" s="76"/>
      <c r="AL965" s="76"/>
      <c r="AM965" s="76"/>
      <c r="AN965" s="76"/>
      <c r="AO965" s="145"/>
      <c r="AP965" s="247" t="str">
        <f>IF(F965="","",IFERROR(VLOOKUP(SUBSTITUTE(SUBSTITUTE(Tabla1[[#This Row],[Uso Sistemas]],"T","P"),"N","F"),Parámetros!$M$2:$N$17,2,0),"Completar hasta 3ra sem. para evaluar a Probacionista"))</f>
        <v/>
      </c>
      <c r="AQ965" s="39"/>
      <c r="AR965" s="39"/>
      <c r="AS965" s="39"/>
      <c r="AT965" s="28"/>
      <c r="AU965" s="55"/>
      <c r="AV965" s="55"/>
      <c r="AW965" s="55"/>
      <c r="AX965" s="249" t="str">
        <f>IF(V965="","",EOMONTH(EDATE(Tabla1[[#This Row],[Fecha Finalización]],2),0))</f>
        <v/>
      </c>
      <c r="AY965" s="39"/>
      <c r="AZ965" s="250" t="str">
        <f>IF(V965="","",EOMONTH(EDATE(Tabla1[[#This Row],[Fecha Finalización]],3),0))</f>
        <v/>
      </c>
      <c r="BA965" s="39"/>
      <c r="BB965" s="39"/>
      <c r="BC965" s="236"/>
      <c r="BD965" s="234" t="str">
        <f>IF(F965="","",Tabla1[[#This Row],[sem 01]]&amp;Tabla1[[#This Row],[sem 02]]&amp;Tabla1[[#This Row],[sem 03]])</f>
        <v/>
      </c>
      <c r="BE965" s="235" t="str">
        <f>IF(TRIM(F965)="","",$B$1&amp;"-"&amp;SUBSTITUTE(Tabla1[[#This Row],[Mes Inscrito]]," ","")&amp;"-"&amp;SUBSTITUTE(Tabla1[[#This Row],[Dia de clases Inscrito]]," ","")&amp;"-"&amp;SUBSTITUTE(Tabla1[[#This Row],[Horario Inscrito]]," ","")&amp;"-"&amp;Tabla1[[#This Row],[Fecha Inicio grupo]])</f>
        <v/>
      </c>
      <c r="BF965" s="252" t="str">
        <f>IF(F965="","",Tabla1[[#This Row],[Curso]])</f>
        <v/>
      </c>
      <c r="BG965" s="253" t="str">
        <f>+IF(TRIM(F965)="","",$B$1&amp;"-"&amp;TRIM(Tabla1[[#This Row],[Mes Inscrito]])&amp;"-"&amp;TRIM(Tabla1[[#This Row],[Dia de clases Inscrito]])&amp;"-"&amp;TRIM(Tabla1[[#This Row],[Horario Inscrito]])&amp;"-"&amp;TRIM(Tabla1[[#This Row],[Fecha Inicio grupo]])&amp;"-"&amp;TRIM(Tabla1[[#This Row],[Tipo Incrito]]))</f>
        <v/>
      </c>
      <c r="BH965" s="307"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8"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8"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8" t="str">
        <f>IF(Tabla1[[#This Row],[Fecha Inicio grupo]]="","",IFERROR(VLOOKUP(Tabla1[[#This Row],[Mes de Alta como miembro]],Parámetros!$AM$2:$AN$16,2,0),"01/01/1900"))</f>
        <v/>
      </c>
    </row>
    <row r="966" spans="1:63" ht="14.45">
      <c r="A966" s="68">
        <v>963</v>
      </c>
      <c r="B966" s="29"/>
      <c r="C966" s="34"/>
      <c r="D966" s="42"/>
      <c r="E966" s="64"/>
      <c r="F966" s="45"/>
      <c r="G966" s="45"/>
      <c r="H966" s="164"/>
      <c r="I966" s="42"/>
      <c r="J966" s="28"/>
      <c r="K966" s="69"/>
      <c r="L966" s="68"/>
      <c r="M966" s="46"/>
      <c r="N966" s="239" t="str">
        <f ca="1">IF(Tabla1[[#This Row],[Fecha de nac]]="","",IF(Tabla1[[#This Row],[Fecha Finalización]] &gt;=TODAY(), DATEDIF(Tabla1[[#This Row],[Fecha de nac]],TODAY(),"y"), ROUNDDOWN((Tabla1[[#This Row],[Fecha Finalización]] -Tabla1[[#This Row],[Fecha de nac]])/365,0)))</f>
        <v/>
      </c>
      <c r="O966" s="170"/>
      <c r="P966" s="34"/>
      <c r="Q966" s="67"/>
      <c r="R966" s="67"/>
      <c r="S966" s="67"/>
      <c r="T966" s="67"/>
      <c r="U966" s="244" t="str">
        <f>IF(F966="","",Tabla1[[#This Row],[Fecha Inicio grupo]]+3*7-7)</f>
        <v/>
      </c>
      <c r="V966" s="245" t="str">
        <f>IF(F966="","",EDATE(Tabla1[[#This Row],[Fecha Inicio grupo]],3))</f>
        <v/>
      </c>
      <c r="W966" s="29"/>
      <c r="X966" s="29"/>
      <c r="Y966" s="76"/>
      <c r="Z966" s="76"/>
      <c r="AA966" s="76"/>
      <c r="AB966" s="76"/>
      <c r="AC966" s="76"/>
      <c r="AD966" s="76"/>
      <c r="AE966" s="76"/>
      <c r="AF966" s="76"/>
      <c r="AG966" s="76"/>
      <c r="AH966" s="76"/>
      <c r="AI966" s="76"/>
      <c r="AJ966" s="76"/>
      <c r="AK966" s="76"/>
      <c r="AL966" s="76"/>
      <c r="AM966" s="76"/>
      <c r="AN966" s="76"/>
      <c r="AO966" s="145"/>
      <c r="AP966" s="247" t="str">
        <f>IF(F966="","",IFERROR(VLOOKUP(SUBSTITUTE(SUBSTITUTE(Tabla1[[#This Row],[Uso Sistemas]],"T","P"),"N","F"),Parámetros!$M$2:$N$17,2,0),"Completar hasta 3ra sem. para evaluar a Probacionista"))</f>
        <v/>
      </c>
      <c r="AQ966" s="39"/>
      <c r="AR966" s="39"/>
      <c r="AS966" s="39"/>
      <c r="AT966" s="28"/>
      <c r="AU966" s="55"/>
      <c r="AV966" s="55"/>
      <c r="AW966" s="55"/>
      <c r="AX966" s="249" t="str">
        <f>IF(V966="","",EOMONTH(EDATE(Tabla1[[#This Row],[Fecha Finalización]],2),0))</f>
        <v/>
      </c>
      <c r="AY966" s="39"/>
      <c r="AZ966" s="250" t="str">
        <f>IF(V966="","",EOMONTH(EDATE(Tabla1[[#This Row],[Fecha Finalización]],3),0))</f>
        <v/>
      </c>
      <c r="BA966" s="39"/>
      <c r="BB966" s="39"/>
      <c r="BC966" s="236"/>
      <c r="BD966" s="234" t="str">
        <f>IF(F966="","",Tabla1[[#This Row],[sem 01]]&amp;Tabla1[[#This Row],[sem 02]]&amp;Tabla1[[#This Row],[sem 03]])</f>
        <v/>
      </c>
      <c r="BE966" s="235" t="str">
        <f>IF(TRIM(F966)="","",$B$1&amp;"-"&amp;SUBSTITUTE(Tabla1[[#This Row],[Mes Inscrito]]," ","")&amp;"-"&amp;SUBSTITUTE(Tabla1[[#This Row],[Dia de clases Inscrito]]," ","")&amp;"-"&amp;SUBSTITUTE(Tabla1[[#This Row],[Horario Inscrito]]," ","")&amp;"-"&amp;Tabla1[[#This Row],[Fecha Inicio grupo]])</f>
        <v/>
      </c>
      <c r="BF966" s="252" t="str">
        <f>IF(F966="","",Tabla1[[#This Row],[Curso]])</f>
        <v/>
      </c>
      <c r="BG966" s="253" t="str">
        <f>+IF(TRIM(F966)="","",$B$1&amp;"-"&amp;TRIM(Tabla1[[#This Row],[Mes Inscrito]])&amp;"-"&amp;TRIM(Tabla1[[#This Row],[Dia de clases Inscrito]])&amp;"-"&amp;TRIM(Tabla1[[#This Row],[Horario Inscrito]])&amp;"-"&amp;TRIM(Tabla1[[#This Row],[Fecha Inicio grupo]])&amp;"-"&amp;TRIM(Tabla1[[#This Row],[Tipo Incrito]]))</f>
        <v/>
      </c>
      <c r="BH966" s="307"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8"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8"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8" t="str">
        <f>IF(Tabla1[[#This Row],[Fecha Inicio grupo]]="","",IFERROR(VLOOKUP(Tabla1[[#This Row],[Mes de Alta como miembro]],Parámetros!$AM$2:$AN$16,2,0),"01/01/1900"))</f>
        <v/>
      </c>
    </row>
    <row r="967" spans="1:63" ht="14.45">
      <c r="A967" s="68">
        <v>964</v>
      </c>
      <c r="B967" s="29"/>
      <c r="C967" s="34"/>
      <c r="D967" s="42"/>
      <c r="E967" s="64"/>
      <c r="F967" s="45"/>
      <c r="G967" s="45"/>
      <c r="H967" s="164"/>
      <c r="I967" s="42"/>
      <c r="J967" s="28"/>
      <c r="K967" s="69"/>
      <c r="L967" s="68"/>
      <c r="M967" s="46"/>
      <c r="N967" s="239" t="str">
        <f ca="1">IF(Tabla1[[#This Row],[Fecha de nac]]="","",IF(Tabla1[[#This Row],[Fecha Finalización]] &gt;=TODAY(), DATEDIF(Tabla1[[#This Row],[Fecha de nac]],TODAY(),"y"), ROUNDDOWN((Tabla1[[#This Row],[Fecha Finalización]] -Tabla1[[#This Row],[Fecha de nac]])/365,0)))</f>
        <v/>
      </c>
      <c r="O967" s="170"/>
      <c r="P967" s="34"/>
      <c r="Q967" s="67"/>
      <c r="R967" s="67"/>
      <c r="S967" s="67"/>
      <c r="T967" s="67"/>
      <c r="U967" s="244" t="str">
        <f>IF(F967="","",Tabla1[[#This Row],[Fecha Inicio grupo]]+3*7-7)</f>
        <v/>
      </c>
      <c r="V967" s="245" t="str">
        <f>IF(F967="","",EDATE(Tabla1[[#This Row],[Fecha Inicio grupo]],3))</f>
        <v/>
      </c>
      <c r="W967" s="29"/>
      <c r="X967" s="29"/>
      <c r="Y967" s="76"/>
      <c r="Z967" s="76"/>
      <c r="AA967" s="76"/>
      <c r="AB967" s="76"/>
      <c r="AC967" s="76"/>
      <c r="AD967" s="76"/>
      <c r="AE967" s="76"/>
      <c r="AF967" s="76"/>
      <c r="AG967" s="76"/>
      <c r="AH967" s="76"/>
      <c r="AI967" s="76"/>
      <c r="AJ967" s="76"/>
      <c r="AK967" s="76"/>
      <c r="AL967" s="76"/>
      <c r="AM967" s="76"/>
      <c r="AN967" s="76"/>
      <c r="AO967" s="145"/>
      <c r="AP967" s="247" t="str">
        <f>IF(F967="","",IFERROR(VLOOKUP(SUBSTITUTE(SUBSTITUTE(Tabla1[[#This Row],[Uso Sistemas]],"T","P"),"N","F"),Parámetros!$M$2:$N$17,2,0),"Completar hasta 3ra sem. para evaluar a Probacionista"))</f>
        <v/>
      </c>
      <c r="AQ967" s="39"/>
      <c r="AR967" s="39"/>
      <c r="AS967" s="39"/>
      <c r="AT967" s="28"/>
      <c r="AU967" s="55"/>
      <c r="AV967" s="55"/>
      <c r="AW967" s="55"/>
      <c r="AX967" s="249" t="str">
        <f>IF(V967="","",EOMONTH(EDATE(Tabla1[[#This Row],[Fecha Finalización]],2),0))</f>
        <v/>
      </c>
      <c r="AY967" s="39"/>
      <c r="AZ967" s="250" t="str">
        <f>IF(V967="","",EOMONTH(EDATE(Tabla1[[#This Row],[Fecha Finalización]],3),0))</f>
        <v/>
      </c>
      <c r="BA967" s="39"/>
      <c r="BB967" s="39"/>
      <c r="BC967" s="236"/>
      <c r="BD967" s="234" t="str">
        <f>IF(F967="","",Tabla1[[#This Row],[sem 01]]&amp;Tabla1[[#This Row],[sem 02]]&amp;Tabla1[[#This Row],[sem 03]])</f>
        <v/>
      </c>
      <c r="BE967" s="235" t="str">
        <f>IF(TRIM(F967)="","",$B$1&amp;"-"&amp;SUBSTITUTE(Tabla1[[#This Row],[Mes Inscrito]]," ","")&amp;"-"&amp;SUBSTITUTE(Tabla1[[#This Row],[Dia de clases Inscrito]]," ","")&amp;"-"&amp;SUBSTITUTE(Tabla1[[#This Row],[Horario Inscrito]]," ","")&amp;"-"&amp;Tabla1[[#This Row],[Fecha Inicio grupo]])</f>
        <v/>
      </c>
      <c r="BF967" s="252" t="str">
        <f>IF(F967="","",Tabla1[[#This Row],[Curso]])</f>
        <v/>
      </c>
      <c r="BG967" s="253" t="str">
        <f>+IF(TRIM(F967)="","",$B$1&amp;"-"&amp;TRIM(Tabla1[[#This Row],[Mes Inscrito]])&amp;"-"&amp;TRIM(Tabla1[[#This Row],[Dia de clases Inscrito]])&amp;"-"&amp;TRIM(Tabla1[[#This Row],[Horario Inscrito]])&amp;"-"&amp;TRIM(Tabla1[[#This Row],[Fecha Inicio grupo]])&amp;"-"&amp;TRIM(Tabla1[[#This Row],[Tipo Incrito]]))</f>
        <v/>
      </c>
      <c r="BH967" s="307"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8"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8"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8" t="str">
        <f>IF(Tabla1[[#This Row],[Fecha Inicio grupo]]="","",IFERROR(VLOOKUP(Tabla1[[#This Row],[Mes de Alta como miembro]],Parámetros!$AM$2:$AN$16,2,0),"01/01/1900"))</f>
        <v/>
      </c>
    </row>
    <row r="968" spans="1:63" ht="14.45">
      <c r="A968" s="68">
        <v>965</v>
      </c>
      <c r="B968" s="29"/>
      <c r="C968" s="34"/>
      <c r="D968" s="42"/>
      <c r="E968" s="64"/>
      <c r="F968" s="45"/>
      <c r="G968" s="45"/>
      <c r="H968" s="164"/>
      <c r="I968" s="42"/>
      <c r="J968" s="28"/>
      <c r="K968" s="69"/>
      <c r="L968" s="68"/>
      <c r="M968" s="46"/>
      <c r="N968" s="239" t="str">
        <f ca="1">IF(Tabla1[[#This Row],[Fecha de nac]]="","",IF(Tabla1[[#This Row],[Fecha Finalización]] &gt;=TODAY(), DATEDIF(Tabla1[[#This Row],[Fecha de nac]],TODAY(),"y"), ROUNDDOWN((Tabla1[[#This Row],[Fecha Finalización]] -Tabla1[[#This Row],[Fecha de nac]])/365,0)))</f>
        <v/>
      </c>
      <c r="O968" s="170"/>
      <c r="P968" s="34"/>
      <c r="Q968" s="67"/>
      <c r="R968" s="67"/>
      <c r="S968" s="67"/>
      <c r="T968" s="67"/>
      <c r="U968" s="244" t="str">
        <f>IF(F968="","",Tabla1[[#This Row],[Fecha Inicio grupo]]+3*7-7)</f>
        <v/>
      </c>
      <c r="V968" s="245" t="str">
        <f>IF(F968="","",EDATE(Tabla1[[#This Row],[Fecha Inicio grupo]],3))</f>
        <v/>
      </c>
      <c r="W968" s="29"/>
      <c r="X968" s="29"/>
      <c r="Y968" s="76"/>
      <c r="Z968" s="76"/>
      <c r="AA968" s="76"/>
      <c r="AB968" s="76"/>
      <c r="AC968" s="76"/>
      <c r="AD968" s="76"/>
      <c r="AE968" s="76"/>
      <c r="AF968" s="76"/>
      <c r="AG968" s="76"/>
      <c r="AH968" s="76"/>
      <c r="AI968" s="76"/>
      <c r="AJ968" s="76"/>
      <c r="AK968" s="76"/>
      <c r="AL968" s="76"/>
      <c r="AM968" s="76"/>
      <c r="AN968" s="76"/>
      <c r="AO968" s="145"/>
      <c r="AP968" s="247" t="str">
        <f>IF(F968="","",IFERROR(VLOOKUP(SUBSTITUTE(SUBSTITUTE(Tabla1[[#This Row],[Uso Sistemas]],"T","P"),"N","F"),Parámetros!$M$2:$N$17,2,0),"Completar hasta 3ra sem. para evaluar a Probacionista"))</f>
        <v/>
      </c>
      <c r="AQ968" s="39"/>
      <c r="AR968" s="39"/>
      <c r="AS968" s="39"/>
      <c r="AT968" s="28"/>
      <c r="AU968" s="55"/>
      <c r="AV968" s="55"/>
      <c r="AW968" s="55"/>
      <c r="AX968" s="249" t="str">
        <f>IF(V968="","",EOMONTH(EDATE(Tabla1[[#This Row],[Fecha Finalización]],2),0))</f>
        <v/>
      </c>
      <c r="AY968" s="39"/>
      <c r="AZ968" s="250" t="str">
        <f>IF(V968="","",EOMONTH(EDATE(Tabla1[[#This Row],[Fecha Finalización]],3),0))</f>
        <v/>
      </c>
      <c r="BA968" s="39"/>
      <c r="BB968" s="39"/>
      <c r="BC968" s="236"/>
      <c r="BD968" s="234" t="str">
        <f>IF(F968="","",Tabla1[[#This Row],[sem 01]]&amp;Tabla1[[#This Row],[sem 02]]&amp;Tabla1[[#This Row],[sem 03]])</f>
        <v/>
      </c>
      <c r="BE968" s="235" t="str">
        <f>IF(TRIM(F968)="","",$B$1&amp;"-"&amp;SUBSTITUTE(Tabla1[[#This Row],[Mes Inscrito]]," ","")&amp;"-"&amp;SUBSTITUTE(Tabla1[[#This Row],[Dia de clases Inscrito]]," ","")&amp;"-"&amp;SUBSTITUTE(Tabla1[[#This Row],[Horario Inscrito]]," ","")&amp;"-"&amp;Tabla1[[#This Row],[Fecha Inicio grupo]])</f>
        <v/>
      </c>
      <c r="BF968" s="252" t="str">
        <f>IF(F968="","",Tabla1[[#This Row],[Curso]])</f>
        <v/>
      </c>
      <c r="BG968" s="253" t="str">
        <f>+IF(TRIM(F968)="","",$B$1&amp;"-"&amp;TRIM(Tabla1[[#This Row],[Mes Inscrito]])&amp;"-"&amp;TRIM(Tabla1[[#This Row],[Dia de clases Inscrito]])&amp;"-"&amp;TRIM(Tabla1[[#This Row],[Horario Inscrito]])&amp;"-"&amp;TRIM(Tabla1[[#This Row],[Fecha Inicio grupo]])&amp;"-"&amp;TRIM(Tabla1[[#This Row],[Tipo Incrito]]))</f>
        <v/>
      </c>
      <c r="BH968" s="307"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8"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8"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8" t="str">
        <f>IF(Tabla1[[#This Row],[Fecha Inicio grupo]]="","",IFERROR(VLOOKUP(Tabla1[[#This Row],[Mes de Alta como miembro]],Parámetros!$AM$2:$AN$16,2,0),"01/01/1900"))</f>
        <v/>
      </c>
    </row>
    <row r="969" spans="1:63" ht="14.45">
      <c r="A969" s="68">
        <v>966</v>
      </c>
      <c r="B969" s="29"/>
      <c r="C969" s="34"/>
      <c r="D969" s="42"/>
      <c r="E969" s="64"/>
      <c r="F969" s="45"/>
      <c r="G969" s="45"/>
      <c r="H969" s="164"/>
      <c r="I969" s="42"/>
      <c r="J969" s="28"/>
      <c r="K969" s="69"/>
      <c r="L969" s="68"/>
      <c r="M969" s="46"/>
      <c r="N969" s="239" t="str">
        <f ca="1">IF(Tabla1[[#This Row],[Fecha de nac]]="","",IF(Tabla1[[#This Row],[Fecha Finalización]] &gt;=TODAY(), DATEDIF(Tabla1[[#This Row],[Fecha de nac]],TODAY(),"y"), ROUNDDOWN((Tabla1[[#This Row],[Fecha Finalización]] -Tabla1[[#This Row],[Fecha de nac]])/365,0)))</f>
        <v/>
      </c>
      <c r="O969" s="170"/>
      <c r="P969" s="34"/>
      <c r="Q969" s="67"/>
      <c r="R969" s="67"/>
      <c r="S969" s="67"/>
      <c r="T969" s="67"/>
      <c r="U969" s="244" t="str">
        <f>IF(F969="","",Tabla1[[#This Row],[Fecha Inicio grupo]]+3*7-7)</f>
        <v/>
      </c>
      <c r="V969" s="245" t="str">
        <f>IF(F969="","",EDATE(Tabla1[[#This Row],[Fecha Inicio grupo]],3))</f>
        <v/>
      </c>
      <c r="W969" s="29"/>
      <c r="X969" s="29"/>
      <c r="Y969" s="76"/>
      <c r="Z969" s="76"/>
      <c r="AA969" s="76"/>
      <c r="AB969" s="76"/>
      <c r="AC969" s="76"/>
      <c r="AD969" s="76"/>
      <c r="AE969" s="76"/>
      <c r="AF969" s="76"/>
      <c r="AG969" s="76"/>
      <c r="AH969" s="76"/>
      <c r="AI969" s="76"/>
      <c r="AJ969" s="76"/>
      <c r="AK969" s="76"/>
      <c r="AL969" s="76"/>
      <c r="AM969" s="76"/>
      <c r="AN969" s="76"/>
      <c r="AO969" s="145"/>
      <c r="AP969" s="247" t="str">
        <f>IF(F969="","",IFERROR(VLOOKUP(SUBSTITUTE(SUBSTITUTE(Tabla1[[#This Row],[Uso Sistemas]],"T","P"),"N","F"),Parámetros!$M$2:$N$17,2,0),"Completar hasta 3ra sem. para evaluar a Probacionista"))</f>
        <v/>
      </c>
      <c r="AQ969" s="39"/>
      <c r="AR969" s="39"/>
      <c r="AS969" s="39"/>
      <c r="AT969" s="28"/>
      <c r="AU969" s="55"/>
      <c r="AV969" s="55"/>
      <c r="AW969" s="55"/>
      <c r="AX969" s="249" t="str">
        <f>IF(V969="","",EOMONTH(EDATE(Tabla1[[#This Row],[Fecha Finalización]],2),0))</f>
        <v/>
      </c>
      <c r="AY969" s="39"/>
      <c r="AZ969" s="250" t="str">
        <f>IF(V969="","",EOMONTH(EDATE(Tabla1[[#This Row],[Fecha Finalización]],3),0))</f>
        <v/>
      </c>
      <c r="BA969" s="39"/>
      <c r="BB969" s="39"/>
      <c r="BC969" s="236"/>
      <c r="BD969" s="234" t="str">
        <f>IF(F969="","",Tabla1[[#This Row],[sem 01]]&amp;Tabla1[[#This Row],[sem 02]]&amp;Tabla1[[#This Row],[sem 03]])</f>
        <v/>
      </c>
      <c r="BE969" s="235" t="str">
        <f>IF(TRIM(F969)="","",$B$1&amp;"-"&amp;SUBSTITUTE(Tabla1[[#This Row],[Mes Inscrito]]," ","")&amp;"-"&amp;SUBSTITUTE(Tabla1[[#This Row],[Dia de clases Inscrito]]," ","")&amp;"-"&amp;SUBSTITUTE(Tabla1[[#This Row],[Horario Inscrito]]," ","")&amp;"-"&amp;Tabla1[[#This Row],[Fecha Inicio grupo]])</f>
        <v/>
      </c>
      <c r="BF969" s="252" t="str">
        <f>IF(F969="","",Tabla1[[#This Row],[Curso]])</f>
        <v/>
      </c>
      <c r="BG969" s="253" t="str">
        <f>+IF(TRIM(F969)="","",$B$1&amp;"-"&amp;TRIM(Tabla1[[#This Row],[Mes Inscrito]])&amp;"-"&amp;TRIM(Tabla1[[#This Row],[Dia de clases Inscrito]])&amp;"-"&amp;TRIM(Tabla1[[#This Row],[Horario Inscrito]])&amp;"-"&amp;TRIM(Tabla1[[#This Row],[Fecha Inicio grupo]])&amp;"-"&amp;TRIM(Tabla1[[#This Row],[Tipo Incrito]]))</f>
        <v/>
      </c>
      <c r="BH969" s="307"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8"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8"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8" t="str">
        <f>IF(Tabla1[[#This Row],[Fecha Inicio grupo]]="","",IFERROR(VLOOKUP(Tabla1[[#This Row],[Mes de Alta como miembro]],Parámetros!$AM$2:$AN$16,2,0),"01/01/1900"))</f>
        <v/>
      </c>
    </row>
    <row r="970" spans="1:63" ht="14.45">
      <c r="A970" s="68">
        <v>967</v>
      </c>
      <c r="B970" s="29"/>
      <c r="C970" s="34"/>
      <c r="D970" s="42"/>
      <c r="E970" s="64"/>
      <c r="F970" s="45"/>
      <c r="G970" s="45"/>
      <c r="H970" s="164"/>
      <c r="I970" s="42"/>
      <c r="J970" s="28"/>
      <c r="K970" s="69"/>
      <c r="L970" s="68"/>
      <c r="M970" s="46"/>
      <c r="N970" s="239" t="str">
        <f ca="1">IF(Tabla1[[#This Row],[Fecha de nac]]="","",IF(Tabla1[[#This Row],[Fecha Finalización]] &gt;=TODAY(), DATEDIF(Tabla1[[#This Row],[Fecha de nac]],TODAY(),"y"), ROUNDDOWN((Tabla1[[#This Row],[Fecha Finalización]] -Tabla1[[#This Row],[Fecha de nac]])/365,0)))</f>
        <v/>
      </c>
      <c r="O970" s="170"/>
      <c r="P970" s="34"/>
      <c r="Q970" s="67"/>
      <c r="R970" s="67"/>
      <c r="S970" s="67"/>
      <c r="T970" s="67"/>
      <c r="U970" s="244" t="str">
        <f>IF(F970="","",Tabla1[[#This Row],[Fecha Inicio grupo]]+3*7-7)</f>
        <v/>
      </c>
      <c r="V970" s="245" t="str">
        <f>IF(F970="","",EDATE(Tabla1[[#This Row],[Fecha Inicio grupo]],3))</f>
        <v/>
      </c>
      <c r="W970" s="29"/>
      <c r="X970" s="29"/>
      <c r="Y970" s="76"/>
      <c r="Z970" s="76"/>
      <c r="AA970" s="76"/>
      <c r="AB970" s="76"/>
      <c r="AC970" s="76"/>
      <c r="AD970" s="76"/>
      <c r="AE970" s="76"/>
      <c r="AF970" s="76"/>
      <c r="AG970" s="76"/>
      <c r="AH970" s="76"/>
      <c r="AI970" s="76"/>
      <c r="AJ970" s="76"/>
      <c r="AK970" s="76"/>
      <c r="AL970" s="76"/>
      <c r="AM970" s="76"/>
      <c r="AN970" s="76"/>
      <c r="AO970" s="145"/>
      <c r="AP970" s="247" t="str">
        <f>IF(F970="","",IFERROR(VLOOKUP(SUBSTITUTE(SUBSTITUTE(Tabla1[[#This Row],[Uso Sistemas]],"T","P"),"N","F"),Parámetros!$M$2:$N$17,2,0),"Completar hasta 3ra sem. para evaluar a Probacionista"))</f>
        <v/>
      </c>
      <c r="AQ970" s="39"/>
      <c r="AR970" s="39"/>
      <c r="AS970" s="39"/>
      <c r="AT970" s="28"/>
      <c r="AU970" s="55"/>
      <c r="AV970" s="55"/>
      <c r="AW970" s="55"/>
      <c r="AX970" s="249" t="str">
        <f>IF(V970="","",EOMONTH(EDATE(Tabla1[[#This Row],[Fecha Finalización]],2),0))</f>
        <v/>
      </c>
      <c r="AY970" s="39"/>
      <c r="AZ970" s="250" t="str">
        <f>IF(V970="","",EOMONTH(EDATE(Tabla1[[#This Row],[Fecha Finalización]],3),0))</f>
        <v/>
      </c>
      <c r="BA970" s="39"/>
      <c r="BB970" s="39"/>
      <c r="BC970" s="236"/>
      <c r="BD970" s="234" t="str">
        <f>IF(F970="","",Tabla1[[#This Row],[sem 01]]&amp;Tabla1[[#This Row],[sem 02]]&amp;Tabla1[[#This Row],[sem 03]])</f>
        <v/>
      </c>
      <c r="BE970" s="235" t="str">
        <f>IF(TRIM(F970)="","",$B$1&amp;"-"&amp;SUBSTITUTE(Tabla1[[#This Row],[Mes Inscrito]]," ","")&amp;"-"&amp;SUBSTITUTE(Tabla1[[#This Row],[Dia de clases Inscrito]]," ","")&amp;"-"&amp;SUBSTITUTE(Tabla1[[#This Row],[Horario Inscrito]]," ","")&amp;"-"&amp;Tabla1[[#This Row],[Fecha Inicio grupo]])</f>
        <v/>
      </c>
      <c r="BF970" s="252" t="str">
        <f>IF(F970="","",Tabla1[[#This Row],[Curso]])</f>
        <v/>
      </c>
      <c r="BG970" s="253" t="str">
        <f>+IF(TRIM(F970)="","",$B$1&amp;"-"&amp;TRIM(Tabla1[[#This Row],[Mes Inscrito]])&amp;"-"&amp;TRIM(Tabla1[[#This Row],[Dia de clases Inscrito]])&amp;"-"&amp;TRIM(Tabla1[[#This Row],[Horario Inscrito]])&amp;"-"&amp;TRIM(Tabla1[[#This Row],[Fecha Inicio grupo]])&amp;"-"&amp;TRIM(Tabla1[[#This Row],[Tipo Incrito]]))</f>
        <v/>
      </c>
      <c r="BH970" s="307"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8"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8"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8" t="str">
        <f>IF(Tabla1[[#This Row],[Fecha Inicio grupo]]="","",IFERROR(VLOOKUP(Tabla1[[#This Row],[Mes de Alta como miembro]],Parámetros!$AM$2:$AN$16,2,0),"01/01/1900"))</f>
        <v/>
      </c>
    </row>
    <row r="971" spans="1:63" ht="14.45">
      <c r="A971" s="68">
        <v>968</v>
      </c>
      <c r="B971" s="29"/>
      <c r="C971" s="34"/>
      <c r="D971" s="42"/>
      <c r="E971" s="64"/>
      <c r="F971" s="45"/>
      <c r="G971" s="45"/>
      <c r="H971" s="164"/>
      <c r="I971" s="42"/>
      <c r="J971" s="28"/>
      <c r="K971" s="69"/>
      <c r="L971" s="68"/>
      <c r="M971" s="46"/>
      <c r="N971" s="239" t="str">
        <f ca="1">IF(Tabla1[[#This Row],[Fecha de nac]]="","",IF(Tabla1[[#This Row],[Fecha Finalización]] &gt;=TODAY(), DATEDIF(Tabla1[[#This Row],[Fecha de nac]],TODAY(),"y"), ROUNDDOWN((Tabla1[[#This Row],[Fecha Finalización]] -Tabla1[[#This Row],[Fecha de nac]])/365,0)))</f>
        <v/>
      </c>
      <c r="O971" s="170"/>
      <c r="P971" s="34"/>
      <c r="Q971" s="67"/>
      <c r="R971" s="67"/>
      <c r="S971" s="67"/>
      <c r="T971" s="67"/>
      <c r="U971" s="244" t="str">
        <f>IF(F971="","",Tabla1[[#This Row],[Fecha Inicio grupo]]+3*7-7)</f>
        <v/>
      </c>
      <c r="V971" s="245" t="str">
        <f>IF(F971="","",EDATE(Tabla1[[#This Row],[Fecha Inicio grupo]],3))</f>
        <v/>
      </c>
      <c r="W971" s="29"/>
      <c r="X971" s="29"/>
      <c r="Y971" s="76"/>
      <c r="Z971" s="76"/>
      <c r="AA971" s="76"/>
      <c r="AB971" s="76"/>
      <c r="AC971" s="76"/>
      <c r="AD971" s="76"/>
      <c r="AE971" s="76"/>
      <c r="AF971" s="76"/>
      <c r="AG971" s="76"/>
      <c r="AH971" s="76"/>
      <c r="AI971" s="76"/>
      <c r="AJ971" s="76"/>
      <c r="AK971" s="76"/>
      <c r="AL971" s="76"/>
      <c r="AM971" s="76"/>
      <c r="AN971" s="76"/>
      <c r="AO971" s="145"/>
      <c r="AP971" s="247" t="str">
        <f>IF(F971="","",IFERROR(VLOOKUP(SUBSTITUTE(SUBSTITUTE(Tabla1[[#This Row],[Uso Sistemas]],"T","P"),"N","F"),Parámetros!$M$2:$N$17,2,0),"Completar hasta 3ra sem. para evaluar a Probacionista"))</f>
        <v/>
      </c>
      <c r="AQ971" s="39"/>
      <c r="AR971" s="39"/>
      <c r="AS971" s="39"/>
      <c r="AT971" s="28"/>
      <c r="AU971" s="55"/>
      <c r="AV971" s="55"/>
      <c r="AW971" s="55"/>
      <c r="AX971" s="249" t="str">
        <f>IF(V971="","",EOMONTH(EDATE(Tabla1[[#This Row],[Fecha Finalización]],2),0))</f>
        <v/>
      </c>
      <c r="AY971" s="39"/>
      <c r="AZ971" s="250" t="str">
        <f>IF(V971="","",EOMONTH(EDATE(Tabla1[[#This Row],[Fecha Finalización]],3),0))</f>
        <v/>
      </c>
      <c r="BA971" s="39"/>
      <c r="BB971" s="39"/>
      <c r="BC971" s="236"/>
      <c r="BD971" s="234" t="str">
        <f>IF(F971="","",Tabla1[[#This Row],[sem 01]]&amp;Tabla1[[#This Row],[sem 02]]&amp;Tabla1[[#This Row],[sem 03]])</f>
        <v/>
      </c>
      <c r="BE971" s="235" t="str">
        <f>IF(TRIM(F971)="","",$B$1&amp;"-"&amp;SUBSTITUTE(Tabla1[[#This Row],[Mes Inscrito]]," ","")&amp;"-"&amp;SUBSTITUTE(Tabla1[[#This Row],[Dia de clases Inscrito]]," ","")&amp;"-"&amp;SUBSTITUTE(Tabla1[[#This Row],[Horario Inscrito]]," ","")&amp;"-"&amp;Tabla1[[#This Row],[Fecha Inicio grupo]])</f>
        <v/>
      </c>
      <c r="BF971" s="252" t="str">
        <f>IF(F971="","",Tabla1[[#This Row],[Curso]])</f>
        <v/>
      </c>
      <c r="BG971" s="253" t="str">
        <f>+IF(TRIM(F971)="","",$B$1&amp;"-"&amp;TRIM(Tabla1[[#This Row],[Mes Inscrito]])&amp;"-"&amp;TRIM(Tabla1[[#This Row],[Dia de clases Inscrito]])&amp;"-"&amp;TRIM(Tabla1[[#This Row],[Horario Inscrito]])&amp;"-"&amp;TRIM(Tabla1[[#This Row],[Fecha Inicio grupo]])&amp;"-"&amp;TRIM(Tabla1[[#This Row],[Tipo Incrito]]))</f>
        <v/>
      </c>
      <c r="BH971" s="307"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8"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8"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8" t="str">
        <f>IF(Tabla1[[#This Row],[Fecha Inicio grupo]]="","",IFERROR(VLOOKUP(Tabla1[[#This Row],[Mes de Alta como miembro]],Parámetros!$AM$2:$AN$16,2,0),"01/01/1900"))</f>
        <v/>
      </c>
    </row>
    <row r="972" spans="1:63" ht="14.45">
      <c r="A972" s="68">
        <v>969</v>
      </c>
      <c r="B972" s="29"/>
      <c r="C972" s="34"/>
      <c r="D972" s="42"/>
      <c r="E972" s="64"/>
      <c r="F972" s="45"/>
      <c r="G972" s="45"/>
      <c r="H972" s="164"/>
      <c r="I972" s="42"/>
      <c r="J972" s="28"/>
      <c r="K972" s="69"/>
      <c r="L972" s="68"/>
      <c r="M972" s="46"/>
      <c r="N972" s="239" t="str">
        <f ca="1">IF(Tabla1[[#This Row],[Fecha de nac]]="","",IF(Tabla1[[#This Row],[Fecha Finalización]] &gt;=TODAY(), DATEDIF(Tabla1[[#This Row],[Fecha de nac]],TODAY(),"y"), ROUNDDOWN((Tabla1[[#This Row],[Fecha Finalización]] -Tabla1[[#This Row],[Fecha de nac]])/365,0)))</f>
        <v/>
      </c>
      <c r="O972" s="170"/>
      <c r="P972" s="34"/>
      <c r="Q972" s="67"/>
      <c r="R972" s="67"/>
      <c r="S972" s="67"/>
      <c r="T972" s="67"/>
      <c r="U972" s="244" t="str">
        <f>IF(F972="","",Tabla1[[#This Row],[Fecha Inicio grupo]]+3*7-7)</f>
        <v/>
      </c>
      <c r="V972" s="245" t="str">
        <f>IF(F972="","",EDATE(Tabla1[[#This Row],[Fecha Inicio grupo]],3))</f>
        <v/>
      </c>
      <c r="W972" s="29"/>
      <c r="X972" s="29"/>
      <c r="Y972" s="76"/>
      <c r="Z972" s="76"/>
      <c r="AA972" s="76"/>
      <c r="AB972" s="76"/>
      <c r="AC972" s="76"/>
      <c r="AD972" s="76"/>
      <c r="AE972" s="76"/>
      <c r="AF972" s="76"/>
      <c r="AG972" s="76"/>
      <c r="AH972" s="76"/>
      <c r="AI972" s="76"/>
      <c r="AJ972" s="76"/>
      <c r="AK972" s="76"/>
      <c r="AL972" s="76"/>
      <c r="AM972" s="76"/>
      <c r="AN972" s="76"/>
      <c r="AO972" s="145"/>
      <c r="AP972" s="247" t="str">
        <f>IF(F972="","",IFERROR(VLOOKUP(SUBSTITUTE(SUBSTITUTE(Tabla1[[#This Row],[Uso Sistemas]],"T","P"),"N","F"),Parámetros!$M$2:$N$17,2,0),"Completar hasta 3ra sem. para evaluar a Probacionista"))</f>
        <v/>
      </c>
      <c r="AQ972" s="39"/>
      <c r="AR972" s="39"/>
      <c r="AS972" s="39"/>
      <c r="AT972" s="28"/>
      <c r="AU972" s="55"/>
      <c r="AV972" s="55"/>
      <c r="AW972" s="55"/>
      <c r="AX972" s="249" t="str">
        <f>IF(V972="","",EOMONTH(EDATE(Tabla1[[#This Row],[Fecha Finalización]],2),0))</f>
        <v/>
      </c>
      <c r="AY972" s="39"/>
      <c r="AZ972" s="250" t="str">
        <f>IF(V972="","",EOMONTH(EDATE(Tabla1[[#This Row],[Fecha Finalización]],3),0))</f>
        <v/>
      </c>
      <c r="BA972" s="39"/>
      <c r="BB972" s="39"/>
      <c r="BC972" s="236"/>
      <c r="BD972" s="234" t="str">
        <f>IF(F972="","",Tabla1[[#This Row],[sem 01]]&amp;Tabla1[[#This Row],[sem 02]]&amp;Tabla1[[#This Row],[sem 03]])</f>
        <v/>
      </c>
      <c r="BE972" s="235" t="str">
        <f>IF(TRIM(F972)="","",$B$1&amp;"-"&amp;SUBSTITUTE(Tabla1[[#This Row],[Mes Inscrito]]," ","")&amp;"-"&amp;SUBSTITUTE(Tabla1[[#This Row],[Dia de clases Inscrito]]," ","")&amp;"-"&amp;SUBSTITUTE(Tabla1[[#This Row],[Horario Inscrito]]," ","")&amp;"-"&amp;Tabla1[[#This Row],[Fecha Inicio grupo]])</f>
        <v/>
      </c>
      <c r="BF972" s="252" t="str">
        <f>IF(F972="","",Tabla1[[#This Row],[Curso]])</f>
        <v/>
      </c>
      <c r="BG972" s="253" t="str">
        <f>+IF(TRIM(F972)="","",$B$1&amp;"-"&amp;TRIM(Tabla1[[#This Row],[Mes Inscrito]])&amp;"-"&amp;TRIM(Tabla1[[#This Row],[Dia de clases Inscrito]])&amp;"-"&amp;TRIM(Tabla1[[#This Row],[Horario Inscrito]])&amp;"-"&amp;TRIM(Tabla1[[#This Row],[Fecha Inicio grupo]])&amp;"-"&amp;TRIM(Tabla1[[#This Row],[Tipo Incrito]]))</f>
        <v/>
      </c>
      <c r="BH972" s="307"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8"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8"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8" t="str">
        <f>IF(Tabla1[[#This Row],[Fecha Inicio grupo]]="","",IFERROR(VLOOKUP(Tabla1[[#This Row],[Mes de Alta como miembro]],Parámetros!$AM$2:$AN$16,2,0),"01/01/1900"))</f>
        <v/>
      </c>
    </row>
    <row r="973" spans="1:63" ht="14.45">
      <c r="A973" s="68">
        <v>970</v>
      </c>
      <c r="B973" s="29"/>
      <c r="C973" s="34"/>
      <c r="D973" s="42"/>
      <c r="E973" s="64"/>
      <c r="F973" s="45"/>
      <c r="G973" s="45"/>
      <c r="H973" s="164"/>
      <c r="I973" s="42"/>
      <c r="J973" s="28"/>
      <c r="K973" s="69"/>
      <c r="L973" s="68"/>
      <c r="M973" s="46"/>
      <c r="N973" s="239" t="str">
        <f ca="1">IF(Tabla1[[#This Row],[Fecha de nac]]="","",IF(Tabla1[[#This Row],[Fecha Finalización]] &gt;=TODAY(), DATEDIF(Tabla1[[#This Row],[Fecha de nac]],TODAY(),"y"), ROUNDDOWN((Tabla1[[#This Row],[Fecha Finalización]] -Tabla1[[#This Row],[Fecha de nac]])/365,0)))</f>
        <v/>
      </c>
      <c r="O973" s="170"/>
      <c r="P973" s="34"/>
      <c r="Q973" s="67"/>
      <c r="R973" s="67"/>
      <c r="S973" s="67"/>
      <c r="T973" s="67"/>
      <c r="U973" s="244" t="str">
        <f>IF(F973="","",Tabla1[[#This Row],[Fecha Inicio grupo]]+3*7-7)</f>
        <v/>
      </c>
      <c r="V973" s="245" t="str">
        <f>IF(F973="","",EDATE(Tabla1[[#This Row],[Fecha Inicio grupo]],3))</f>
        <v/>
      </c>
      <c r="W973" s="29"/>
      <c r="X973" s="29"/>
      <c r="Y973" s="76"/>
      <c r="Z973" s="76"/>
      <c r="AA973" s="76"/>
      <c r="AB973" s="76"/>
      <c r="AC973" s="76"/>
      <c r="AD973" s="76"/>
      <c r="AE973" s="76"/>
      <c r="AF973" s="76"/>
      <c r="AG973" s="76"/>
      <c r="AH973" s="76"/>
      <c r="AI973" s="76"/>
      <c r="AJ973" s="76"/>
      <c r="AK973" s="76"/>
      <c r="AL973" s="76"/>
      <c r="AM973" s="76"/>
      <c r="AN973" s="76"/>
      <c r="AO973" s="145"/>
      <c r="AP973" s="247" t="str">
        <f>IF(F973="","",IFERROR(VLOOKUP(SUBSTITUTE(SUBSTITUTE(Tabla1[[#This Row],[Uso Sistemas]],"T","P"),"N","F"),Parámetros!$M$2:$N$17,2,0),"Completar hasta 3ra sem. para evaluar a Probacionista"))</f>
        <v/>
      </c>
      <c r="AQ973" s="39"/>
      <c r="AR973" s="39"/>
      <c r="AS973" s="39"/>
      <c r="AT973" s="28"/>
      <c r="AU973" s="55"/>
      <c r="AV973" s="55"/>
      <c r="AW973" s="55"/>
      <c r="AX973" s="249" t="str">
        <f>IF(V973="","",EOMONTH(EDATE(Tabla1[[#This Row],[Fecha Finalización]],2),0))</f>
        <v/>
      </c>
      <c r="AY973" s="39"/>
      <c r="AZ973" s="250" t="str">
        <f>IF(V973="","",EOMONTH(EDATE(Tabla1[[#This Row],[Fecha Finalización]],3),0))</f>
        <v/>
      </c>
      <c r="BA973" s="39"/>
      <c r="BB973" s="39"/>
      <c r="BC973" s="236"/>
      <c r="BD973" s="234" t="str">
        <f>IF(F973="","",Tabla1[[#This Row],[sem 01]]&amp;Tabla1[[#This Row],[sem 02]]&amp;Tabla1[[#This Row],[sem 03]])</f>
        <v/>
      </c>
      <c r="BE973" s="235" t="str">
        <f>IF(TRIM(F973)="","",$B$1&amp;"-"&amp;SUBSTITUTE(Tabla1[[#This Row],[Mes Inscrito]]," ","")&amp;"-"&amp;SUBSTITUTE(Tabla1[[#This Row],[Dia de clases Inscrito]]," ","")&amp;"-"&amp;SUBSTITUTE(Tabla1[[#This Row],[Horario Inscrito]]," ","")&amp;"-"&amp;Tabla1[[#This Row],[Fecha Inicio grupo]])</f>
        <v/>
      </c>
      <c r="BF973" s="252" t="str">
        <f>IF(F973="","",Tabla1[[#This Row],[Curso]])</f>
        <v/>
      </c>
      <c r="BG973" s="253" t="str">
        <f>+IF(TRIM(F973)="","",$B$1&amp;"-"&amp;TRIM(Tabla1[[#This Row],[Mes Inscrito]])&amp;"-"&amp;TRIM(Tabla1[[#This Row],[Dia de clases Inscrito]])&amp;"-"&amp;TRIM(Tabla1[[#This Row],[Horario Inscrito]])&amp;"-"&amp;TRIM(Tabla1[[#This Row],[Fecha Inicio grupo]])&amp;"-"&amp;TRIM(Tabla1[[#This Row],[Tipo Incrito]]))</f>
        <v/>
      </c>
      <c r="BH973" s="307"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8"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8"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8" t="str">
        <f>IF(Tabla1[[#This Row],[Fecha Inicio grupo]]="","",IFERROR(VLOOKUP(Tabla1[[#This Row],[Mes de Alta como miembro]],Parámetros!$AM$2:$AN$16,2,0),"01/01/1900"))</f>
        <v/>
      </c>
    </row>
    <row r="974" spans="1:63" ht="14.45">
      <c r="A974" s="68">
        <v>971</v>
      </c>
      <c r="B974" s="29"/>
      <c r="C974" s="34"/>
      <c r="D974" s="42"/>
      <c r="E974" s="64"/>
      <c r="F974" s="45"/>
      <c r="G974" s="45"/>
      <c r="H974" s="164"/>
      <c r="I974" s="42"/>
      <c r="J974" s="28"/>
      <c r="K974" s="69"/>
      <c r="L974" s="68"/>
      <c r="M974" s="46"/>
      <c r="N974" s="239" t="str">
        <f ca="1">IF(Tabla1[[#This Row],[Fecha de nac]]="","",IF(Tabla1[[#This Row],[Fecha Finalización]] &gt;=TODAY(), DATEDIF(Tabla1[[#This Row],[Fecha de nac]],TODAY(),"y"), ROUNDDOWN((Tabla1[[#This Row],[Fecha Finalización]] -Tabla1[[#This Row],[Fecha de nac]])/365,0)))</f>
        <v/>
      </c>
      <c r="O974" s="170"/>
      <c r="P974" s="34"/>
      <c r="Q974" s="67"/>
      <c r="R974" s="67"/>
      <c r="S974" s="67"/>
      <c r="T974" s="67"/>
      <c r="U974" s="244" t="str">
        <f>IF(F974="","",Tabla1[[#This Row],[Fecha Inicio grupo]]+3*7-7)</f>
        <v/>
      </c>
      <c r="V974" s="245" t="str">
        <f>IF(F974="","",EDATE(Tabla1[[#This Row],[Fecha Inicio grupo]],3))</f>
        <v/>
      </c>
      <c r="W974" s="29"/>
      <c r="X974" s="29"/>
      <c r="Y974" s="76"/>
      <c r="Z974" s="76"/>
      <c r="AA974" s="76"/>
      <c r="AB974" s="76"/>
      <c r="AC974" s="76"/>
      <c r="AD974" s="76"/>
      <c r="AE974" s="76"/>
      <c r="AF974" s="76"/>
      <c r="AG974" s="76"/>
      <c r="AH974" s="76"/>
      <c r="AI974" s="76"/>
      <c r="AJ974" s="76"/>
      <c r="AK974" s="76"/>
      <c r="AL974" s="76"/>
      <c r="AM974" s="76"/>
      <c r="AN974" s="76"/>
      <c r="AO974" s="145"/>
      <c r="AP974" s="247" t="str">
        <f>IF(F974="","",IFERROR(VLOOKUP(SUBSTITUTE(SUBSTITUTE(Tabla1[[#This Row],[Uso Sistemas]],"T","P"),"N","F"),Parámetros!$M$2:$N$17,2,0),"Completar hasta 3ra sem. para evaluar a Probacionista"))</f>
        <v/>
      </c>
      <c r="AQ974" s="39"/>
      <c r="AR974" s="39"/>
      <c r="AS974" s="39"/>
      <c r="AT974" s="28"/>
      <c r="AU974" s="55"/>
      <c r="AV974" s="55"/>
      <c r="AW974" s="55"/>
      <c r="AX974" s="249" t="str">
        <f>IF(V974="","",EOMONTH(EDATE(Tabla1[[#This Row],[Fecha Finalización]],2),0))</f>
        <v/>
      </c>
      <c r="AY974" s="39"/>
      <c r="AZ974" s="250" t="str">
        <f>IF(V974="","",EOMONTH(EDATE(Tabla1[[#This Row],[Fecha Finalización]],3),0))</f>
        <v/>
      </c>
      <c r="BA974" s="39"/>
      <c r="BB974" s="39"/>
      <c r="BC974" s="236"/>
      <c r="BD974" s="234" t="str">
        <f>IF(F974="","",Tabla1[[#This Row],[sem 01]]&amp;Tabla1[[#This Row],[sem 02]]&amp;Tabla1[[#This Row],[sem 03]])</f>
        <v/>
      </c>
      <c r="BE974" s="235" t="str">
        <f>IF(TRIM(F974)="","",$B$1&amp;"-"&amp;SUBSTITUTE(Tabla1[[#This Row],[Mes Inscrito]]," ","")&amp;"-"&amp;SUBSTITUTE(Tabla1[[#This Row],[Dia de clases Inscrito]]," ","")&amp;"-"&amp;SUBSTITUTE(Tabla1[[#This Row],[Horario Inscrito]]," ","")&amp;"-"&amp;Tabla1[[#This Row],[Fecha Inicio grupo]])</f>
        <v/>
      </c>
      <c r="BF974" s="252" t="str">
        <f>IF(F974="","",Tabla1[[#This Row],[Curso]])</f>
        <v/>
      </c>
      <c r="BG974" s="253" t="str">
        <f>+IF(TRIM(F974)="","",$B$1&amp;"-"&amp;TRIM(Tabla1[[#This Row],[Mes Inscrito]])&amp;"-"&amp;TRIM(Tabla1[[#This Row],[Dia de clases Inscrito]])&amp;"-"&amp;TRIM(Tabla1[[#This Row],[Horario Inscrito]])&amp;"-"&amp;TRIM(Tabla1[[#This Row],[Fecha Inicio grupo]])&amp;"-"&amp;TRIM(Tabla1[[#This Row],[Tipo Incrito]]))</f>
        <v/>
      </c>
      <c r="BH974" s="307"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8"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8"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8" t="str">
        <f>IF(Tabla1[[#This Row],[Fecha Inicio grupo]]="","",IFERROR(VLOOKUP(Tabla1[[#This Row],[Mes de Alta como miembro]],Parámetros!$AM$2:$AN$16,2,0),"01/01/1900"))</f>
        <v/>
      </c>
    </row>
    <row r="975" spans="1:63" ht="14.45">
      <c r="A975" s="68">
        <v>972</v>
      </c>
      <c r="B975" s="29"/>
      <c r="C975" s="34"/>
      <c r="D975" s="42"/>
      <c r="E975" s="64"/>
      <c r="F975" s="45"/>
      <c r="G975" s="45"/>
      <c r="H975" s="164"/>
      <c r="I975" s="42"/>
      <c r="J975" s="28"/>
      <c r="K975" s="69"/>
      <c r="L975" s="68"/>
      <c r="M975" s="46"/>
      <c r="N975" s="239" t="str">
        <f ca="1">IF(Tabla1[[#This Row],[Fecha de nac]]="","",IF(Tabla1[[#This Row],[Fecha Finalización]] &gt;=TODAY(), DATEDIF(Tabla1[[#This Row],[Fecha de nac]],TODAY(),"y"), ROUNDDOWN((Tabla1[[#This Row],[Fecha Finalización]] -Tabla1[[#This Row],[Fecha de nac]])/365,0)))</f>
        <v/>
      </c>
      <c r="O975" s="170"/>
      <c r="P975" s="34"/>
      <c r="Q975" s="67"/>
      <c r="R975" s="67"/>
      <c r="S975" s="67"/>
      <c r="T975" s="67"/>
      <c r="U975" s="244" t="str">
        <f>IF(F975="","",Tabla1[[#This Row],[Fecha Inicio grupo]]+3*7-7)</f>
        <v/>
      </c>
      <c r="V975" s="245" t="str">
        <f>IF(F975="","",EDATE(Tabla1[[#This Row],[Fecha Inicio grupo]],3))</f>
        <v/>
      </c>
      <c r="W975" s="29"/>
      <c r="X975" s="29"/>
      <c r="Y975" s="76"/>
      <c r="Z975" s="76"/>
      <c r="AA975" s="76"/>
      <c r="AB975" s="76"/>
      <c r="AC975" s="76"/>
      <c r="AD975" s="76"/>
      <c r="AE975" s="76"/>
      <c r="AF975" s="76"/>
      <c r="AG975" s="76"/>
      <c r="AH975" s="76"/>
      <c r="AI975" s="76"/>
      <c r="AJ975" s="76"/>
      <c r="AK975" s="76"/>
      <c r="AL975" s="76"/>
      <c r="AM975" s="76"/>
      <c r="AN975" s="76"/>
      <c r="AO975" s="145"/>
      <c r="AP975" s="247" t="str">
        <f>IF(F975="","",IFERROR(VLOOKUP(SUBSTITUTE(SUBSTITUTE(Tabla1[[#This Row],[Uso Sistemas]],"T","P"),"N","F"),Parámetros!$M$2:$N$17,2,0),"Completar hasta 3ra sem. para evaluar a Probacionista"))</f>
        <v/>
      </c>
      <c r="AQ975" s="39"/>
      <c r="AR975" s="39"/>
      <c r="AS975" s="39"/>
      <c r="AT975" s="28"/>
      <c r="AU975" s="55"/>
      <c r="AV975" s="55"/>
      <c r="AW975" s="55"/>
      <c r="AX975" s="249" t="str">
        <f>IF(V975="","",EOMONTH(EDATE(Tabla1[[#This Row],[Fecha Finalización]],2),0))</f>
        <v/>
      </c>
      <c r="AY975" s="39"/>
      <c r="AZ975" s="250" t="str">
        <f>IF(V975="","",EOMONTH(EDATE(Tabla1[[#This Row],[Fecha Finalización]],3),0))</f>
        <v/>
      </c>
      <c r="BA975" s="39"/>
      <c r="BB975" s="39"/>
      <c r="BC975" s="236"/>
      <c r="BD975" s="234" t="str">
        <f>IF(F975="","",Tabla1[[#This Row],[sem 01]]&amp;Tabla1[[#This Row],[sem 02]]&amp;Tabla1[[#This Row],[sem 03]])</f>
        <v/>
      </c>
      <c r="BE975" s="235" t="str">
        <f>IF(TRIM(F975)="","",$B$1&amp;"-"&amp;SUBSTITUTE(Tabla1[[#This Row],[Mes Inscrito]]," ","")&amp;"-"&amp;SUBSTITUTE(Tabla1[[#This Row],[Dia de clases Inscrito]]," ","")&amp;"-"&amp;SUBSTITUTE(Tabla1[[#This Row],[Horario Inscrito]]," ","")&amp;"-"&amp;Tabla1[[#This Row],[Fecha Inicio grupo]])</f>
        <v/>
      </c>
      <c r="BF975" s="252" t="str">
        <f>IF(F975="","",Tabla1[[#This Row],[Curso]])</f>
        <v/>
      </c>
      <c r="BG975" s="253" t="str">
        <f>+IF(TRIM(F975)="","",$B$1&amp;"-"&amp;TRIM(Tabla1[[#This Row],[Mes Inscrito]])&amp;"-"&amp;TRIM(Tabla1[[#This Row],[Dia de clases Inscrito]])&amp;"-"&amp;TRIM(Tabla1[[#This Row],[Horario Inscrito]])&amp;"-"&amp;TRIM(Tabla1[[#This Row],[Fecha Inicio grupo]])&amp;"-"&amp;TRIM(Tabla1[[#This Row],[Tipo Incrito]]))</f>
        <v/>
      </c>
      <c r="BH975" s="307"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8"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8"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8" t="str">
        <f>IF(Tabla1[[#This Row],[Fecha Inicio grupo]]="","",IFERROR(VLOOKUP(Tabla1[[#This Row],[Mes de Alta como miembro]],Parámetros!$AM$2:$AN$16,2,0),"01/01/1900"))</f>
        <v/>
      </c>
    </row>
    <row r="976" spans="1:63" ht="14.45">
      <c r="A976" s="68">
        <v>973</v>
      </c>
      <c r="B976" s="29"/>
      <c r="C976" s="34"/>
      <c r="D976" s="42"/>
      <c r="E976" s="64"/>
      <c r="F976" s="45"/>
      <c r="G976" s="45"/>
      <c r="H976" s="164"/>
      <c r="I976" s="42"/>
      <c r="J976" s="28"/>
      <c r="K976" s="69"/>
      <c r="L976" s="68"/>
      <c r="M976" s="46"/>
      <c r="N976" s="239" t="str">
        <f ca="1">IF(Tabla1[[#This Row],[Fecha de nac]]="","",IF(Tabla1[[#This Row],[Fecha Finalización]] &gt;=TODAY(), DATEDIF(Tabla1[[#This Row],[Fecha de nac]],TODAY(),"y"), ROUNDDOWN((Tabla1[[#This Row],[Fecha Finalización]] -Tabla1[[#This Row],[Fecha de nac]])/365,0)))</f>
        <v/>
      </c>
      <c r="O976" s="170"/>
      <c r="P976" s="34"/>
      <c r="Q976" s="67"/>
      <c r="R976" s="67"/>
      <c r="S976" s="67"/>
      <c r="T976" s="67"/>
      <c r="U976" s="244" t="str">
        <f>IF(F976="","",Tabla1[[#This Row],[Fecha Inicio grupo]]+3*7-7)</f>
        <v/>
      </c>
      <c r="V976" s="245" t="str">
        <f>IF(F976="","",EDATE(Tabla1[[#This Row],[Fecha Inicio grupo]],3))</f>
        <v/>
      </c>
      <c r="W976" s="29"/>
      <c r="X976" s="29"/>
      <c r="Y976" s="76"/>
      <c r="Z976" s="76"/>
      <c r="AA976" s="76"/>
      <c r="AB976" s="76"/>
      <c r="AC976" s="76"/>
      <c r="AD976" s="76"/>
      <c r="AE976" s="76"/>
      <c r="AF976" s="76"/>
      <c r="AG976" s="76"/>
      <c r="AH976" s="76"/>
      <c r="AI976" s="76"/>
      <c r="AJ976" s="76"/>
      <c r="AK976" s="76"/>
      <c r="AL976" s="76"/>
      <c r="AM976" s="76"/>
      <c r="AN976" s="76"/>
      <c r="AO976" s="145"/>
      <c r="AP976" s="247" t="str">
        <f>IF(F976="","",IFERROR(VLOOKUP(SUBSTITUTE(SUBSTITUTE(Tabla1[[#This Row],[Uso Sistemas]],"T","P"),"N","F"),Parámetros!$M$2:$N$17,2,0),"Completar hasta 3ra sem. para evaluar a Probacionista"))</f>
        <v/>
      </c>
      <c r="AQ976" s="39"/>
      <c r="AR976" s="39"/>
      <c r="AS976" s="39"/>
      <c r="AT976" s="28"/>
      <c r="AU976" s="55"/>
      <c r="AV976" s="55"/>
      <c r="AW976" s="55"/>
      <c r="AX976" s="249" t="str">
        <f>IF(V976="","",EOMONTH(EDATE(Tabla1[[#This Row],[Fecha Finalización]],2),0))</f>
        <v/>
      </c>
      <c r="AY976" s="39"/>
      <c r="AZ976" s="250" t="str">
        <f>IF(V976="","",EOMONTH(EDATE(Tabla1[[#This Row],[Fecha Finalización]],3),0))</f>
        <v/>
      </c>
      <c r="BA976" s="39"/>
      <c r="BB976" s="39"/>
      <c r="BC976" s="236"/>
      <c r="BD976" s="234" t="str">
        <f>IF(F976="","",Tabla1[[#This Row],[sem 01]]&amp;Tabla1[[#This Row],[sem 02]]&amp;Tabla1[[#This Row],[sem 03]])</f>
        <v/>
      </c>
      <c r="BE976" s="235" t="str">
        <f>IF(TRIM(F976)="","",$B$1&amp;"-"&amp;SUBSTITUTE(Tabla1[[#This Row],[Mes Inscrito]]," ","")&amp;"-"&amp;SUBSTITUTE(Tabla1[[#This Row],[Dia de clases Inscrito]]," ","")&amp;"-"&amp;SUBSTITUTE(Tabla1[[#This Row],[Horario Inscrito]]," ","")&amp;"-"&amp;Tabla1[[#This Row],[Fecha Inicio grupo]])</f>
        <v/>
      </c>
      <c r="BF976" s="252" t="str">
        <f>IF(F976="","",Tabla1[[#This Row],[Curso]])</f>
        <v/>
      </c>
      <c r="BG976" s="253" t="str">
        <f>+IF(TRIM(F976)="","",$B$1&amp;"-"&amp;TRIM(Tabla1[[#This Row],[Mes Inscrito]])&amp;"-"&amp;TRIM(Tabla1[[#This Row],[Dia de clases Inscrito]])&amp;"-"&amp;TRIM(Tabla1[[#This Row],[Horario Inscrito]])&amp;"-"&amp;TRIM(Tabla1[[#This Row],[Fecha Inicio grupo]])&amp;"-"&amp;TRIM(Tabla1[[#This Row],[Tipo Incrito]]))</f>
        <v/>
      </c>
      <c r="BH976" s="307"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8"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8"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8" t="str">
        <f>IF(Tabla1[[#This Row],[Fecha Inicio grupo]]="","",IFERROR(VLOOKUP(Tabla1[[#This Row],[Mes de Alta como miembro]],Parámetros!$AM$2:$AN$16,2,0),"01/01/1900"))</f>
        <v/>
      </c>
    </row>
    <row r="977" spans="1:63" ht="14.45">
      <c r="A977" s="68">
        <v>974</v>
      </c>
      <c r="B977" s="29"/>
      <c r="C977" s="34"/>
      <c r="D977" s="42"/>
      <c r="E977" s="64"/>
      <c r="F977" s="45"/>
      <c r="G977" s="45"/>
      <c r="H977" s="164"/>
      <c r="I977" s="42"/>
      <c r="J977" s="28"/>
      <c r="K977" s="69"/>
      <c r="L977" s="68"/>
      <c r="M977" s="46"/>
      <c r="N977" s="239" t="str">
        <f ca="1">IF(Tabla1[[#This Row],[Fecha de nac]]="","",IF(Tabla1[[#This Row],[Fecha Finalización]] &gt;=TODAY(), DATEDIF(Tabla1[[#This Row],[Fecha de nac]],TODAY(),"y"), ROUNDDOWN((Tabla1[[#This Row],[Fecha Finalización]] -Tabla1[[#This Row],[Fecha de nac]])/365,0)))</f>
        <v/>
      </c>
      <c r="O977" s="170"/>
      <c r="P977" s="34"/>
      <c r="Q977" s="67"/>
      <c r="R977" s="67"/>
      <c r="S977" s="67"/>
      <c r="T977" s="67"/>
      <c r="U977" s="244" t="str">
        <f>IF(F977="","",Tabla1[[#This Row],[Fecha Inicio grupo]]+3*7-7)</f>
        <v/>
      </c>
      <c r="V977" s="245" t="str">
        <f>IF(F977="","",EDATE(Tabla1[[#This Row],[Fecha Inicio grupo]],3))</f>
        <v/>
      </c>
      <c r="W977" s="29"/>
      <c r="X977" s="29"/>
      <c r="Y977" s="76"/>
      <c r="Z977" s="76"/>
      <c r="AA977" s="76"/>
      <c r="AB977" s="76"/>
      <c r="AC977" s="76"/>
      <c r="AD977" s="76"/>
      <c r="AE977" s="76"/>
      <c r="AF977" s="76"/>
      <c r="AG977" s="76"/>
      <c r="AH977" s="76"/>
      <c r="AI977" s="76"/>
      <c r="AJ977" s="76"/>
      <c r="AK977" s="76"/>
      <c r="AL977" s="76"/>
      <c r="AM977" s="76"/>
      <c r="AN977" s="76"/>
      <c r="AO977" s="145"/>
      <c r="AP977" s="247" t="str">
        <f>IF(F977="","",IFERROR(VLOOKUP(SUBSTITUTE(SUBSTITUTE(Tabla1[[#This Row],[Uso Sistemas]],"T","P"),"N","F"),Parámetros!$M$2:$N$17,2,0),"Completar hasta 3ra sem. para evaluar a Probacionista"))</f>
        <v/>
      </c>
      <c r="AQ977" s="39"/>
      <c r="AR977" s="39"/>
      <c r="AS977" s="39"/>
      <c r="AT977" s="28"/>
      <c r="AU977" s="55"/>
      <c r="AV977" s="55"/>
      <c r="AW977" s="55"/>
      <c r="AX977" s="249" t="str">
        <f>IF(V977="","",EOMONTH(EDATE(Tabla1[[#This Row],[Fecha Finalización]],2),0))</f>
        <v/>
      </c>
      <c r="AY977" s="39"/>
      <c r="AZ977" s="250" t="str">
        <f>IF(V977="","",EOMONTH(EDATE(Tabla1[[#This Row],[Fecha Finalización]],3),0))</f>
        <v/>
      </c>
      <c r="BA977" s="39"/>
      <c r="BB977" s="39"/>
      <c r="BC977" s="236"/>
      <c r="BD977" s="234" t="str">
        <f>IF(F977="","",Tabla1[[#This Row],[sem 01]]&amp;Tabla1[[#This Row],[sem 02]]&amp;Tabla1[[#This Row],[sem 03]])</f>
        <v/>
      </c>
      <c r="BE977" s="235" t="str">
        <f>IF(TRIM(F977)="","",$B$1&amp;"-"&amp;SUBSTITUTE(Tabla1[[#This Row],[Mes Inscrito]]," ","")&amp;"-"&amp;SUBSTITUTE(Tabla1[[#This Row],[Dia de clases Inscrito]]," ","")&amp;"-"&amp;SUBSTITUTE(Tabla1[[#This Row],[Horario Inscrito]]," ","")&amp;"-"&amp;Tabla1[[#This Row],[Fecha Inicio grupo]])</f>
        <v/>
      </c>
      <c r="BF977" s="252" t="str">
        <f>IF(F977="","",Tabla1[[#This Row],[Curso]])</f>
        <v/>
      </c>
      <c r="BG977" s="253" t="str">
        <f>+IF(TRIM(F977)="","",$B$1&amp;"-"&amp;TRIM(Tabla1[[#This Row],[Mes Inscrito]])&amp;"-"&amp;TRIM(Tabla1[[#This Row],[Dia de clases Inscrito]])&amp;"-"&amp;TRIM(Tabla1[[#This Row],[Horario Inscrito]])&amp;"-"&amp;TRIM(Tabla1[[#This Row],[Fecha Inicio grupo]])&amp;"-"&amp;TRIM(Tabla1[[#This Row],[Tipo Incrito]]))</f>
        <v/>
      </c>
      <c r="BH977" s="307"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8"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8"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8" t="str">
        <f>IF(Tabla1[[#This Row],[Fecha Inicio grupo]]="","",IFERROR(VLOOKUP(Tabla1[[#This Row],[Mes de Alta como miembro]],Parámetros!$AM$2:$AN$16,2,0),"01/01/1900"))</f>
        <v/>
      </c>
    </row>
    <row r="978" spans="1:63" ht="14.45">
      <c r="A978" s="68">
        <v>975</v>
      </c>
      <c r="B978" s="29"/>
      <c r="C978" s="34"/>
      <c r="D978" s="42"/>
      <c r="E978" s="64"/>
      <c r="F978" s="45"/>
      <c r="G978" s="45"/>
      <c r="H978" s="164"/>
      <c r="I978" s="42"/>
      <c r="J978" s="28"/>
      <c r="K978" s="69"/>
      <c r="L978" s="68"/>
      <c r="M978" s="46"/>
      <c r="N978" s="239" t="str">
        <f ca="1">IF(Tabla1[[#This Row],[Fecha de nac]]="","",IF(Tabla1[[#This Row],[Fecha Finalización]] &gt;=TODAY(), DATEDIF(Tabla1[[#This Row],[Fecha de nac]],TODAY(),"y"), ROUNDDOWN((Tabla1[[#This Row],[Fecha Finalización]] -Tabla1[[#This Row],[Fecha de nac]])/365,0)))</f>
        <v/>
      </c>
      <c r="O978" s="170"/>
      <c r="P978" s="34"/>
      <c r="Q978" s="67"/>
      <c r="R978" s="67"/>
      <c r="S978" s="67"/>
      <c r="T978" s="67"/>
      <c r="U978" s="244" t="str">
        <f>IF(F978="","",Tabla1[[#This Row],[Fecha Inicio grupo]]+3*7-7)</f>
        <v/>
      </c>
      <c r="V978" s="245" t="str">
        <f>IF(F978="","",EDATE(Tabla1[[#This Row],[Fecha Inicio grupo]],3))</f>
        <v/>
      </c>
      <c r="W978" s="29"/>
      <c r="X978" s="29"/>
      <c r="Y978" s="76"/>
      <c r="Z978" s="76"/>
      <c r="AA978" s="76"/>
      <c r="AB978" s="76"/>
      <c r="AC978" s="76"/>
      <c r="AD978" s="76"/>
      <c r="AE978" s="76"/>
      <c r="AF978" s="76"/>
      <c r="AG978" s="76"/>
      <c r="AH978" s="76"/>
      <c r="AI978" s="76"/>
      <c r="AJ978" s="76"/>
      <c r="AK978" s="76"/>
      <c r="AL978" s="76"/>
      <c r="AM978" s="76"/>
      <c r="AN978" s="76"/>
      <c r="AO978" s="145"/>
      <c r="AP978" s="247" t="str">
        <f>IF(F978="","",IFERROR(VLOOKUP(SUBSTITUTE(SUBSTITUTE(Tabla1[[#This Row],[Uso Sistemas]],"T","P"),"N","F"),Parámetros!$M$2:$N$17,2,0),"Completar hasta 3ra sem. para evaluar a Probacionista"))</f>
        <v/>
      </c>
      <c r="AQ978" s="39"/>
      <c r="AR978" s="39"/>
      <c r="AS978" s="39"/>
      <c r="AT978" s="28"/>
      <c r="AU978" s="55"/>
      <c r="AV978" s="55"/>
      <c r="AW978" s="55"/>
      <c r="AX978" s="249" t="str">
        <f>IF(V978="","",EOMONTH(EDATE(Tabla1[[#This Row],[Fecha Finalización]],2),0))</f>
        <v/>
      </c>
      <c r="AY978" s="39"/>
      <c r="AZ978" s="250" t="str">
        <f>IF(V978="","",EOMONTH(EDATE(Tabla1[[#This Row],[Fecha Finalización]],3),0))</f>
        <v/>
      </c>
      <c r="BA978" s="39"/>
      <c r="BB978" s="39"/>
      <c r="BC978" s="236"/>
      <c r="BD978" s="234" t="str">
        <f>IF(F978="","",Tabla1[[#This Row],[sem 01]]&amp;Tabla1[[#This Row],[sem 02]]&amp;Tabla1[[#This Row],[sem 03]])</f>
        <v/>
      </c>
      <c r="BE978" s="235" t="str">
        <f>IF(TRIM(F978)="","",$B$1&amp;"-"&amp;SUBSTITUTE(Tabla1[[#This Row],[Mes Inscrito]]," ","")&amp;"-"&amp;SUBSTITUTE(Tabla1[[#This Row],[Dia de clases Inscrito]]," ","")&amp;"-"&amp;SUBSTITUTE(Tabla1[[#This Row],[Horario Inscrito]]," ","")&amp;"-"&amp;Tabla1[[#This Row],[Fecha Inicio grupo]])</f>
        <v/>
      </c>
      <c r="BF978" s="252" t="str">
        <f>IF(F978="","",Tabla1[[#This Row],[Curso]])</f>
        <v/>
      </c>
      <c r="BG978" s="253" t="str">
        <f>+IF(TRIM(F978)="","",$B$1&amp;"-"&amp;TRIM(Tabla1[[#This Row],[Mes Inscrito]])&amp;"-"&amp;TRIM(Tabla1[[#This Row],[Dia de clases Inscrito]])&amp;"-"&amp;TRIM(Tabla1[[#This Row],[Horario Inscrito]])&amp;"-"&amp;TRIM(Tabla1[[#This Row],[Fecha Inicio grupo]])&amp;"-"&amp;TRIM(Tabla1[[#This Row],[Tipo Incrito]]))</f>
        <v/>
      </c>
      <c r="BH978" s="307"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8"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8"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8" t="str">
        <f>IF(Tabla1[[#This Row],[Fecha Inicio grupo]]="","",IFERROR(VLOOKUP(Tabla1[[#This Row],[Mes de Alta como miembro]],Parámetros!$AM$2:$AN$16,2,0),"01/01/1900"))</f>
        <v/>
      </c>
    </row>
    <row r="979" spans="1:63" ht="14.45">
      <c r="A979" s="68">
        <v>976</v>
      </c>
      <c r="B979" s="29"/>
      <c r="C979" s="34"/>
      <c r="D979" s="42"/>
      <c r="E979" s="64"/>
      <c r="F979" s="45"/>
      <c r="G979" s="45"/>
      <c r="H979" s="164"/>
      <c r="I979" s="42"/>
      <c r="J979" s="28"/>
      <c r="K979" s="69"/>
      <c r="L979" s="68"/>
      <c r="M979" s="46"/>
      <c r="N979" s="239" t="str">
        <f ca="1">IF(Tabla1[[#This Row],[Fecha de nac]]="","",IF(Tabla1[[#This Row],[Fecha Finalización]] &gt;=TODAY(), DATEDIF(Tabla1[[#This Row],[Fecha de nac]],TODAY(),"y"), ROUNDDOWN((Tabla1[[#This Row],[Fecha Finalización]] -Tabla1[[#This Row],[Fecha de nac]])/365,0)))</f>
        <v/>
      </c>
      <c r="O979" s="170"/>
      <c r="P979" s="34"/>
      <c r="Q979" s="67"/>
      <c r="R979" s="67"/>
      <c r="S979" s="67"/>
      <c r="T979" s="67"/>
      <c r="U979" s="244" t="str">
        <f>IF(F979="","",Tabla1[[#This Row],[Fecha Inicio grupo]]+3*7-7)</f>
        <v/>
      </c>
      <c r="V979" s="245" t="str">
        <f>IF(F979="","",EDATE(Tabla1[[#This Row],[Fecha Inicio grupo]],3))</f>
        <v/>
      </c>
      <c r="W979" s="29"/>
      <c r="X979" s="29"/>
      <c r="Y979" s="76"/>
      <c r="Z979" s="76"/>
      <c r="AA979" s="76"/>
      <c r="AB979" s="76"/>
      <c r="AC979" s="76"/>
      <c r="AD979" s="76"/>
      <c r="AE979" s="76"/>
      <c r="AF979" s="76"/>
      <c r="AG979" s="76"/>
      <c r="AH979" s="76"/>
      <c r="AI979" s="76"/>
      <c r="AJ979" s="76"/>
      <c r="AK979" s="76"/>
      <c r="AL979" s="76"/>
      <c r="AM979" s="76"/>
      <c r="AN979" s="76"/>
      <c r="AO979" s="145"/>
      <c r="AP979" s="247" t="str">
        <f>IF(F979="","",IFERROR(VLOOKUP(SUBSTITUTE(SUBSTITUTE(Tabla1[[#This Row],[Uso Sistemas]],"T","P"),"N","F"),Parámetros!$M$2:$N$17,2,0),"Completar hasta 3ra sem. para evaluar a Probacionista"))</f>
        <v/>
      </c>
      <c r="AQ979" s="39"/>
      <c r="AR979" s="39"/>
      <c r="AS979" s="39"/>
      <c r="AT979" s="28"/>
      <c r="AU979" s="55"/>
      <c r="AV979" s="55"/>
      <c r="AW979" s="55"/>
      <c r="AX979" s="249" t="str">
        <f>IF(V979="","",EOMONTH(EDATE(Tabla1[[#This Row],[Fecha Finalización]],2),0))</f>
        <v/>
      </c>
      <c r="AY979" s="39"/>
      <c r="AZ979" s="250" t="str">
        <f>IF(V979="","",EOMONTH(EDATE(Tabla1[[#This Row],[Fecha Finalización]],3),0))</f>
        <v/>
      </c>
      <c r="BA979" s="39"/>
      <c r="BB979" s="39"/>
      <c r="BC979" s="236"/>
      <c r="BD979" s="234" t="str">
        <f>IF(F979="","",Tabla1[[#This Row],[sem 01]]&amp;Tabla1[[#This Row],[sem 02]]&amp;Tabla1[[#This Row],[sem 03]])</f>
        <v/>
      </c>
      <c r="BE979" s="235" t="str">
        <f>IF(TRIM(F979)="","",$B$1&amp;"-"&amp;SUBSTITUTE(Tabla1[[#This Row],[Mes Inscrito]]," ","")&amp;"-"&amp;SUBSTITUTE(Tabla1[[#This Row],[Dia de clases Inscrito]]," ","")&amp;"-"&amp;SUBSTITUTE(Tabla1[[#This Row],[Horario Inscrito]]," ","")&amp;"-"&amp;Tabla1[[#This Row],[Fecha Inicio grupo]])</f>
        <v/>
      </c>
      <c r="BF979" s="252" t="str">
        <f>IF(F979="","",Tabla1[[#This Row],[Curso]])</f>
        <v/>
      </c>
      <c r="BG979" s="253" t="str">
        <f>+IF(TRIM(F979)="","",$B$1&amp;"-"&amp;TRIM(Tabla1[[#This Row],[Mes Inscrito]])&amp;"-"&amp;TRIM(Tabla1[[#This Row],[Dia de clases Inscrito]])&amp;"-"&amp;TRIM(Tabla1[[#This Row],[Horario Inscrito]])&amp;"-"&amp;TRIM(Tabla1[[#This Row],[Fecha Inicio grupo]])&amp;"-"&amp;TRIM(Tabla1[[#This Row],[Tipo Incrito]]))</f>
        <v/>
      </c>
      <c r="BH979" s="307"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8"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8"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8" t="str">
        <f>IF(Tabla1[[#This Row],[Fecha Inicio grupo]]="","",IFERROR(VLOOKUP(Tabla1[[#This Row],[Mes de Alta como miembro]],Parámetros!$AM$2:$AN$16,2,0),"01/01/1900"))</f>
        <v/>
      </c>
    </row>
    <row r="980" spans="1:63" ht="14.45">
      <c r="A980" s="68">
        <v>977</v>
      </c>
      <c r="B980" s="29"/>
      <c r="C980" s="34"/>
      <c r="D980" s="42"/>
      <c r="E980" s="64"/>
      <c r="F980" s="45"/>
      <c r="G980" s="45"/>
      <c r="H980" s="164"/>
      <c r="I980" s="42"/>
      <c r="J980" s="28"/>
      <c r="K980" s="69"/>
      <c r="L980" s="68"/>
      <c r="M980" s="46"/>
      <c r="N980" s="239" t="str">
        <f ca="1">IF(Tabla1[[#This Row],[Fecha de nac]]="","",IF(Tabla1[[#This Row],[Fecha Finalización]] &gt;=TODAY(), DATEDIF(Tabla1[[#This Row],[Fecha de nac]],TODAY(),"y"), ROUNDDOWN((Tabla1[[#This Row],[Fecha Finalización]] -Tabla1[[#This Row],[Fecha de nac]])/365,0)))</f>
        <v/>
      </c>
      <c r="O980" s="170"/>
      <c r="P980" s="34"/>
      <c r="Q980" s="67"/>
      <c r="R980" s="67"/>
      <c r="S980" s="67"/>
      <c r="T980" s="67"/>
      <c r="U980" s="244" t="str">
        <f>IF(F980="","",Tabla1[[#This Row],[Fecha Inicio grupo]]+3*7-7)</f>
        <v/>
      </c>
      <c r="V980" s="245" t="str">
        <f>IF(F980="","",EDATE(Tabla1[[#This Row],[Fecha Inicio grupo]],3))</f>
        <v/>
      </c>
      <c r="W980" s="29"/>
      <c r="X980" s="29"/>
      <c r="Y980" s="76"/>
      <c r="Z980" s="76"/>
      <c r="AA980" s="76"/>
      <c r="AB980" s="76"/>
      <c r="AC980" s="76"/>
      <c r="AD980" s="76"/>
      <c r="AE980" s="76"/>
      <c r="AF980" s="76"/>
      <c r="AG980" s="76"/>
      <c r="AH980" s="76"/>
      <c r="AI980" s="76"/>
      <c r="AJ980" s="76"/>
      <c r="AK980" s="76"/>
      <c r="AL980" s="76"/>
      <c r="AM980" s="76"/>
      <c r="AN980" s="76"/>
      <c r="AO980" s="145"/>
      <c r="AP980" s="247" t="str">
        <f>IF(F980="","",IFERROR(VLOOKUP(SUBSTITUTE(SUBSTITUTE(Tabla1[[#This Row],[Uso Sistemas]],"T","P"),"N","F"),Parámetros!$M$2:$N$17,2,0),"Completar hasta 3ra sem. para evaluar a Probacionista"))</f>
        <v/>
      </c>
      <c r="AQ980" s="39"/>
      <c r="AR980" s="39"/>
      <c r="AS980" s="39"/>
      <c r="AT980" s="28"/>
      <c r="AU980" s="55"/>
      <c r="AV980" s="55"/>
      <c r="AW980" s="55"/>
      <c r="AX980" s="249" t="str">
        <f>IF(V980="","",EOMONTH(EDATE(Tabla1[[#This Row],[Fecha Finalización]],2),0))</f>
        <v/>
      </c>
      <c r="AY980" s="39"/>
      <c r="AZ980" s="250" t="str">
        <f>IF(V980="","",EOMONTH(EDATE(Tabla1[[#This Row],[Fecha Finalización]],3),0))</f>
        <v/>
      </c>
      <c r="BA980" s="39"/>
      <c r="BB980" s="39"/>
      <c r="BC980" s="236"/>
      <c r="BD980" s="234" t="str">
        <f>IF(F980="","",Tabla1[[#This Row],[sem 01]]&amp;Tabla1[[#This Row],[sem 02]]&amp;Tabla1[[#This Row],[sem 03]])</f>
        <v/>
      </c>
      <c r="BE980" s="235" t="str">
        <f>IF(TRIM(F980)="","",$B$1&amp;"-"&amp;SUBSTITUTE(Tabla1[[#This Row],[Mes Inscrito]]," ","")&amp;"-"&amp;SUBSTITUTE(Tabla1[[#This Row],[Dia de clases Inscrito]]," ","")&amp;"-"&amp;SUBSTITUTE(Tabla1[[#This Row],[Horario Inscrito]]," ","")&amp;"-"&amp;Tabla1[[#This Row],[Fecha Inicio grupo]])</f>
        <v/>
      </c>
      <c r="BF980" s="252" t="str">
        <f>IF(F980="","",Tabla1[[#This Row],[Curso]])</f>
        <v/>
      </c>
      <c r="BG980" s="253" t="str">
        <f>+IF(TRIM(F980)="","",$B$1&amp;"-"&amp;TRIM(Tabla1[[#This Row],[Mes Inscrito]])&amp;"-"&amp;TRIM(Tabla1[[#This Row],[Dia de clases Inscrito]])&amp;"-"&amp;TRIM(Tabla1[[#This Row],[Horario Inscrito]])&amp;"-"&amp;TRIM(Tabla1[[#This Row],[Fecha Inicio grupo]])&amp;"-"&amp;TRIM(Tabla1[[#This Row],[Tipo Incrito]]))</f>
        <v/>
      </c>
      <c r="BH980" s="307"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8"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8"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8" t="str">
        <f>IF(Tabla1[[#This Row],[Fecha Inicio grupo]]="","",IFERROR(VLOOKUP(Tabla1[[#This Row],[Mes de Alta como miembro]],Parámetros!$AM$2:$AN$16,2,0),"01/01/1900"))</f>
        <v/>
      </c>
    </row>
    <row r="981" spans="1:63" ht="14.45">
      <c r="A981" s="68">
        <v>978</v>
      </c>
      <c r="B981" s="29"/>
      <c r="C981" s="34"/>
      <c r="D981" s="42"/>
      <c r="E981" s="64"/>
      <c r="F981" s="45"/>
      <c r="G981" s="45"/>
      <c r="H981" s="164"/>
      <c r="I981" s="42"/>
      <c r="J981" s="28"/>
      <c r="K981" s="69"/>
      <c r="L981" s="68"/>
      <c r="M981" s="46"/>
      <c r="N981" s="239" t="str">
        <f ca="1">IF(Tabla1[[#This Row],[Fecha de nac]]="","",IF(Tabla1[[#This Row],[Fecha Finalización]] &gt;=TODAY(), DATEDIF(Tabla1[[#This Row],[Fecha de nac]],TODAY(),"y"), ROUNDDOWN((Tabla1[[#This Row],[Fecha Finalización]] -Tabla1[[#This Row],[Fecha de nac]])/365,0)))</f>
        <v/>
      </c>
      <c r="O981" s="170"/>
      <c r="P981" s="34"/>
      <c r="Q981" s="67"/>
      <c r="R981" s="67"/>
      <c r="S981" s="67"/>
      <c r="T981" s="67"/>
      <c r="U981" s="244" t="str">
        <f>IF(F981="","",Tabla1[[#This Row],[Fecha Inicio grupo]]+3*7-7)</f>
        <v/>
      </c>
      <c r="V981" s="245" t="str">
        <f>IF(F981="","",EDATE(Tabla1[[#This Row],[Fecha Inicio grupo]],3))</f>
        <v/>
      </c>
      <c r="W981" s="29"/>
      <c r="X981" s="29"/>
      <c r="Y981" s="76"/>
      <c r="Z981" s="76"/>
      <c r="AA981" s="76"/>
      <c r="AB981" s="76"/>
      <c r="AC981" s="76"/>
      <c r="AD981" s="76"/>
      <c r="AE981" s="76"/>
      <c r="AF981" s="76"/>
      <c r="AG981" s="76"/>
      <c r="AH981" s="76"/>
      <c r="AI981" s="76"/>
      <c r="AJ981" s="76"/>
      <c r="AK981" s="76"/>
      <c r="AL981" s="76"/>
      <c r="AM981" s="76"/>
      <c r="AN981" s="76"/>
      <c r="AO981" s="145"/>
      <c r="AP981" s="247" t="str">
        <f>IF(F981="","",IFERROR(VLOOKUP(SUBSTITUTE(SUBSTITUTE(Tabla1[[#This Row],[Uso Sistemas]],"T","P"),"N","F"),Parámetros!$M$2:$N$17,2,0),"Completar hasta 3ra sem. para evaluar a Probacionista"))</f>
        <v/>
      </c>
      <c r="AQ981" s="39"/>
      <c r="AR981" s="39"/>
      <c r="AS981" s="39"/>
      <c r="AT981" s="28"/>
      <c r="AU981" s="55"/>
      <c r="AV981" s="55"/>
      <c r="AW981" s="55"/>
      <c r="AX981" s="249" t="str">
        <f>IF(V981="","",EOMONTH(EDATE(Tabla1[[#This Row],[Fecha Finalización]],2),0))</f>
        <v/>
      </c>
      <c r="AY981" s="39"/>
      <c r="AZ981" s="250" t="str">
        <f>IF(V981="","",EOMONTH(EDATE(Tabla1[[#This Row],[Fecha Finalización]],3),0))</f>
        <v/>
      </c>
      <c r="BA981" s="39"/>
      <c r="BB981" s="39"/>
      <c r="BC981" s="236"/>
      <c r="BD981" s="234" t="str">
        <f>IF(F981="","",Tabla1[[#This Row],[sem 01]]&amp;Tabla1[[#This Row],[sem 02]]&amp;Tabla1[[#This Row],[sem 03]])</f>
        <v/>
      </c>
      <c r="BE981" s="235" t="str">
        <f>IF(TRIM(F981)="","",$B$1&amp;"-"&amp;SUBSTITUTE(Tabla1[[#This Row],[Mes Inscrito]]," ","")&amp;"-"&amp;SUBSTITUTE(Tabla1[[#This Row],[Dia de clases Inscrito]]," ","")&amp;"-"&amp;SUBSTITUTE(Tabla1[[#This Row],[Horario Inscrito]]," ","")&amp;"-"&amp;Tabla1[[#This Row],[Fecha Inicio grupo]])</f>
        <v/>
      </c>
      <c r="BF981" s="252" t="str">
        <f>IF(F981="","",Tabla1[[#This Row],[Curso]])</f>
        <v/>
      </c>
      <c r="BG981" s="253" t="str">
        <f>+IF(TRIM(F981)="","",$B$1&amp;"-"&amp;TRIM(Tabla1[[#This Row],[Mes Inscrito]])&amp;"-"&amp;TRIM(Tabla1[[#This Row],[Dia de clases Inscrito]])&amp;"-"&amp;TRIM(Tabla1[[#This Row],[Horario Inscrito]])&amp;"-"&amp;TRIM(Tabla1[[#This Row],[Fecha Inicio grupo]])&amp;"-"&amp;TRIM(Tabla1[[#This Row],[Tipo Incrito]]))</f>
        <v/>
      </c>
      <c r="BH981" s="307"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8"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8"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8" t="str">
        <f>IF(Tabla1[[#This Row],[Fecha Inicio grupo]]="","",IFERROR(VLOOKUP(Tabla1[[#This Row],[Mes de Alta como miembro]],Parámetros!$AM$2:$AN$16,2,0),"01/01/1900"))</f>
        <v/>
      </c>
    </row>
    <row r="982" spans="1:63" ht="14.45">
      <c r="A982" s="68">
        <v>979</v>
      </c>
      <c r="B982" s="29"/>
      <c r="C982" s="34"/>
      <c r="D982" s="42"/>
      <c r="E982" s="64"/>
      <c r="F982" s="45"/>
      <c r="G982" s="45"/>
      <c r="H982" s="164"/>
      <c r="I982" s="42"/>
      <c r="J982" s="28"/>
      <c r="K982" s="69"/>
      <c r="L982" s="68"/>
      <c r="M982" s="46"/>
      <c r="N982" s="239" t="str">
        <f ca="1">IF(Tabla1[[#This Row],[Fecha de nac]]="","",IF(Tabla1[[#This Row],[Fecha Finalización]] &gt;=TODAY(), DATEDIF(Tabla1[[#This Row],[Fecha de nac]],TODAY(),"y"), ROUNDDOWN((Tabla1[[#This Row],[Fecha Finalización]] -Tabla1[[#This Row],[Fecha de nac]])/365,0)))</f>
        <v/>
      </c>
      <c r="O982" s="170"/>
      <c r="P982" s="34"/>
      <c r="Q982" s="67"/>
      <c r="R982" s="67"/>
      <c r="S982" s="67"/>
      <c r="T982" s="67"/>
      <c r="U982" s="244" t="str">
        <f>IF(F982="","",Tabla1[[#This Row],[Fecha Inicio grupo]]+3*7-7)</f>
        <v/>
      </c>
      <c r="V982" s="245" t="str">
        <f>IF(F982="","",EDATE(Tabla1[[#This Row],[Fecha Inicio grupo]],3))</f>
        <v/>
      </c>
      <c r="W982" s="29"/>
      <c r="X982" s="29"/>
      <c r="Y982" s="76"/>
      <c r="Z982" s="76"/>
      <c r="AA982" s="76"/>
      <c r="AB982" s="76"/>
      <c r="AC982" s="76"/>
      <c r="AD982" s="76"/>
      <c r="AE982" s="76"/>
      <c r="AF982" s="76"/>
      <c r="AG982" s="76"/>
      <c r="AH982" s="76"/>
      <c r="AI982" s="76"/>
      <c r="AJ982" s="76"/>
      <c r="AK982" s="76"/>
      <c r="AL982" s="76"/>
      <c r="AM982" s="76"/>
      <c r="AN982" s="76"/>
      <c r="AO982" s="145"/>
      <c r="AP982" s="247" t="str">
        <f>IF(F982="","",IFERROR(VLOOKUP(SUBSTITUTE(SUBSTITUTE(Tabla1[[#This Row],[Uso Sistemas]],"T","P"),"N","F"),Parámetros!$M$2:$N$17,2,0),"Completar hasta 3ra sem. para evaluar a Probacionista"))</f>
        <v/>
      </c>
      <c r="AQ982" s="39"/>
      <c r="AR982" s="39"/>
      <c r="AS982" s="39"/>
      <c r="AT982" s="28"/>
      <c r="AU982" s="55"/>
      <c r="AV982" s="55"/>
      <c r="AW982" s="55"/>
      <c r="AX982" s="249" t="str">
        <f>IF(V982="","",EOMONTH(EDATE(Tabla1[[#This Row],[Fecha Finalización]],2),0))</f>
        <v/>
      </c>
      <c r="AY982" s="39"/>
      <c r="AZ982" s="250" t="str">
        <f>IF(V982="","",EOMONTH(EDATE(Tabla1[[#This Row],[Fecha Finalización]],3),0))</f>
        <v/>
      </c>
      <c r="BA982" s="39"/>
      <c r="BB982" s="39"/>
      <c r="BC982" s="236"/>
      <c r="BD982" s="234" t="str">
        <f>IF(F982="","",Tabla1[[#This Row],[sem 01]]&amp;Tabla1[[#This Row],[sem 02]]&amp;Tabla1[[#This Row],[sem 03]])</f>
        <v/>
      </c>
      <c r="BE982" s="235" t="str">
        <f>IF(TRIM(F982)="","",$B$1&amp;"-"&amp;SUBSTITUTE(Tabla1[[#This Row],[Mes Inscrito]]," ","")&amp;"-"&amp;SUBSTITUTE(Tabla1[[#This Row],[Dia de clases Inscrito]]," ","")&amp;"-"&amp;SUBSTITUTE(Tabla1[[#This Row],[Horario Inscrito]]," ","")&amp;"-"&amp;Tabla1[[#This Row],[Fecha Inicio grupo]])</f>
        <v/>
      </c>
      <c r="BF982" s="252" t="str">
        <f>IF(F982="","",Tabla1[[#This Row],[Curso]])</f>
        <v/>
      </c>
      <c r="BG982" s="253" t="str">
        <f>+IF(TRIM(F982)="","",$B$1&amp;"-"&amp;TRIM(Tabla1[[#This Row],[Mes Inscrito]])&amp;"-"&amp;TRIM(Tabla1[[#This Row],[Dia de clases Inscrito]])&amp;"-"&amp;TRIM(Tabla1[[#This Row],[Horario Inscrito]])&amp;"-"&amp;TRIM(Tabla1[[#This Row],[Fecha Inicio grupo]])&amp;"-"&amp;TRIM(Tabla1[[#This Row],[Tipo Incrito]]))</f>
        <v/>
      </c>
      <c r="BH982" s="307"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8"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8"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8" t="str">
        <f>IF(Tabla1[[#This Row],[Fecha Inicio grupo]]="","",IFERROR(VLOOKUP(Tabla1[[#This Row],[Mes de Alta como miembro]],Parámetros!$AM$2:$AN$16,2,0),"01/01/1900"))</f>
        <v/>
      </c>
    </row>
    <row r="983" spans="1:63" ht="14.45">
      <c r="A983" s="68">
        <v>980</v>
      </c>
      <c r="B983" s="29"/>
      <c r="C983" s="34"/>
      <c r="D983" s="42"/>
      <c r="E983" s="64"/>
      <c r="F983" s="45"/>
      <c r="G983" s="45"/>
      <c r="H983" s="164"/>
      <c r="I983" s="42"/>
      <c r="J983" s="28"/>
      <c r="K983" s="69"/>
      <c r="L983" s="68"/>
      <c r="M983" s="46"/>
      <c r="N983" s="239" t="str">
        <f ca="1">IF(Tabla1[[#This Row],[Fecha de nac]]="","",IF(Tabla1[[#This Row],[Fecha Finalización]] &gt;=TODAY(), DATEDIF(Tabla1[[#This Row],[Fecha de nac]],TODAY(),"y"), ROUNDDOWN((Tabla1[[#This Row],[Fecha Finalización]] -Tabla1[[#This Row],[Fecha de nac]])/365,0)))</f>
        <v/>
      </c>
      <c r="O983" s="170"/>
      <c r="P983" s="34"/>
      <c r="Q983" s="67"/>
      <c r="R983" s="67"/>
      <c r="S983" s="67"/>
      <c r="T983" s="67"/>
      <c r="U983" s="244" t="str">
        <f>IF(F983="","",Tabla1[[#This Row],[Fecha Inicio grupo]]+3*7-7)</f>
        <v/>
      </c>
      <c r="V983" s="245" t="str">
        <f>IF(F983="","",EDATE(Tabla1[[#This Row],[Fecha Inicio grupo]],3))</f>
        <v/>
      </c>
      <c r="W983" s="29"/>
      <c r="X983" s="29"/>
      <c r="Y983" s="76"/>
      <c r="Z983" s="76"/>
      <c r="AA983" s="76"/>
      <c r="AB983" s="76"/>
      <c r="AC983" s="76"/>
      <c r="AD983" s="76"/>
      <c r="AE983" s="76"/>
      <c r="AF983" s="76"/>
      <c r="AG983" s="76"/>
      <c r="AH983" s="76"/>
      <c r="AI983" s="76"/>
      <c r="AJ983" s="76"/>
      <c r="AK983" s="76"/>
      <c r="AL983" s="76"/>
      <c r="AM983" s="76"/>
      <c r="AN983" s="76"/>
      <c r="AO983" s="145"/>
      <c r="AP983" s="247" t="str">
        <f>IF(F983="","",IFERROR(VLOOKUP(SUBSTITUTE(SUBSTITUTE(Tabla1[[#This Row],[Uso Sistemas]],"T","P"),"N","F"),Parámetros!$M$2:$N$17,2,0),"Completar hasta 3ra sem. para evaluar a Probacionista"))</f>
        <v/>
      </c>
      <c r="AQ983" s="39"/>
      <c r="AR983" s="39"/>
      <c r="AS983" s="39"/>
      <c r="AT983" s="28"/>
      <c r="AU983" s="55"/>
      <c r="AV983" s="55"/>
      <c r="AW983" s="55"/>
      <c r="AX983" s="249" t="str">
        <f>IF(V983="","",EOMONTH(EDATE(Tabla1[[#This Row],[Fecha Finalización]],2),0))</f>
        <v/>
      </c>
      <c r="AY983" s="39"/>
      <c r="AZ983" s="250" t="str">
        <f>IF(V983="","",EOMONTH(EDATE(Tabla1[[#This Row],[Fecha Finalización]],3),0))</f>
        <v/>
      </c>
      <c r="BA983" s="39"/>
      <c r="BB983" s="39"/>
      <c r="BC983" s="236"/>
      <c r="BD983" s="234" t="str">
        <f>IF(F983="","",Tabla1[[#This Row],[sem 01]]&amp;Tabla1[[#This Row],[sem 02]]&amp;Tabla1[[#This Row],[sem 03]])</f>
        <v/>
      </c>
      <c r="BE983" s="235" t="str">
        <f>IF(TRIM(F983)="","",$B$1&amp;"-"&amp;SUBSTITUTE(Tabla1[[#This Row],[Mes Inscrito]]," ","")&amp;"-"&amp;SUBSTITUTE(Tabla1[[#This Row],[Dia de clases Inscrito]]," ","")&amp;"-"&amp;SUBSTITUTE(Tabla1[[#This Row],[Horario Inscrito]]," ","")&amp;"-"&amp;Tabla1[[#This Row],[Fecha Inicio grupo]])</f>
        <v/>
      </c>
      <c r="BF983" s="252" t="str">
        <f>IF(F983="","",Tabla1[[#This Row],[Curso]])</f>
        <v/>
      </c>
      <c r="BG983" s="253" t="str">
        <f>+IF(TRIM(F983)="","",$B$1&amp;"-"&amp;TRIM(Tabla1[[#This Row],[Mes Inscrito]])&amp;"-"&amp;TRIM(Tabla1[[#This Row],[Dia de clases Inscrito]])&amp;"-"&amp;TRIM(Tabla1[[#This Row],[Horario Inscrito]])&amp;"-"&amp;TRIM(Tabla1[[#This Row],[Fecha Inicio grupo]])&amp;"-"&amp;TRIM(Tabla1[[#This Row],[Tipo Incrito]]))</f>
        <v/>
      </c>
      <c r="BH983" s="307"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8"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8"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8" t="str">
        <f>IF(Tabla1[[#This Row],[Fecha Inicio grupo]]="","",IFERROR(VLOOKUP(Tabla1[[#This Row],[Mes de Alta como miembro]],Parámetros!$AM$2:$AN$16,2,0),"01/01/1900"))</f>
        <v/>
      </c>
    </row>
    <row r="984" spans="1:63" ht="14.45">
      <c r="A984" s="68">
        <v>981</v>
      </c>
      <c r="B984" s="29"/>
      <c r="C984" s="34"/>
      <c r="D984" s="42"/>
      <c r="E984" s="64"/>
      <c r="F984" s="45"/>
      <c r="G984" s="45"/>
      <c r="H984" s="164"/>
      <c r="I984" s="42"/>
      <c r="J984" s="28"/>
      <c r="K984" s="69"/>
      <c r="L984" s="68"/>
      <c r="M984" s="46"/>
      <c r="N984" s="239" t="str">
        <f ca="1">IF(Tabla1[[#This Row],[Fecha de nac]]="","",IF(Tabla1[[#This Row],[Fecha Finalización]] &gt;=TODAY(), DATEDIF(Tabla1[[#This Row],[Fecha de nac]],TODAY(),"y"), ROUNDDOWN((Tabla1[[#This Row],[Fecha Finalización]] -Tabla1[[#This Row],[Fecha de nac]])/365,0)))</f>
        <v/>
      </c>
      <c r="O984" s="170"/>
      <c r="P984" s="34"/>
      <c r="Q984" s="67"/>
      <c r="R984" s="67"/>
      <c r="S984" s="67"/>
      <c r="T984" s="67"/>
      <c r="U984" s="244" t="str">
        <f>IF(F984="","",Tabla1[[#This Row],[Fecha Inicio grupo]]+3*7-7)</f>
        <v/>
      </c>
      <c r="V984" s="245" t="str">
        <f>IF(F984="","",EDATE(Tabla1[[#This Row],[Fecha Inicio grupo]],3))</f>
        <v/>
      </c>
      <c r="W984" s="29"/>
      <c r="X984" s="29"/>
      <c r="Y984" s="76"/>
      <c r="Z984" s="76"/>
      <c r="AA984" s="76"/>
      <c r="AB984" s="76"/>
      <c r="AC984" s="76"/>
      <c r="AD984" s="76"/>
      <c r="AE984" s="76"/>
      <c r="AF984" s="76"/>
      <c r="AG984" s="76"/>
      <c r="AH984" s="76"/>
      <c r="AI984" s="76"/>
      <c r="AJ984" s="76"/>
      <c r="AK984" s="76"/>
      <c r="AL984" s="76"/>
      <c r="AM984" s="76"/>
      <c r="AN984" s="76"/>
      <c r="AO984" s="145"/>
      <c r="AP984" s="247" t="str">
        <f>IF(F984="","",IFERROR(VLOOKUP(SUBSTITUTE(SUBSTITUTE(Tabla1[[#This Row],[Uso Sistemas]],"T","P"),"N","F"),Parámetros!$M$2:$N$17,2,0),"Completar hasta 3ra sem. para evaluar a Probacionista"))</f>
        <v/>
      </c>
      <c r="AQ984" s="39"/>
      <c r="AR984" s="39"/>
      <c r="AS984" s="39"/>
      <c r="AT984" s="28"/>
      <c r="AU984" s="55"/>
      <c r="AV984" s="55"/>
      <c r="AW984" s="55"/>
      <c r="AX984" s="249" t="str">
        <f>IF(V984="","",EOMONTH(EDATE(Tabla1[[#This Row],[Fecha Finalización]],2),0))</f>
        <v/>
      </c>
      <c r="AY984" s="39"/>
      <c r="AZ984" s="250" t="str">
        <f>IF(V984="","",EOMONTH(EDATE(Tabla1[[#This Row],[Fecha Finalización]],3),0))</f>
        <v/>
      </c>
      <c r="BA984" s="39"/>
      <c r="BB984" s="39"/>
      <c r="BC984" s="236"/>
      <c r="BD984" s="234" t="str">
        <f>IF(F984="","",Tabla1[[#This Row],[sem 01]]&amp;Tabla1[[#This Row],[sem 02]]&amp;Tabla1[[#This Row],[sem 03]])</f>
        <v/>
      </c>
      <c r="BE984" s="235" t="str">
        <f>IF(TRIM(F984)="","",$B$1&amp;"-"&amp;SUBSTITUTE(Tabla1[[#This Row],[Mes Inscrito]]," ","")&amp;"-"&amp;SUBSTITUTE(Tabla1[[#This Row],[Dia de clases Inscrito]]," ","")&amp;"-"&amp;SUBSTITUTE(Tabla1[[#This Row],[Horario Inscrito]]," ","")&amp;"-"&amp;Tabla1[[#This Row],[Fecha Inicio grupo]])</f>
        <v/>
      </c>
      <c r="BF984" s="252" t="str">
        <f>IF(F984="","",Tabla1[[#This Row],[Curso]])</f>
        <v/>
      </c>
      <c r="BG984" s="253" t="str">
        <f>+IF(TRIM(F984)="","",$B$1&amp;"-"&amp;TRIM(Tabla1[[#This Row],[Mes Inscrito]])&amp;"-"&amp;TRIM(Tabla1[[#This Row],[Dia de clases Inscrito]])&amp;"-"&amp;TRIM(Tabla1[[#This Row],[Horario Inscrito]])&amp;"-"&amp;TRIM(Tabla1[[#This Row],[Fecha Inicio grupo]])&amp;"-"&amp;TRIM(Tabla1[[#This Row],[Tipo Incrito]]))</f>
        <v/>
      </c>
      <c r="BH984" s="307"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8"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8"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8" t="str">
        <f>IF(Tabla1[[#This Row],[Fecha Inicio grupo]]="","",IFERROR(VLOOKUP(Tabla1[[#This Row],[Mes de Alta como miembro]],Parámetros!$AM$2:$AN$16,2,0),"01/01/1900"))</f>
        <v/>
      </c>
    </row>
    <row r="985" spans="1:63" ht="14.45">
      <c r="A985" s="68">
        <v>982</v>
      </c>
      <c r="B985" s="29"/>
      <c r="C985" s="34"/>
      <c r="D985" s="42"/>
      <c r="E985" s="64"/>
      <c r="F985" s="45"/>
      <c r="G985" s="45"/>
      <c r="H985" s="164"/>
      <c r="I985" s="42"/>
      <c r="J985" s="28"/>
      <c r="K985" s="69"/>
      <c r="L985" s="68"/>
      <c r="M985" s="46"/>
      <c r="N985" s="239" t="str">
        <f ca="1">IF(Tabla1[[#This Row],[Fecha de nac]]="","",IF(Tabla1[[#This Row],[Fecha Finalización]] &gt;=TODAY(), DATEDIF(Tabla1[[#This Row],[Fecha de nac]],TODAY(),"y"), ROUNDDOWN((Tabla1[[#This Row],[Fecha Finalización]] -Tabla1[[#This Row],[Fecha de nac]])/365,0)))</f>
        <v/>
      </c>
      <c r="O985" s="170"/>
      <c r="P985" s="34"/>
      <c r="Q985" s="67"/>
      <c r="R985" s="67"/>
      <c r="S985" s="67"/>
      <c r="T985" s="67"/>
      <c r="U985" s="244" t="str">
        <f>IF(F985="","",Tabla1[[#This Row],[Fecha Inicio grupo]]+3*7-7)</f>
        <v/>
      </c>
      <c r="V985" s="245" t="str">
        <f>IF(F985="","",EDATE(Tabla1[[#This Row],[Fecha Inicio grupo]],3))</f>
        <v/>
      </c>
      <c r="W985" s="29"/>
      <c r="X985" s="29"/>
      <c r="Y985" s="76"/>
      <c r="Z985" s="76"/>
      <c r="AA985" s="76"/>
      <c r="AB985" s="76"/>
      <c r="AC985" s="76"/>
      <c r="AD985" s="76"/>
      <c r="AE985" s="76"/>
      <c r="AF985" s="76"/>
      <c r="AG985" s="76"/>
      <c r="AH985" s="76"/>
      <c r="AI985" s="76"/>
      <c r="AJ985" s="76"/>
      <c r="AK985" s="76"/>
      <c r="AL985" s="76"/>
      <c r="AM985" s="76"/>
      <c r="AN985" s="76"/>
      <c r="AO985" s="145"/>
      <c r="AP985" s="247" t="str">
        <f>IF(F985="","",IFERROR(VLOOKUP(SUBSTITUTE(SUBSTITUTE(Tabla1[[#This Row],[Uso Sistemas]],"T","P"),"N","F"),Parámetros!$M$2:$N$17,2,0),"Completar hasta 3ra sem. para evaluar a Probacionista"))</f>
        <v/>
      </c>
      <c r="AQ985" s="39"/>
      <c r="AR985" s="39"/>
      <c r="AS985" s="39"/>
      <c r="AT985" s="28"/>
      <c r="AU985" s="55"/>
      <c r="AV985" s="55"/>
      <c r="AW985" s="55"/>
      <c r="AX985" s="249" t="str">
        <f>IF(V985="","",EOMONTH(EDATE(Tabla1[[#This Row],[Fecha Finalización]],2),0))</f>
        <v/>
      </c>
      <c r="AY985" s="39"/>
      <c r="AZ985" s="250" t="str">
        <f>IF(V985="","",EOMONTH(EDATE(Tabla1[[#This Row],[Fecha Finalización]],3),0))</f>
        <v/>
      </c>
      <c r="BA985" s="39"/>
      <c r="BB985" s="39"/>
      <c r="BC985" s="236"/>
      <c r="BD985" s="234" t="str">
        <f>IF(F985="","",Tabla1[[#This Row],[sem 01]]&amp;Tabla1[[#This Row],[sem 02]]&amp;Tabla1[[#This Row],[sem 03]])</f>
        <v/>
      </c>
      <c r="BE985" s="235" t="str">
        <f>IF(TRIM(F985)="","",$B$1&amp;"-"&amp;SUBSTITUTE(Tabla1[[#This Row],[Mes Inscrito]]," ","")&amp;"-"&amp;SUBSTITUTE(Tabla1[[#This Row],[Dia de clases Inscrito]]," ","")&amp;"-"&amp;SUBSTITUTE(Tabla1[[#This Row],[Horario Inscrito]]," ","")&amp;"-"&amp;Tabla1[[#This Row],[Fecha Inicio grupo]])</f>
        <v/>
      </c>
      <c r="BF985" s="252" t="str">
        <f>IF(F985="","",Tabla1[[#This Row],[Curso]])</f>
        <v/>
      </c>
      <c r="BG985" s="253" t="str">
        <f>+IF(TRIM(F985)="","",$B$1&amp;"-"&amp;TRIM(Tabla1[[#This Row],[Mes Inscrito]])&amp;"-"&amp;TRIM(Tabla1[[#This Row],[Dia de clases Inscrito]])&amp;"-"&amp;TRIM(Tabla1[[#This Row],[Horario Inscrito]])&amp;"-"&amp;TRIM(Tabla1[[#This Row],[Fecha Inicio grupo]])&amp;"-"&amp;TRIM(Tabla1[[#This Row],[Tipo Incrito]]))</f>
        <v/>
      </c>
      <c r="BH985" s="307"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8"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8"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8" t="str">
        <f>IF(Tabla1[[#This Row],[Fecha Inicio grupo]]="","",IFERROR(VLOOKUP(Tabla1[[#This Row],[Mes de Alta como miembro]],Parámetros!$AM$2:$AN$16,2,0),"01/01/1900"))</f>
        <v/>
      </c>
    </row>
    <row r="986" spans="1:63" ht="14.45">
      <c r="A986" s="68">
        <v>983</v>
      </c>
      <c r="B986" s="29"/>
      <c r="C986" s="34"/>
      <c r="D986" s="42"/>
      <c r="E986" s="64"/>
      <c r="F986" s="45"/>
      <c r="G986" s="45"/>
      <c r="H986" s="164"/>
      <c r="I986" s="42"/>
      <c r="J986" s="28"/>
      <c r="K986" s="69"/>
      <c r="L986" s="68"/>
      <c r="M986" s="46"/>
      <c r="N986" s="239" t="str">
        <f ca="1">IF(Tabla1[[#This Row],[Fecha de nac]]="","",IF(Tabla1[[#This Row],[Fecha Finalización]] &gt;=TODAY(), DATEDIF(Tabla1[[#This Row],[Fecha de nac]],TODAY(),"y"), ROUNDDOWN((Tabla1[[#This Row],[Fecha Finalización]] -Tabla1[[#This Row],[Fecha de nac]])/365,0)))</f>
        <v/>
      </c>
      <c r="O986" s="170"/>
      <c r="P986" s="34"/>
      <c r="Q986" s="67"/>
      <c r="R986" s="67"/>
      <c r="S986" s="67"/>
      <c r="T986" s="67"/>
      <c r="U986" s="244" t="str">
        <f>IF(F986="","",Tabla1[[#This Row],[Fecha Inicio grupo]]+3*7-7)</f>
        <v/>
      </c>
      <c r="V986" s="245" t="str">
        <f>IF(F986="","",EDATE(Tabla1[[#This Row],[Fecha Inicio grupo]],3))</f>
        <v/>
      </c>
      <c r="W986" s="29"/>
      <c r="X986" s="29"/>
      <c r="Y986" s="76"/>
      <c r="Z986" s="76"/>
      <c r="AA986" s="76"/>
      <c r="AB986" s="76"/>
      <c r="AC986" s="76"/>
      <c r="AD986" s="76"/>
      <c r="AE986" s="76"/>
      <c r="AF986" s="76"/>
      <c r="AG986" s="76"/>
      <c r="AH986" s="76"/>
      <c r="AI986" s="76"/>
      <c r="AJ986" s="76"/>
      <c r="AK986" s="76"/>
      <c r="AL986" s="76"/>
      <c r="AM986" s="76"/>
      <c r="AN986" s="76"/>
      <c r="AO986" s="145"/>
      <c r="AP986" s="247" t="str">
        <f>IF(F986="","",IFERROR(VLOOKUP(SUBSTITUTE(SUBSTITUTE(Tabla1[[#This Row],[Uso Sistemas]],"T","P"),"N","F"),Parámetros!$M$2:$N$17,2,0),"Completar hasta 3ra sem. para evaluar a Probacionista"))</f>
        <v/>
      </c>
      <c r="AQ986" s="39"/>
      <c r="AR986" s="39"/>
      <c r="AS986" s="39"/>
      <c r="AT986" s="28"/>
      <c r="AU986" s="55"/>
      <c r="AV986" s="55"/>
      <c r="AW986" s="55"/>
      <c r="AX986" s="249" t="str">
        <f>IF(V986="","",EOMONTH(EDATE(Tabla1[[#This Row],[Fecha Finalización]],2),0))</f>
        <v/>
      </c>
      <c r="AY986" s="39"/>
      <c r="AZ986" s="250" t="str">
        <f>IF(V986="","",EOMONTH(EDATE(Tabla1[[#This Row],[Fecha Finalización]],3),0))</f>
        <v/>
      </c>
      <c r="BA986" s="39"/>
      <c r="BB986" s="39"/>
      <c r="BC986" s="236"/>
      <c r="BD986" s="234" t="str">
        <f>IF(F986="","",Tabla1[[#This Row],[sem 01]]&amp;Tabla1[[#This Row],[sem 02]]&amp;Tabla1[[#This Row],[sem 03]])</f>
        <v/>
      </c>
      <c r="BE986" s="235" t="str">
        <f>IF(TRIM(F986)="","",$B$1&amp;"-"&amp;SUBSTITUTE(Tabla1[[#This Row],[Mes Inscrito]]," ","")&amp;"-"&amp;SUBSTITUTE(Tabla1[[#This Row],[Dia de clases Inscrito]]," ","")&amp;"-"&amp;SUBSTITUTE(Tabla1[[#This Row],[Horario Inscrito]]," ","")&amp;"-"&amp;Tabla1[[#This Row],[Fecha Inicio grupo]])</f>
        <v/>
      </c>
      <c r="BF986" s="252" t="str">
        <f>IF(F986="","",Tabla1[[#This Row],[Curso]])</f>
        <v/>
      </c>
      <c r="BG986" s="253" t="str">
        <f>+IF(TRIM(F986)="","",$B$1&amp;"-"&amp;TRIM(Tabla1[[#This Row],[Mes Inscrito]])&amp;"-"&amp;TRIM(Tabla1[[#This Row],[Dia de clases Inscrito]])&amp;"-"&amp;TRIM(Tabla1[[#This Row],[Horario Inscrito]])&amp;"-"&amp;TRIM(Tabla1[[#This Row],[Fecha Inicio grupo]])&amp;"-"&amp;TRIM(Tabla1[[#This Row],[Tipo Incrito]]))</f>
        <v/>
      </c>
      <c r="BH986" s="307"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8"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8"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8" t="str">
        <f>IF(Tabla1[[#This Row],[Fecha Inicio grupo]]="","",IFERROR(VLOOKUP(Tabla1[[#This Row],[Mes de Alta como miembro]],Parámetros!$AM$2:$AN$16,2,0),"01/01/1900"))</f>
        <v/>
      </c>
    </row>
    <row r="987" spans="1:63" ht="14.45">
      <c r="A987" s="68">
        <v>984</v>
      </c>
      <c r="B987" s="29"/>
      <c r="C987" s="34"/>
      <c r="D987" s="42"/>
      <c r="E987" s="64"/>
      <c r="F987" s="45"/>
      <c r="G987" s="45"/>
      <c r="H987" s="164"/>
      <c r="I987" s="42"/>
      <c r="J987" s="28"/>
      <c r="K987" s="69"/>
      <c r="L987" s="68"/>
      <c r="M987" s="46"/>
      <c r="N987" s="239" t="str">
        <f ca="1">IF(Tabla1[[#This Row],[Fecha de nac]]="","",IF(Tabla1[[#This Row],[Fecha Finalización]] &gt;=TODAY(), DATEDIF(Tabla1[[#This Row],[Fecha de nac]],TODAY(),"y"), ROUNDDOWN((Tabla1[[#This Row],[Fecha Finalización]] -Tabla1[[#This Row],[Fecha de nac]])/365,0)))</f>
        <v/>
      </c>
      <c r="O987" s="170"/>
      <c r="P987" s="34"/>
      <c r="Q987" s="67"/>
      <c r="R987" s="67"/>
      <c r="S987" s="67"/>
      <c r="T987" s="67"/>
      <c r="U987" s="244" t="str">
        <f>IF(F987="","",Tabla1[[#This Row],[Fecha Inicio grupo]]+3*7-7)</f>
        <v/>
      </c>
      <c r="V987" s="245" t="str">
        <f>IF(F987="","",EDATE(Tabla1[[#This Row],[Fecha Inicio grupo]],3))</f>
        <v/>
      </c>
      <c r="W987" s="29"/>
      <c r="X987" s="29"/>
      <c r="Y987" s="76"/>
      <c r="Z987" s="76"/>
      <c r="AA987" s="76"/>
      <c r="AB987" s="76"/>
      <c r="AC987" s="76"/>
      <c r="AD987" s="76"/>
      <c r="AE987" s="76"/>
      <c r="AF987" s="76"/>
      <c r="AG987" s="76"/>
      <c r="AH987" s="76"/>
      <c r="AI987" s="76"/>
      <c r="AJ987" s="76"/>
      <c r="AK987" s="76"/>
      <c r="AL987" s="76"/>
      <c r="AM987" s="76"/>
      <c r="AN987" s="76"/>
      <c r="AO987" s="145"/>
      <c r="AP987" s="247" t="str">
        <f>IF(F987="","",IFERROR(VLOOKUP(SUBSTITUTE(SUBSTITUTE(Tabla1[[#This Row],[Uso Sistemas]],"T","P"),"N","F"),Parámetros!$M$2:$N$17,2,0),"Completar hasta 3ra sem. para evaluar a Probacionista"))</f>
        <v/>
      </c>
      <c r="AQ987" s="39"/>
      <c r="AR987" s="39"/>
      <c r="AS987" s="39"/>
      <c r="AT987" s="28"/>
      <c r="AU987" s="55"/>
      <c r="AV987" s="55"/>
      <c r="AW987" s="55"/>
      <c r="AX987" s="249" t="str">
        <f>IF(V987="","",EOMONTH(EDATE(Tabla1[[#This Row],[Fecha Finalización]],2),0))</f>
        <v/>
      </c>
      <c r="AY987" s="39"/>
      <c r="AZ987" s="250" t="str">
        <f>IF(V987="","",EOMONTH(EDATE(Tabla1[[#This Row],[Fecha Finalización]],3),0))</f>
        <v/>
      </c>
      <c r="BA987" s="39"/>
      <c r="BB987" s="39"/>
      <c r="BC987" s="236"/>
      <c r="BD987" s="234" t="str">
        <f>IF(F987="","",Tabla1[[#This Row],[sem 01]]&amp;Tabla1[[#This Row],[sem 02]]&amp;Tabla1[[#This Row],[sem 03]])</f>
        <v/>
      </c>
      <c r="BE987" s="235" t="str">
        <f>IF(TRIM(F987)="","",$B$1&amp;"-"&amp;SUBSTITUTE(Tabla1[[#This Row],[Mes Inscrito]]," ","")&amp;"-"&amp;SUBSTITUTE(Tabla1[[#This Row],[Dia de clases Inscrito]]," ","")&amp;"-"&amp;SUBSTITUTE(Tabla1[[#This Row],[Horario Inscrito]]," ","")&amp;"-"&amp;Tabla1[[#This Row],[Fecha Inicio grupo]])</f>
        <v/>
      </c>
      <c r="BF987" s="252" t="str">
        <f>IF(F987="","",Tabla1[[#This Row],[Curso]])</f>
        <v/>
      </c>
      <c r="BG987" s="253" t="str">
        <f>+IF(TRIM(F987)="","",$B$1&amp;"-"&amp;TRIM(Tabla1[[#This Row],[Mes Inscrito]])&amp;"-"&amp;TRIM(Tabla1[[#This Row],[Dia de clases Inscrito]])&amp;"-"&amp;TRIM(Tabla1[[#This Row],[Horario Inscrito]])&amp;"-"&amp;TRIM(Tabla1[[#This Row],[Fecha Inicio grupo]])&amp;"-"&amp;TRIM(Tabla1[[#This Row],[Tipo Incrito]]))</f>
        <v/>
      </c>
      <c r="BH987" s="307"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8"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8"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8" t="str">
        <f>IF(Tabla1[[#This Row],[Fecha Inicio grupo]]="","",IFERROR(VLOOKUP(Tabla1[[#This Row],[Mes de Alta como miembro]],Parámetros!$AM$2:$AN$16,2,0),"01/01/1900"))</f>
        <v/>
      </c>
    </row>
    <row r="988" spans="1:63" ht="14.45">
      <c r="A988" s="68">
        <v>985</v>
      </c>
      <c r="B988" s="29"/>
      <c r="C988" s="34"/>
      <c r="D988" s="42"/>
      <c r="E988" s="64"/>
      <c r="F988" s="45"/>
      <c r="G988" s="45"/>
      <c r="H988" s="164"/>
      <c r="I988" s="42"/>
      <c r="J988" s="28"/>
      <c r="K988" s="69"/>
      <c r="L988" s="68"/>
      <c r="M988" s="46"/>
      <c r="N988" s="239" t="str">
        <f ca="1">IF(Tabla1[[#This Row],[Fecha de nac]]="","",IF(Tabla1[[#This Row],[Fecha Finalización]] &gt;=TODAY(), DATEDIF(Tabla1[[#This Row],[Fecha de nac]],TODAY(),"y"), ROUNDDOWN((Tabla1[[#This Row],[Fecha Finalización]] -Tabla1[[#This Row],[Fecha de nac]])/365,0)))</f>
        <v/>
      </c>
      <c r="O988" s="170"/>
      <c r="P988" s="34"/>
      <c r="Q988" s="67"/>
      <c r="R988" s="67"/>
      <c r="S988" s="67"/>
      <c r="T988" s="67"/>
      <c r="U988" s="244" t="str">
        <f>IF(F988="","",Tabla1[[#This Row],[Fecha Inicio grupo]]+3*7-7)</f>
        <v/>
      </c>
      <c r="V988" s="245" t="str">
        <f>IF(F988="","",EDATE(Tabla1[[#This Row],[Fecha Inicio grupo]],3))</f>
        <v/>
      </c>
      <c r="W988" s="29"/>
      <c r="X988" s="29"/>
      <c r="Y988" s="76"/>
      <c r="Z988" s="76"/>
      <c r="AA988" s="76"/>
      <c r="AB988" s="76"/>
      <c r="AC988" s="76"/>
      <c r="AD988" s="76"/>
      <c r="AE988" s="76"/>
      <c r="AF988" s="76"/>
      <c r="AG988" s="76"/>
      <c r="AH988" s="76"/>
      <c r="AI988" s="76"/>
      <c r="AJ988" s="76"/>
      <c r="AK988" s="76"/>
      <c r="AL988" s="76"/>
      <c r="AM988" s="76"/>
      <c r="AN988" s="76"/>
      <c r="AO988" s="145"/>
      <c r="AP988" s="247" t="str">
        <f>IF(F988="","",IFERROR(VLOOKUP(SUBSTITUTE(SUBSTITUTE(Tabla1[[#This Row],[Uso Sistemas]],"T","P"),"N","F"),Parámetros!$M$2:$N$17,2,0),"Completar hasta 3ra sem. para evaluar a Probacionista"))</f>
        <v/>
      </c>
      <c r="AQ988" s="39"/>
      <c r="AR988" s="39"/>
      <c r="AS988" s="39"/>
      <c r="AT988" s="28"/>
      <c r="AU988" s="55"/>
      <c r="AV988" s="55"/>
      <c r="AW988" s="55"/>
      <c r="AX988" s="249" t="str">
        <f>IF(V988="","",EOMONTH(EDATE(Tabla1[[#This Row],[Fecha Finalización]],2),0))</f>
        <v/>
      </c>
      <c r="AY988" s="39"/>
      <c r="AZ988" s="250" t="str">
        <f>IF(V988="","",EOMONTH(EDATE(Tabla1[[#This Row],[Fecha Finalización]],3),0))</f>
        <v/>
      </c>
      <c r="BA988" s="39"/>
      <c r="BB988" s="39"/>
      <c r="BC988" s="236"/>
      <c r="BD988" s="234" t="str">
        <f>IF(F988="","",Tabla1[[#This Row],[sem 01]]&amp;Tabla1[[#This Row],[sem 02]]&amp;Tabla1[[#This Row],[sem 03]])</f>
        <v/>
      </c>
      <c r="BE988" s="235" t="str">
        <f>IF(TRIM(F988)="","",$B$1&amp;"-"&amp;SUBSTITUTE(Tabla1[[#This Row],[Mes Inscrito]]," ","")&amp;"-"&amp;SUBSTITUTE(Tabla1[[#This Row],[Dia de clases Inscrito]]," ","")&amp;"-"&amp;SUBSTITUTE(Tabla1[[#This Row],[Horario Inscrito]]," ","")&amp;"-"&amp;Tabla1[[#This Row],[Fecha Inicio grupo]])</f>
        <v/>
      </c>
      <c r="BF988" s="252" t="str">
        <f>IF(F988="","",Tabla1[[#This Row],[Curso]])</f>
        <v/>
      </c>
      <c r="BG988" s="253" t="str">
        <f>+IF(TRIM(F988)="","",$B$1&amp;"-"&amp;TRIM(Tabla1[[#This Row],[Mes Inscrito]])&amp;"-"&amp;TRIM(Tabla1[[#This Row],[Dia de clases Inscrito]])&amp;"-"&amp;TRIM(Tabla1[[#This Row],[Horario Inscrito]])&amp;"-"&amp;TRIM(Tabla1[[#This Row],[Fecha Inicio grupo]])&amp;"-"&amp;TRIM(Tabla1[[#This Row],[Tipo Incrito]]))</f>
        <v/>
      </c>
      <c r="BH988" s="307"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8"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8"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8" t="str">
        <f>IF(Tabla1[[#This Row],[Fecha Inicio grupo]]="","",IFERROR(VLOOKUP(Tabla1[[#This Row],[Mes de Alta como miembro]],Parámetros!$AM$2:$AN$16,2,0),"01/01/1900"))</f>
        <v/>
      </c>
    </row>
    <row r="989" spans="1:63" ht="14.45">
      <c r="A989" s="68">
        <v>986</v>
      </c>
      <c r="B989" s="29"/>
      <c r="C989" s="34"/>
      <c r="D989" s="42"/>
      <c r="E989" s="64"/>
      <c r="F989" s="45"/>
      <c r="G989" s="45"/>
      <c r="H989" s="164"/>
      <c r="I989" s="42"/>
      <c r="J989" s="28"/>
      <c r="K989" s="69"/>
      <c r="L989" s="68"/>
      <c r="M989" s="46"/>
      <c r="N989" s="239" t="str">
        <f ca="1">IF(Tabla1[[#This Row],[Fecha de nac]]="","",IF(Tabla1[[#This Row],[Fecha Finalización]] &gt;=TODAY(), DATEDIF(Tabla1[[#This Row],[Fecha de nac]],TODAY(),"y"), ROUNDDOWN((Tabla1[[#This Row],[Fecha Finalización]] -Tabla1[[#This Row],[Fecha de nac]])/365,0)))</f>
        <v/>
      </c>
      <c r="O989" s="170"/>
      <c r="P989" s="34"/>
      <c r="Q989" s="67"/>
      <c r="R989" s="67"/>
      <c r="S989" s="67"/>
      <c r="T989" s="67"/>
      <c r="U989" s="244" t="str">
        <f>IF(F989="","",Tabla1[[#This Row],[Fecha Inicio grupo]]+3*7-7)</f>
        <v/>
      </c>
      <c r="V989" s="245" t="str">
        <f>IF(F989="","",EDATE(Tabla1[[#This Row],[Fecha Inicio grupo]],3))</f>
        <v/>
      </c>
      <c r="W989" s="29"/>
      <c r="X989" s="29"/>
      <c r="Y989" s="76"/>
      <c r="Z989" s="76"/>
      <c r="AA989" s="76"/>
      <c r="AB989" s="76"/>
      <c r="AC989" s="76"/>
      <c r="AD989" s="76"/>
      <c r="AE989" s="76"/>
      <c r="AF989" s="76"/>
      <c r="AG989" s="76"/>
      <c r="AH989" s="76"/>
      <c r="AI989" s="76"/>
      <c r="AJ989" s="76"/>
      <c r="AK989" s="76"/>
      <c r="AL989" s="76"/>
      <c r="AM989" s="76"/>
      <c r="AN989" s="76"/>
      <c r="AO989" s="145"/>
      <c r="AP989" s="247" t="str">
        <f>IF(F989="","",IFERROR(VLOOKUP(SUBSTITUTE(SUBSTITUTE(Tabla1[[#This Row],[Uso Sistemas]],"T","P"),"N","F"),Parámetros!$M$2:$N$17,2,0),"Completar hasta 3ra sem. para evaluar a Probacionista"))</f>
        <v/>
      </c>
      <c r="AQ989" s="39"/>
      <c r="AR989" s="39"/>
      <c r="AS989" s="39"/>
      <c r="AT989" s="28"/>
      <c r="AU989" s="55"/>
      <c r="AV989" s="55"/>
      <c r="AW989" s="55"/>
      <c r="AX989" s="249" t="str">
        <f>IF(V989="","",EOMONTH(EDATE(Tabla1[[#This Row],[Fecha Finalización]],2),0))</f>
        <v/>
      </c>
      <c r="AY989" s="39"/>
      <c r="AZ989" s="250" t="str">
        <f>IF(V989="","",EOMONTH(EDATE(Tabla1[[#This Row],[Fecha Finalización]],3),0))</f>
        <v/>
      </c>
      <c r="BA989" s="39"/>
      <c r="BB989" s="39"/>
      <c r="BC989" s="236"/>
      <c r="BD989" s="234" t="str">
        <f>IF(F989="","",Tabla1[[#This Row],[sem 01]]&amp;Tabla1[[#This Row],[sem 02]]&amp;Tabla1[[#This Row],[sem 03]])</f>
        <v/>
      </c>
      <c r="BE989" s="235" t="str">
        <f>IF(TRIM(F989)="","",$B$1&amp;"-"&amp;SUBSTITUTE(Tabla1[[#This Row],[Mes Inscrito]]," ","")&amp;"-"&amp;SUBSTITUTE(Tabla1[[#This Row],[Dia de clases Inscrito]]," ","")&amp;"-"&amp;SUBSTITUTE(Tabla1[[#This Row],[Horario Inscrito]]," ","")&amp;"-"&amp;Tabla1[[#This Row],[Fecha Inicio grupo]])</f>
        <v/>
      </c>
      <c r="BF989" s="252" t="str">
        <f>IF(F989="","",Tabla1[[#This Row],[Curso]])</f>
        <v/>
      </c>
      <c r="BG989" s="253" t="str">
        <f>+IF(TRIM(F989)="","",$B$1&amp;"-"&amp;TRIM(Tabla1[[#This Row],[Mes Inscrito]])&amp;"-"&amp;TRIM(Tabla1[[#This Row],[Dia de clases Inscrito]])&amp;"-"&amp;TRIM(Tabla1[[#This Row],[Horario Inscrito]])&amp;"-"&amp;TRIM(Tabla1[[#This Row],[Fecha Inicio grupo]])&amp;"-"&amp;TRIM(Tabla1[[#This Row],[Tipo Incrito]]))</f>
        <v/>
      </c>
      <c r="BH989" s="307"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8"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8"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8" t="str">
        <f>IF(Tabla1[[#This Row],[Fecha Inicio grupo]]="","",IFERROR(VLOOKUP(Tabla1[[#This Row],[Mes de Alta como miembro]],Parámetros!$AM$2:$AN$16,2,0),"01/01/1900"))</f>
        <v/>
      </c>
    </row>
    <row r="990" spans="1:63" ht="14.45">
      <c r="A990" s="68">
        <v>987</v>
      </c>
      <c r="B990" s="29"/>
      <c r="C990" s="34"/>
      <c r="D990" s="42"/>
      <c r="E990" s="64"/>
      <c r="F990" s="45"/>
      <c r="G990" s="45"/>
      <c r="H990" s="164"/>
      <c r="I990" s="42"/>
      <c r="J990" s="28"/>
      <c r="K990" s="69"/>
      <c r="L990" s="68"/>
      <c r="M990" s="46"/>
      <c r="N990" s="239" t="str">
        <f ca="1">IF(Tabla1[[#This Row],[Fecha de nac]]="","",IF(Tabla1[[#This Row],[Fecha Finalización]] &gt;=TODAY(), DATEDIF(Tabla1[[#This Row],[Fecha de nac]],TODAY(),"y"), ROUNDDOWN((Tabla1[[#This Row],[Fecha Finalización]] -Tabla1[[#This Row],[Fecha de nac]])/365,0)))</f>
        <v/>
      </c>
      <c r="O990" s="170"/>
      <c r="P990" s="34"/>
      <c r="Q990" s="67"/>
      <c r="R990" s="67"/>
      <c r="S990" s="67"/>
      <c r="T990" s="67"/>
      <c r="U990" s="244" t="str">
        <f>IF(F990="","",Tabla1[[#This Row],[Fecha Inicio grupo]]+3*7-7)</f>
        <v/>
      </c>
      <c r="V990" s="245" t="str">
        <f>IF(F990="","",EDATE(Tabla1[[#This Row],[Fecha Inicio grupo]],3))</f>
        <v/>
      </c>
      <c r="W990" s="29"/>
      <c r="X990" s="29"/>
      <c r="Y990" s="76"/>
      <c r="Z990" s="76"/>
      <c r="AA990" s="76"/>
      <c r="AB990" s="76"/>
      <c r="AC990" s="76"/>
      <c r="AD990" s="76"/>
      <c r="AE990" s="76"/>
      <c r="AF990" s="76"/>
      <c r="AG990" s="76"/>
      <c r="AH990" s="76"/>
      <c r="AI990" s="76"/>
      <c r="AJ990" s="76"/>
      <c r="AK990" s="76"/>
      <c r="AL990" s="76"/>
      <c r="AM990" s="76"/>
      <c r="AN990" s="76"/>
      <c r="AO990" s="145"/>
      <c r="AP990" s="247" t="str">
        <f>IF(F990="","",IFERROR(VLOOKUP(SUBSTITUTE(SUBSTITUTE(Tabla1[[#This Row],[Uso Sistemas]],"T","P"),"N","F"),Parámetros!$M$2:$N$17,2,0),"Completar hasta 3ra sem. para evaluar a Probacionista"))</f>
        <v/>
      </c>
      <c r="AQ990" s="39"/>
      <c r="AR990" s="39"/>
      <c r="AS990" s="39"/>
      <c r="AT990" s="28"/>
      <c r="AU990" s="55"/>
      <c r="AV990" s="55"/>
      <c r="AW990" s="55"/>
      <c r="AX990" s="249" t="str">
        <f>IF(V990="","",EOMONTH(EDATE(Tabla1[[#This Row],[Fecha Finalización]],2),0))</f>
        <v/>
      </c>
      <c r="AY990" s="39"/>
      <c r="AZ990" s="250" t="str">
        <f>IF(V990="","",EOMONTH(EDATE(Tabla1[[#This Row],[Fecha Finalización]],3),0))</f>
        <v/>
      </c>
      <c r="BA990" s="39"/>
      <c r="BB990" s="39"/>
      <c r="BC990" s="236"/>
      <c r="BD990" s="234" t="str">
        <f>IF(F990="","",Tabla1[[#This Row],[sem 01]]&amp;Tabla1[[#This Row],[sem 02]]&amp;Tabla1[[#This Row],[sem 03]])</f>
        <v/>
      </c>
      <c r="BE990" s="235" t="str">
        <f>IF(TRIM(F990)="","",$B$1&amp;"-"&amp;SUBSTITUTE(Tabla1[[#This Row],[Mes Inscrito]]," ","")&amp;"-"&amp;SUBSTITUTE(Tabla1[[#This Row],[Dia de clases Inscrito]]," ","")&amp;"-"&amp;SUBSTITUTE(Tabla1[[#This Row],[Horario Inscrito]]," ","")&amp;"-"&amp;Tabla1[[#This Row],[Fecha Inicio grupo]])</f>
        <v/>
      </c>
      <c r="BF990" s="252" t="str">
        <f>IF(F990="","",Tabla1[[#This Row],[Curso]])</f>
        <v/>
      </c>
      <c r="BG990" s="253" t="str">
        <f>+IF(TRIM(F990)="","",$B$1&amp;"-"&amp;TRIM(Tabla1[[#This Row],[Mes Inscrito]])&amp;"-"&amp;TRIM(Tabla1[[#This Row],[Dia de clases Inscrito]])&amp;"-"&amp;TRIM(Tabla1[[#This Row],[Horario Inscrito]])&amp;"-"&amp;TRIM(Tabla1[[#This Row],[Fecha Inicio grupo]])&amp;"-"&amp;TRIM(Tabla1[[#This Row],[Tipo Incrito]]))</f>
        <v/>
      </c>
      <c r="BH990" s="307"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8"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8"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8" t="str">
        <f>IF(Tabla1[[#This Row],[Fecha Inicio grupo]]="","",IFERROR(VLOOKUP(Tabla1[[#This Row],[Mes de Alta como miembro]],Parámetros!$AM$2:$AN$16,2,0),"01/01/1900"))</f>
        <v/>
      </c>
    </row>
    <row r="991" spans="1:63" ht="14.45">
      <c r="A991" s="68">
        <v>988</v>
      </c>
      <c r="B991" s="29"/>
      <c r="C991" s="34"/>
      <c r="D991" s="42"/>
      <c r="E991" s="64"/>
      <c r="F991" s="45"/>
      <c r="G991" s="45"/>
      <c r="H991" s="164"/>
      <c r="I991" s="42"/>
      <c r="J991" s="28"/>
      <c r="K991" s="69"/>
      <c r="L991" s="68"/>
      <c r="M991" s="46"/>
      <c r="N991" s="239" t="str">
        <f ca="1">IF(Tabla1[[#This Row],[Fecha de nac]]="","",IF(Tabla1[[#This Row],[Fecha Finalización]] &gt;=TODAY(), DATEDIF(Tabla1[[#This Row],[Fecha de nac]],TODAY(),"y"), ROUNDDOWN((Tabla1[[#This Row],[Fecha Finalización]] -Tabla1[[#This Row],[Fecha de nac]])/365,0)))</f>
        <v/>
      </c>
      <c r="O991" s="170"/>
      <c r="P991" s="34"/>
      <c r="Q991" s="67"/>
      <c r="R991" s="67"/>
      <c r="S991" s="67"/>
      <c r="T991" s="67"/>
      <c r="U991" s="244" t="str">
        <f>IF(F991="","",Tabla1[[#This Row],[Fecha Inicio grupo]]+3*7-7)</f>
        <v/>
      </c>
      <c r="V991" s="245" t="str">
        <f>IF(F991="","",EDATE(Tabla1[[#This Row],[Fecha Inicio grupo]],3))</f>
        <v/>
      </c>
      <c r="W991" s="29"/>
      <c r="X991" s="29"/>
      <c r="Y991" s="76"/>
      <c r="Z991" s="76"/>
      <c r="AA991" s="76"/>
      <c r="AB991" s="76"/>
      <c r="AC991" s="76"/>
      <c r="AD991" s="76"/>
      <c r="AE991" s="76"/>
      <c r="AF991" s="76"/>
      <c r="AG991" s="76"/>
      <c r="AH991" s="76"/>
      <c r="AI991" s="76"/>
      <c r="AJ991" s="76"/>
      <c r="AK991" s="76"/>
      <c r="AL991" s="76"/>
      <c r="AM991" s="76"/>
      <c r="AN991" s="76"/>
      <c r="AO991" s="145"/>
      <c r="AP991" s="247" t="str">
        <f>IF(F991="","",IFERROR(VLOOKUP(SUBSTITUTE(SUBSTITUTE(Tabla1[[#This Row],[Uso Sistemas]],"T","P"),"N","F"),Parámetros!$M$2:$N$17,2,0),"Completar hasta 3ra sem. para evaluar a Probacionista"))</f>
        <v/>
      </c>
      <c r="AQ991" s="39"/>
      <c r="AR991" s="39"/>
      <c r="AS991" s="39"/>
      <c r="AT991" s="28"/>
      <c r="AU991" s="55"/>
      <c r="AV991" s="55"/>
      <c r="AW991" s="55"/>
      <c r="AX991" s="249" t="str">
        <f>IF(V991="","",EOMONTH(EDATE(Tabla1[[#This Row],[Fecha Finalización]],2),0))</f>
        <v/>
      </c>
      <c r="AY991" s="39"/>
      <c r="AZ991" s="250" t="str">
        <f>IF(V991="","",EOMONTH(EDATE(Tabla1[[#This Row],[Fecha Finalización]],3),0))</f>
        <v/>
      </c>
      <c r="BA991" s="39"/>
      <c r="BB991" s="39"/>
      <c r="BC991" s="236"/>
      <c r="BD991" s="234" t="str">
        <f>IF(F991="","",Tabla1[[#This Row],[sem 01]]&amp;Tabla1[[#This Row],[sem 02]]&amp;Tabla1[[#This Row],[sem 03]])</f>
        <v/>
      </c>
      <c r="BE991" s="235" t="str">
        <f>IF(TRIM(F991)="","",$B$1&amp;"-"&amp;SUBSTITUTE(Tabla1[[#This Row],[Mes Inscrito]]," ","")&amp;"-"&amp;SUBSTITUTE(Tabla1[[#This Row],[Dia de clases Inscrito]]," ","")&amp;"-"&amp;SUBSTITUTE(Tabla1[[#This Row],[Horario Inscrito]]," ","")&amp;"-"&amp;Tabla1[[#This Row],[Fecha Inicio grupo]])</f>
        <v/>
      </c>
      <c r="BF991" s="252" t="str">
        <f>IF(F991="","",Tabla1[[#This Row],[Curso]])</f>
        <v/>
      </c>
      <c r="BG991" s="253" t="str">
        <f>+IF(TRIM(F991)="","",$B$1&amp;"-"&amp;TRIM(Tabla1[[#This Row],[Mes Inscrito]])&amp;"-"&amp;TRIM(Tabla1[[#This Row],[Dia de clases Inscrito]])&amp;"-"&amp;TRIM(Tabla1[[#This Row],[Horario Inscrito]])&amp;"-"&amp;TRIM(Tabla1[[#This Row],[Fecha Inicio grupo]])&amp;"-"&amp;TRIM(Tabla1[[#This Row],[Tipo Incrito]]))</f>
        <v/>
      </c>
      <c r="BH991" s="307"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8"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8"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8" t="str">
        <f>IF(Tabla1[[#This Row],[Fecha Inicio grupo]]="","",IFERROR(VLOOKUP(Tabla1[[#This Row],[Mes de Alta como miembro]],Parámetros!$AM$2:$AN$16,2,0),"01/01/1900"))</f>
        <v/>
      </c>
    </row>
    <row r="992" spans="1:63" ht="14.45">
      <c r="A992" s="68">
        <v>989</v>
      </c>
      <c r="B992" s="29"/>
      <c r="C992" s="34"/>
      <c r="D992" s="42"/>
      <c r="E992" s="64"/>
      <c r="F992" s="45"/>
      <c r="G992" s="45"/>
      <c r="H992" s="164"/>
      <c r="I992" s="42"/>
      <c r="J992" s="28"/>
      <c r="K992" s="69"/>
      <c r="L992" s="68"/>
      <c r="M992" s="46"/>
      <c r="N992" s="239" t="str">
        <f ca="1">IF(Tabla1[[#This Row],[Fecha de nac]]="","",IF(Tabla1[[#This Row],[Fecha Finalización]] &gt;=TODAY(), DATEDIF(Tabla1[[#This Row],[Fecha de nac]],TODAY(),"y"), ROUNDDOWN((Tabla1[[#This Row],[Fecha Finalización]] -Tabla1[[#This Row],[Fecha de nac]])/365,0)))</f>
        <v/>
      </c>
      <c r="O992" s="170"/>
      <c r="P992" s="34"/>
      <c r="Q992" s="67"/>
      <c r="R992" s="67"/>
      <c r="S992" s="67"/>
      <c r="T992" s="67"/>
      <c r="U992" s="244" t="str">
        <f>IF(F992="","",Tabla1[[#This Row],[Fecha Inicio grupo]]+3*7-7)</f>
        <v/>
      </c>
      <c r="V992" s="245" t="str">
        <f>IF(F992="","",EDATE(Tabla1[[#This Row],[Fecha Inicio grupo]],3))</f>
        <v/>
      </c>
      <c r="W992" s="29"/>
      <c r="X992" s="29"/>
      <c r="Y992" s="76"/>
      <c r="Z992" s="76"/>
      <c r="AA992" s="76"/>
      <c r="AB992" s="76"/>
      <c r="AC992" s="76"/>
      <c r="AD992" s="76"/>
      <c r="AE992" s="76"/>
      <c r="AF992" s="76"/>
      <c r="AG992" s="76"/>
      <c r="AH992" s="76"/>
      <c r="AI992" s="76"/>
      <c r="AJ992" s="76"/>
      <c r="AK992" s="76"/>
      <c r="AL992" s="76"/>
      <c r="AM992" s="76"/>
      <c r="AN992" s="76"/>
      <c r="AO992" s="145"/>
      <c r="AP992" s="247" t="str">
        <f>IF(F992="","",IFERROR(VLOOKUP(SUBSTITUTE(SUBSTITUTE(Tabla1[[#This Row],[Uso Sistemas]],"T","P"),"N","F"),Parámetros!$M$2:$N$17,2,0),"Completar hasta 3ra sem. para evaluar a Probacionista"))</f>
        <v/>
      </c>
      <c r="AQ992" s="39"/>
      <c r="AR992" s="39"/>
      <c r="AS992" s="39"/>
      <c r="AT992" s="28"/>
      <c r="AU992" s="55"/>
      <c r="AV992" s="55"/>
      <c r="AW992" s="55"/>
      <c r="AX992" s="249" t="str">
        <f>IF(V992="","",EOMONTH(EDATE(Tabla1[[#This Row],[Fecha Finalización]],2),0))</f>
        <v/>
      </c>
      <c r="AY992" s="39"/>
      <c r="AZ992" s="250" t="str">
        <f>IF(V992="","",EOMONTH(EDATE(Tabla1[[#This Row],[Fecha Finalización]],3),0))</f>
        <v/>
      </c>
      <c r="BA992" s="39"/>
      <c r="BB992" s="39"/>
      <c r="BC992" s="236"/>
      <c r="BD992" s="234" t="str">
        <f>IF(F992="","",Tabla1[[#This Row],[sem 01]]&amp;Tabla1[[#This Row],[sem 02]]&amp;Tabla1[[#This Row],[sem 03]])</f>
        <v/>
      </c>
      <c r="BE992" s="235" t="str">
        <f>IF(TRIM(F992)="","",$B$1&amp;"-"&amp;SUBSTITUTE(Tabla1[[#This Row],[Mes Inscrito]]," ","")&amp;"-"&amp;SUBSTITUTE(Tabla1[[#This Row],[Dia de clases Inscrito]]," ","")&amp;"-"&amp;SUBSTITUTE(Tabla1[[#This Row],[Horario Inscrito]]," ","")&amp;"-"&amp;Tabla1[[#This Row],[Fecha Inicio grupo]])</f>
        <v/>
      </c>
      <c r="BF992" s="252" t="str">
        <f>IF(F992="","",Tabla1[[#This Row],[Curso]])</f>
        <v/>
      </c>
      <c r="BG992" s="253" t="str">
        <f>+IF(TRIM(F992)="","",$B$1&amp;"-"&amp;TRIM(Tabla1[[#This Row],[Mes Inscrito]])&amp;"-"&amp;TRIM(Tabla1[[#This Row],[Dia de clases Inscrito]])&amp;"-"&amp;TRIM(Tabla1[[#This Row],[Horario Inscrito]])&amp;"-"&amp;TRIM(Tabla1[[#This Row],[Fecha Inicio grupo]])&amp;"-"&amp;TRIM(Tabla1[[#This Row],[Tipo Incrito]]))</f>
        <v/>
      </c>
      <c r="BH992" s="307"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8"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8"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8" t="str">
        <f>IF(Tabla1[[#This Row],[Fecha Inicio grupo]]="","",IFERROR(VLOOKUP(Tabla1[[#This Row],[Mes de Alta como miembro]],Parámetros!$AM$2:$AN$16,2,0),"01/01/1900"))</f>
        <v/>
      </c>
    </row>
    <row r="993" spans="1:63" ht="14.45">
      <c r="A993" s="68">
        <v>990</v>
      </c>
      <c r="B993" s="29"/>
      <c r="C993" s="34"/>
      <c r="D993" s="42"/>
      <c r="E993" s="64"/>
      <c r="F993" s="45"/>
      <c r="G993" s="45"/>
      <c r="H993" s="164"/>
      <c r="I993" s="42"/>
      <c r="J993" s="28"/>
      <c r="K993" s="69"/>
      <c r="L993" s="68"/>
      <c r="M993" s="46"/>
      <c r="N993" s="239" t="str">
        <f ca="1">IF(Tabla1[[#This Row],[Fecha de nac]]="","",IF(Tabla1[[#This Row],[Fecha Finalización]] &gt;=TODAY(), DATEDIF(Tabla1[[#This Row],[Fecha de nac]],TODAY(),"y"), ROUNDDOWN((Tabla1[[#This Row],[Fecha Finalización]] -Tabla1[[#This Row],[Fecha de nac]])/365,0)))</f>
        <v/>
      </c>
      <c r="O993" s="170"/>
      <c r="P993" s="34"/>
      <c r="Q993" s="67"/>
      <c r="R993" s="67"/>
      <c r="S993" s="67"/>
      <c r="T993" s="67"/>
      <c r="U993" s="244" t="str">
        <f>IF(F993="","",Tabla1[[#This Row],[Fecha Inicio grupo]]+3*7-7)</f>
        <v/>
      </c>
      <c r="V993" s="245" t="str">
        <f>IF(F993="","",EDATE(Tabla1[[#This Row],[Fecha Inicio grupo]],3))</f>
        <v/>
      </c>
      <c r="W993" s="29"/>
      <c r="X993" s="29"/>
      <c r="Y993" s="76"/>
      <c r="Z993" s="76"/>
      <c r="AA993" s="76"/>
      <c r="AB993" s="76"/>
      <c r="AC993" s="76"/>
      <c r="AD993" s="76"/>
      <c r="AE993" s="76"/>
      <c r="AF993" s="76"/>
      <c r="AG993" s="76"/>
      <c r="AH993" s="76"/>
      <c r="AI993" s="76"/>
      <c r="AJ993" s="76"/>
      <c r="AK993" s="76"/>
      <c r="AL993" s="76"/>
      <c r="AM993" s="76"/>
      <c r="AN993" s="76"/>
      <c r="AO993" s="145"/>
      <c r="AP993" s="247" t="str">
        <f>IF(F993="","",IFERROR(VLOOKUP(SUBSTITUTE(SUBSTITUTE(Tabla1[[#This Row],[Uso Sistemas]],"T","P"),"N","F"),Parámetros!$M$2:$N$17,2,0),"Completar hasta 3ra sem. para evaluar a Probacionista"))</f>
        <v/>
      </c>
      <c r="AQ993" s="39"/>
      <c r="AR993" s="39"/>
      <c r="AS993" s="39"/>
      <c r="AT993" s="28"/>
      <c r="AU993" s="55"/>
      <c r="AV993" s="55"/>
      <c r="AW993" s="55"/>
      <c r="AX993" s="249" t="str">
        <f>IF(V993="","",EOMONTH(EDATE(Tabla1[[#This Row],[Fecha Finalización]],2),0))</f>
        <v/>
      </c>
      <c r="AY993" s="39"/>
      <c r="AZ993" s="250" t="str">
        <f>IF(V993="","",EOMONTH(EDATE(Tabla1[[#This Row],[Fecha Finalización]],3),0))</f>
        <v/>
      </c>
      <c r="BA993" s="39"/>
      <c r="BB993" s="39"/>
      <c r="BC993" s="236"/>
      <c r="BD993" s="234" t="str">
        <f>IF(F993="","",Tabla1[[#This Row],[sem 01]]&amp;Tabla1[[#This Row],[sem 02]]&amp;Tabla1[[#This Row],[sem 03]])</f>
        <v/>
      </c>
      <c r="BE993" s="235" t="str">
        <f>IF(TRIM(F993)="","",$B$1&amp;"-"&amp;SUBSTITUTE(Tabla1[[#This Row],[Mes Inscrito]]," ","")&amp;"-"&amp;SUBSTITUTE(Tabla1[[#This Row],[Dia de clases Inscrito]]," ","")&amp;"-"&amp;SUBSTITUTE(Tabla1[[#This Row],[Horario Inscrito]]," ","")&amp;"-"&amp;Tabla1[[#This Row],[Fecha Inicio grupo]])</f>
        <v/>
      </c>
      <c r="BF993" s="252" t="str">
        <f>IF(F993="","",Tabla1[[#This Row],[Curso]])</f>
        <v/>
      </c>
      <c r="BG993" s="253" t="str">
        <f>+IF(TRIM(F993)="","",$B$1&amp;"-"&amp;TRIM(Tabla1[[#This Row],[Mes Inscrito]])&amp;"-"&amp;TRIM(Tabla1[[#This Row],[Dia de clases Inscrito]])&amp;"-"&amp;TRIM(Tabla1[[#This Row],[Horario Inscrito]])&amp;"-"&amp;TRIM(Tabla1[[#This Row],[Fecha Inicio grupo]])&amp;"-"&amp;TRIM(Tabla1[[#This Row],[Tipo Incrito]]))</f>
        <v/>
      </c>
      <c r="BH993" s="307"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8"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8"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8" t="str">
        <f>IF(Tabla1[[#This Row],[Fecha Inicio grupo]]="","",IFERROR(VLOOKUP(Tabla1[[#This Row],[Mes de Alta como miembro]],Parámetros!$AM$2:$AN$16,2,0),"01/01/1900"))</f>
        <v/>
      </c>
    </row>
    <row r="994" spans="1:63" ht="14.45">
      <c r="A994" s="68">
        <v>991</v>
      </c>
      <c r="B994" s="29"/>
      <c r="C994" s="34"/>
      <c r="D994" s="42"/>
      <c r="E994" s="64"/>
      <c r="F994" s="45"/>
      <c r="G994" s="45"/>
      <c r="H994" s="164"/>
      <c r="I994" s="42"/>
      <c r="J994" s="28"/>
      <c r="K994" s="69"/>
      <c r="L994" s="68"/>
      <c r="M994" s="46"/>
      <c r="N994" s="239" t="str">
        <f ca="1">IF(Tabla1[[#This Row],[Fecha de nac]]="","",IF(Tabla1[[#This Row],[Fecha Finalización]] &gt;=TODAY(), DATEDIF(Tabla1[[#This Row],[Fecha de nac]],TODAY(),"y"), ROUNDDOWN((Tabla1[[#This Row],[Fecha Finalización]] -Tabla1[[#This Row],[Fecha de nac]])/365,0)))</f>
        <v/>
      </c>
      <c r="O994" s="170"/>
      <c r="P994" s="34"/>
      <c r="Q994" s="67"/>
      <c r="R994" s="67"/>
      <c r="S994" s="67"/>
      <c r="T994" s="67"/>
      <c r="U994" s="244" t="str">
        <f>IF(F994="","",Tabla1[[#This Row],[Fecha Inicio grupo]]+3*7-7)</f>
        <v/>
      </c>
      <c r="V994" s="245" t="str">
        <f>IF(F994="","",EDATE(Tabla1[[#This Row],[Fecha Inicio grupo]],3))</f>
        <v/>
      </c>
      <c r="W994" s="29"/>
      <c r="X994" s="29"/>
      <c r="Y994" s="76"/>
      <c r="Z994" s="76"/>
      <c r="AA994" s="76"/>
      <c r="AB994" s="76"/>
      <c r="AC994" s="76"/>
      <c r="AD994" s="76"/>
      <c r="AE994" s="76"/>
      <c r="AF994" s="76"/>
      <c r="AG994" s="76"/>
      <c r="AH994" s="76"/>
      <c r="AI994" s="76"/>
      <c r="AJ994" s="76"/>
      <c r="AK994" s="76"/>
      <c r="AL994" s="76"/>
      <c r="AM994" s="76"/>
      <c r="AN994" s="76"/>
      <c r="AO994" s="145"/>
      <c r="AP994" s="247" t="str">
        <f>IF(F994="","",IFERROR(VLOOKUP(SUBSTITUTE(SUBSTITUTE(Tabla1[[#This Row],[Uso Sistemas]],"T","P"),"N","F"),Parámetros!$M$2:$N$17,2,0),"Completar hasta 3ra sem. para evaluar a Probacionista"))</f>
        <v/>
      </c>
      <c r="AQ994" s="39"/>
      <c r="AR994" s="39"/>
      <c r="AS994" s="39"/>
      <c r="AT994" s="28"/>
      <c r="AU994" s="55"/>
      <c r="AV994" s="55"/>
      <c r="AW994" s="55"/>
      <c r="AX994" s="249" t="str">
        <f>IF(V994="","",EOMONTH(EDATE(Tabla1[[#This Row],[Fecha Finalización]],2),0))</f>
        <v/>
      </c>
      <c r="AY994" s="39"/>
      <c r="AZ994" s="250" t="str">
        <f>IF(V994="","",EOMONTH(EDATE(Tabla1[[#This Row],[Fecha Finalización]],3),0))</f>
        <v/>
      </c>
      <c r="BA994" s="39"/>
      <c r="BB994" s="39"/>
      <c r="BC994" s="236"/>
      <c r="BD994" s="234" t="str">
        <f>IF(F994="","",Tabla1[[#This Row],[sem 01]]&amp;Tabla1[[#This Row],[sem 02]]&amp;Tabla1[[#This Row],[sem 03]])</f>
        <v/>
      </c>
      <c r="BE994" s="235" t="str">
        <f>IF(TRIM(F994)="","",$B$1&amp;"-"&amp;SUBSTITUTE(Tabla1[[#This Row],[Mes Inscrito]]," ","")&amp;"-"&amp;SUBSTITUTE(Tabla1[[#This Row],[Dia de clases Inscrito]]," ","")&amp;"-"&amp;SUBSTITUTE(Tabla1[[#This Row],[Horario Inscrito]]," ","")&amp;"-"&amp;Tabla1[[#This Row],[Fecha Inicio grupo]])</f>
        <v/>
      </c>
      <c r="BF994" s="252" t="str">
        <f>IF(F994="","",Tabla1[[#This Row],[Curso]])</f>
        <v/>
      </c>
      <c r="BG994" s="253" t="str">
        <f>+IF(TRIM(F994)="","",$B$1&amp;"-"&amp;TRIM(Tabla1[[#This Row],[Mes Inscrito]])&amp;"-"&amp;TRIM(Tabla1[[#This Row],[Dia de clases Inscrito]])&amp;"-"&amp;TRIM(Tabla1[[#This Row],[Horario Inscrito]])&amp;"-"&amp;TRIM(Tabla1[[#This Row],[Fecha Inicio grupo]])&amp;"-"&amp;TRIM(Tabla1[[#This Row],[Tipo Incrito]]))</f>
        <v/>
      </c>
      <c r="BH994" s="307"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8"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8"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8" t="str">
        <f>IF(Tabla1[[#This Row],[Fecha Inicio grupo]]="","",IFERROR(VLOOKUP(Tabla1[[#This Row],[Mes de Alta como miembro]],Parámetros!$AM$2:$AN$16,2,0),"01/01/1900"))</f>
        <v/>
      </c>
    </row>
    <row r="995" spans="1:63" ht="15" customHeight="1">
      <c r="A995" s="68">
        <v>992</v>
      </c>
      <c r="B995" s="146"/>
      <c r="C995" s="147"/>
      <c r="D995" s="42"/>
      <c r="E995" s="148"/>
      <c r="F995" s="207"/>
      <c r="G995" s="45"/>
      <c r="H995" s="165"/>
      <c r="I995" s="149"/>
      <c r="J995" s="147"/>
      <c r="K995" s="168"/>
      <c r="L995" s="151"/>
      <c r="M995" s="150"/>
      <c r="N995" s="240" t="str">
        <f ca="1">IF(Tabla1[[#This Row],[Fecha de nac]]="","",IF(Tabla1[[#This Row],[Fecha Finalización]] &gt;=TODAY(), DATEDIF(Tabla1[[#This Row],[Fecha de nac]],TODAY(),"y"), ROUNDDOWN((Tabla1[[#This Row],[Fecha Finalización]] -Tabla1[[#This Row],[Fecha de nac]])/365,0)))</f>
        <v/>
      </c>
      <c r="O995" s="171"/>
      <c r="P995" s="152"/>
      <c r="Q995" s="153"/>
      <c r="R995" s="154"/>
      <c r="S995" s="154"/>
      <c r="T995" s="154"/>
      <c r="U995" s="244" t="str">
        <f>IF(F995="","",Tabla1[[#This Row],[Fecha Inicio grupo]]+3*7-7)</f>
        <v/>
      </c>
      <c r="V995" s="245" t="str">
        <f>IF(F995="","",EDATE(Tabla1[[#This Row],[Fecha Inicio grupo]],3))</f>
        <v/>
      </c>
      <c r="W995" s="29"/>
      <c r="X995" s="29"/>
      <c r="Y995" s="155"/>
      <c r="Z995" s="155"/>
      <c r="AA995" s="155"/>
      <c r="AB995" s="155"/>
      <c r="AC995" s="155"/>
      <c r="AD995" s="155"/>
      <c r="AE995" s="155"/>
      <c r="AF995" s="155"/>
      <c r="AG995" s="155"/>
      <c r="AH995" s="232"/>
      <c r="AI995" s="232"/>
      <c r="AJ995" s="233"/>
      <c r="AK995" s="232"/>
      <c r="AL995" s="232"/>
      <c r="AM995" s="232"/>
      <c r="AN995" s="232"/>
      <c r="AO995" s="145"/>
      <c r="AP995" s="247" t="str">
        <f>IF(F995="","",IFERROR(VLOOKUP(SUBSTITUTE(SUBSTITUTE(Tabla1[[#This Row],[Uso Sistemas]],"T","P"),"N","F"),Parámetros!$M$2:$N$17,2,0),"Completar hasta 3ra sem. para evaluar a Probacionista"))</f>
        <v/>
      </c>
      <c r="AQ995" s="156"/>
      <c r="AR995" s="156"/>
      <c r="AS995" s="156"/>
      <c r="AT995" s="29"/>
      <c r="AU995" s="55" t="str">
        <f>CONCATENATE(Tabla1[[#This Row],[sem 01]],Tabla1[[#This Row],[sem 02]],Tabla1[[#This Row],[sem 03]])</f>
        <v/>
      </c>
      <c r="AV995" s="55"/>
      <c r="AW995" s="55"/>
      <c r="AX995" s="249" t="str">
        <f>IF(V995="","",EOMONTH(EDATE(Tabla1[[#This Row],[Fecha Finalización]],2),0))</f>
        <v/>
      </c>
      <c r="AY995" s="156"/>
      <c r="AZ995" s="250" t="str">
        <f>IF(V995="","",EOMONTH(EDATE(Tabla1[[#This Row],[Fecha Finalización]],3),0))</f>
        <v/>
      </c>
      <c r="BA995" s="39"/>
      <c r="BB995" s="39"/>
      <c r="BC995" s="238"/>
      <c r="BD995" s="234" t="str">
        <f>IF(F995="","",Tabla1[[#This Row],[sem 01]]&amp;Tabla1[[#This Row],[sem 02]]&amp;Tabla1[[#This Row],[sem 03]])</f>
        <v/>
      </c>
      <c r="BE995" s="235" t="str">
        <f>IF(TRIM(F995)="","",$B$1&amp;"-"&amp;SUBSTITUTE(Tabla1[[#This Row],[Mes Inscrito]]," ","")&amp;"-"&amp;SUBSTITUTE(Tabla1[[#This Row],[Dia de clases Inscrito]]," ","")&amp;"-"&amp;SUBSTITUTE(Tabla1[[#This Row],[Horario Inscrito]]," ","")&amp;"-"&amp;Tabla1[[#This Row],[Fecha Inicio grupo]])</f>
        <v/>
      </c>
      <c r="BF995" s="252" t="str">
        <f>IF(F995="","",Tabla1[[#This Row],[Curso]])</f>
        <v/>
      </c>
      <c r="BG995" s="253" t="str">
        <f>+IF(TRIM(F995)="","",$B$1&amp;"-"&amp;TRIM(Tabla1[[#This Row],[Mes Inscrito]])&amp;"-"&amp;TRIM(Tabla1[[#This Row],[Dia de clases Inscrito]])&amp;"-"&amp;TRIM(Tabla1[[#This Row],[Horario Inscrito]])&amp;"-"&amp;TRIM(Tabla1[[#This Row],[Fecha Inicio grupo]])&amp;"-"&amp;TRIM(Tabla1[[#This Row],[Tipo Incrito]]))</f>
        <v/>
      </c>
      <c r="BH995" s="307"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8"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8"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8" t="str">
        <f>IF(Tabla1[[#This Row],[Fecha Inicio grupo]]="","",IFERROR(VLOOKUP(Tabla1[[#This Row],[Mes de Alta como miembro]],Parámetros!$AM$2:$AN$16,2,0),"01/01/1900"))</f>
        <v/>
      </c>
    </row>
    <row r="996" spans="1:63" ht="15" customHeight="1">
      <c r="A996" s="68">
        <v>993</v>
      </c>
      <c r="B996" s="146"/>
      <c r="C996" s="147"/>
      <c r="D996" s="42"/>
      <c r="E996" s="148"/>
      <c r="F996" s="207"/>
      <c r="G996" s="45"/>
      <c r="H996" s="165"/>
      <c r="I996" s="149"/>
      <c r="J996" s="147"/>
      <c r="K996" s="168"/>
      <c r="L996" s="151"/>
      <c r="M996" s="150"/>
      <c r="N996" s="240" t="str">
        <f ca="1">IF(Tabla1[[#This Row],[Fecha de nac]]="","",IF(Tabla1[[#This Row],[Fecha Finalización]] &gt;=TODAY(), DATEDIF(Tabla1[[#This Row],[Fecha de nac]],TODAY(),"y"), ROUNDDOWN((Tabla1[[#This Row],[Fecha Finalización]] -Tabla1[[#This Row],[Fecha de nac]])/365,0)))</f>
        <v/>
      </c>
      <c r="O996" s="171"/>
      <c r="P996" s="152"/>
      <c r="Q996" s="153"/>
      <c r="R996" s="154"/>
      <c r="S996" s="154"/>
      <c r="T996" s="154"/>
      <c r="U996" s="244" t="str">
        <f>IF(F996="","",Tabla1[[#This Row],[Fecha Inicio grupo]]+3*7-7)</f>
        <v/>
      </c>
      <c r="V996" s="245" t="str">
        <f>IF(F996="","",EDATE(Tabla1[[#This Row],[Fecha Inicio grupo]],3))</f>
        <v/>
      </c>
      <c r="W996" s="29"/>
      <c r="X996" s="29"/>
      <c r="Y996" s="155"/>
      <c r="Z996" s="155"/>
      <c r="AA996" s="155"/>
      <c r="AB996" s="155"/>
      <c r="AC996" s="155"/>
      <c r="AD996" s="155"/>
      <c r="AE996" s="155"/>
      <c r="AF996" s="155"/>
      <c r="AG996" s="155"/>
      <c r="AH996" s="232"/>
      <c r="AI996" s="232"/>
      <c r="AJ996" s="233"/>
      <c r="AK996" s="232"/>
      <c r="AL996" s="232"/>
      <c r="AM996" s="232"/>
      <c r="AN996" s="232"/>
      <c r="AO996" s="145"/>
      <c r="AP996" s="247" t="str">
        <f>IF(F996="","",IFERROR(VLOOKUP(SUBSTITUTE(SUBSTITUTE(Tabla1[[#This Row],[Uso Sistemas]],"T","P"),"N","F"),Parámetros!$M$2:$N$17,2,0),"Completar hasta 3ra sem. para evaluar a Probacionista"))</f>
        <v/>
      </c>
      <c r="AQ996" s="156"/>
      <c r="AR996" s="156"/>
      <c r="AS996" s="156"/>
      <c r="AT996" s="29"/>
      <c r="AU996" s="55" t="str">
        <f>CONCATENATE(Tabla1[[#This Row],[sem 01]],Tabla1[[#This Row],[sem 02]],Tabla1[[#This Row],[sem 03]])</f>
        <v/>
      </c>
      <c r="AV996" s="55"/>
      <c r="AW996" s="55"/>
      <c r="AX996" s="249" t="str">
        <f>IF(V996="","",EOMONTH(EDATE(Tabla1[[#This Row],[Fecha Finalización]],2),0))</f>
        <v/>
      </c>
      <c r="AY996" s="156"/>
      <c r="AZ996" s="250" t="str">
        <f>IF(V996="","",EOMONTH(EDATE(Tabla1[[#This Row],[Fecha Finalización]],3),0))</f>
        <v/>
      </c>
      <c r="BA996" s="39"/>
      <c r="BB996" s="39"/>
      <c r="BC996" s="238"/>
      <c r="BD996" s="234" t="str">
        <f>IF(F996="","",Tabla1[[#This Row],[sem 01]]&amp;Tabla1[[#This Row],[sem 02]]&amp;Tabla1[[#This Row],[sem 03]])</f>
        <v/>
      </c>
      <c r="BE996" s="235" t="str">
        <f>IF(TRIM(F996)="","",$B$1&amp;"-"&amp;SUBSTITUTE(Tabla1[[#This Row],[Mes Inscrito]]," ","")&amp;"-"&amp;SUBSTITUTE(Tabla1[[#This Row],[Dia de clases Inscrito]]," ","")&amp;"-"&amp;SUBSTITUTE(Tabla1[[#This Row],[Horario Inscrito]]," ","")&amp;"-"&amp;Tabla1[[#This Row],[Fecha Inicio grupo]])</f>
        <v/>
      </c>
      <c r="BF996" s="252" t="str">
        <f>IF(F996="","",Tabla1[[#This Row],[Curso]])</f>
        <v/>
      </c>
      <c r="BG996" s="253" t="str">
        <f>+IF(TRIM(F996)="","",$B$1&amp;"-"&amp;TRIM(Tabla1[[#This Row],[Mes Inscrito]])&amp;"-"&amp;TRIM(Tabla1[[#This Row],[Dia de clases Inscrito]])&amp;"-"&amp;TRIM(Tabla1[[#This Row],[Horario Inscrito]])&amp;"-"&amp;TRIM(Tabla1[[#This Row],[Fecha Inicio grupo]])&amp;"-"&amp;TRIM(Tabla1[[#This Row],[Tipo Incrito]]))</f>
        <v/>
      </c>
      <c r="BH996" s="307"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8"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8"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8" t="str">
        <f>IF(Tabla1[[#This Row],[Fecha Inicio grupo]]="","",IFERROR(VLOOKUP(Tabla1[[#This Row],[Mes de Alta como miembro]],Parámetros!$AM$2:$AN$16,2,0),"01/01/1900"))</f>
        <v/>
      </c>
    </row>
    <row r="997" spans="1:63" ht="15" customHeight="1">
      <c r="A997" s="68">
        <v>994</v>
      </c>
      <c r="B997" s="146"/>
      <c r="C997" s="147"/>
      <c r="D997" s="42"/>
      <c r="E997" s="148"/>
      <c r="F997" s="207"/>
      <c r="G997" s="45"/>
      <c r="H997" s="165"/>
      <c r="I997" s="149"/>
      <c r="J997" s="147"/>
      <c r="K997" s="168"/>
      <c r="L997" s="151"/>
      <c r="M997" s="150"/>
      <c r="N997" s="240" t="str">
        <f ca="1">IF(Tabla1[[#This Row],[Fecha de nac]]="","",IF(Tabla1[[#This Row],[Fecha Finalización]] &gt;=TODAY(), DATEDIF(Tabla1[[#This Row],[Fecha de nac]],TODAY(),"y"), ROUNDDOWN((Tabla1[[#This Row],[Fecha Finalización]] -Tabla1[[#This Row],[Fecha de nac]])/365,0)))</f>
        <v/>
      </c>
      <c r="O997" s="171"/>
      <c r="P997" s="152"/>
      <c r="Q997" s="153"/>
      <c r="R997" s="154"/>
      <c r="S997" s="154"/>
      <c r="T997" s="154"/>
      <c r="U997" s="244" t="str">
        <f>IF(F997="","",Tabla1[[#This Row],[Fecha Inicio grupo]]+3*7-7)</f>
        <v/>
      </c>
      <c r="V997" s="245" t="str">
        <f>IF(F997="","",EDATE(Tabla1[[#This Row],[Fecha Inicio grupo]],3))</f>
        <v/>
      </c>
      <c r="W997" s="29"/>
      <c r="X997" s="29"/>
      <c r="Y997" s="155"/>
      <c r="Z997" s="155"/>
      <c r="AA997" s="155"/>
      <c r="AB997" s="155"/>
      <c r="AC997" s="155"/>
      <c r="AD997" s="155"/>
      <c r="AE997" s="155"/>
      <c r="AF997" s="155"/>
      <c r="AG997" s="155"/>
      <c r="AH997" s="232"/>
      <c r="AI997" s="232"/>
      <c r="AJ997" s="233"/>
      <c r="AK997" s="232"/>
      <c r="AL997" s="232"/>
      <c r="AM997" s="232"/>
      <c r="AN997" s="232"/>
      <c r="AO997" s="145"/>
      <c r="AP997" s="247" t="str">
        <f>IF(F997="","",IFERROR(VLOOKUP(SUBSTITUTE(SUBSTITUTE(Tabla1[[#This Row],[Uso Sistemas]],"T","P"),"N","F"),Parámetros!$M$2:$N$17,2,0),"Completar hasta 3ra sem. para evaluar a Probacionista"))</f>
        <v/>
      </c>
      <c r="AQ997" s="156"/>
      <c r="AR997" s="156"/>
      <c r="AS997" s="156"/>
      <c r="AT997" s="29"/>
      <c r="AU997" s="55" t="str">
        <f>CONCATENATE(Tabla1[[#This Row],[sem 01]],Tabla1[[#This Row],[sem 02]],Tabla1[[#This Row],[sem 03]])</f>
        <v/>
      </c>
      <c r="AV997" s="55"/>
      <c r="AW997" s="55"/>
      <c r="AX997" s="249" t="str">
        <f>IF(V997="","",EOMONTH(EDATE(Tabla1[[#This Row],[Fecha Finalización]],2),0))</f>
        <v/>
      </c>
      <c r="AY997" s="156"/>
      <c r="AZ997" s="250" t="str">
        <f>IF(V997="","",EOMONTH(EDATE(Tabla1[[#This Row],[Fecha Finalización]],3),0))</f>
        <v/>
      </c>
      <c r="BA997" s="39"/>
      <c r="BB997" s="39"/>
      <c r="BC997" s="238"/>
      <c r="BD997" s="234" t="str">
        <f>IF(F997="","",Tabla1[[#This Row],[sem 01]]&amp;Tabla1[[#This Row],[sem 02]]&amp;Tabla1[[#This Row],[sem 03]])</f>
        <v/>
      </c>
      <c r="BE997" s="235" t="str">
        <f>IF(TRIM(F997)="","",$B$1&amp;"-"&amp;SUBSTITUTE(Tabla1[[#This Row],[Mes Inscrito]]," ","")&amp;"-"&amp;SUBSTITUTE(Tabla1[[#This Row],[Dia de clases Inscrito]]," ","")&amp;"-"&amp;SUBSTITUTE(Tabla1[[#This Row],[Horario Inscrito]]," ","")&amp;"-"&amp;Tabla1[[#This Row],[Fecha Inicio grupo]])</f>
        <v/>
      </c>
      <c r="BF997" s="252" t="str">
        <f>IF(F997="","",Tabla1[[#This Row],[Curso]])</f>
        <v/>
      </c>
      <c r="BG997" s="253" t="str">
        <f>+IF(TRIM(F997)="","",$B$1&amp;"-"&amp;TRIM(Tabla1[[#This Row],[Mes Inscrito]])&amp;"-"&amp;TRIM(Tabla1[[#This Row],[Dia de clases Inscrito]])&amp;"-"&amp;TRIM(Tabla1[[#This Row],[Horario Inscrito]])&amp;"-"&amp;TRIM(Tabla1[[#This Row],[Fecha Inicio grupo]])&amp;"-"&amp;TRIM(Tabla1[[#This Row],[Tipo Incrito]]))</f>
        <v/>
      </c>
      <c r="BH997" s="307"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8"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8"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8" t="str">
        <f>IF(Tabla1[[#This Row],[Fecha Inicio grupo]]="","",IFERROR(VLOOKUP(Tabla1[[#This Row],[Mes de Alta como miembro]],Parámetros!$AM$2:$AN$16,2,0),"01/01/1900"))</f>
        <v/>
      </c>
    </row>
    <row r="998" spans="1:63" ht="15" customHeight="1">
      <c r="A998" s="68">
        <v>995</v>
      </c>
      <c r="B998" s="146"/>
      <c r="C998" s="147"/>
      <c r="D998" s="42"/>
      <c r="E998" s="148"/>
      <c r="F998" s="207"/>
      <c r="G998" s="45"/>
      <c r="H998" s="165"/>
      <c r="I998" s="149"/>
      <c r="J998" s="147"/>
      <c r="K998" s="168"/>
      <c r="L998" s="151"/>
      <c r="M998" s="150"/>
      <c r="N998" s="240" t="str">
        <f ca="1">IF(Tabla1[[#This Row],[Fecha de nac]]="","",IF(Tabla1[[#This Row],[Fecha Finalización]] &gt;=TODAY(), DATEDIF(Tabla1[[#This Row],[Fecha de nac]],TODAY(),"y"), ROUNDDOWN((Tabla1[[#This Row],[Fecha Finalización]] -Tabla1[[#This Row],[Fecha de nac]])/365,0)))</f>
        <v/>
      </c>
      <c r="O998" s="171"/>
      <c r="P998" s="152"/>
      <c r="Q998" s="153"/>
      <c r="R998" s="154"/>
      <c r="S998" s="154"/>
      <c r="T998" s="154"/>
      <c r="U998" s="244" t="str">
        <f>IF(F998="","",Tabla1[[#This Row],[Fecha Inicio grupo]]+3*7-7)</f>
        <v/>
      </c>
      <c r="V998" s="245" t="str">
        <f>IF(F998="","",EDATE(Tabla1[[#This Row],[Fecha Inicio grupo]],3))</f>
        <v/>
      </c>
      <c r="W998" s="29"/>
      <c r="X998" s="29"/>
      <c r="Y998" s="155"/>
      <c r="Z998" s="155"/>
      <c r="AA998" s="155"/>
      <c r="AB998" s="155"/>
      <c r="AC998" s="155"/>
      <c r="AD998" s="155"/>
      <c r="AE998" s="155"/>
      <c r="AF998" s="155"/>
      <c r="AG998" s="155"/>
      <c r="AH998" s="232"/>
      <c r="AI998" s="232"/>
      <c r="AJ998" s="233"/>
      <c r="AK998" s="232"/>
      <c r="AL998" s="232"/>
      <c r="AM998" s="232"/>
      <c r="AN998" s="232"/>
      <c r="AO998" s="145"/>
      <c r="AP998" s="247" t="str">
        <f>IF(F998="","",IFERROR(VLOOKUP(SUBSTITUTE(SUBSTITUTE(Tabla1[[#This Row],[Uso Sistemas]],"T","P"),"N","F"),Parámetros!$M$2:$N$17,2,0),"Completar hasta 3ra sem. para evaluar a Probacionista"))</f>
        <v/>
      </c>
      <c r="AQ998" s="156"/>
      <c r="AR998" s="156"/>
      <c r="AS998" s="156"/>
      <c r="AT998" s="29"/>
      <c r="AU998" s="55" t="str">
        <f>CONCATENATE(Tabla1[[#This Row],[sem 01]],Tabla1[[#This Row],[sem 02]],Tabla1[[#This Row],[sem 03]])</f>
        <v/>
      </c>
      <c r="AV998" s="55"/>
      <c r="AW998" s="55"/>
      <c r="AX998" s="249" t="str">
        <f>IF(V998="","",EOMONTH(EDATE(Tabla1[[#This Row],[Fecha Finalización]],2),0))</f>
        <v/>
      </c>
      <c r="AY998" s="156"/>
      <c r="AZ998" s="250" t="str">
        <f>IF(V998="","",EOMONTH(EDATE(Tabla1[[#This Row],[Fecha Finalización]],3),0))</f>
        <v/>
      </c>
      <c r="BA998" s="39"/>
      <c r="BB998" s="39"/>
      <c r="BC998" s="238"/>
      <c r="BD998" s="234" t="str">
        <f>IF(F998="","",Tabla1[[#This Row],[sem 01]]&amp;Tabla1[[#This Row],[sem 02]]&amp;Tabla1[[#This Row],[sem 03]])</f>
        <v/>
      </c>
      <c r="BE998" s="235" t="str">
        <f>IF(TRIM(F998)="","",$B$1&amp;"-"&amp;SUBSTITUTE(Tabla1[[#This Row],[Mes Inscrito]]," ","")&amp;"-"&amp;SUBSTITUTE(Tabla1[[#This Row],[Dia de clases Inscrito]]," ","")&amp;"-"&amp;SUBSTITUTE(Tabla1[[#This Row],[Horario Inscrito]]," ","")&amp;"-"&amp;Tabla1[[#This Row],[Fecha Inicio grupo]])</f>
        <v/>
      </c>
      <c r="BF998" s="252" t="str">
        <f>IF(F998="","",Tabla1[[#This Row],[Curso]])</f>
        <v/>
      </c>
      <c r="BG998" s="253" t="str">
        <f>+IF(TRIM(F998)="","",$B$1&amp;"-"&amp;TRIM(Tabla1[[#This Row],[Mes Inscrito]])&amp;"-"&amp;TRIM(Tabla1[[#This Row],[Dia de clases Inscrito]])&amp;"-"&amp;TRIM(Tabla1[[#This Row],[Horario Inscrito]])&amp;"-"&amp;TRIM(Tabla1[[#This Row],[Fecha Inicio grupo]])&amp;"-"&amp;TRIM(Tabla1[[#This Row],[Tipo Incrito]]))</f>
        <v/>
      </c>
      <c r="BH998" s="307"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8"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8"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8" t="str">
        <f>IF(Tabla1[[#This Row],[Fecha Inicio grupo]]="","",IFERROR(VLOOKUP(Tabla1[[#This Row],[Mes de Alta como miembro]],Parámetros!$AM$2:$AN$16,2,0),"01/01/1900"))</f>
        <v/>
      </c>
    </row>
    <row r="999" spans="1:63" ht="15" customHeight="1">
      <c r="A999" s="68">
        <v>996</v>
      </c>
      <c r="B999" s="146"/>
      <c r="C999" s="147"/>
      <c r="D999" s="42"/>
      <c r="E999" s="148"/>
      <c r="F999" s="207"/>
      <c r="G999" s="45"/>
      <c r="H999" s="165"/>
      <c r="I999" s="149"/>
      <c r="J999" s="147"/>
      <c r="K999" s="168"/>
      <c r="L999" s="151"/>
      <c r="M999" s="150"/>
      <c r="N999" s="240" t="str">
        <f ca="1">IF(Tabla1[[#This Row],[Fecha de nac]]="","",IF(Tabla1[[#This Row],[Fecha Finalización]] &gt;=TODAY(), DATEDIF(Tabla1[[#This Row],[Fecha de nac]],TODAY(),"y"), ROUNDDOWN((Tabla1[[#This Row],[Fecha Finalización]] -Tabla1[[#This Row],[Fecha de nac]])/365,0)))</f>
        <v/>
      </c>
      <c r="O999" s="171"/>
      <c r="P999" s="152"/>
      <c r="Q999" s="153"/>
      <c r="R999" s="154"/>
      <c r="S999" s="154"/>
      <c r="T999" s="154"/>
      <c r="U999" s="244" t="str">
        <f>IF(F999="","",Tabla1[[#This Row],[Fecha Inicio grupo]]+3*7-7)</f>
        <v/>
      </c>
      <c r="V999" s="245" t="str">
        <f>IF(F999="","",EDATE(Tabla1[[#This Row],[Fecha Inicio grupo]],3))</f>
        <v/>
      </c>
      <c r="W999" s="29"/>
      <c r="X999" s="29"/>
      <c r="Y999" s="155"/>
      <c r="Z999" s="155"/>
      <c r="AA999" s="155"/>
      <c r="AB999" s="155"/>
      <c r="AC999" s="155"/>
      <c r="AD999" s="155"/>
      <c r="AE999" s="155"/>
      <c r="AF999" s="155"/>
      <c r="AG999" s="155"/>
      <c r="AH999" s="232"/>
      <c r="AI999" s="232"/>
      <c r="AJ999" s="233"/>
      <c r="AK999" s="232"/>
      <c r="AL999" s="232"/>
      <c r="AM999" s="232"/>
      <c r="AN999" s="232"/>
      <c r="AO999" s="145"/>
      <c r="AP999" s="247" t="str">
        <f>IF(F999="","",IFERROR(VLOOKUP(SUBSTITUTE(SUBSTITUTE(Tabla1[[#This Row],[Uso Sistemas]],"T","P"),"N","F"),Parámetros!$M$2:$N$17,2,0),"Completar hasta 3ra sem. para evaluar a Probacionista"))</f>
        <v/>
      </c>
      <c r="AQ999" s="156"/>
      <c r="AR999" s="156"/>
      <c r="AS999" s="156"/>
      <c r="AT999" s="29"/>
      <c r="AU999" s="55" t="str">
        <f>CONCATENATE(Tabla1[[#This Row],[sem 01]],Tabla1[[#This Row],[sem 02]],Tabla1[[#This Row],[sem 03]])</f>
        <v/>
      </c>
      <c r="AV999" s="55"/>
      <c r="AW999" s="55"/>
      <c r="AX999" s="249" t="str">
        <f>IF(V999="","",EOMONTH(EDATE(Tabla1[[#This Row],[Fecha Finalización]],2),0))</f>
        <v/>
      </c>
      <c r="AY999" s="156"/>
      <c r="AZ999" s="250" t="str">
        <f>IF(V999="","",EOMONTH(EDATE(Tabla1[[#This Row],[Fecha Finalización]],3),0))</f>
        <v/>
      </c>
      <c r="BA999" s="39"/>
      <c r="BB999" s="39"/>
      <c r="BC999" s="238"/>
      <c r="BD999" s="234" t="str">
        <f>IF(F999="","",Tabla1[[#This Row],[sem 01]]&amp;Tabla1[[#This Row],[sem 02]]&amp;Tabla1[[#This Row],[sem 03]])</f>
        <v/>
      </c>
      <c r="BE999" s="235" t="str">
        <f>IF(TRIM(F999)="","",$B$1&amp;"-"&amp;SUBSTITUTE(Tabla1[[#This Row],[Mes Inscrito]]," ","")&amp;"-"&amp;SUBSTITUTE(Tabla1[[#This Row],[Dia de clases Inscrito]]," ","")&amp;"-"&amp;SUBSTITUTE(Tabla1[[#This Row],[Horario Inscrito]]," ","")&amp;"-"&amp;Tabla1[[#This Row],[Fecha Inicio grupo]])</f>
        <v/>
      </c>
      <c r="BF999" s="252" t="str">
        <f>IF(F999="","",Tabla1[[#This Row],[Curso]])</f>
        <v/>
      </c>
      <c r="BG999" s="253" t="str">
        <f>+IF(TRIM(F999)="","",$B$1&amp;"-"&amp;TRIM(Tabla1[[#This Row],[Mes Inscrito]])&amp;"-"&amp;TRIM(Tabla1[[#This Row],[Dia de clases Inscrito]])&amp;"-"&amp;TRIM(Tabla1[[#This Row],[Horario Inscrito]])&amp;"-"&amp;TRIM(Tabla1[[#This Row],[Fecha Inicio grupo]])&amp;"-"&amp;TRIM(Tabla1[[#This Row],[Tipo Incrito]]))</f>
        <v/>
      </c>
      <c r="BH999" s="307"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8"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8"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8" t="str">
        <f>IF(Tabla1[[#This Row],[Fecha Inicio grupo]]="","",IFERROR(VLOOKUP(Tabla1[[#This Row],[Mes de Alta como miembro]],Parámetros!$AM$2:$AN$16,2,0),"01/01/1900"))</f>
        <v/>
      </c>
    </row>
    <row r="1000" spans="1:63" ht="15" customHeight="1">
      <c r="A1000" s="68">
        <v>997</v>
      </c>
      <c r="B1000" s="146"/>
      <c r="C1000" s="147"/>
      <c r="D1000" s="42"/>
      <c r="E1000" s="148"/>
      <c r="F1000" s="207"/>
      <c r="G1000" s="45"/>
      <c r="H1000" s="165"/>
      <c r="I1000" s="149"/>
      <c r="J1000" s="147"/>
      <c r="K1000" s="168"/>
      <c r="L1000" s="151"/>
      <c r="M1000" s="150"/>
      <c r="N1000" s="240" t="str">
        <f ca="1">IF(Tabla1[[#This Row],[Fecha de nac]]="","",IF(Tabla1[[#This Row],[Fecha Finalización]] &gt;=TODAY(), DATEDIF(Tabla1[[#This Row],[Fecha de nac]],TODAY(),"y"), ROUNDDOWN((Tabla1[[#This Row],[Fecha Finalización]] -Tabla1[[#This Row],[Fecha de nac]])/365,0)))</f>
        <v/>
      </c>
      <c r="O1000" s="171"/>
      <c r="P1000" s="152"/>
      <c r="Q1000" s="153"/>
      <c r="R1000" s="154"/>
      <c r="S1000" s="154"/>
      <c r="T1000" s="154"/>
      <c r="U1000" s="244" t="str">
        <f>IF(F1000="","",Tabla1[[#This Row],[Fecha Inicio grupo]]+3*7-7)</f>
        <v/>
      </c>
      <c r="V1000" s="245" t="str">
        <f>IF(F1000="","",EDATE(Tabla1[[#This Row],[Fecha Inicio grupo]],3))</f>
        <v/>
      </c>
      <c r="W1000" s="29"/>
      <c r="X1000" s="29"/>
      <c r="Y1000" s="155"/>
      <c r="Z1000" s="155"/>
      <c r="AA1000" s="155"/>
      <c r="AB1000" s="155"/>
      <c r="AC1000" s="155"/>
      <c r="AD1000" s="155"/>
      <c r="AE1000" s="155"/>
      <c r="AF1000" s="155"/>
      <c r="AG1000" s="155"/>
      <c r="AH1000" s="232"/>
      <c r="AI1000" s="232"/>
      <c r="AJ1000" s="233"/>
      <c r="AK1000" s="232"/>
      <c r="AL1000" s="232"/>
      <c r="AM1000" s="232"/>
      <c r="AN1000" s="232"/>
      <c r="AO1000" s="145"/>
      <c r="AP1000" s="247" t="str">
        <f>IF(F1000="","",IFERROR(VLOOKUP(SUBSTITUTE(SUBSTITUTE(Tabla1[[#This Row],[Uso Sistemas]],"T","P"),"N","F"),Parámetros!$M$2:$N$17,2,0),"Completar hasta 3ra sem. para evaluar a Probacionista"))</f>
        <v/>
      </c>
      <c r="AQ1000" s="156"/>
      <c r="AR1000" s="156"/>
      <c r="AS1000" s="156"/>
      <c r="AT1000" s="29"/>
      <c r="AU1000" s="55" t="str">
        <f>CONCATENATE(Tabla1[[#This Row],[sem 01]],Tabla1[[#This Row],[sem 02]],Tabla1[[#This Row],[sem 03]])</f>
        <v/>
      </c>
      <c r="AV1000" s="55"/>
      <c r="AW1000" s="55"/>
      <c r="AX1000" s="249" t="str">
        <f>IF(V1000="","",EOMONTH(EDATE(Tabla1[[#This Row],[Fecha Finalización]],2),0))</f>
        <v/>
      </c>
      <c r="AY1000" s="156"/>
      <c r="AZ1000" s="250" t="str">
        <f>IF(V1000="","",EOMONTH(EDATE(Tabla1[[#This Row],[Fecha Finalización]],3),0))</f>
        <v/>
      </c>
      <c r="BA1000" s="39"/>
      <c r="BB1000" s="39"/>
      <c r="BC1000" s="238"/>
      <c r="BD1000" s="234" t="str">
        <f>IF(F1000="","",Tabla1[[#This Row],[sem 01]]&amp;Tabla1[[#This Row],[sem 02]]&amp;Tabla1[[#This Row],[sem 03]])</f>
        <v/>
      </c>
      <c r="BE1000" s="235" t="str">
        <f>IF(TRIM(F1000)="","",$B$1&amp;"-"&amp;SUBSTITUTE(Tabla1[[#This Row],[Mes Inscrito]]," ","")&amp;"-"&amp;SUBSTITUTE(Tabla1[[#This Row],[Dia de clases Inscrito]]," ","")&amp;"-"&amp;SUBSTITUTE(Tabla1[[#This Row],[Horario Inscrito]]," ","")&amp;"-"&amp;Tabla1[[#This Row],[Fecha Inicio grupo]])</f>
        <v/>
      </c>
      <c r="BF1000" s="252" t="str">
        <f>IF(F1000="","",Tabla1[[#This Row],[Curso]])</f>
        <v/>
      </c>
      <c r="BG1000" s="253" t="str">
        <f>+IF(TRIM(F1000)="","",$B$1&amp;"-"&amp;TRIM(Tabla1[[#This Row],[Mes Inscrito]])&amp;"-"&amp;TRIM(Tabla1[[#This Row],[Dia de clases Inscrito]])&amp;"-"&amp;TRIM(Tabla1[[#This Row],[Horario Inscrito]])&amp;"-"&amp;TRIM(Tabla1[[#This Row],[Fecha Inicio grupo]])&amp;"-"&amp;TRIM(Tabla1[[#This Row],[Tipo Incrito]]))</f>
        <v/>
      </c>
      <c r="BH1000" s="307"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8"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8"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8" t="str">
        <f>IF(Tabla1[[#This Row],[Fecha Inicio grupo]]="","",IFERROR(VLOOKUP(Tabla1[[#This Row],[Mes de Alta como miembro]],Parámetros!$AM$2:$AN$16,2,0),"01/01/1900"))</f>
        <v/>
      </c>
    </row>
    <row r="1001" spans="1:63" ht="15" customHeight="1">
      <c r="A1001" s="68">
        <v>998</v>
      </c>
      <c r="B1001" s="146"/>
      <c r="C1001" s="147"/>
      <c r="D1001" s="42"/>
      <c r="E1001" s="148"/>
      <c r="F1001" s="207"/>
      <c r="G1001" s="45"/>
      <c r="H1001" s="165"/>
      <c r="I1001" s="149"/>
      <c r="J1001" s="147"/>
      <c r="K1001" s="168"/>
      <c r="L1001" s="151"/>
      <c r="M1001" s="150"/>
      <c r="N1001" s="240" t="str">
        <f ca="1">IF(Tabla1[[#This Row],[Fecha de nac]]="","",IF(Tabla1[[#This Row],[Fecha Finalización]] &gt;=TODAY(), DATEDIF(Tabla1[[#This Row],[Fecha de nac]],TODAY(),"y"), ROUNDDOWN((Tabla1[[#This Row],[Fecha Finalización]] -Tabla1[[#This Row],[Fecha de nac]])/365,0)))</f>
        <v/>
      </c>
      <c r="O1001" s="171"/>
      <c r="P1001" s="152"/>
      <c r="Q1001" s="153"/>
      <c r="R1001" s="154"/>
      <c r="S1001" s="154"/>
      <c r="T1001" s="154"/>
      <c r="U1001" s="244" t="str">
        <f>IF(F1001="","",Tabla1[[#This Row],[Fecha Inicio grupo]]+3*7-7)</f>
        <v/>
      </c>
      <c r="V1001" s="245" t="str">
        <f>IF(F1001="","",EDATE(Tabla1[[#This Row],[Fecha Inicio grupo]],3))</f>
        <v/>
      </c>
      <c r="W1001" s="29"/>
      <c r="X1001" s="29"/>
      <c r="Y1001" s="155"/>
      <c r="Z1001" s="155"/>
      <c r="AA1001" s="155"/>
      <c r="AB1001" s="155"/>
      <c r="AC1001" s="155"/>
      <c r="AD1001" s="155"/>
      <c r="AE1001" s="155"/>
      <c r="AF1001" s="155"/>
      <c r="AG1001" s="155"/>
      <c r="AH1001" s="232"/>
      <c r="AI1001" s="232"/>
      <c r="AJ1001" s="233"/>
      <c r="AK1001" s="232"/>
      <c r="AL1001" s="232"/>
      <c r="AM1001" s="232"/>
      <c r="AN1001" s="232"/>
      <c r="AO1001" s="145"/>
      <c r="AP1001" s="247" t="str">
        <f>IF(F1001="","",IFERROR(VLOOKUP(SUBSTITUTE(SUBSTITUTE(Tabla1[[#This Row],[Uso Sistemas]],"T","P"),"N","F"),Parámetros!$M$2:$N$17,2,0),"Completar hasta 3ra sem. para evaluar a Probacionista"))</f>
        <v/>
      </c>
      <c r="AQ1001" s="156"/>
      <c r="AR1001" s="156"/>
      <c r="AS1001" s="156"/>
      <c r="AT1001" s="29"/>
      <c r="AU1001" s="55" t="str">
        <f>CONCATENATE(Tabla1[[#This Row],[sem 01]],Tabla1[[#This Row],[sem 02]],Tabla1[[#This Row],[sem 03]])</f>
        <v/>
      </c>
      <c r="AV1001" s="55"/>
      <c r="AW1001" s="55"/>
      <c r="AX1001" s="249" t="str">
        <f>IF(V1001="","",EOMONTH(EDATE(Tabla1[[#This Row],[Fecha Finalización]],2),0))</f>
        <v/>
      </c>
      <c r="AY1001" s="156"/>
      <c r="AZ1001" s="250" t="str">
        <f>IF(V1001="","",EOMONTH(EDATE(Tabla1[[#This Row],[Fecha Finalización]],3),0))</f>
        <v/>
      </c>
      <c r="BA1001" s="39"/>
      <c r="BB1001" s="39"/>
      <c r="BC1001" s="238"/>
      <c r="BD1001" s="234" t="str">
        <f>IF(F1001="","",Tabla1[[#This Row],[sem 01]]&amp;Tabla1[[#This Row],[sem 02]]&amp;Tabla1[[#This Row],[sem 03]])</f>
        <v/>
      </c>
      <c r="BE1001" s="235" t="str">
        <f>+IF(TRIM(F1001)="","",$B$1&amp;"-"&amp;Tabla1[[#This Row],[Mes Inscrito]]&amp;"-"&amp;Tabla1[[#This Row],[Dia de clases Inscrito]]&amp;"-"&amp;Tabla1[[#This Row],[Horario Inscrito]]&amp;"-"&amp;Tabla1[[#This Row],[Fecha Inicio grupo]])</f>
        <v/>
      </c>
      <c r="BF1001" s="252" t="str">
        <f>IF(F1001="","",Tabla1[[#This Row],[Curso]])</f>
        <v/>
      </c>
      <c r="BG1001" s="253" t="str">
        <f>+IF(TRIM(F1001)="","",$B$1&amp;"-"&amp;TRIM(Tabla1[[#This Row],[Mes Inscrito]])&amp;"-"&amp;TRIM(Tabla1[[#This Row],[Dia de clases Inscrito]])&amp;"-"&amp;TRIM(Tabla1[[#This Row],[Horario Inscrito]])&amp;"-"&amp;TRIM(Tabla1[[#This Row],[Fecha Inicio grupo]])&amp;"-"&amp;TRIM(Tabla1[[#This Row],[Tipo Incrito]]))</f>
        <v/>
      </c>
      <c r="BH1001" s="254"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10"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10"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10" t="str">
        <f>IF(Tabla1[[#This Row],[Fecha Inicio grupo]]="","",IFERROR(VLOOKUP(Tabla1[[#This Row],[Mes de Alta como miembro]],Parámetros!$AM$2:$AN$16,2,0),"01/01/1900"))</f>
        <v/>
      </c>
    </row>
    <row r="1002" spans="1:63" ht="15" customHeight="1">
      <c r="A1002" s="68">
        <v>999</v>
      </c>
      <c r="B1002" s="146"/>
      <c r="C1002" s="147"/>
      <c r="D1002" s="42"/>
      <c r="E1002" s="148"/>
      <c r="F1002" s="207"/>
      <c r="G1002" s="45"/>
      <c r="H1002" s="165"/>
      <c r="I1002" s="149"/>
      <c r="J1002" s="147"/>
      <c r="K1002" s="168"/>
      <c r="L1002" s="151"/>
      <c r="M1002" s="150"/>
      <c r="N1002" s="240" t="str">
        <f ca="1">IF(Tabla1[[#This Row],[Fecha de nac]]="","",IF(Tabla1[[#This Row],[Fecha Finalización]] &gt;=TODAY(), DATEDIF(Tabla1[[#This Row],[Fecha de nac]],TODAY(),"y"), ROUNDDOWN((Tabla1[[#This Row],[Fecha Finalización]] -Tabla1[[#This Row],[Fecha de nac]])/365,0)))</f>
        <v/>
      </c>
      <c r="O1002" s="171"/>
      <c r="P1002" s="152"/>
      <c r="Q1002" s="153"/>
      <c r="R1002" s="154"/>
      <c r="S1002" s="154"/>
      <c r="T1002" s="154"/>
      <c r="U1002" s="244" t="str">
        <f>IF(F1002="","",Tabla1[[#This Row],[Fecha Inicio grupo]]+3*7-7)</f>
        <v/>
      </c>
      <c r="V1002" s="245" t="str">
        <f>IF(F1002="","",EDATE(Tabla1[[#This Row],[Fecha Inicio grupo]],3))</f>
        <v/>
      </c>
      <c r="W1002" s="29"/>
      <c r="X1002" s="29"/>
      <c r="Y1002" s="155"/>
      <c r="Z1002" s="155"/>
      <c r="AA1002" s="155"/>
      <c r="AB1002" s="155"/>
      <c r="AC1002" s="155"/>
      <c r="AD1002" s="155"/>
      <c r="AE1002" s="155"/>
      <c r="AF1002" s="155"/>
      <c r="AG1002" s="155"/>
      <c r="AH1002" s="232"/>
      <c r="AI1002" s="232"/>
      <c r="AJ1002" s="233"/>
      <c r="AK1002" s="232"/>
      <c r="AL1002" s="232"/>
      <c r="AM1002" s="232"/>
      <c r="AN1002" s="232"/>
      <c r="AO1002" s="145"/>
      <c r="AP1002" s="247" t="str">
        <f>IF(F1002="","",IFERROR(VLOOKUP(SUBSTITUTE(SUBSTITUTE(Tabla1[[#This Row],[Uso Sistemas]],"T","P"),"N","F"),Parámetros!$M$2:$N$17,2,0),"Completar hasta 3ra sem. para evaluar a Probacionista"))</f>
        <v/>
      </c>
      <c r="AQ1002" s="156"/>
      <c r="AR1002" s="156"/>
      <c r="AS1002" s="156"/>
      <c r="AT1002" s="29"/>
      <c r="AU1002" s="55" t="str">
        <f>CONCATENATE(Tabla1[[#This Row],[sem 01]],Tabla1[[#This Row],[sem 02]],Tabla1[[#This Row],[sem 03]])</f>
        <v/>
      </c>
      <c r="AV1002" s="55"/>
      <c r="AW1002" s="55"/>
      <c r="AX1002" s="249" t="str">
        <f>IF(V1002="","",EOMONTH(EDATE(Tabla1[[#This Row],[Fecha Finalización]],2),0))</f>
        <v/>
      </c>
      <c r="AY1002" s="156"/>
      <c r="AZ1002" s="250" t="str">
        <f>IF(V1002="","",EOMONTH(EDATE(Tabla1[[#This Row],[Fecha Finalización]],3),0))</f>
        <v/>
      </c>
      <c r="BA1002" s="39"/>
      <c r="BB1002" s="39"/>
      <c r="BC1002" s="238"/>
      <c r="BD1002" s="234" t="str">
        <f>IF(F1002="","",Tabla1[[#This Row],[sem 01]]&amp;Tabla1[[#This Row],[sem 02]]&amp;Tabla1[[#This Row],[sem 03]])</f>
        <v/>
      </c>
      <c r="BE1002" s="235" t="str">
        <f>+IF(TRIM(F1002)="","",$B$1&amp;"-"&amp;Tabla1[[#This Row],[Mes Inscrito]]&amp;"-"&amp;Tabla1[[#This Row],[Dia de clases Inscrito]]&amp;"-"&amp;Tabla1[[#This Row],[Horario Inscrito]]&amp;"-"&amp;Tabla1[[#This Row],[Fecha Inicio grupo]])</f>
        <v/>
      </c>
      <c r="BF1002" s="252" t="str">
        <f>IF(F1002="","",Tabla1[[#This Row],[Curso]])</f>
        <v/>
      </c>
      <c r="BG1002" s="253" t="str">
        <f>+IF(TRIM(F1002)="","",$B$1&amp;"-"&amp;TRIM(Tabla1[[#This Row],[Mes Inscrito]])&amp;"-"&amp;TRIM(Tabla1[[#This Row],[Dia de clases Inscrito]])&amp;"-"&amp;TRIM(Tabla1[[#This Row],[Horario Inscrito]])&amp;"-"&amp;TRIM(Tabla1[[#This Row],[Fecha Inicio grupo]])&amp;"-"&amp;TRIM(Tabla1[[#This Row],[Tipo Incrito]]))</f>
        <v/>
      </c>
      <c r="BH1002" s="254"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10"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10"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10" t="str">
        <f>IF(Tabla1[[#This Row],[Fecha Inicio grupo]]="","",IFERROR(VLOOKUP(Tabla1[[#This Row],[Mes de Alta como miembro]],Parámetros!$AM$2:$AN$16,2,0),"01/01/1900"))</f>
        <v/>
      </c>
    </row>
    <row r="1003" spans="1:63" ht="15" customHeight="1">
      <c r="A1003" s="68">
        <v>1000</v>
      </c>
      <c r="B1003" s="146"/>
      <c r="C1003" s="147"/>
      <c r="D1003" s="42"/>
      <c r="E1003" s="148"/>
      <c r="F1003" s="207"/>
      <c r="G1003" s="45"/>
      <c r="H1003" s="165"/>
      <c r="I1003" s="149"/>
      <c r="J1003" s="147"/>
      <c r="K1003" s="168"/>
      <c r="L1003" s="151"/>
      <c r="M1003" s="150"/>
      <c r="N1003" s="240" t="str">
        <f ca="1">IF(Tabla1[[#This Row],[Fecha de nac]]="","",IF(Tabla1[[#This Row],[Fecha Finalización]] &gt;=TODAY(), DATEDIF(Tabla1[[#This Row],[Fecha de nac]],TODAY(),"y"), ROUNDDOWN((Tabla1[[#This Row],[Fecha Finalización]] -Tabla1[[#This Row],[Fecha de nac]])/365,0)))</f>
        <v/>
      </c>
      <c r="O1003" s="171"/>
      <c r="P1003" s="152"/>
      <c r="Q1003" s="153"/>
      <c r="R1003" s="154"/>
      <c r="S1003" s="154"/>
      <c r="T1003" s="154"/>
      <c r="U1003" s="244" t="str">
        <f>IF(F1003="","",Tabla1[[#This Row],[Fecha Inicio grupo]]+3*7-7)</f>
        <v/>
      </c>
      <c r="V1003" s="245" t="str">
        <f>IF(F1003="","",EDATE(Tabla1[[#This Row],[Fecha Inicio grupo]],3))</f>
        <v/>
      </c>
      <c r="W1003" s="29"/>
      <c r="X1003" s="29"/>
      <c r="Y1003" s="155"/>
      <c r="Z1003" s="155"/>
      <c r="AA1003" s="155"/>
      <c r="AB1003" s="155"/>
      <c r="AC1003" s="155"/>
      <c r="AD1003" s="155"/>
      <c r="AE1003" s="155"/>
      <c r="AF1003" s="155"/>
      <c r="AG1003" s="155"/>
      <c r="AH1003" s="232"/>
      <c r="AI1003" s="232"/>
      <c r="AJ1003" s="233"/>
      <c r="AK1003" s="232"/>
      <c r="AL1003" s="232"/>
      <c r="AM1003" s="232"/>
      <c r="AN1003" s="232"/>
      <c r="AO1003" s="145"/>
      <c r="AP1003" s="247" t="str">
        <f>IF(F1003="","",IFERROR(VLOOKUP(SUBSTITUTE(SUBSTITUTE(Tabla1[[#This Row],[Uso Sistemas]],"T","P"),"N","F"),Parámetros!$M$2:$N$17,2,0),"Completar hasta 3ra sem. para evaluar a Probacionista"))</f>
        <v/>
      </c>
      <c r="AQ1003" s="156"/>
      <c r="AR1003" s="156"/>
      <c r="AS1003" s="156"/>
      <c r="AT1003" s="29"/>
      <c r="AU1003" s="55" t="str">
        <f>CONCATENATE(Tabla1[[#This Row],[sem 01]],Tabla1[[#This Row],[sem 02]],Tabla1[[#This Row],[sem 03]])</f>
        <v/>
      </c>
      <c r="AV1003" s="55"/>
      <c r="AW1003" s="55"/>
      <c r="AX1003" s="249" t="str">
        <f>IF(V1003="","",EOMONTH(EDATE(Tabla1[[#This Row],[Fecha Finalización]],2),0))</f>
        <v/>
      </c>
      <c r="AY1003" s="156"/>
      <c r="AZ1003" s="250" t="str">
        <f>IF(V1003="","",EOMONTH(EDATE(Tabla1[[#This Row],[Fecha Finalización]],3),0))</f>
        <v/>
      </c>
      <c r="BA1003" s="39"/>
      <c r="BB1003" s="39"/>
      <c r="BC1003" s="238"/>
      <c r="BD1003" s="234" t="str">
        <f>IF(F1003="","",Tabla1[[#This Row],[sem 01]]&amp;Tabla1[[#This Row],[sem 02]]&amp;Tabla1[[#This Row],[sem 03]])</f>
        <v/>
      </c>
      <c r="BE1003" s="235" t="str">
        <f>+IF(TRIM(F1003)="","",$B$1&amp;"-"&amp;Tabla1[[#This Row],[Mes Inscrito]]&amp;"-"&amp;Tabla1[[#This Row],[Dia de clases Inscrito]]&amp;"-"&amp;Tabla1[[#This Row],[Horario Inscrito]]&amp;"-"&amp;Tabla1[[#This Row],[Fecha Inicio grupo]])</f>
        <v/>
      </c>
      <c r="BF1003" s="252" t="str">
        <f>IF(F1003="","",Tabla1[[#This Row],[Curso]])</f>
        <v/>
      </c>
      <c r="BG1003" s="253" t="str">
        <f>+IF(TRIM(F1003)="","",$B$1&amp;"-"&amp;TRIM(Tabla1[[#This Row],[Mes Inscrito]])&amp;"-"&amp;TRIM(Tabla1[[#This Row],[Dia de clases Inscrito]])&amp;"-"&amp;TRIM(Tabla1[[#This Row],[Horario Inscrito]])&amp;"-"&amp;TRIM(Tabla1[[#This Row],[Fecha Inicio grupo]])&amp;"-"&amp;TRIM(Tabla1[[#This Row],[Tipo Incrito]]))</f>
        <v/>
      </c>
      <c r="BH1003" s="254"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10"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10"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10" t="str">
        <f>IF(Tabla1[[#This Row],[Fecha Inicio grupo]]="","",IFERROR(VLOOKUP(Tabla1[[#This Row],[Mes de Alta como miembro]],Parámetros!$AM$2:$AN$16,2,0),"01/01/1900"))</f>
        <v/>
      </c>
    </row>
    <row r="1004" spans="1:63" ht="15" customHeight="1">
      <c r="A1004" s="68">
        <v>1001</v>
      </c>
      <c r="B1004" s="146"/>
      <c r="C1004" s="147"/>
      <c r="D1004" s="42"/>
      <c r="E1004" s="148"/>
      <c r="F1004" s="207"/>
      <c r="G1004" s="45"/>
      <c r="H1004" s="165"/>
      <c r="I1004" s="149"/>
      <c r="J1004" s="147"/>
      <c r="K1004" s="168"/>
      <c r="L1004" s="151"/>
      <c r="M1004" s="150"/>
      <c r="N1004" s="240" t="str">
        <f ca="1">IF(Tabla1[[#This Row],[Fecha de nac]]="","",IF(Tabla1[[#This Row],[Fecha Finalización]] &gt;=TODAY(), DATEDIF(Tabla1[[#This Row],[Fecha de nac]],TODAY(),"y"), ROUNDDOWN((Tabla1[[#This Row],[Fecha Finalización]] -Tabla1[[#This Row],[Fecha de nac]])/365,0)))</f>
        <v/>
      </c>
      <c r="O1004" s="171"/>
      <c r="P1004" s="152"/>
      <c r="Q1004" s="153"/>
      <c r="R1004" s="154"/>
      <c r="S1004" s="154"/>
      <c r="T1004" s="154"/>
      <c r="U1004" s="244" t="str">
        <f>IF(F1004="","",Tabla1[[#This Row],[Fecha Inicio grupo]]+3*7-7)</f>
        <v/>
      </c>
      <c r="V1004" s="245" t="str">
        <f>IF(F1004="","",EDATE(Tabla1[[#This Row],[Fecha Inicio grupo]],3))</f>
        <v/>
      </c>
      <c r="W1004" s="29"/>
      <c r="X1004" s="29"/>
      <c r="Y1004" s="155"/>
      <c r="Z1004" s="155"/>
      <c r="AA1004" s="155"/>
      <c r="AB1004" s="155"/>
      <c r="AC1004" s="155"/>
      <c r="AD1004" s="155"/>
      <c r="AE1004" s="155"/>
      <c r="AF1004" s="155"/>
      <c r="AG1004" s="155"/>
      <c r="AH1004" s="232"/>
      <c r="AI1004" s="232"/>
      <c r="AJ1004" s="233"/>
      <c r="AK1004" s="232"/>
      <c r="AL1004" s="232"/>
      <c r="AM1004" s="232"/>
      <c r="AN1004" s="232"/>
      <c r="AO1004" s="145"/>
      <c r="AP1004" s="247" t="str">
        <f>IF(F1004="","",IFERROR(VLOOKUP(SUBSTITUTE(SUBSTITUTE(Tabla1[[#This Row],[Uso Sistemas]],"T","P"),"N","F"),Parámetros!$M$2:$N$17,2,0),"Completar hasta 3ra sem. para evaluar a Probacionista"))</f>
        <v/>
      </c>
      <c r="AQ1004" s="156"/>
      <c r="AR1004" s="156"/>
      <c r="AS1004" s="156"/>
      <c r="AT1004" s="29"/>
      <c r="AU1004" s="55" t="str">
        <f>CONCATENATE(Tabla1[[#This Row],[sem 01]],Tabla1[[#This Row],[sem 02]],Tabla1[[#This Row],[sem 03]])</f>
        <v/>
      </c>
      <c r="AV1004" s="55"/>
      <c r="AW1004" s="55"/>
      <c r="AX1004" s="249" t="str">
        <f>IF(V1004="","",EOMONTH(EDATE(Tabla1[[#This Row],[Fecha Finalización]],2),0))</f>
        <v/>
      </c>
      <c r="AY1004" s="156"/>
      <c r="AZ1004" s="250" t="str">
        <f>IF(V1004="","",EOMONTH(EDATE(Tabla1[[#This Row],[Fecha Finalización]],3),0))</f>
        <v/>
      </c>
      <c r="BA1004" s="39"/>
      <c r="BB1004" s="39"/>
      <c r="BC1004" s="238"/>
      <c r="BD1004" s="234" t="str">
        <f>IF(F1004="","",Tabla1[[#This Row],[sem 01]]&amp;Tabla1[[#This Row],[sem 02]]&amp;Tabla1[[#This Row],[sem 03]])</f>
        <v/>
      </c>
      <c r="BE1004" s="235" t="str">
        <f>+IF(TRIM(F1004)="","",$B$1&amp;"-"&amp;Tabla1[[#This Row],[Mes Inscrito]]&amp;"-"&amp;Tabla1[[#This Row],[Dia de clases Inscrito]]&amp;"-"&amp;Tabla1[[#This Row],[Horario Inscrito]]&amp;"-"&amp;Tabla1[[#This Row],[Fecha Inicio grupo]])</f>
        <v/>
      </c>
      <c r="BF1004" s="252" t="str">
        <f>IF(F1004="","",Tabla1[[#This Row],[Curso]])</f>
        <v/>
      </c>
      <c r="BG1004" s="253" t="str">
        <f>+IF(TRIM(F1004)="","",$B$1&amp;"-"&amp;TRIM(Tabla1[[#This Row],[Mes Inscrito]])&amp;"-"&amp;TRIM(Tabla1[[#This Row],[Dia de clases Inscrito]])&amp;"-"&amp;TRIM(Tabla1[[#This Row],[Horario Inscrito]])&amp;"-"&amp;TRIM(Tabla1[[#This Row],[Fecha Inicio grupo]])&amp;"-"&amp;TRIM(Tabla1[[#This Row],[Tipo Incrito]]))</f>
        <v/>
      </c>
      <c r="BH1004" s="254"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10"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10"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10" t="str">
        <f>IF(Tabla1[[#This Row],[Fecha Inicio grupo]]="","",IFERROR(VLOOKUP(Tabla1[[#This Row],[Mes de Alta como miembro]],Parámetros!$AM$2:$AN$16,2,0),"01/01/1900"))</f>
        <v/>
      </c>
    </row>
    <row r="1005" spans="1:63" ht="15" customHeight="1">
      <c r="A1005" s="68">
        <v>1002</v>
      </c>
      <c r="B1005" s="146"/>
      <c r="C1005" s="147"/>
      <c r="D1005" s="42"/>
      <c r="E1005" s="148"/>
      <c r="F1005" s="207"/>
      <c r="G1005" s="45"/>
      <c r="H1005" s="165"/>
      <c r="I1005" s="149"/>
      <c r="J1005" s="147"/>
      <c r="K1005" s="168"/>
      <c r="L1005" s="151"/>
      <c r="M1005" s="150"/>
      <c r="N1005" s="240" t="str">
        <f ca="1">IF(Tabla1[[#This Row],[Fecha de nac]]="","",IF(Tabla1[[#This Row],[Fecha Finalización]] &gt;=TODAY(), DATEDIF(Tabla1[[#This Row],[Fecha de nac]],TODAY(),"y"), ROUNDDOWN((Tabla1[[#This Row],[Fecha Finalización]] -Tabla1[[#This Row],[Fecha de nac]])/365,0)))</f>
        <v/>
      </c>
      <c r="O1005" s="171"/>
      <c r="P1005" s="152"/>
      <c r="Q1005" s="153"/>
      <c r="R1005" s="154"/>
      <c r="S1005" s="154"/>
      <c r="T1005" s="154"/>
      <c r="U1005" s="244" t="str">
        <f>IF(F1005="","",Tabla1[[#This Row],[Fecha Inicio grupo]]+3*7-7)</f>
        <v/>
      </c>
      <c r="V1005" s="245" t="str">
        <f>IF(F1005="","",EDATE(Tabla1[[#This Row],[Fecha Inicio grupo]],3))</f>
        <v/>
      </c>
      <c r="W1005" s="29"/>
      <c r="X1005" s="29"/>
      <c r="Y1005" s="155"/>
      <c r="Z1005" s="155"/>
      <c r="AA1005" s="155"/>
      <c r="AB1005" s="155"/>
      <c r="AC1005" s="155"/>
      <c r="AD1005" s="155"/>
      <c r="AE1005" s="155"/>
      <c r="AF1005" s="155"/>
      <c r="AG1005" s="155"/>
      <c r="AH1005" s="232"/>
      <c r="AI1005" s="232"/>
      <c r="AJ1005" s="233"/>
      <c r="AK1005" s="232"/>
      <c r="AL1005" s="232"/>
      <c r="AM1005" s="232"/>
      <c r="AN1005" s="232"/>
      <c r="AO1005" s="145"/>
      <c r="AP1005" s="247" t="str">
        <f>IF(F1005="","",IFERROR(VLOOKUP(SUBSTITUTE(SUBSTITUTE(Tabla1[[#This Row],[Uso Sistemas]],"T","P"),"N","F"),Parámetros!$M$2:$N$17,2,0),"Completar hasta 3ra sem. para evaluar a Probacionista"))</f>
        <v/>
      </c>
      <c r="AQ1005" s="156"/>
      <c r="AR1005" s="156"/>
      <c r="AS1005" s="156"/>
      <c r="AT1005" s="29"/>
      <c r="AU1005" s="55" t="str">
        <f>CONCATENATE(Tabla1[[#This Row],[sem 01]],Tabla1[[#This Row],[sem 02]],Tabla1[[#This Row],[sem 03]])</f>
        <v/>
      </c>
      <c r="AV1005" s="55"/>
      <c r="AW1005" s="55"/>
      <c r="AX1005" s="249" t="str">
        <f>IF(V1005="","",EOMONTH(EDATE(Tabla1[[#This Row],[Fecha Finalización]],2),0))</f>
        <v/>
      </c>
      <c r="AY1005" s="156"/>
      <c r="AZ1005" s="250" t="str">
        <f>IF(V1005="","",EOMONTH(EDATE(Tabla1[[#This Row],[Fecha Finalización]],3),0))</f>
        <v/>
      </c>
      <c r="BA1005" s="39"/>
      <c r="BB1005" s="39"/>
      <c r="BC1005" s="238"/>
      <c r="BD1005" s="234" t="str">
        <f>IF(F1005="","",Tabla1[[#This Row],[sem 01]]&amp;Tabla1[[#This Row],[sem 02]]&amp;Tabla1[[#This Row],[sem 03]])</f>
        <v/>
      </c>
      <c r="BE1005" s="235" t="str">
        <f>+IF(TRIM(F1005)="","",$B$1&amp;"-"&amp;Tabla1[[#This Row],[Mes Inscrito]]&amp;"-"&amp;Tabla1[[#This Row],[Dia de clases Inscrito]]&amp;"-"&amp;Tabla1[[#This Row],[Horario Inscrito]]&amp;"-"&amp;Tabla1[[#This Row],[Fecha Inicio grupo]])</f>
        <v/>
      </c>
      <c r="BF1005" s="252" t="str">
        <f>IF(F1005="","",Tabla1[[#This Row],[Curso]])</f>
        <v/>
      </c>
      <c r="BG1005" s="253" t="str">
        <f>+IF(TRIM(F1005)="","",$B$1&amp;"-"&amp;TRIM(Tabla1[[#This Row],[Mes Inscrito]])&amp;"-"&amp;TRIM(Tabla1[[#This Row],[Dia de clases Inscrito]])&amp;"-"&amp;TRIM(Tabla1[[#This Row],[Horario Inscrito]])&amp;"-"&amp;TRIM(Tabla1[[#This Row],[Fecha Inicio grupo]])&amp;"-"&amp;TRIM(Tabla1[[#This Row],[Tipo Incrito]]))</f>
        <v/>
      </c>
      <c r="BH1005" s="254"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10"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10"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10" t="str">
        <f>IF(Tabla1[[#This Row],[Fecha Inicio grupo]]="","",IFERROR(VLOOKUP(Tabla1[[#This Row],[Mes de Alta como miembro]],Parámetros!$AM$2:$AN$16,2,0),"01/01/1900"))</f>
        <v/>
      </c>
    </row>
    <row r="1006" spans="1:63" ht="15" customHeight="1">
      <c r="A1006" s="68">
        <v>1003</v>
      </c>
      <c r="B1006" s="146"/>
      <c r="C1006" s="147"/>
      <c r="D1006" s="42"/>
      <c r="E1006" s="148"/>
      <c r="F1006" s="207"/>
      <c r="G1006" s="45"/>
      <c r="H1006" s="165"/>
      <c r="I1006" s="149"/>
      <c r="J1006" s="147"/>
      <c r="K1006" s="168"/>
      <c r="L1006" s="151"/>
      <c r="M1006" s="150"/>
      <c r="N1006" s="240" t="str">
        <f ca="1">IF(Tabla1[[#This Row],[Fecha de nac]]="","",IF(Tabla1[[#This Row],[Fecha Finalización]] &gt;=TODAY(), DATEDIF(Tabla1[[#This Row],[Fecha de nac]],TODAY(),"y"), ROUNDDOWN((Tabla1[[#This Row],[Fecha Finalización]] -Tabla1[[#This Row],[Fecha de nac]])/365,0)))</f>
        <v/>
      </c>
      <c r="O1006" s="171"/>
      <c r="P1006" s="152"/>
      <c r="Q1006" s="153"/>
      <c r="R1006" s="154"/>
      <c r="S1006" s="154"/>
      <c r="T1006" s="154"/>
      <c r="U1006" s="244" t="str">
        <f>IF(F1006="","",Tabla1[[#This Row],[Fecha Inicio grupo]]+3*7-7)</f>
        <v/>
      </c>
      <c r="V1006" s="245" t="str">
        <f>IF(F1006="","",EDATE(Tabla1[[#This Row],[Fecha Inicio grupo]],3))</f>
        <v/>
      </c>
      <c r="W1006" s="29"/>
      <c r="X1006" s="29"/>
      <c r="Y1006" s="155"/>
      <c r="Z1006" s="155"/>
      <c r="AA1006" s="155"/>
      <c r="AB1006" s="155"/>
      <c r="AC1006" s="155"/>
      <c r="AD1006" s="155"/>
      <c r="AE1006" s="155"/>
      <c r="AF1006" s="155"/>
      <c r="AG1006" s="155"/>
      <c r="AH1006" s="232"/>
      <c r="AI1006" s="232"/>
      <c r="AJ1006" s="233"/>
      <c r="AK1006" s="232"/>
      <c r="AL1006" s="232"/>
      <c r="AM1006" s="232"/>
      <c r="AN1006" s="232"/>
      <c r="AO1006" s="145"/>
      <c r="AP1006" s="247" t="str">
        <f>IF(F1006="","",IFERROR(VLOOKUP(SUBSTITUTE(SUBSTITUTE(Tabla1[[#This Row],[Uso Sistemas]],"T","P"),"N","F"),Parámetros!$M$2:$N$17,2,0),"Completar hasta 3ra sem. para evaluar a Probacionista"))</f>
        <v/>
      </c>
      <c r="AQ1006" s="156"/>
      <c r="AR1006" s="156"/>
      <c r="AS1006" s="156"/>
      <c r="AT1006" s="29"/>
      <c r="AU1006" s="55" t="str">
        <f>CONCATENATE(Tabla1[[#This Row],[sem 01]],Tabla1[[#This Row],[sem 02]],Tabla1[[#This Row],[sem 03]])</f>
        <v/>
      </c>
      <c r="AV1006" s="55"/>
      <c r="AW1006" s="55"/>
      <c r="AX1006" s="249" t="str">
        <f>IF(V1006="","",EOMONTH(EDATE(Tabla1[[#This Row],[Fecha Finalización]],2),0))</f>
        <v/>
      </c>
      <c r="AY1006" s="156"/>
      <c r="AZ1006" s="250" t="str">
        <f>IF(V1006="","",EOMONTH(EDATE(Tabla1[[#This Row],[Fecha Finalización]],3),0))</f>
        <v/>
      </c>
      <c r="BA1006" s="39"/>
      <c r="BB1006" s="39"/>
      <c r="BC1006" s="238"/>
      <c r="BD1006" s="234" t="str">
        <f>IF(F1006="","",Tabla1[[#This Row],[sem 01]]&amp;Tabla1[[#This Row],[sem 02]]&amp;Tabla1[[#This Row],[sem 03]])</f>
        <v/>
      </c>
      <c r="BE1006" s="235" t="str">
        <f>+IF(TRIM(F1006)="","",$B$1&amp;"-"&amp;Tabla1[[#This Row],[Mes Inscrito]]&amp;"-"&amp;Tabla1[[#This Row],[Dia de clases Inscrito]]&amp;"-"&amp;Tabla1[[#This Row],[Horario Inscrito]]&amp;"-"&amp;Tabla1[[#This Row],[Fecha Inicio grupo]])</f>
        <v/>
      </c>
      <c r="BF1006" s="252" t="str">
        <f>IF(F1006="","",Tabla1[[#This Row],[Curso]])</f>
        <v/>
      </c>
      <c r="BG1006" s="253" t="str">
        <f>+IF(TRIM(F1006)="","",$B$1&amp;"-"&amp;TRIM(Tabla1[[#This Row],[Mes Inscrito]])&amp;"-"&amp;TRIM(Tabla1[[#This Row],[Dia de clases Inscrito]])&amp;"-"&amp;TRIM(Tabla1[[#This Row],[Horario Inscrito]])&amp;"-"&amp;TRIM(Tabla1[[#This Row],[Fecha Inicio grupo]])&amp;"-"&amp;TRIM(Tabla1[[#This Row],[Tipo Incrito]]))</f>
        <v/>
      </c>
      <c r="BH1006" s="254"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10"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10"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10" t="str">
        <f>IF(Tabla1[[#This Row],[Fecha Inicio grupo]]="","",IFERROR(VLOOKUP(Tabla1[[#This Row],[Mes de Alta como miembro]],Parámetros!$AM$2:$AN$16,2,0),"01/01/1900"))</f>
        <v/>
      </c>
    </row>
    <row r="1007" spans="1:63" ht="15" customHeight="1">
      <c r="A1007" s="68">
        <v>1004</v>
      </c>
      <c r="B1007" s="146"/>
      <c r="C1007" s="147"/>
      <c r="D1007" s="42"/>
      <c r="E1007" s="148"/>
      <c r="F1007" s="207"/>
      <c r="G1007" s="45"/>
      <c r="H1007" s="165"/>
      <c r="I1007" s="149"/>
      <c r="J1007" s="147"/>
      <c r="K1007" s="168"/>
      <c r="L1007" s="151"/>
      <c r="M1007" s="150"/>
      <c r="N1007" s="240" t="str">
        <f ca="1">IF(Tabla1[[#This Row],[Fecha de nac]]="","",IF(Tabla1[[#This Row],[Fecha Finalización]] &gt;=TODAY(), DATEDIF(Tabla1[[#This Row],[Fecha de nac]],TODAY(),"y"), ROUNDDOWN((Tabla1[[#This Row],[Fecha Finalización]] -Tabla1[[#This Row],[Fecha de nac]])/365,0)))</f>
        <v/>
      </c>
      <c r="O1007" s="171"/>
      <c r="P1007" s="152"/>
      <c r="Q1007" s="153"/>
      <c r="R1007" s="154"/>
      <c r="S1007" s="154"/>
      <c r="T1007" s="154"/>
      <c r="U1007" s="244" t="str">
        <f>IF(F1007="","",Tabla1[[#This Row],[Fecha Inicio grupo]]+3*7-7)</f>
        <v/>
      </c>
      <c r="V1007" s="245" t="str">
        <f>IF(F1007="","",EDATE(Tabla1[[#This Row],[Fecha Inicio grupo]],3))</f>
        <v/>
      </c>
      <c r="W1007" s="29"/>
      <c r="X1007" s="29"/>
      <c r="Y1007" s="155"/>
      <c r="Z1007" s="155"/>
      <c r="AA1007" s="155"/>
      <c r="AB1007" s="155"/>
      <c r="AC1007" s="155"/>
      <c r="AD1007" s="155"/>
      <c r="AE1007" s="155"/>
      <c r="AF1007" s="155"/>
      <c r="AG1007" s="155"/>
      <c r="AH1007" s="232"/>
      <c r="AI1007" s="232"/>
      <c r="AJ1007" s="233"/>
      <c r="AK1007" s="232"/>
      <c r="AL1007" s="232"/>
      <c r="AM1007" s="232"/>
      <c r="AN1007" s="232"/>
      <c r="AO1007" s="145"/>
      <c r="AP1007" s="247" t="str">
        <f>IF(F1007="","",IFERROR(VLOOKUP(SUBSTITUTE(SUBSTITUTE(Tabla1[[#This Row],[Uso Sistemas]],"T","P"),"N","F"),Parámetros!$M$2:$N$17,2,0),"Completar hasta 3ra sem. para evaluar a Probacionista"))</f>
        <v/>
      </c>
      <c r="AQ1007" s="156"/>
      <c r="AR1007" s="156"/>
      <c r="AS1007" s="156"/>
      <c r="AT1007" s="29"/>
      <c r="AU1007" s="55" t="str">
        <f>CONCATENATE(Tabla1[[#This Row],[sem 01]],Tabla1[[#This Row],[sem 02]],Tabla1[[#This Row],[sem 03]])</f>
        <v/>
      </c>
      <c r="AV1007" s="55"/>
      <c r="AW1007" s="55"/>
      <c r="AX1007" s="249" t="str">
        <f>IF(V1007="","",EOMONTH(EDATE(Tabla1[[#This Row],[Fecha Finalización]],2),0))</f>
        <v/>
      </c>
      <c r="AY1007" s="156"/>
      <c r="AZ1007" s="250" t="str">
        <f>IF(V1007="","",EOMONTH(EDATE(Tabla1[[#This Row],[Fecha Finalización]],3),0))</f>
        <v/>
      </c>
      <c r="BA1007" s="39"/>
      <c r="BB1007" s="39"/>
      <c r="BC1007" s="238"/>
      <c r="BD1007" s="234" t="str">
        <f>IF(F1007="","",Tabla1[[#This Row],[sem 01]]&amp;Tabla1[[#This Row],[sem 02]]&amp;Tabla1[[#This Row],[sem 03]])</f>
        <v/>
      </c>
      <c r="BE1007" s="235" t="str">
        <f>+IF(TRIM(F1007)="","",$B$1&amp;"-"&amp;Tabla1[[#This Row],[Mes Inscrito]]&amp;"-"&amp;Tabla1[[#This Row],[Dia de clases Inscrito]]&amp;"-"&amp;Tabla1[[#This Row],[Horario Inscrito]]&amp;"-"&amp;Tabla1[[#This Row],[Fecha Inicio grupo]])</f>
        <v/>
      </c>
      <c r="BF1007" s="252" t="str">
        <f>IF(F1007="","",Tabla1[[#This Row],[Curso]])</f>
        <v/>
      </c>
      <c r="BG1007" s="253" t="str">
        <f>+IF(TRIM(F1007)="","",$B$1&amp;"-"&amp;TRIM(Tabla1[[#This Row],[Mes Inscrito]])&amp;"-"&amp;TRIM(Tabla1[[#This Row],[Dia de clases Inscrito]])&amp;"-"&amp;TRIM(Tabla1[[#This Row],[Horario Inscrito]])&amp;"-"&amp;TRIM(Tabla1[[#This Row],[Fecha Inicio grupo]])&amp;"-"&amp;TRIM(Tabla1[[#This Row],[Tipo Incrito]]))</f>
        <v/>
      </c>
      <c r="BH1007" s="254"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10"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10"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10" t="str">
        <f>IF(Tabla1[[#This Row],[Fecha Inicio grupo]]="","",IFERROR(VLOOKUP(Tabla1[[#This Row],[Mes de Alta como miembro]],Parámetros!$AM$2:$AN$16,2,0),"01/01/1900"))</f>
        <v/>
      </c>
    </row>
    <row r="1008" spans="1:63" ht="15" customHeight="1">
      <c r="A1008" s="68">
        <v>1005</v>
      </c>
      <c r="B1008" s="146"/>
      <c r="C1008" s="147"/>
      <c r="D1008" s="42"/>
      <c r="E1008" s="148"/>
      <c r="F1008" s="207"/>
      <c r="G1008" s="45"/>
      <c r="H1008" s="165"/>
      <c r="I1008" s="149"/>
      <c r="J1008" s="147"/>
      <c r="K1008" s="168"/>
      <c r="L1008" s="151"/>
      <c r="M1008" s="150"/>
      <c r="N1008" s="240" t="str">
        <f ca="1">IF(Tabla1[[#This Row],[Fecha de nac]]="","",IF(Tabla1[[#This Row],[Fecha Finalización]] &gt;=TODAY(), DATEDIF(Tabla1[[#This Row],[Fecha de nac]],TODAY(),"y"), ROUNDDOWN((Tabla1[[#This Row],[Fecha Finalización]] -Tabla1[[#This Row],[Fecha de nac]])/365,0)))</f>
        <v/>
      </c>
      <c r="O1008" s="171"/>
      <c r="P1008" s="152"/>
      <c r="Q1008" s="153"/>
      <c r="R1008" s="154"/>
      <c r="S1008" s="154"/>
      <c r="T1008" s="154"/>
      <c r="U1008" s="244" t="str">
        <f>IF(F1008="","",Tabla1[[#This Row],[Fecha Inicio grupo]]+3*7-7)</f>
        <v/>
      </c>
      <c r="V1008" s="245" t="str">
        <f>IF(F1008="","",EDATE(Tabla1[[#This Row],[Fecha Inicio grupo]],3))</f>
        <v/>
      </c>
      <c r="W1008" s="29"/>
      <c r="X1008" s="29"/>
      <c r="Y1008" s="155"/>
      <c r="Z1008" s="155"/>
      <c r="AA1008" s="155"/>
      <c r="AB1008" s="155"/>
      <c r="AC1008" s="155"/>
      <c r="AD1008" s="155"/>
      <c r="AE1008" s="155"/>
      <c r="AF1008" s="155"/>
      <c r="AG1008" s="155"/>
      <c r="AH1008" s="232"/>
      <c r="AI1008" s="232"/>
      <c r="AJ1008" s="233"/>
      <c r="AK1008" s="232"/>
      <c r="AL1008" s="232"/>
      <c r="AM1008" s="232"/>
      <c r="AN1008" s="232"/>
      <c r="AO1008" s="145"/>
      <c r="AP1008" s="247" t="str">
        <f>IF(F1008="","",IFERROR(VLOOKUP(SUBSTITUTE(SUBSTITUTE(Tabla1[[#This Row],[Uso Sistemas]],"T","P"),"N","F"),Parámetros!$M$2:$N$17,2,0),"Completar hasta 3ra sem. para evaluar a Probacionista"))</f>
        <v/>
      </c>
      <c r="AQ1008" s="156"/>
      <c r="AR1008" s="156"/>
      <c r="AS1008" s="156"/>
      <c r="AT1008" s="29"/>
      <c r="AU1008" s="55" t="str">
        <f>CONCATENATE(Tabla1[[#This Row],[sem 01]],Tabla1[[#This Row],[sem 02]],Tabla1[[#This Row],[sem 03]])</f>
        <v/>
      </c>
      <c r="AV1008" s="55"/>
      <c r="AW1008" s="55"/>
      <c r="AX1008" s="249" t="str">
        <f>IF(V1008="","",EOMONTH(EDATE(Tabla1[[#This Row],[Fecha Finalización]],2),0))</f>
        <v/>
      </c>
      <c r="AY1008" s="156"/>
      <c r="AZ1008" s="250" t="str">
        <f>IF(V1008="","",EOMONTH(EDATE(Tabla1[[#This Row],[Fecha Finalización]],3),0))</f>
        <v/>
      </c>
      <c r="BA1008" s="39"/>
      <c r="BB1008" s="39"/>
      <c r="BC1008" s="238"/>
      <c r="BD1008" s="234" t="str">
        <f>IF(F1008="","",Tabla1[[#This Row],[sem 01]]&amp;Tabla1[[#This Row],[sem 02]]&amp;Tabla1[[#This Row],[sem 03]])</f>
        <v/>
      </c>
      <c r="BE1008" s="235" t="str">
        <f>+IF(TRIM(F1008)="","",$B$1&amp;"-"&amp;Tabla1[[#This Row],[Mes Inscrito]]&amp;"-"&amp;Tabla1[[#This Row],[Dia de clases Inscrito]]&amp;"-"&amp;Tabla1[[#This Row],[Horario Inscrito]]&amp;"-"&amp;Tabla1[[#This Row],[Fecha Inicio grupo]])</f>
        <v/>
      </c>
      <c r="BF1008" s="252" t="str">
        <f>IF(F1008="","",Tabla1[[#This Row],[Curso]])</f>
        <v/>
      </c>
      <c r="BG1008" s="253" t="str">
        <f>+IF(TRIM(F1008)="","",$B$1&amp;"-"&amp;TRIM(Tabla1[[#This Row],[Mes Inscrito]])&amp;"-"&amp;TRIM(Tabla1[[#This Row],[Dia de clases Inscrito]])&amp;"-"&amp;TRIM(Tabla1[[#This Row],[Horario Inscrito]])&amp;"-"&amp;TRIM(Tabla1[[#This Row],[Fecha Inicio grupo]])&amp;"-"&amp;TRIM(Tabla1[[#This Row],[Tipo Incrito]]))</f>
        <v/>
      </c>
      <c r="BH1008" s="254"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10"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10"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10" t="str">
        <f>IF(Tabla1[[#This Row],[Fecha Inicio grupo]]="","",IFERROR(VLOOKUP(Tabla1[[#This Row],[Mes de Alta como miembro]],Parámetros!$AM$2:$AN$16,2,0),"01/01/1900"))</f>
        <v/>
      </c>
    </row>
    <row r="1009" spans="1:63" ht="15" customHeight="1">
      <c r="A1009" s="68">
        <v>1006</v>
      </c>
      <c r="B1009" s="146"/>
      <c r="C1009" s="147"/>
      <c r="D1009" s="42"/>
      <c r="E1009" s="148"/>
      <c r="F1009" s="207"/>
      <c r="G1009" s="45"/>
      <c r="H1009" s="165"/>
      <c r="I1009" s="149"/>
      <c r="J1009" s="147"/>
      <c r="K1009" s="168"/>
      <c r="L1009" s="151"/>
      <c r="M1009" s="150"/>
      <c r="N1009" s="240" t="str">
        <f ca="1">IF(Tabla1[[#This Row],[Fecha de nac]]="","",IF(Tabla1[[#This Row],[Fecha Finalización]] &gt;=TODAY(), DATEDIF(Tabla1[[#This Row],[Fecha de nac]],TODAY(),"y"), ROUNDDOWN((Tabla1[[#This Row],[Fecha Finalización]] -Tabla1[[#This Row],[Fecha de nac]])/365,0)))</f>
        <v/>
      </c>
      <c r="O1009" s="171"/>
      <c r="P1009" s="152"/>
      <c r="Q1009" s="153"/>
      <c r="R1009" s="154"/>
      <c r="S1009" s="154"/>
      <c r="T1009" s="154"/>
      <c r="U1009" s="244" t="str">
        <f>IF(F1009="","",Tabla1[[#This Row],[Fecha Inicio grupo]]+3*7-7)</f>
        <v/>
      </c>
      <c r="V1009" s="245" t="str">
        <f>IF(F1009="","",EDATE(Tabla1[[#This Row],[Fecha Inicio grupo]],3))</f>
        <v/>
      </c>
      <c r="W1009" s="29"/>
      <c r="X1009" s="29"/>
      <c r="Y1009" s="155"/>
      <c r="Z1009" s="155"/>
      <c r="AA1009" s="155"/>
      <c r="AB1009" s="155"/>
      <c r="AC1009" s="155"/>
      <c r="AD1009" s="155"/>
      <c r="AE1009" s="155"/>
      <c r="AF1009" s="155"/>
      <c r="AG1009" s="155"/>
      <c r="AH1009" s="232"/>
      <c r="AI1009" s="232"/>
      <c r="AJ1009" s="233"/>
      <c r="AK1009" s="232"/>
      <c r="AL1009" s="232"/>
      <c r="AM1009" s="232"/>
      <c r="AN1009" s="232"/>
      <c r="AO1009" s="145"/>
      <c r="AP1009" s="247" t="str">
        <f>IF(F1009="","",IFERROR(VLOOKUP(SUBSTITUTE(SUBSTITUTE(Tabla1[[#This Row],[Uso Sistemas]],"T","P"),"N","F"),Parámetros!$M$2:$N$17,2,0),"Completar hasta 3ra sem. para evaluar a Probacionista"))</f>
        <v/>
      </c>
      <c r="AQ1009" s="156"/>
      <c r="AR1009" s="156"/>
      <c r="AS1009" s="156"/>
      <c r="AT1009" s="29"/>
      <c r="AU1009" s="55" t="str">
        <f>CONCATENATE(Tabla1[[#This Row],[sem 01]],Tabla1[[#This Row],[sem 02]],Tabla1[[#This Row],[sem 03]])</f>
        <v/>
      </c>
      <c r="AV1009" s="55"/>
      <c r="AW1009" s="55"/>
      <c r="AX1009" s="249" t="str">
        <f>IF(V1009="","",EOMONTH(EDATE(Tabla1[[#This Row],[Fecha Finalización]],2),0))</f>
        <v/>
      </c>
      <c r="AY1009" s="156"/>
      <c r="AZ1009" s="250" t="str">
        <f>IF(V1009="","",EOMONTH(EDATE(Tabla1[[#This Row],[Fecha Finalización]],3),0))</f>
        <v/>
      </c>
      <c r="BA1009" s="39"/>
      <c r="BB1009" s="39"/>
      <c r="BC1009" s="238"/>
      <c r="BD1009" s="234" t="str">
        <f>IF(F1009="","",Tabla1[[#This Row],[sem 01]]&amp;Tabla1[[#This Row],[sem 02]]&amp;Tabla1[[#This Row],[sem 03]])</f>
        <v/>
      </c>
      <c r="BE1009" s="235" t="str">
        <f>+IF(TRIM(F1009)="","",$B$1&amp;"-"&amp;Tabla1[[#This Row],[Mes Inscrito]]&amp;"-"&amp;Tabla1[[#This Row],[Dia de clases Inscrito]]&amp;"-"&amp;Tabla1[[#This Row],[Horario Inscrito]]&amp;"-"&amp;Tabla1[[#This Row],[Fecha Inicio grupo]])</f>
        <v/>
      </c>
      <c r="BF1009" s="252" t="str">
        <f>IF(F1009="","",Tabla1[[#This Row],[Curso]])</f>
        <v/>
      </c>
      <c r="BG1009" s="253" t="str">
        <f>+IF(TRIM(F1009)="","",$B$1&amp;"-"&amp;TRIM(Tabla1[[#This Row],[Mes Inscrito]])&amp;"-"&amp;TRIM(Tabla1[[#This Row],[Dia de clases Inscrito]])&amp;"-"&amp;TRIM(Tabla1[[#This Row],[Horario Inscrito]])&amp;"-"&amp;TRIM(Tabla1[[#This Row],[Fecha Inicio grupo]])&amp;"-"&amp;TRIM(Tabla1[[#This Row],[Tipo Incrito]]))</f>
        <v/>
      </c>
      <c r="BH1009" s="254"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10"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10"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10" t="str">
        <f>IF(Tabla1[[#This Row],[Fecha Inicio grupo]]="","",IFERROR(VLOOKUP(Tabla1[[#This Row],[Mes de Alta como miembro]],Parámetros!$AM$2:$AN$16,2,0),"01/01/1900"))</f>
        <v/>
      </c>
    </row>
    <row r="1010" spans="1:63" ht="15" customHeight="1">
      <c r="A1010" s="68">
        <v>1007</v>
      </c>
      <c r="B1010" s="146"/>
      <c r="C1010" s="147"/>
      <c r="D1010" s="42"/>
      <c r="E1010" s="148"/>
      <c r="F1010" s="207"/>
      <c r="G1010" s="45"/>
      <c r="H1010" s="165"/>
      <c r="I1010" s="149"/>
      <c r="J1010" s="147"/>
      <c r="K1010" s="168"/>
      <c r="L1010" s="151"/>
      <c r="M1010" s="150"/>
      <c r="N1010" s="240" t="str">
        <f ca="1">IF(Tabla1[[#This Row],[Fecha de nac]]="","",IF(Tabla1[[#This Row],[Fecha Finalización]] &gt;=TODAY(), DATEDIF(Tabla1[[#This Row],[Fecha de nac]],TODAY(),"y"), ROUNDDOWN((Tabla1[[#This Row],[Fecha Finalización]] -Tabla1[[#This Row],[Fecha de nac]])/365,0)))</f>
        <v/>
      </c>
      <c r="O1010" s="171"/>
      <c r="P1010" s="152"/>
      <c r="Q1010" s="153"/>
      <c r="R1010" s="154"/>
      <c r="S1010" s="154"/>
      <c r="T1010" s="154"/>
      <c r="U1010" s="244" t="str">
        <f>IF(F1010="","",Tabla1[[#This Row],[Fecha Inicio grupo]]+3*7-7)</f>
        <v/>
      </c>
      <c r="V1010" s="245" t="str">
        <f>IF(F1010="","",EDATE(Tabla1[[#This Row],[Fecha Inicio grupo]],3))</f>
        <v/>
      </c>
      <c r="W1010" s="29"/>
      <c r="X1010" s="29"/>
      <c r="Y1010" s="155"/>
      <c r="Z1010" s="155"/>
      <c r="AA1010" s="155"/>
      <c r="AB1010" s="155"/>
      <c r="AC1010" s="155"/>
      <c r="AD1010" s="155"/>
      <c r="AE1010" s="155"/>
      <c r="AF1010" s="155"/>
      <c r="AG1010" s="155"/>
      <c r="AH1010" s="232"/>
      <c r="AI1010" s="232"/>
      <c r="AJ1010" s="233"/>
      <c r="AK1010" s="232"/>
      <c r="AL1010" s="232"/>
      <c r="AM1010" s="232"/>
      <c r="AN1010" s="232"/>
      <c r="AO1010" s="145"/>
      <c r="AP1010" s="247" t="str">
        <f>IF(F1010="","",IFERROR(VLOOKUP(SUBSTITUTE(SUBSTITUTE(Tabla1[[#This Row],[Uso Sistemas]],"T","P"),"N","F"),Parámetros!$M$2:$N$17,2,0),"Completar hasta 3ra sem. para evaluar a Probacionista"))</f>
        <v/>
      </c>
      <c r="AQ1010" s="156"/>
      <c r="AR1010" s="156"/>
      <c r="AS1010" s="156"/>
      <c r="AT1010" s="29"/>
      <c r="AU1010" s="55" t="str">
        <f>CONCATENATE(Tabla1[[#This Row],[sem 01]],Tabla1[[#This Row],[sem 02]],Tabla1[[#This Row],[sem 03]])</f>
        <v/>
      </c>
      <c r="AV1010" s="55"/>
      <c r="AW1010" s="55"/>
      <c r="AX1010" s="249" t="str">
        <f>IF(V1010="","",EOMONTH(EDATE(Tabla1[[#This Row],[Fecha Finalización]],2),0))</f>
        <v/>
      </c>
      <c r="AY1010" s="156"/>
      <c r="AZ1010" s="250" t="str">
        <f>IF(V1010="","",EOMONTH(EDATE(Tabla1[[#This Row],[Fecha Finalización]],3),0))</f>
        <v/>
      </c>
      <c r="BA1010" s="39"/>
      <c r="BB1010" s="39"/>
      <c r="BC1010" s="238"/>
      <c r="BD1010" s="234" t="str">
        <f>IF(F1010="","",Tabla1[[#This Row],[sem 01]]&amp;Tabla1[[#This Row],[sem 02]]&amp;Tabla1[[#This Row],[sem 03]])</f>
        <v/>
      </c>
      <c r="BE1010" s="235" t="str">
        <f>+IF(TRIM(F1010)="","",$B$1&amp;"-"&amp;Tabla1[[#This Row],[Mes Inscrito]]&amp;"-"&amp;Tabla1[[#This Row],[Dia de clases Inscrito]]&amp;"-"&amp;Tabla1[[#This Row],[Horario Inscrito]]&amp;"-"&amp;Tabla1[[#This Row],[Fecha Inicio grupo]])</f>
        <v/>
      </c>
      <c r="BF1010" s="252" t="str">
        <f>IF(F1010="","",Tabla1[[#This Row],[Curso]])</f>
        <v/>
      </c>
      <c r="BG1010" s="253" t="str">
        <f>+IF(TRIM(F1010)="","",$B$1&amp;"-"&amp;TRIM(Tabla1[[#This Row],[Mes Inscrito]])&amp;"-"&amp;TRIM(Tabla1[[#This Row],[Dia de clases Inscrito]])&amp;"-"&amp;TRIM(Tabla1[[#This Row],[Horario Inscrito]])&amp;"-"&amp;TRIM(Tabla1[[#This Row],[Fecha Inicio grupo]])&amp;"-"&amp;TRIM(Tabla1[[#This Row],[Tipo Incrito]]))</f>
        <v/>
      </c>
      <c r="BH1010" s="254"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10"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10"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10" t="str">
        <f>IF(Tabla1[[#This Row],[Fecha Inicio grupo]]="","",IFERROR(VLOOKUP(Tabla1[[#This Row],[Mes de Alta como miembro]],Parámetros!$AM$2:$AN$16,2,0),"01/01/1900"))</f>
        <v/>
      </c>
    </row>
    <row r="1011" spans="1:63" ht="15" customHeight="1">
      <c r="A1011" s="68">
        <v>1008</v>
      </c>
      <c r="B1011" s="146"/>
      <c r="C1011" s="147"/>
      <c r="D1011" s="42"/>
      <c r="E1011" s="148"/>
      <c r="F1011" s="207"/>
      <c r="G1011" s="45"/>
      <c r="H1011" s="165"/>
      <c r="I1011" s="149"/>
      <c r="J1011" s="147"/>
      <c r="K1011" s="168"/>
      <c r="L1011" s="151"/>
      <c r="M1011" s="150"/>
      <c r="N1011" s="240" t="str">
        <f ca="1">IF(Tabla1[[#This Row],[Fecha de nac]]="","",IF(Tabla1[[#This Row],[Fecha Finalización]] &gt;=TODAY(), DATEDIF(Tabla1[[#This Row],[Fecha de nac]],TODAY(),"y"), ROUNDDOWN((Tabla1[[#This Row],[Fecha Finalización]] -Tabla1[[#This Row],[Fecha de nac]])/365,0)))</f>
        <v/>
      </c>
      <c r="O1011" s="171"/>
      <c r="P1011" s="152"/>
      <c r="Q1011" s="153"/>
      <c r="R1011" s="154"/>
      <c r="S1011" s="154"/>
      <c r="T1011" s="154"/>
      <c r="U1011" s="244" t="str">
        <f>IF(F1011="","",Tabla1[[#This Row],[Fecha Inicio grupo]]+3*7-7)</f>
        <v/>
      </c>
      <c r="V1011" s="245" t="str">
        <f>IF(F1011="","",EDATE(Tabla1[[#This Row],[Fecha Inicio grupo]],3))</f>
        <v/>
      </c>
      <c r="W1011" s="29"/>
      <c r="X1011" s="29"/>
      <c r="Y1011" s="155"/>
      <c r="Z1011" s="155"/>
      <c r="AA1011" s="155"/>
      <c r="AB1011" s="155"/>
      <c r="AC1011" s="155"/>
      <c r="AD1011" s="155"/>
      <c r="AE1011" s="155"/>
      <c r="AF1011" s="155"/>
      <c r="AG1011" s="155"/>
      <c r="AH1011" s="232"/>
      <c r="AI1011" s="232"/>
      <c r="AJ1011" s="233"/>
      <c r="AK1011" s="232"/>
      <c r="AL1011" s="232"/>
      <c r="AM1011" s="232"/>
      <c r="AN1011" s="232"/>
      <c r="AO1011" s="145"/>
      <c r="AP1011" s="247" t="str">
        <f>IF(F1011="","",IFERROR(VLOOKUP(SUBSTITUTE(SUBSTITUTE(Tabla1[[#This Row],[Uso Sistemas]],"T","P"),"N","F"),Parámetros!$M$2:$N$17,2,0),"Completar hasta 3ra sem. para evaluar a Probacionista"))</f>
        <v/>
      </c>
      <c r="AQ1011" s="156"/>
      <c r="AR1011" s="156"/>
      <c r="AS1011" s="156"/>
      <c r="AT1011" s="29"/>
      <c r="AU1011" s="55" t="str">
        <f>CONCATENATE(Tabla1[[#This Row],[sem 01]],Tabla1[[#This Row],[sem 02]],Tabla1[[#This Row],[sem 03]])</f>
        <v/>
      </c>
      <c r="AV1011" s="55"/>
      <c r="AW1011" s="55"/>
      <c r="AX1011" s="249" t="str">
        <f>IF(V1011="","",EOMONTH(EDATE(Tabla1[[#This Row],[Fecha Finalización]],2),0))</f>
        <v/>
      </c>
      <c r="AY1011" s="156"/>
      <c r="AZ1011" s="250" t="str">
        <f>IF(V1011="","",EOMONTH(EDATE(Tabla1[[#This Row],[Fecha Finalización]],3),0))</f>
        <v/>
      </c>
      <c r="BA1011" s="39"/>
      <c r="BB1011" s="39"/>
      <c r="BC1011" s="238"/>
      <c r="BD1011" s="234" t="str">
        <f>IF(F1011="","",Tabla1[[#This Row],[sem 01]]&amp;Tabla1[[#This Row],[sem 02]]&amp;Tabla1[[#This Row],[sem 03]])</f>
        <v/>
      </c>
      <c r="BE1011" s="235" t="str">
        <f>+IF(TRIM(F1011)="","",$B$1&amp;"-"&amp;Tabla1[[#This Row],[Mes Inscrito]]&amp;"-"&amp;Tabla1[[#This Row],[Dia de clases Inscrito]]&amp;"-"&amp;Tabla1[[#This Row],[Horario Inscrito]]&amp;"-"&amp;Tabla1[[#This Row],[Fecha Inicio grupo]])</f>
        <v/>
      </c>
      <c r="BF1011" s="252" t="str">
        <f>IF(F1011="","",Tabla1[[#This Row],[Curso]])</f>
        <v/>
      </c>
      <c r="BG1011" s="253" t="str">
        <f>+IF(TRIM(F1011)="","",$B$1&amp;"-"&amp;TRIM(Tabla1[[#This Row],[Mes Inscrito]])&amp;"-"&amp;TRIM(Tabla1[[#This Row],[Dia de clases Inscrito]])&amp;"-"&amp;TRIM(Tabla1[[#This Row],[Horario Inscrito]])&amp;"-"&amp;TRIM(Tabla1[[#This Row],[Fecha Inicio grupo]])&amp;"-"&amp;TRIM(Tabla1[[#This Row],[Tipo Incrito]]))</f>
        <v/>
      </c>
      <c r="BH1011" s="254"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10"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10"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10" t="str">
        <f>IF(Tabla1[[#This Row],[Fecha Inicio grupo]]="","",IFERROR(VLOOKUP(Tabla1[[#This Row],[Mes de Alta como miembro]],Parámetros!$AM$2:$AN$16,2,0),"01/01/1900"))</f>
        <v/>
      </c>
    </row>
    <row r="1012" spans="1:63" ht="15" customHeight="1">
      <c r="A1012" s="68">
        <v>1009</v>
      </c>
      <c r="B1012" s="146"/>
      <c r="C1012" s="147"/>
      <c r="D1012" s="42"/>
      <c r="E1012" s="148"/>
      <c r="F1012" s="207"/>
      <c r="G1012" s="45"/>
      <c r="H1012" s="165"/>
      <c r="I1012" s="149"/>
      <c r="J1012" s="147"/>
      <c r="K1012" s="168"/>
      <c r="L1012" s="151"/>
      <c r="M1012" s="150"/>
      <c r="N1012" s="240" t="str">
        <f ca="1">IF(Tabla1[[#This Row],[Fecha de nac]]="","",IF(Tabla1[[#This Row],[Fecha Finalización]] &gt;=TODAY(), DATEDIF(Tabla1[[#This Row],[Fecha de nac]],TODAY(),"y"), ROUNDDOWN((Tabla1[[#This Row],[Fecha Finalización]] -Tabla1[[#This Row],[Fecha de nac]])/365,0)))</f>
        <v/>
      </c>
      <c r="O1012" s="171"/>
      <c r="P1012" s="152"/>
      <c r="Q1012" s="153"/>
      <c r="R1012" s="154"/>
      <c r="S1012" s="154"/>
      <c r="T1012" s="154"/>
      <c r="U1012" s="244" t="str">
        <f>IF(F1012="","",Tabla1[[#This Row],[Fecha Inicio grupo]]+3*7-7)</f>
        <v/>
      </c>
      <c r="V1012" s="245" t="str">
        <f>IF(F1012="","",EDATE(Tabla1[[#This Row],[Fecha Inicio grupo]],3))</f>
        <v/>
      </c>
      <c r="W1012" s="29"/>
      <c r="X1012" s="29"/>
      <c r="Y1012" s="155"/>
      <c r="Z1012" s="155"/>
      <c r="AA1012" s="155"/>
      <c r="AB1012" s="155"/>
      <c r="AC1012" s="155"/>
      <c r="AD1012" s="155"/>
      <c r="AE1012" s="155"/>
      <c r="AF1012" s="155"/>
      <c r="AG1012" s="155"/>
      <c r="AH1012" s="232"/>
      <c r="AI1012" s="232"/>
      <c r="AJ1012" s="233"/>
      <c r="AK1012" s="232"/>
      <c r="AL1012" s="232"/>
      <c r="AM1012" s="232"/>
      <c r="AN1012" s="232"/>
      <c r="AO1012" s="145"/>
      <c r="AP1012" s="247" t="str">
        <f>IF(F1012="","",IFERROR(VLOOKUP(SUBSTITUTE(SUBSTITUTE(Tabla1[[#This Row],[Uso Sistemas]],"T","P"),"N","F"),Parámetros!$M$2:$N$17,2,0),"Completar hasta 3ra sem. para evaluar a Probacionista"))</f>
        <v/>
      </c>
      <c r="AQ1012" s="156"/>
      <c r="AR1012" s="156"/>
      <c r="AS1012" s="156"/>
      <c r="AT1012" s="29"/>
      <c r="AU1012" s="55" t="str">
        <f>CONCATENATE(Tabla1[[#This Row],[sem 01]],Tabla1[[#This Row],[sem 02]],Tabla1[[#This Row],[sem 03]])</f>
        <v/>
      </c>
      <c r="AV1012" s="55"/>
      <c r="AW1012" s="55"/>
      <c r="AX1012" s="249" t="str">
        <f>IF(V1012="","",EOMONTH(EDATE(Tabla1[[#This Row],[Fecha Finalización]],2),0))</f>
        <v/>
      </c>
      <c r="AY1012" s="156"/>
      <c r="AZ1012" s="250" t="str">
        <f>IF(V1012="","",EOMONTH(EDATE(Tabla1[[#This Row],[Fecha Finalización]],3),0))</f>
        <v/>
      </c>
      <c r="BA1012" s="39"/>
      <c r="BB1012" s="39"/>
      <c r="BC1012" s="238"/>
      <c r="BD1012" s="234" t="str">
        <f>IF(F1012="","",Tabla1[[#This Row],[sem 01]]&amp;Tabla1[[#This Row],[sem 02]]&amp;Tabla1[[#This Row],[sem 03]])</f>
        <v/>
      </c>
      <c r="BE1012" s="235" t="str">
        <f>+IF(TRIM(F1012)="","",$B$1&amp;"-"&amp;Tabla1[[#This Row],[Mes Inscrito]]&amp;"-"&amp;Tabla1[[#This Row],[Dia de clases Inscrito]]&amp;"-"&amp;Tabla1[[#This Row],[Horario Inscrito]]&amp;"-"&amp;Tabla1[[#This Row],[Fecha Inicio grupo]])</f>
        <v/>
      </c>
      <c r="BF1012" s="252" t="str">
        <f>IF(F1012="","",Tabla1[[#This Row],[Curso]])</f>
        <v/>
      </c>
      <c r="BG1012" s="253" t="str">
        <f>+IF(TRIM(F1012)="","",$B$1&amp;"-"&amp;TRIM(Tabla1[[#This Row],[Mes Inscrito]])&amp;"-"&amp;TRIM(Tabla1[[#This Row],[Dia de clases Inscrito]])&amp;"-"&amp;TRIM(Tabla1[[#This Row],[Horario Inscrito]])&amp;"-"&amp;TRIM(Tabla1[[#This Row],[Fecha Inicio grupo]])&amp;"-"&amp;TRIM(Tabla1[[#This Row],[Tipo Incrito]]))</f>
        <v/>
      </c>
      <c r="BH1012" s="254"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10"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10"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10" t="str">
        <f>IF(Tabla1[[#This Row],[Fecha Inicio grupo]]="","",IFERROR(VLOOKUP(Tabla1[[#This Row],[Mes de Alta como miembro]],Parámetros!$AM$2:$AN$16,2,0),"01/01/1900"))</f>
        <v/>
      </c>
    </row>
    <row r="1013" spans="1:63" ht="15" customHeight="1">
      <c r="A1013" s="68">
        <v>1010</v>
      </c>
      <c r="B1013" s="146"/>
      <c r="C1013" s="147"/>
      <c r="D1013" s="42"/>
      <c r="E1013" s="148"/>
      <c r="F1013" s="207"/>
      <c r="G1013" s="45"/>
      <c r="H1013" s="165"/>
      <c r="I1013" s="149"/>
      <c r="J1013" s="147"/>
      <c r="K1013" s="168"/>
      <c r="L1013" s="151"/>
      <c r="M1013" s="150"/>
      <c r="N1013" s="240" t="str">
        <f ca="1">IF(Tabla1[[#This Row],[Fecha de nac]]="","",IF(Tabla1[[#This Row],[Fecha Finalización]] &gt;=TODAY(), DATEDIF(Tabla1[[#This Row],[Fecha de nac]],TODAY(),"y"), ROUNDDOWN((Tabla1[[#This Row],[Fecha Finalización]] -Tabla1[[#This Row],[Fecha de nac]])/365,0)))</f>
        <v/>
      </c>
      <c r="O1013" s="171"/>
      <c r="P1013" s="152"/>
      <c r="Q1013" s="153"/>
      <c r="R1013" s="154"/>
      <c r="S1013" s="154"/>
      <c r="T1013" s="154"/>
      <c r="U1013" s="244" t="str">
        <f>IF(F1013="","",Tabla1[[#This Row],[Fecha Inicio grupo]]+3*7-7)</f>
        <v/>
      </c>
      <c r="V1013" s="245" t="str">
        <f>IF(F1013="","",EDATE(Tabla1[[#This Row],[Fecha Inicio grupo]],3))</f>
        <v/>
      </c>
      <c r="W1013" s="29"/>
      <c r="X1013" s="29"/>
      <c r="Y1013" s="155"/>
      <c r="Z1013" s="155"/>
      <c r="AA1013" s="155"/>
      <c r="AB1013" s="155"/>
      <c r="AC1013" s="155"/>
      <c r="AD1013" s="155"/>
      <c r="AE1013" s="155"/>
      <c r="AF1013" s="155"/>
      <c r="AG1013" s="155"/>
      <c r="AH1013" s="232"/>
      <c r="AI1013" s="232"/>
      <c r="AJ1013" s="233"/>
      <c r="AK1013" s="232"/>
      <c r="AL1013" s="232"/>
      <c r="AM1013" s="232"/>
      <c r="AN1013" s="232"/>
      <c r="AO1013" s="145"/>
      <c r="AP1013" s="247" t="str">
        <f>IF(F1013="","",IFERROR(VLOOKUP(SUBSTITUTE(SUBSTITUTE(Tabla1[[#This Row],[Uso Sistemas]],"T","P"),"N","F"),Parámetros!$M$2:$N$17,2,0),"Completar hasta 3ra sem. para evaluar a Probacionista"))</f>
        <v/>
      </c>
      <c r="AQ1013" s="156"/>
      <c r="AR1013" s="156"/>
      <c r="AS1013" s="156"/>
      <c r="AT1013" s="29"/>
      <c r="AU1013" s="55" t="str">
        <f>CONCATENATE(Tabla1[[#This Row],[sem 01]],Tabla1[[#This Row],[sem 02]],Tabla1[[#This Row],[sem 03]])</f>
        <v/>
      </c>
      <c r="AV1013" s="55"/>
      <c r="AW1013" s="55"/>
      <c r="AX1013" s="249" t="str">
        <f>IF(V1013="","",EOMONTH(EDATE(Tabla1[[#This Row],[Fecha Finalización]],2),0))</f>
        <v/>
      </c>
      <c r="AY1013" s="156"/>
      <c r="AZ1013" s="250" t="str">
        <f>IF(V1013="","",EOMONTH(EDATE(Tabla1[[#This Row],[Fecha Finalización]],3),0))</f>
        <v/>
      </c>
      <c r="BA1013" s="39"/>
      <c r="BB1013" s="39"/>
      <c r="BC1013" s="238"/>
      <c r="BD1013" s="234" t="str">
        <f>IF(F1013="","",Tabla1[[#This Row],[sem 01]]&amp;Tabla1[[#This Row],[sem 02]]&amp;Tabla1[[#This Row],[sem 03]])</f>
        <v/>
      </c>
      <c r="BE1013" s="235" t="str">
        <f>+IF(TRIM(F1013)="","",$B$1&amp;"-"&amp;Tabla1[[#This Row],[Mes Inscrito]]&amp;"-"&amp;Tabla1[[#This Row],[Dia de clases Inscrito]]&amp;"-"&amp;Tabla1[[#This Row],[Horario Inscrito]]&amp;"-"&amp;Tabla1[[#This Row],[Fecha Inicio grupo]])</f>
        <v/>
      </c>
      <c r="BF1013" s="252" t="str">
        <f>IF(F1013="","",Tabla1[[#This Row],[Curso]])</f>
        <v/>
      </c>
      <c r="BG1013" s="253" t="str">
        <f>+IF(TRIM(F1013)="","",$B$1&amp;"-"&amp;TRIM(Tabla1[[#This Row],[Mes Inscrito]])&amp;"-"&amp;TRIM(Tabla1[[#This Row],[Dia de clases Inscrito]])&amp;"-"&amp;TRIM(Tabla1[[#This Row],[Horario Inscrito]])&amp;"-"&amp;TRIM(Tabla1[[#This Row],[Fecha Inicio grupo]])&amp;"-"&amp;TRIM(Tabla1[[#This Row],[Tipo Incrito]]))</f>
        <v/>
      </c>
      <c r="BH1013" s="254"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10"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10"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10" t="str">
        <f>IF(Tabla1[[#This Row],[Fecha Inicio grupo]]="","",IFERROR(VLOOKUP(Tabla1[[#This Row],[Mes de Alta como miembro]],Parámetros!$AM$2:$AN$16,2,0),"01/01/1900"))</f>
        <v/>
      </c>
    </row>
    <row r="1014" spans="1:63" ht="15" customHeight="1">
      <c r="A1014" s="68">
        <v>1011</v>
      </c>
      <c r="B1014" s="146"/>
      <c r="C1014" s="147"/>
      <c r="D1014" s="42"/>
      <c r="E1014" s="148"/>
      <c r="F1014" s="207"/>
      <c r="G1014" s="45"/>
      <c r="H1014" s="165"/>
      <c r="I1014" s="149"/>
      <c r="J1014" s="147"/>
      <c r="K1014" s="168"/>
      <c r="L1014" s="151"/>
      <c r="M1014" s="150"/>
      <c r="N1014" s="240" t="str">
        <f ca="1">IF(Tabla1[[#This Row],[Fecha de nac]]="","",IF(Tabla1[[#This Row],[Fecha Finalización]] &gt;=TODAY(), DATEDIF(Tabla1[[#This Row],[Fecha de nac]],TODAY(),"y"), ROUNDDOWN((Tabla1[[#This Row],[Fecha Finalización]] -Tabla1[[#This Row],[Fecha de nac]])/365,0)))</f>
        <v/>
      </c>
      <c r="O1014" s="171"/>
      <c r="P1014" s="152"/>
      <c r="Q1014" s="153"/>
      <c r="R1014" s="154"/>
      <c r="S1014" s="154"/>
      <c r="T1014" s="154"/>
      <c r="U1014" s="244" t="str">
        <f>IF(F1014="","",Tabla1[[#This Row],[Fecha Inicio grupo]]+3*7-7)</f>
        <v/>
      </c>
      <c r="V1014" s="245" t="str">
        <f>IF(F1014="","",EDATE(Tabla1[[#This Row],[Fecha Inicio grupo]],3))</f>
        <v/>
      </c>
      <c r="W1014" s="29"/>
      <c r="X1014" s="29"/>
      <c r="Y1014" s="155"/>
      <c r="Z1014" s="155"/>
      <c r="AA1014" s="155"/>
      <c r="AB1014" s="155"/>
      <c r="AC1014" s="155"/>
      <c r="AD1014" s="155"/>
      <c r="AE1014" s="155"/>
      <c r="AF1014" s="155"/>
      <c r="AG1014" s="155"/>
      <c r="AH1014" s="232"/>
      <c r="AI1014" s="232"/>
      <c r="AJ1014" s="233"/>
      <c r="AK1014" s="232"/>
      <c r="AL1014" s="232"/>
      <c r="AM1014" s="232"/>
      <c r="AN1014" s="232"/>
      <c r="AO1014" s="145"/>
      <c r="AP1014" s="247" t="str">
        <f>IF(F1014="","",IFERROR(VLOOKUP(SUBSTITUTE(SUBSTITUTE(Tabla1[[#This Row],[Uso Sistemas]],"T","P"),"N","F"),Parámetros!$M$2:$N$17,2,0),"Completar hasta 3ra sem. para evaluar a Probacionista"))</f>
        <v/>
      </c>
      <c r="AQ1014" s="156"/>
      <c r="AR1014" s="156"/>
      <c r="AS1014" s="156"/>
      <c r="AT1014" s="29"/>
      <c r="AU1014" s="55" t="str">
        <f>CONCATENATE(Tabla1[[#This Row],[sem 01]],Tabla1[[#This Row],[sem 02]],Tabla1[[#This Row],[sem 03]])</f>
        <v/>
      </c>
      <c r="AV1014" s="55"/>
      <c r="AW1014" s="55"/>
      <c r="AX1014" s="249" t="str">
        <f>IF(V1014="","",EOMONTH(EDATE(Tabla1[[#This Row],[Fecha Finalización]],2),0))</f>
        <v/>
      </c>
      <c r="AY1014" s="156"/>
      <c r="AZ1014" s="250" t="str">
        <f>IF(V1014="","",EOMONTH(EDATE(Tabla1[[#This Row],[Fecha Finalización]],3),0))</f>
        <v/>
      </c>
      <c r="BA1014" s="39"/>
      <c r="BB1014" s="39"/>
      <c r="BC1014" s="238"/>
      <c r="BD1014" s="234" t="str">
        <f>IF(F1014="","",Tabla1[[#This Row],[sem 01]]&amp;Tabla1[[#This Row],[sem 02]]&amp;Tabla1[[#This Row],[sem 03]])</f>
        <v/>
      </c>
      <c r="BE1014" s="235" t="str">
        <f>+IF(TRIM(F1014)="","",$B$1&amp;"-"&amp;Tabla1[[#This Row],[Mes Inscrito]]&amp;"-"&amp;Tabla1[[#This Row],[Dia de clases Inscrito]]&amp;"-"&amp;Tabla1[[#This Row],[Horario Inscrito]]&amp;"-"&amp;Tabla1[[#This Row],[Fecha Inicio grupo]])</f>
        <v/>
      </c>
      <c r="BF1014" s="252" t="str">
        <f>IF(F1014="","",Tabla1[[#This Row],[Curso]])</f>
        <v/>
      </c>
      <c r="BG1014" s="253" t="str">
        <f>+IF(TRIM(F1014)="","",$B$1&amp;"-"&amp;TRIM(Tabla1[[#This Row],[Mes Inscrito]])&amp;"-"&amp;TRIM(Tabla1[[#This Row],[Dia de clases Inscrito]])&amp;"-"&amp;TRIM(Tabla1[[#This Row],[Horario Inscrito]])&amp;"-"&amp;TRIM(Tabla1[[#This Row],[Fecha Inicio grupo]])&amp;"-"&amp;TRIM(Tabla1[[#This Row],[Tipo Incrito]]))</f>
        <v/>
      </c>
      <c r="BH1014" s="254"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10"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10"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10" t="str">
        <f>IF(Tabla1[[#This Row],[Fecha Inicio grupo]]="","",IFERROR(VLOOKUP(Tabla1[[#This Row],[Mes de Alta como miembro]],Parámetros!$AM$2:$AN$16,2,0),"01/01/1900"))</f>
        <v/>
      </c>
    </row>
    <row r="1015" spans="1:63" ht="15" customHeight="1">
      <c r="A1015" s="68">
        <v>1012</v>
      </c>
      <c r="B1015" s="146"/>
      <c r="C1015" s="147"/>
      <c r="D1015" s="42"/>
      <c r="E1015" s="148"/>
      <c r="F1015" s="207"/>
      <c r="G1015" s="45"/>
      <c r="H1015" s="165"/>
      <c r="I1015" s="149"/>
      <c r="J1015" s="147"/>
      <c r="K1015" s="168"/>
      <c r="L1015" s="151"/>
      <c r="M1015" s="150"/>
      <c r="N1015" s="240" t="str">
        <f ca="1">IF(Tabla1[[#This Row],[Fecha de nac]]="","",IF(Tabla1[[#This Row],[Fecha Finalización]] &gt;=TODAY(), DATEDIF(Tabla1[[#This Row],[Fecha de nac]],TODAY(),"y"), ROUNDDOWN((Tabla1[[#This Row],[Fecha Finalización]] -Tabla1[[#This Row],[Fecha de nac]])/365,0)))</f>
        <v/>
      </c>
      <c r="O1015" s="171"/>
      <c r="P1015" s="152"/>
      <c r="Q1015" s="153"/>
      <c r="R1015" s="154"/>
      <c r="S1015" s="154"/>
      <c r="T1015" s="154"/>
      <c r="U1015" s="244" t="str">
        <f>IF(F1015="","",Tabla1[[#This Row],[Fecha Inicio grupo]]+3*7-7)</f>
        <v/>
      </c>
      <c r="V1015" s="245" t="str">
        <f>IF(F1015="","",EDATE(Tabla1[[#This Row],[Fecha Inicio grupo]],3))</f>
        <v/>
      </c>
      <c r="W1015" s="29"/>
      <c r="X1015" s="29"/>
      <c r="Y1015" s="155"/>
      <c r="Z1015" s="155"/>
      <c r="AA1015" s="155"/>
      <c r="AB1015" s="155"/>
      <c r="AC1015" s="155"/>
      <c r="AD1015" s="155"/>
      <c r="AE1015" s="155"/>
      <c r="AF1015" s="155"/>
      <c r="AG1015" s="155"/>
      <c r="AH1015" s="232"/>
      <c r="AI1015" s="232"/>
      <c r="AJ1015" s="233"/>
      <c r="AK1015" s="232"/>
      <c r="AL1015" s="232"/>
      <c r="AM1015" s="232"/>
      <c r="AN1015" s="232"/>
      <c r="AO1015" s="145"/>
      <c r="AP1015" s="247" t="str">
        <f>IF(F1015="","",IFERROR(VLOOKUP(SUBSTITUTE(SUBSTITUTE(Tabla1[[#This Row],[Uso Sistemas]],"T","P"),"N","F"),Parámetros!$M$2:$N$17,2,0),"Completar hasta 3ra sem. para evaluar a Probacionista"))</f>
        <v/>
      </c>
      <c r="AQ1015" s="156"/>
      <c r="AR1015" s="156"/>
      <c r="AS1015" s="156"/>
      <c r="AT1015" s="29"/>
      <c r="AU1015" s="55" t="str">
        <f>CONCATENATE(Tabla1[[#This Row],[sem 01]],Tabla1[[#This Row],[sem 02]],Tabla1[[#This Row],[sem 03]])</f>
        <v/>
      </c>
      <c r="AV1015" s="55"/>
      <c r="AW1015" s="55"/>
      <c r="AX1015" s="249" t="str">
        <f>IF(V1015="","",EOMONTH(EDATE(Tabla1[[#This Row],[Fecha Finalización]],2),0))</f>
        <v/>
      </c>
      <c r="AY1015" s="156"/>
      <c r="AZ1015" s="250" t="str">
        <f>IF(V1015="","",EOMONTH(EDATE(Tabla1[[#This Row],[Fecha Finalización]],3),0))</f>
        <v/>
      </c>
      <c r="BA1015" s="39"/>
      <c r="BB1015" s="39"/>
      <c r="BC1015" s="238"/>
      <c r="BD1015" s="234" t="str">
        <f>IF(F1015="","",Tabla1[[#This Row],[sem 01]]&amp;Tabla1[[#This Row],[sem 02]]&amp;Tabla1[[#This Row],[sem 03]])</f>
        <v/>
      </c>
      <c r="BE1015" s="235" t="str">
        <f>+IF(TRIM(F1015)="","",$B$1&amp;"-"&amp;Tabla1[[#This Row],[Mes Inscrito]]&amp;"-"&amp;Tabla1[[#This Row],[Dia de clases Inscrito]]&amp;"-"&amp;Tabla1[[#This Row],[Horario Inscrito]]&amp;"-"&amp;Tabla1[[#This Row],[Fecha Inicio grupo]])</f>
        <v/>
      </c>
      <c r="BF1015" s="252" t="str">
        <f>IF(F1015="","",Tabla1[[#This Row],[Curso]])</f>
        <v/>
      </c>
      <c r="BG1015" s="253" t="str">
        <f>+IF(TRIM(F1015)="","",$B$1&amp;"-"&amp;TRIM(Tabla1[[#This Row],[Mes Inscrito]])&amp;"-"&amp;TRIM(Tabla1[[#This Row],[Dia de clases Inscrito]])&amp;"-"&amp;TRIM(Tabla1[[#This Row],[Horario Inscrito]])&amp;"-"&amp;TRIM(Tabla1[[#This Row],[Fecha Inicio grupo]])&amp;"-"&amp;TRIM(Tabla1[[#This Row],[Tipo Incrito]]))</f>
        <v/>
      </c>
      <c r="BH1015" s="254"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10"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10"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10" t="str">
        <f>IF(Tabla1[[#This Row],[Fecha Inicio grupo]]="","",IFERROR(VLOOKUP(Tabla1[[#This Row],[Mes de Alta como miembro]],Parámetros!$AM$2:$AN$16,2,0),"01/01/1900"))</f>
        <v/>
      </c>
    </row>
    <row r="1016" spans="1:63" ht="15" customHeight="1">
      <c r="A1016" s="68">
        <v>1013</v>
      </c>
      <c r="B1016" s="146"/>
      <c r="C1016" s="147"/>
      <c r="D1016" s="42"/>
      <c r="E1016" s="148"/>
      <c r="F1016" s="207"/>
      <c r="G1016" s="45"/>
      <c r="H1016" s="165"/>
      <c r="I1016" s="149"/>
      <c r="J1016" s="147"/>
      <c r="K1016" s="168"/>
      <c r="L1016" s="151"/>
      <c r="M1016" s="150"/>
      <c r="N1016" s="240" t="str">
        <f ca="1">IF(Tabla1[[#This Row],[Fecha de nac]]="","",IF(Tabla1[[#This Row],[Fecha Finalización]] &gt;=TODAY(), DATEDIF(Tabla1[[#This Row],[Fecha de nac]],TODAY(),"y"), ROUNDDOWN((Tabla1[[#This Row],[Fecha Finalización]] -Tabla1[[#This Row],[Fecha de nac]])/365,0)))</f>
        <v/>
      </c>
      <c r="O1016" s="171"/>
      <c r="P1016" s="152"/>
      <c r="Q1016" s="153"/>
      <c r="R1016" s="154"/>
      <c r="S1016" s="154"/>
      <c r="T1016" s="154"/>
      <c r="U1016" s="244" t="str">
        <f>IF(F1016="","",Tabla1[[#This Row],[Fecha Inicio grupo]]+3*7-7)</f>
        <v/>
      </c>
      <c r="V1016" s="245" t="str">
        <f>IF(F1016="","",EDATE(Tabla1[[#This Row],[Fecha Inicio grupo]],3))</f>
        <v/>
      </c>
      <c r="W1016" s="29"/>
      <c r="X1016" s="29"/>
      <c r="Y1016" s="155"/>
      <c r="Z1016" s="155"/>
      <c r="AA1016" s="155"/>
      <c r="AB1016" s="155"/>
      <c r="AC1016" s="155"/>
      <c r="AD1016" s="155"/>
      <c r="AE1016" s="155"/>
      <c r="AF1016" s="155"/>
      <c r="AG1016" s="155"/>
      <c r="AH1016" s="232"/>
      <c r="AI1016" s="232"/>
      <c r="AJ1016" s="233"/>
      <c r="AK1016" s="232"/>
      <c r="AL1016" s="232"/>
      <c r="AM1016" s="232"/>
      <c r="AN1016" s="232"/>
      <c r="AO1016" s="145"/>
      <c r="AP1016" s="247" t="str">
        <f>IF(F1016="","",IFERROR(VLOOKUP(SUBSTITUTE(SUBSTITUTE(Tabla1[[#This Row],[Uso Sistemas]],"T","P"),"N","F"),Parámetros!$M$2:$N$17,2,0),"Completar hasta 3ra sem. para evaluar a Probacionista"))</f>
        <v/>
      </c>
      <c r="AQ1016" s="156"/>
      <c r="AR1016" s="156"/>
      <c r="AS1016" s="156"/>
      <c r="AT1016" s="29"/>
      <c r="AU1016" s="55" t="str">
        <f>CONCATENATE(Tabla1[[#This Row],[sem 01]],Tabla1[[#This Row],[sem 02]],Tabla1[[#This Row],[sem 03]])</f>
        <v/>
      </c>
      <c r="AV1016" s="55"/>
      <c r="AW1016" s="55"/>
      <c r="AX1016" s="249" t="str">
        <f>IF(V1016="","",EOMONTH(EDATE(Tabla1[[#This Row],[Fecha Finalización]],2),0))</f>
        <v/>
      </c>
      <c r="AY1016" s="156"/>
      <c r="AZ1016" s="250" t="str">
        <f>IF(V1016="","",EOMONTH(EDATE(Tabla1[[#This Row],[Fecha Finalización]],3),0))</f>
        <v/>
      </c>
      <c r="BA1016" s="39"/>
      <c r="BB1016" s="39"/>
      <c r="BC1016" s="238"/>
      <c r="BD1016" s="234" t="str">
        <f>IF(F1016="","",Tabla1[[#This Row],[sem 01]]&amp;Tabla1[[#This Row],[sem 02]]&amp;Tabla1[[#This Row],[sem 03]])</f>
        <v/>
      </c>
      <c r="BE1016" s="235" t="str">
        <f>+IF(TRIM(F1016)="","",$B$1&amp;"-"&amp;Tabla1[[#This Row],[Mes Inscrito]]&amp;"-"&amp;Tabla1[[#This Row],[Dia de clases Inscrito]]&amp;"-"&amp;Tabla1[[#This Row],[Horario Inscrito]]&amp;"-"&amp;Tabla1[[#This Row],[Fecha Inicio grupo]])</f>
        <v/>
      </c>
      <c r="BF1016" s="252" t="str">
        <f>IF(F1016="","",Tabla1[[#This Row],[Curso]])</f>
        <v/>
      </c>
      <c r="BG1016" s="253" t="str">
        <f>+IF(TRIM(F1016)="","",$B$1&amp;"-"&amp;TRIM(Tabla1[[#This Row],[Mes Inscrito]])&amp;"-"&amp;TRIM(Tabla1[[#This Row],[Dia de clases Inscrito]])&amp;"-"&amp;TRIM(Tabla1[[#This Row],[Horario Inscrito]])&amp;"-"&amp;TRIM(Tabla1[[#This Row],[Fecha Inicio grupo]])&amp;"-"&amp;TRIM(Tabla1[[#This Row],[Tipo Incrito]]))</f>
        <v/>
      </c>
      <c r="BH1016" s="254"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10"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10"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10" t="str">
        <f>IF(Tabla1[[#This Row],[Fecha Inicio grupo]]="","",IFERROR(VLOOKUP(Tabla1[[#This Row],[Mes de Alta como miembro]],Parámetros!$AM$2:$AN$16,2,0),"01/01/1900"))</f>
        <v/>
      </c>
    </row>
    <row r="1017" spans="1:63" ht="15" customHeight="1">
      <c r="A1017" s="68">
        <v>1014</v>
      </c>
      <c r="B1017" s="146"/>
      <c r="C1017" s="147"/>
      <c r="D1017" s="42"/>
      <c r="E1017" s="148"/>
      <c r="F1017" s="207"/>
      <c r="G1017" s="45"/>
      <c r="H1017" s="165"/>
      <c r="I1017" s="149"/>
      <c r="J1017" s="147"/>
      <c r="K1017" s="168"/>
      <c r="L1017" s="151"/>
      <c r="M1017" s="150"/>
      <c r="N1017" s="240" t="str">
        <f ca="1">IF(Tabla1[[#This Row],[Fecha de nac]]="","",IF(Tabla1[[#This Row],[Fecha Finalización]] &gt;=TODAY(), DATEDIF(Tabla1[[#This Row],[Fecha de nac]],TODAY(),"y"), ROUNDDOWN((Tabla1[[#This Row],[Fecha Finalización]] -Tabla1[[#This Row],[Fecha de nac]])/365,0)))</f>
        <v/>
      </c>
      <c r="O1017" s="171"/>
      <c r="P1017" s="152"/>
      <c r="Q1017" s="153"/>
      <c r="R1017" s="154"/>
      <c r="S1017" s="154"/>
      <c r="T1017" s="154"/>
      <c r="U1017" s="244" t="str">
        <f>IF(F1017="","",Tabla1[[#This Row],[Fecha Inicio grupo]]+3*7-7)</f>
        <v/>
      </c>
      <c r="V1017" s="245" t="str">
        <f>IF(F1017="","",EDATE(Tabla1[[#This Row],[Fecha Inicio grupo]],3))</f>
        <v/>
      </c>
      <c r="W1017" s="29"/>
      <c r="X1017" s="29"/>
      <c r="Y1017" s="155"/>
      <c r="Z1017" s="155"/>
      <c r="AA1017" s="155"/>
      <c r="AB1017" s="155"/>
      <c r="AC1017" s="155"/>
      <c r="AD1017" s="155"/>
      <c r="AE1017" s="155"/>
      <c r="AF1017" s="155"/>
      <c r="AG1017" s="155"/>
      <c r="AH1017" s="232"/>
      <c r="AI1017" s="232"/>
      <c r="AJ1017" s="233"/>
      <c r="AK1017" s="232"/>
      <c r="AL1017" s="232"/>
      <c r="AM1017" s="232"/>
      <c r="AN1017" s="232"/>
      <c r="AO1017" s="145"/>
      <c r="AP1017" s="247" t="str">
        <f>IF(F1017="","",IFERROR(VLOOKUP(SUBSTITUTE(SUBSTITUTE(Tabla1[[#This Row],[Uso Sistemas]],"T","P"),"N","F"),Parámetros!$M$2:$N$17,2,0),"Completar hasta 3ra sem. para evaluar a Probacionista"))</f>
        <v/>
      </c>
      <c r="AQ1017" s="156"/>
      <c r="AR1017" s="156"/>
      <c r="AS1017" s="156"/>
      <c r="AT1017" s="29"/>
      <c r="AU1017" s="55" t="str">
        <f>CONCATENATE(Tabla1[[#This Row],[sem 01]],Tabla1[[#This Row],[sem 02]],Tabla1[[#This Row],[sem 03]])</f>
        <v/>
      </c>
      <c r="AV1017" s="55"/>
      <c r="AW1017" s="55"/>
      <c r="AX1017" s="249" t="str">
        <f>IF(V1017="","",EOMONTH(EDATE(Tabla1[[#This Row],[Fecha Finalización]],2),0))</f>
        <v/>
      </c>
      <c r="AY1017" s="156"/>
      <c r="AZ1017" s="250" t="str">
        <f>IF(V1017="","",EOMONTH(EDATE(Tabla1[[#This Row],[Fecha Finalización]],3),0))</f>
        <v/>
      </c>
      <c r="BA1017" s="39"/>
      <c r="BB1017" s="39"/>
      <c r="BC1017" s="238"/>
      <c r="BD1017" s="234" t="str">
        <f>IF(F1017="","",Tabla1[[#This Row],[sem 01]]&amp;Tabla1[[#This Row],[sem 02]]&amp;Tabla1[[#This Row],[sem 03]])</f>
        <v/>
      </c>
      <c r="BE1017" s="235" t="str">
        <f>+IF(TRIM(F1017)="","",$B$1&amp;"-"&amp;Tabla1[[#This Row],[Mes Inscrito]]&amp;"-"&amp;Tabla1[[#This Row],[Dia de clases Inscrito]]&amp;"-"&amp;Tabla1[[#This Row],[Horario Inscrito]]&amp;"-"&amp;Tabla1[[#This Row],[Fecha Inicio grupo]])</f>
        <v/>
      </c>
      <c r="BF1017" s="252" t="str">
        <f>IF(F1017="","",Tabla1[[#This Row],[Curso]])</f>
        <v/>
      </c>
      <c r="BG1017" s="253" t="str">
        <f>+IF(TRIM(F1017)="","",$B$1&amp;"-"&amp;TRIM(Tabla1[[#This Row],[Mes Inscrito]])&amp;"-"&amp;TRIM(Tabla1[[#This Row],[Dia de clases Inscrito]])&amp;"-"&amp;TRIM(Tabla1[[#This Row],[Horario Inscrito]])&amp;"-"&amp;TRIM(Tabla1[[#This Row],[Fecha Inicio grupo]])&amp;"-"&amp;TRIM(Tabla1[[#This Row],[Tipo Incrito]]))</f>
        <v/>
      </c>
      <c r="BH1017" s="254"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10"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10"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10" t="str">
        <f>IF(Tabla1[[#This Row],[Fecha Inicio grupo]]="","",IFERROR(VLOOKUP(Tabla1[[#This Row],[Mes de Alta como miembro]],Parámetros!$AM$2:$AN$16,2,0),"01/01/1900"))</f>
        <v/>
      </c>
    </row>
    <row r="1018" spans="1:63" ht="15" customHeight="1">
      <c r="A1018" s="68">
        <v>1015</v>
      </c>
      <c r="B1018" s="146"/>
      <c r="C1018" s="147"/>
      <c r="D1018" s="42"/>
      <c r="E1018" s="148"/>
      <c r="F1018" s="207"/>
      <c r="G1018" s="45"/>
      <c r="H1018" s="165"/>
      <c r="I1018" s="149"/>
      <c r="J1018" s="147"/>
      <c r="K1018" s="168"/>
      <c r="L1018" s="151"/>
      <c r="M1018" s="150"/>
      <c r="N1018" s="240" t="str">
        <f ca="1">IF(Tabla1[[#This Row],[Fecha de nac]]="","",IF(Tabla1[[#This Row],[Fecha Finalización]] &gt;=TODAY(), DATEDIF(Tabla1[[#This Row],[Fecha de nac]],TODAY(),"y"), ROUNDDOWN((Tabla1[[#This Row],[Fecha Finalización]] -Tabla1[[#This Row],[Fecha de nac]])/365,0)))</f>
        <v/>
      </c>
      <c r="O1018" s="171"/>
      <c r="P1018" s="152"/>
      <c r="Q1018" s="153"/>
      <c r="R1018" s="154"/>
      <c r="S1018" s="154"/>
      <c r="T1018" s="154"/>
      <c r="U1018" s="244" t="str">
        <f>IF(F1018="","",Tabla1[[#This Row],[Fecha Inicio grupo]]+3*7-7)</f>
        <v/>
      </c>
      <c r="V1018" s="245" t="str">
        <f>IF(F1018="","",EDATE(Tabla1[[#This Row],[Fecha Inicio grupo]],3))</f>
        <v/>
      </c>
      <c r="W1018" s="29"/>
      <c r="X1018" s="29"/>
      <c r="Y1018" s="155"/>
      <c r="Z1018" s="155"/>
      <c r="AA1018" s="155"/>
      <c r="AB1018" s="155"/>
      <c r="AC1018" s="155"/>
      <c r="AD1018" s="155"/>
      <c r="AE1018" s="155"/>
      <c r="AF1018" s="155"/>
      <c r="AG1018" s="155"/>
      <c r="AH1018" s="232"/>
      <c r="AI1018" s="232"/>
      <c r="AJ1018" s="233"/>
      <c r="AK1018" s="232"/>
      <c r="AL1018" s="232"/>
      <c r="AM1018" s="232"/>
      <c r="AN1018" s="232"/>
      <c r="AO1018" s="145"/>
      <c r="AP1018" s="247" t="str">
        <f>IF(F1018="","",IFERROR(VLOOKUP(SUBSTITUTE(SUBSTITUTE(Tabla1[[#This Row],[Uso Sistemas]],"T","P"),"N","F"),Parámetros!$M$2:$N$17,2,0),"Completar hasta 3ra sem. para evaluar a Probacionista"))</f>
        <v/>
      </c>
      <c r="AQ1018" s="156"/>
      <c r="AR1018" s="156"/>
      <c r="AS1018" s="156"/>
      <c r="AT1018" s="29"/>
      <c r="AU1018" s="55" t="str">
        <f>CONCATENATE(Tabla1[[#This Row],[sem 01]],Tabla1[[#This Row],[sem 02]],Tabla1[[#This Row],[sem 03]])</f>
        <v/>
      </c>
      <c r="AV1018" s="55"/>
      <c r="AW1018" s="55"/>
      <c r="AX1018" s="249" t="str">
        <f>IF(V1018="","",EOMONTH(EDATE(Tabla1[[#This Row],[Fecha Finalización]],2),0))</f>
        <v/>
      </c>
      <c r="AY1018" s="156"/>
      <c r="AZ1018" s="250" t="str">
        <f>IF(V1018="","",EOMONTH(EDATE(Tabla1[[#This Row],[Fecha Finalización]],3),0))</f>
        <v/>
      </c>
      <c r="BA1018" s="39"/>
      <c r="BB1018" s="39"/>
      <c r="BC1018" s="238"/>
      <c r="BD1018" s="234" t="str">
        <f>IF(F1018="","",Tabla1[[#This Row],[sem 01]]&amp;Tabla1[[#This Row],[sem 02]]&amp;Tabla1[[#This Row],[sem 03]])</f>
        <v/>
      </c>
      <c r="BE1018" s="235" t="str">
        <f>+IF(TRIM(F1018)="","",$B$1&amp;"-"&amp;Tabla1[[#This Row],[Mes Inscrito]]&amp;"-"&amp;Tabla1[[#This Row],[Dia de clases Inscrito]]&amp;"-"&amp;Tabla1[[#This Row],[Horario Inscrito]]&amp;"-"&amp;Tabla1[[#This Row],[Fecha Inicio grupo]])</f>
        <v/>
      </c>
      <c r="BF1018" s="252" t="str">
        <f>IF(F1018="","",Tabla1[[#This Row],[Curso]])</f>
        <v/>
      </c>
      <c r="BG1018" s="253" t="str">
        <f>+IF(TRIM(F1018)="","",$B$1&amp;"-"&amp;TRIM(Tabla1[[#This Row],[Mes Inscrito]])&amp;"-"&amp;TRIM(Tabla1[[#This Row],[Dia de clases Inscrito]])&amp;"-"&amp;TRIM(Tabla1[[#This Row],[Horario Inscrito]])&amp;"-"&amp;TRIM(Tabla1[[#This Row],[Fecha Inicio grupo]])&amp;"-"&amp;TRIM(Tabla1[[#This Row],[Tipo Incrito]]))</f>
        <v/>
      </c>
      <c r="BH1018" s="254"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10"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10"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10" t="str">
        <f>IF(Tabla1[[#This Row],[Fecha Inicio grupo]]="","",IFERROR(VLOOKUP(Tabla1[[#This Row],[Mes de Alta como miembro]],Parámetros!$AM$2:$AN$16,2,0),"01/01/1900"))</f>
        <v/>
      </c>
    </row>
    <row r="1019" spans="1:63" ht="15" customHeight="1">
      <c r="A1019" s="68">
        <v>1016</v>
      </c>
      <c r="B1019" s="146"/>
      <c r="C1019" s="147"/>
      <c r="D1019" s="42"/>
      <c r="E1019" s="148"/>
      <c r="F1019" s="207"/>
      <c r="G1019" s="45"/>
      <c r="H1019" s="165"/>
      <c r="I1019" s="149"/>
      <c r="J1019" s="147"/>
      <c r="K1019" s="168"/>
      <c r="L1019" s="151"/>
      <c r="M1019" s="150"/>
      <c r="N1019" s="240" t="str">
        <f ca="1">IF(Tabla1[[#This Row],[Fecha de nac]]="","",IF(Tabla1[[#This Row],[Fecha Finalización]] &gt;=TODAY(), DATEDIF(Tabla1[[#This Row],[Fecha de nac]],TODAY(),"y"), ROUNDDOWN((Tabla1[[#This Row],[Fecha Finalización]] -Tabla1[[#This Row],[Fecha de nac]])/365,0)))</f>
        <v/>
      </c>
      <c r="O1019" s="171"/>
      <c r="P1019" s="152"/>
      <c r="Q1019" s="153"/>
      <c r="R1019" s="154"/>
      <c r="S1019" s="154"/>
      <c r="T1019" s="154"/>
      <c r="U1019" s="244" t="str">
        <f>IF(F1019="","",Tabla1[[#This Row],[Fecha Inicio grupo]]+3*7-7)</f>
        <v/>
      </c>
      <c r="V1019" s="245" t="str">
        <f>IF(F1019="","",EDATE(Tabla1[[#This Row],[Fecha Inicio grupo]],3))</f>
        <v/>
      </c>
      <c r="W1019" s="29"/>
      <c r="X1019" s="29"/>
      <c r="Y1019" s="155"/>
      <c r="Z1019" s="155"/>
      <c r="AA1019" s="155"/>
      <c r="AB1019" s="155"/>
      <c r="AC1019" s="155"/>
      <c r="AD1019" s="155"/>
      <c r="AE1019" s="155"/>
      <c r="AF1019" s="155"/>
      <c r="AG1019" s="155"/>
      <c r="AH1019" s="232"/>
      <c r="AI1019" s="232"/>
      <c r="AJ1019" s="233"/>
      <c r="AK1019" s="232"/>
      <c r="AL1019" s="232"/>
      <c r="AM1019" s="232"/>
      <c r="AN1019" s="232"/>
      <c r="AO1019" s="145"/>
      <c r="AP1019" s="247" t="str">
        <f>IF(F1019="","",IFERROR(VLOOKUP(SUBSTITUTE(SUBSTITUTE(Tabla1[[#This Row],[Uso Sistemas]],"T","P"),"N","F"),Parámetros!$M$2:$N$17,2,0),"Completar hasta 3ra sem. para evaluar a Probacionista"))</f>
        <v/>
      </c>
      <c r="AQ1019" s="156"/>
      <c r="AR1019" s="156"/>
      <c r="AS1019" s="156"/>
      <c r="AT1019" s="29"/>
      <c r="AU1019" s="55" t="str">
        <f>CONCATENATE(Tabla1[[#This Row],[sem 01]],Tabla1[[#This Row],[sem 02]],Tabla1[[#This Row],[sem 03]])</f>
        <v/>
      </c>
      <c r="AV1019" s="55"/>
      <c r="AW1019" s="55"/>
      <c r="AX1019" s="249" t="str">
        <f>IF(V1019="","",EOMONTH(EDATE(Tabla1[[#This Row],[Fecha Finalización]],2),0))</f>
        <v/>
      </c>
      <c r="AY1019" s="156"/>
      <c r="AZ1019" s="250" t="str">
        <f>IF(V1019="","",EOMONTH(EDATE(Tabla1[[#This Row],[Fecha Finalización]],3),0))</f>
        <v/>
      </c>
      <c r="BA1019" s="39"/>
      <c r="BB1019" s="39"/>
      <c r="BC1019" s="238"/>
      <c r="BD1019" s="234" t="str">
        <f>IF(F1019="","",Tabla1[[#This Row],[sem 01]]&amp;Tabla1[[#This Row],[sem 02]]&amp;Tabla1[[#This Row],[sem 03]])</f>
        <v/>
      </c>
      <c r="BE1019" s="235" t="str">
        <f>+IF(TRIM(F1019)="","",$B$1&amp;"-"&amp;Tabla1[[#This Row],[Mes Inscrito]]&amp;"-"&amp;Tabla1[[#This Row],[Dia de clases Inscrito]]&amp;"-"&amp;Tabla1[[#This Row],[Horario Inscrito]]&amp;"-"&amp;Tabla1[[#This Row],[Fecha Inicio grupo]])</f>
        <v/>
      </c>
      <c r="BF1019" s="252" t="str">
        <f>IF(F1019="","",Tabla1[[#This Row],[Curso]])</f>
        <v/>
      </c>
      <c r="BG1019" s="253" t="str">
        <f>+IF(TRIM(F1019)="","",$B$1&amp;"-"&amp;TRIM(Tabla1[[#This Row],[Mes Inscrito]])&amp;"-"&amp;TRIM(Tabla1[[#This Row],[Dia de clases Inscrito]])&amp;"-"&amp;TRIM(Tabla1[[#This Row],[Horario Inscrito]])&amp;"-"&amp;TRIM(Tabla1[[#This Row],[Fecha Inicio grupo]])&amp;"-"&amp;TRIM(Tabla1[[#This Row],[Tipo Incrito]]))</f>
        <v/>
      </c>
      <c r="BH1019" s="254"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10"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10"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10" t="str">
        <f>IF(Tabla1[[#This Row],[Fecha Inicio grupo]]="","",IFERROR(VLOOKUP(Tabla1[[#This Row],[Mes de Alta como miembro]],Parámetros!$AM$2:$AN$16,2,0),"01/01/1900"))</f>
        <v/>
      </c>
    </row>
    <row r="1020" spans="1:63" ht="15" customHeight="1">
      <c r="A1020" s="68">
        <v>1017</v>
      </c>
      <c r="B1020" s="146"/>
      <c r="C1020" s="147"/>
      <c r="D1020" s="42"/>
      <c r="E1020" s="148"/>
      <c r="F1020" s="207"/>
      <c r="G1020" s="45"/>
      <c r="H1020" s="165"/>
      <c r="I1020" s="149"/>
      <c r="J1020" s="147"/>
      <c r="K1020" s="168"/>
      <c r="L1020" s="151"/>
      <c r="M1020" s="150"/>
      <c r="N1020" s="240" t="str">
        <f ca="1">IF(Tabla1[[#This Row],[Fecha de nac]]="","",IF(Tabla1[[#This Row],[Fecha Finalización]] &gt;=TODAY(), DATEDIF(Tabla1[[#This Row],[Fecha de nac]],TODAY(),"y"), ROUNDDOWN((Tabla1[[#This Row],[Fecha Finalización]] -Tabla1[[#This Row],[Fecha de nac]])/365,0)))</f>
        <v/>
      </c>
      <c r="O1020" s="171"/>
      <c r="P1020" s="152"/>
      <c r="Q1020" s="153"/>
      <c r="R1020" s="154"/>
      <c r="S1020" s="154"/>
      <c r="T1020" s="154"/>
      <c r="U1020" s="244" t="str">
        <f>IF(F1020="","",Tabla1[[#This Row],[Fecha Inicio grupo]]+3*7-7)</f>
        <v/>
      </c>
      <c r="V1020" s="245" t="str">
        <f>IF(F1020="","",EDATE(Tabla1[[#This Row],[Fecha Inicio grupo]],3))</f>
        <v/>
      </c>
      <c r="W1020" s="29"/>
      <c r="X1020" s="29"/>
      <c r="Y1020" s="155"/>
      <c r="Z1020" s="155"/>
      <c r="AA1020" s="155"/>
      <c r="AB1020" s="155"/>
      <c r="AC1020" s="155"/>
      <c r="AD1020" s="155"/>
      <c r="AE1020" s="155"/>
      <c r="AF1020" s="155"/>
      <c r="AG1020" s="155"/>
      <c r="AH1020" s="232"/>
      <c r="AI1020" s="232"/>
      <c r="AJ1020" s="233"/>
      <c r="AK1020" s="232"/>
      <c r="AL1020" s="232"/>
      <c r="AM1020" s="232"/>
      <c r="AN1020" s="232"/>
      <c r="AO1020" s="145"/>
      <c r="AP1020" s="247" t="str">
        <f>IF(F1020="","",IFERROR(VLOOKUP(SUBSTITUTE(SUBSTITUTE(Tabla1[[#This Row],[Uso Sistemas]],"T","P"),"N","F"),Parámetros!$M$2:$N$17,2,0),"Completar hasta 3ra sem. para evaluar a Probacionista"))</f>
        <v/>
      </c>
      <c r="AQ1020" s="156"/>
      <c r="AR1020" s="156"/>
      <c r="AS1020" s="156"/>
      <c r="AT1020" s="29"/>
      <c r="AU1020" s="55" t="str">
        <f>CONCATENATE(Tabla1[[#This Row],[sem 01]],Tabla1[[#This Row],[sem 02]],Tabla1[[#This Row],[sem 03]])</f>
        <v/>
      </c>
      <c r="AV1020" s="55"/>
      <c r="AW1020" s="55"/>
      <c r="AX1020" s="249" t="str">
        <f>IF(V1020="","",EOMONTH(EDATE(Tabla1[[#This Row],[Fecha Finalización]],2),0))</f>
        <v/>
      </c>
      <c r="AY1020" s="156"/>
      <c r="AZ1020" s="250" t="str">
        <f>IF(V1020="","",EOMONTH(EDATE(Tabla1[[#This Row],[Fecha Finalización]],3),0))</f>
        <v/>
      </c>
      <c r="BA1020" s="39"/>
      <c r="BB1020" s="39"/>
      <c r="BC1020" s="238"/>
      <c r="BD1020" s="234" t="str">
        <f>IF(F1020="","",Tabla1[[#This Row],[sem 01]]&amp;Tabla1[[#This Row],[sem 02]]&amp;Tabla1[[#This Row],[sem 03]])</f>
        <v/>
      </c>
      <c r="BE1020" s="235" t="str">
        <f>+IF(TRIM(F1020)="","",$B$1&amp;"-"&amp;Tabla1[[#This Row],[Mes Inscrito]]&amp;"-"&amp;Tabla1[[#This Row],[Dia de clases Inscrito]]&amp;"-"&amp;Tabla1[[#This Row],[Horario Inscrito]]&amp;"-"&amp;Tabla1[[#This Row],[Fecha Inicio grupo]])</f>
        <v/>
      </c>
      <c r="BF1020" s="252" t="str">
        <f>IF(F1020="","",Tabla1[[#This Row],[Curso]])</f>
        <v/>
      </c>
      <c r="BG1020" s="253" t="str">
        <f>+IF(TRIM(F1020)="","",$B$1&amp;"-"&amp;TRIM(Tabla1[[#This Row],[Mes Inscrito]])&amp;"-"&amp;TRIM(Tabla1[[#This Row],[Dia de clases Inscrito]])&amp;"-"&amp;TRIM(Tabla1[[#This Row],[Horario Inscrito]])&amp;"-"&amp;TRIM(Tabla1[[#This Row],[Fecha Inicio grupo]])&amp;"-"&amp;TRIM(Tabla1[[#This Row],[Tipo Incrito]]))</f>
        <v/>
      </c>
      <c r="BH1020" s="254"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10"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10"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10" t="str">
        <f>IF(Tabla1[[#This Row],[Fecha Inicio grupo]]="","",IFERROR(VLOOKUP(Tabla1[[#This Row],[Mes de Alta como miembro]],Parámetros!$AM$2:$AN$16,2,0),"01/01/1900"))</f>
        <v/>
      </c>
    </row>
    <row r="1021" spans="1:63" ht="15" customHeight="1">
      <c r="A1021" s="68">
        <v>1018</v>
      </c>
      <c r="B1021" s="146"/>
      <c r="C1021" s="147"/>
      <c r="D1021" s="42"/>
      <c r="E1021" s="148"/>
      <c r="F1021" s="207"/>
      <c r="G1021" s="45"/>
      <c r="H1021" s="165"/>
      <c r="I1021" s="149"/>
      <c r="J1021" s="147"/>
      <c r="K1021" s="168"/>
      <c r="L1021" s="151"/>
      <c r="M1021" s="150"/>
      <c r="N1021" s="240" t="str">
        <f ca="1">IF(Tabla1[[#This Row],[Fecha de nac]]="","",IF(Tabla1[[#This Row],[Fecha Finalización]] &gt;=TODAY(), DATEDIF(Tabla1[[#This Row],[Fecha de nac]],TODAY(),"y"), ROUNDDOWN((Tabla1[[#This Row],[Fecha Finalización]] -Tabla1[[#This Row],[Fecha de nac]])/365,0)))</f>
        <v/>
      </c>
      <c r="O1021" s="171"/>
      <c r="P1021" s="152"/>
      <c r="Q1021" s="153"/>
      <c r="R1021" s="154"/>
      <c r="S1021" s="154"/>
      <c r="T1021" s="154"/>
      <c r="U1021" s="244" t="str">
        <f>IF(F1021="","",Tabla1[[#This Row],[Fecha Inicio grupo]]+3*7-7)</f>
        <v/>
      </c>
      <c r="V1021" s="245" t="str">
        <f>IF(F1021="","",EDATE(Tabla1[[#This Row],[Fecha Inicio grupo]],3))</f>
        <v/>
      </c>
      <c r="W1021" s="29"/>
      <c r="X1021" s="29"/>
      <c r="Y1021" s="155"/>
      <c r="Z1021" s="155"/>
      <c r="AA1021" s="155"/>
      <c r="AB1021" s="155"/>
      <c r="AC1021" s="155"/>
      <c r="AD1021" s="155"/>
      <c r="AE1021" s="155"/>
      <c r="AF1021" s="155"/>
      <c r="AG1021" s="155"/>
      <c r="AH1021" s="232"/>
      <c r="AI1021" s="232"/>
      <c r="AJ1021" s="233"/>
      <c r="AK1021" s="232"/>
      <c r="AL1021" s="232"/>
      <c r="AM1021" s="232"/>
      <c r="AN1021" s="232"/>
      <c r="AO1021" s="145"/>
      <c r="AP1021" s="247" t="str">
        <f>IF(F1021="","",IFERROR(VLOOKUP(SUBSTITUTE(SUBSTITUTE(Tabla1[[#This Row],[Uso Sistemas]],"T","P"),"N","F"),Parámetros!$M$2:$N$17,2,0),"Completar hasta 3ra sem. para evaluar a Probacionista"))</f>
        <v/>
      </c>
      <c r="AQ1021" s="156"/>
      <c r="AR1021" s="156"/>
      <c r="AS1021" s="156"/>
      <c r="AT1021" s="29"/>
      <c r="AU1021" s="55" t="str">
        <f>CONCATENATE(Tabla1[[#This Row],[sem 01]],Tabla1[[#This Row],[sem 02]],Tabla1[[#This Row],[sem 03]])</f>
        <v/>
      </c>
      <c r="AV1021" s="55"/>
      <c r="AW1021" s="55"/>
      <c r="AX1021" s="249" t="str">
        <f>IF(V1021="","",EOMONTH(EDATE(Tabla1[[#This Row],[Fecha Finalización]],2),0))</f>
        <v/>
      </c>
      <c r="AY1021" s="156"/>
      <c r="AZ1021" s="250" t="str">
        <f>IF(V1021="","",EOMONTH(EDATE(Tabla1[[#This Row],[Fecha Finalización]],3),0))</f>
        <v/>
      </c>
      <c r="BA1021" s="39"/>
      <c r="BB1021" s="39"/>
      <c r="BC1021" s="238"/>
      <c r="BD1021" s="234" t="str">
        <f>IF(F1021="","",Tabla1[[#This Row],[sem 01]]&amp;Tabla1[[#This Row],[sem 02]]&amp;Tabla1[[#This Row],[sem 03]])</f>
        <v/>
      </c>
      <c r="BE1021" s="235" t="str">
        <f>+IF(TRIM(F1021)="","",$B$1&amp;"-"&amp;Tabla1[[#This Row],[Mes Inscrito]]&amp;"-"&amp;Tabla1[[#This Row],[Dia de clases Inscrito]]&amp;"-"&amp;Tabla1[[#This Row],[Horario Inscrito]]&amp;"-"&amp;Tabla1[[#This Row],[Fecha Inicio grupo]])</f>
        <v/>
      </c>
      <c r="BF1021" s="252" t="str">
        <f>IF(F1021="","",Tabla1[[#This Row],[Curso]])</f>
        <v/>
      </c>
      <c r="BG1021" s="253" t="str">
        <f>+IF(TRIM(F1021)="","",$B$1&amp;"-"&amp;TRIM(Tabla1[[#This Row],[Mes Inscrito]])&amp;"-"&amp;TRIM(Tabla1[[#This Row],[Dia de clases Inscrito]])&amp;"-"&amp;TRIM(Tabla1[[#This Row],[Horario Inscrito]])&amp;"-"&amp;TRIM(Tabla1[[#This Row],[Fecha Inicio grupo]])&amp;"-"&amp;TRIM(Tabla1[[#This Row],[Tipo Incrito]]))</f>
        <v/>
      </c>
      <c r="BH1021" s="254"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10"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10"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10" t="str">
        <f>IF(Tabla1[[#This Row],[Fecha Inicio grupo]]="","",IFERROR(VLOOKUP(Tabla1[[#This Row],[Mes de Alta como miembro]],Parámetros!$AM$2:$AN$16,2,0),"01/01/1900"))</f>
        <v/>
      </c>
    </row>
    <row r="1022" spans="1:63" ht="15" customHeight="1">
      <c r="A1022" s="68">
        <v>1019</v>
      </c>
      <c r="B1022" s="146"/>
      <c r="C1022" s="147"/>
      <c r="D1022" s="42"/>
      <c r="E1022" s="148"/>
      <c r="F1022" s="207"/>
      <c r="G1022" s="45"/>
      <c r="H1022" s="165"/>
      <c r="I1022" s="149"/>
      <c r="J1022" s="147"/>
      <c r="K1022" s="168"/>
      <c r="L1022" s="151"/>
      <c r="M1022" s="150"/>
      <c r="N1022" s="240" t="str">
        <f ca="1">IF(Tabla1[[#This Row],[Fecha de nac]]="","",IF(Tabla1[[#This Row],[Fecha Finalización]] &gt;=TODAY(), DATEDIF(Tabla1[[#This Row],[Fecha de nac]],TODAY(),"y"), ROUNDDOWN((Tabla1[[#This Row],[Fecha Finalización]] -Tabla1[[#This Row],[Fecha de nac]])/365,0)))</f>
        <v/>
      </c>
      <c r="O1022" s="171"/>
      <c r="P1022" s="152"/>
      <c r="Q1022" s="153"/>
      <c r="R1022" s="154"/>
      <c r="S1022" s="154"/>
      <c r="T1022" s="154"/>
      <c r="U1022" s="244" t="str">
        <f>IF(F1022="","",Tabla1[[#This Row],[Fecha Inicio grupo]]+3*7-7)</f>
        <v/>
      </c>
      <c r="V1022" s="245" t="str">
        <f>IF(F1022="","",EDATE(Tabla1[[#This Row],[Fecha Inicio grupo]],3))</f>
        <v/>
      </c>
      <c r="W1022" s="29"/>
      <c r="X1022" s="29"/>
      <c r="Y1022" s="155"/>
      <c r="Z1022" s="155"/>
      <c r="AA1022" s="155"/>
      <c r="AB1022" s="155"/>
      <c r="AC1022" s="155"/>
      <c r="AD1022" s="155"/>
      <c r="AE1022" s="155"/>
      <c r="AF1022" s="155"/>
      <c r="AG1022" s="155"/>
      <c r="AH1022" s="232"/>
      <c r="AI1022" s="232"/>
      <c r="AJ1022" s="233"/>
      <c r="AK1022" s="232"/>
      <c r="AL1022" s="232"/>
      <c r="AM1022" s="232"/>
      <c r="AN1022" s="232"/>
      <c r="AO1022" s="145"/>
      <c r="AP1022" s="247" t="str">
        <f>IF(F1022="","",IFERROR(VLOOKUP(SUBSTITUTE(SUBSTITUTE(Tabla1[[#This Row],[Uso Sistemas]],"T","P"),"N","F"),Parámetros!$M$2:$N$17,2,0),"Completar hasta 3ra sem. para evaluar a Probacionista"))</f>
        <v/>
      </c>
      <c r="AQ1022" s="156"/>
      <c r="AR1022" s="156"/>
      <c r="AS1022" s="156"/>
      <c r="AT1022" s="29"/>
      <c r="AU1022" s="55" t="str">
        <f>CONCATENATE(Tabla1[[#This Row],[sem 01]],Tabla1[[#This Row],[sem 02]],Tabla1[[#This Row],[sem 03]])</f>
        <v/>
      </c>
      <c r="AV1022" s="55"/>
      <c r="AW1022" s="55"/>
      <c r="AX1022" s="249" t="str">
        <f>IF(V1022="","",EOMONTH(EDATE(Tabla1[[#This Row],[Fecha Finalización]],2),0))</f>
        <v/>
      </c>
      <c r="AY1022" s="156"/>
      <c r="AZ1022" s="250" t="str">
        <f>IF(V1022="","",EOMONTH(EDATE(Tabla1[[#This Row],[Fecha Finalización]],3),0))</f>
        <v/>
      </c>
      <c r="BA1022" s="39"/>
      <c r="BB1022" s="39"/>
      <c r="BC1022" s="238"/>
      <c r="BD1022" s="234" t="str">
        <f>IF(F1022="","",Tabla1[[#This Row],[sem 01]]&amp;Tabla1[[#This Row],[sem 02]]&amp;Tabla1[[#This Row],[sem 03]])</f>
        <v/>
      </c>
      <c r="BE1022" s="235" t="str">
        <f>+IF(TRIM(F1022)="","",$B$1&amp;"-"&amp;Tabla1[[#This Row],[Mes Inscrito]]&amp;"-"&amp;Tabla1[[#This Row],[Dia de clases Inscrito]]&amp;"-"&amp;Tabla1[[#This Row],[Horario Inscrito]]&amp;"-"&amp;Tabla1[[#This Row],[Fecha Inicio grupo]])</f>
        <v/>
      </c>
      <c r="BF1022" s="252" t="str">
        <f>IF(F1022="","",Tabla1[[#This Row],[Curso]])</f>
        <v/>
      </c>
      <c r="BG1022" s="253" t="str">
        <f>+IF(TRIM(F1022)="","",$B$1&amp;"-"&amp;TRIM(Tabla1[[#This Row],[Mes Inscrito]])&amp;"-"&amp;TRIM(Tabla1[[#This Row],[Dia de clases Inscrito]])&amp;"-"&amp;TRIM(Tabla1[[#This Row],[Horario Inscrito]])&amp;"-"&amp;TRIM(Tabla1[[#This Row],[Fecha Inicio grupo]])&amp;"-"&amp;TRIM(Tabla1[[#This Row],[Tipo Incrito]]))</f>
        <v/>
      </c>
      <c r="BH1022" s="254"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10"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10"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10" t="str">
        <f>IF(Tabla1[[#This Row],[Fecha Inicio grupo]]="","",IFERROR(VLOOKUP(Tabla1[[#This Row],[Mes de Alta como miembro]],Parámetros!$AM$2:$AN$16,2,0),"01/01/1900"))</f>
        <v/>
      </c>
    </row>
    <row r="1023" spans="1:63" ht="15" customHeight="1">
      <c r="A1023" s="68">
        <v>1020</v>
      </c>
      <c r="B1023" s="146"/>
      <c r="C1023" s="147"/>
      <c r="D1023" s="42"/>
      <c r="E1023" s="148"/>
      <c r="F1023" s="207"/>
      <c r="G1023" s="45"/>
      <c r="H1023" s="165"/>
      <c r="I1023" s="149"/>
      <c r="J1023" s="147"/>
      <c r="K1023" s="168"/>
      <c r="L1023" s="151"/>
      <c r="M1023" s="150"/>
      <c r="N1023" s="240" t="str">
        <f ca="1">IF(Tabla1[[#This Row],[Fecha de nac]]="","",IF(Tabla1[[#This Row],[Fecha Finalización]] &gt;=TODAY(), DATEDIF(Tabla1[[#This Row],[Fecha de nac]],TODAY(),"y"), ROUNDDOWN((Tabla1[[#This Row],[Fecha Finalización]] -Tabla1[[#This Row],[Fecha de nac]])/365,0)))</f>
        <v/>
      </c>
      <c r="O1023" s="171"/>
      <c r="P1023" s="152"/>
      <c r="Q1023" s="153"/>
      <c r="R1023" s="154"/>
      <c r="S1023" s="154"/>
      <c r="T1023" s="154"/>
      <c r="U1023" s="244" t="str">
        <f>IF(F1023="","",Tabla1[[#This Row],[Fecha Inicio grupo]]+3*7-7)</f>
        <v/>
      </c>
      <c r="V1023" s="245" t="str">
        <f>IF(F1023="","",EDATE(Tabla1[[#This Row],[Fecha Inicio grupo]],3))</f>
        <v/>
      </c>
      <c r="W1023" s="29"/>
      <c r="X1023" s="29"/>
      <c r="Y1023" s="155"/>
      <c r="Z1023" s="155"/>
      <c r="AA1023" s="155"/>
      <c r="AB1023" s="155"/>
      <c r="AC1023" s="155"/>
      <c r="AD1023" s="155"/>
      <c r="AE1023" s="155"/>
      <c r="AF1023" s="155"/>
      <c r="AG1023" s="155"/>
      <c r="AH1023" s="232"/>
      <c r="AI1023" s="232"/>
      <c r="AJ1023" s="233"/>
      <c r="AK1023" s="232"/>
      <c r="AL1023" s="232"/>
      <c r="AM1023" s="232"/>
      <c r="AN1023" s="232"/>
      <c r="AO1023" s="145"/>
      <c r="AP1023" s="247" t="str">
        <f>IF(F1023="","",IFERROR(VLOOKUP(SUBSTITUTE(SUBSTITUTE(Tabla1[[#This Row],[Uso Sistemas]],"T","P"),"N","F"),Parámetros!$M$2:$N$17,2,0),"Completar hasta 3ra sem. para evaluar a Probacionista"))</f>
        <v/>
      </c>
      <c r="AQ1023" s="156"/>
      <c r="AR1023" s="156"/>
      <c r="AS1023" s="156"/>
      <c r="AT1023" s="29"/>
      <c r="AU1023" s="55" t="str">
        <f>CONCATENATE(Tabla1[[#This Row],[sem 01]],Tabla1[[#This Row],[sem 02]],Tabla1[[#This Row],[sem 03]])</f>
        <v/>
      </c>
      <c r="AV1023" s="55"/>
      <c r="AW1023" s="55"/>
      <c r="AX1023" s="249" t="str">
        <f>IF(V1023="","",EOMONTH(EDATE(Tabla1[[#This Row],[Fecha Finalización]],2),0))</f>
        <v/>
      </c>
      <c r="AY1023" s="156"/>
      <c r="AZ1023" s="250" t="str">
        <f>IF(V1023="","",EOMONTH(EDATE(Tabla1[[#This Row],[Fecha Finalización]],3),0))</f>
        <v/>
      </c>
      <c r="BA1023" s="39"/>
      <c r="BB1023" s="39"/>
      <c r="BC1023" s="238"/>
      <c r="BD1023" s="234" t="str">
        <f>IF(F1023="","",Tabla1[[#This Row],[sem 01]]&amp;Tabla1[[#This Row],[sem 02]]&amp;Tabla1[[#This Row],[sem 03]])</f>
        <v/>
      </c>
      <c r="BE1023" s="235" t="str">
        <f>+IF(TRIM(F1023)="","",$B$1&amp;"-"&amp;Tabla1[[#This Row],[Mes Inscrito]]&amp;"-"&amp;Tabla1[[#This Row],[Dia de clases Inscrito]]&amp;"-"&amp;Tabla1[[#This Row],[Horario Inscrito]]&amp;"-"&amp;Tabla1[[#This Row],[Fecha Inicio grupo]])</f>
        <v/>
      </c>
      <c r="BF1023" s="252" t="str">
        <f>IF(F1023="","",Tabla1[[#This Row],[Curso]])</f>
        <v/>
      </c>
      <c r="BG1023" s="253" t="str">
        <f>+IF(TRIM(F1023)="","",$B$1&amp;"-"&amp;TRIM(Tabla1[[#This Row],[Mes Inscrito]])&amp;"-"&amp;TRIM(Tabla1[[#This Row],[Dia de clases Inscrito]])&amp;"-"&amp;TRIM(Tabla1[[#This Row],[Horario Inscrito]])&amp;"-"&amp;TRIM(Tabla1[[#This Row],[Fecha Inicio grupo]])&amp;"-"&amp;TRIM(Tabla1[[#This Row],[Tipo Incrito]]))</f>
        <v/>
      </c>
      <c r="BH1023" s="254"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10"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10"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10" t="str">
        <f>IF(Tabla1[[#This Row],[Fecha Inicio grupo]]="","",IFERROR(VLOOKUP(Tabla1[[#This Row],[Mes de Alta como miembro]],Parámetros!$AM$2:$AN$16,2,0),"01/01/1900"))</f>
        <v/>
      </c>
    </row>
    <row r="1024" spans="1:63" ht="15" customHeight="1">
      <c r="A1024" s="68">
        <v>1021</v>
      </c>
      <c r="B1024" s="146"/>
      <c r="C1024" s="147"/>
      <c r="D1024" s="42"/>
      <c r="E1024" s="148"/>
      <c r="F1024" s="207"/>
      <c r="G1024" s="45"/>
      <c r="H1024" s="165"/>
      <c r="I1024" s="149"/>
      <c r="J1024" s="147"/>
      <c r="K1024" s="168"/>
      <c r="L1024" s="151"/>
      <c r="M1024" s="150"/>
      <c r="N1024" s="240" t="str">
        <f ca="1">IF(Tabla1[[#This Row],[Fecha de nac]]="","",IF(Tabla1[[#This Row],[Fecha Finalización]] &gt;=TODAY(), DATEDIF(Tabla1[[#This Row],[Fecha de nac]],TODAY(),"y"), ROUNDDOWN((Tabla1[[#This Row],[Fecha Finalización]] -Tabla1[[#This Row],[Fecha de nac]])/365,0)))</f>
        <v/>
      </c>
      <c r="O1024" s="171"/>
      <c r="P1024" s="152"/>
      <c r="Q1024" s="153"/>
      <c r="R1024" s="154"/>
      <c r="S1024" s="154"/>
      <c r="T1024" s="154"/>
      <c r="U1024" s="244" t="str">
        <f>IF(F1024="","",Tabla1[[#This Row],[Fecha Inicio grupo]]+3*7-7)</f>
        <v/>
      </c>
      <c r="V1024" s="245" t="str">
        <f>IF(F1024="","",EDATE(Tabla1[[#This Row],[Fecha Inicio grupo]],3))</f>
        <v/>
      </c>
      <c r="W1024" s="29"/>
      <c r="X1024" s="29"/>
      <c r="Y1024" s="155"/>
      <c r="Z1024" s="155"/>
      <c r="AA1024" s="155"/>
      <c r="AB1024" s="155"/>
      <c r="AC1024" s="155"/>
      <c r="AD1024" s="155"/>
      <c r="AE1024" s="155"/>
      <c r="AF1024" s="155"/>
      <c r="AG1024" s="155"/>
      <c r="AH1024" s="232"/>
      <c r="AI1024" s="232"/>
      <c r="AJ1024" s="233"/>
      <c r="AK1024" s="232"/>
      <c r="AL1024" s="232"/>
      <c r="AM1024" s="232"/>
      <c r="AN1024" s="232"/>
      <c r="AO1024" s="145"/>
      <c r="AP1024" s="247" t="str">
        <f>IF(F1024="","",IFERROR(VLOOKUP(SUBSTITUTE(SUBSTITUTE(Tabla1[[#This Row],[Uso Sistemas]],"T","P"),"N","F"),Parámetros!$M$2:$N$17,2,0),"Completar hasta 3ra sem. para evaluar a Probacionista"))</f>
        <v/>
      </c>
      <c r="AQ1024" s="156"/>
      <c r="AR1024" s="156"/>
      <c r="AS1024" s="156"/>
      <c r="AT1024" s="29"/>
      <c r="AU1024" s="55" t="str">
        <f>CONCATENATE(Tabla1[[#This Row],[sem 01]],Tabla1[[#This Row],[sem 02]],Tabla1[[#This Row],[sem 03]])</f>
        <v/>
      </c>
      <c r="AV1024" s="55"/>
      <c r="AW1024" s="55"/>
      <c r="AX1024" s="249" t="str">
        <f>IF(V1024="","",EOMONTH(EDATE(Tabla1[[#This Row],[Fecha Finalización]],2),0))</f>
        <v/>
      </c>
      <c r="AY1024" s="156"/>
      <c r="AZ1024" s="250" t="str">
        <f>IF(V1024="","",EOMONTH(EDATE(Tabla1[[#This Row],[Fecha Finalización]],3),0))</f>
        <v/>
      </c>
      <c r="BA1024" s="39"/>
      <c r="BB1024" s="39"/>
      <c r="BC1024" s="238"/>
      <c r="BD1024" s="234" t="str">
        <f>IF(F1024="","",Tabla1[[#This Row],[sem 01]]&amp;Tabla1[[#This Row],[sem 02]]&amp;Tabla1[[#This Row],[sem 03]])</f>
        <v/>
      </c>
      <c r="BE1024" s="235" t="str">
        <f>+IF(TRIM(F1024)="","",$B$1&amp;"-"&amp;Tabla1[[#This Row],[Mes Inscrito]]&amp;"-"&amp;Tabla1[[#This Row],[Dia de clases Inscrito]]&amp;"-"&amp;Tabla1[[#This Row],[Horario Inscrito]]&amp;"-"&amp;Tabla1[[#This Row],[Fecha Inicio grupo]])</f>
        <v/>
      </c>
      <c r="BF1024" s="252" t="str">
        <f>IF(F1024="","",Tabla1[[#This Row],[Curso]])</f>
        <v/>
      </c>
      <c r="BG1024" s="253" t="str">
        <f>+IF(TRIM(F1024)="","",$B$1&amp;"-"&amp;TRIM(Tabla1[[#This Row],[Mes Inscrito]])&amp;"-"&amp;TRIM(Tabla1[[#This Row],[Dia de clases Inscrito]])&amp;"-"&amp;TRIM(Tabla1[[#This Row],[Horario Inscrito]])&amp;"-"&amp;TRIM(Tabla1[[#This Row],[Fecha Inicio grupo]])&amp;"-"&amp;TRIM(Tabla1[[#This Row],[Tipo Incrito]]))</f>
        <v/>
      </c>
      <c r="BH1024" s="254"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10"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10"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10" t="str">
        <f>IF(Tabla1[[#This Row],[Fecha Inicio grupo]]="","",IFERROR(VLOOKUP(Tabla1[[#This Row],[Mes de Alta como miembro]],Parámetros!$AM$2:$AN$16,2,0),"01/01/1900"))</f>
        <v/>
      </c>
    </row>
    <row r="1025" spans="1:63" ht="15" customHeight="1">
      <c r="A1025" s="68">
        <v>1022</v>
      </c>
      <c r="B1025" s="146"/>
      <c r="C1025" s="147"/>
      <c r="D1025" s="42"/>
      <c r="E1025" s="148"/>
      <c r="F1025" s="207"/>
      <c r="G1025" s="45"/>
      <c r="H1025" s="165"/>
      <c r="I1025" s="149"/>
      <c r="J1025" s="147"/>
      <c r="K1025" s="168"/>
      <c r="L1025" s="151"/>
      <c r="M1025" s="150"/>
      <c r="N1025" s="240" t="str">
        <f ca="1">IF(Tabla1[[#This Row],[Fecha de nac]]="","",IF(Tabla1[[#This Row],[Fecha Finalización]] &gt;=TODAY(), DATEDIF(Tabla1[[#This Row],[Fecha de nac]],TODAY(),"y"), ROUNDDOWN((Tabla1[[#This Row],[Fecha Finalización]] -Tabla1[[#This Row],[Fecha de nac]])/365,0)))</f>
        <v/>
      </c>
      <c r="O1025" s="171"/>
      <c r="P1025" s="152"/>
      <c r="Q1025" s="153"/>
      <c r="R1025" s="154"/>
      <c r="S1025" s="154"/>
      <c r="T1025" s="154"/>
      <c r="U1025" s="244" t="str">
        <f>IF(F1025="","",Tabla1[[#This Row],[Fecha Inicio grupo]]+3*7-7)</f>
        <v/>
      </c>
      <c r="V1025" s="245" t="str">
        <f>IF(F1025="","",EDATE(Tabla1[[#This Row],[Fecha Inicio grupo]],3))</f>
        <v/>
      </c>
      <c r="W1025" s="29"/>
      <c r="X1025" s="29"/>
      <c r="Y1025" s="155"/>
      <c r="Z1025" s="155"/>
      <c r="AA1025" s="155"/>
      <c r="AB1025" s="155"/>
      <c r="AC1025" s="155"/>
      <c r="AD1025" s="155"/>
      <c r="AE1025" s="155"/>
      <c r="AF1025" s="155"/>
      <c r="AG1025" s="155"/>
      <c r="AH1025" s="232"/>
      <c r="AI1025" s="232"/>
      <c r="AJ1025" s="233"/>
      <c r="AK1025" s="232"/>
      <c r="AL1025" s="232"/>
      <c r="AM1025" s="232"/>
      <c r="AN1025" s="232"/>
      <c r="AO1025" s="145"/>
      <c r="AP1025" s="247" t="str">
        <f>IF(F1025="","",IFERROR(VLOOKUP(SUBSTITUTE(SUBSTITUTE(Tabla1[[#This Row],[Uso Sistemas]],"T","P"),"N","F"),Parámetros!$M$2:$N$17,2,0),"Completar hasta 3ra sem. para evaluar a Probacionista"))</f>
        <v/>
      </c>
      <c r="AQ1025" s="156"/>
      <c r="AR1025" s="156"/>
      <c r="AS1025" s="156"/>
      <c r="AT1025" s="29"/>
      <c r="AU1025" s="55" t="str">
        <f>CONCATENATE(Tabla1[[#This Row],[sem 01]],Tabla1[[#This Row],[sem 02]],Tabla1[[#This Row],[sem 03]])</f>
        <v/>
      </c>
      <c r="AV1025" s="55"/>
      <c r="AW1025" s="55"/>
      <c r="AX1025" s="249" t="str">
        <f>IF(V1025="","",EOMONTH(EDATE(Tabla1[[#This Row],[Fecha Finalización]],2),0))</f>
        <v/>
      </c>
      <c r="AY1025" s="156"/>
      <c r="AZ1025" s="250" t="str">
        <f>IF(V1025="","",EOMONTH(EDATE(Tabla1[[#This Row],[Fecha Finalización]],3),0))</f>
        <v/>
      </c>
      <c r="BA1025" s="39"/>
      <c r="BB1025" s="39"/>
      <c r="BC1025" s="238"/>
      <c r="BD1025" s="234" t="str">
        <f>IF(F1025="","",Tabla1[[#This Row],[sem 01]]&amp;Tabla1[[#This Row],[sem 02]]&amp;Tabla1[[#This Row],[sem 03]])</f>
        <v/>
      </c>
      <c r="BE1025" s="235" t="str">
        <f>+IF(TRIM(F1025)="","",$B$1&amp;"-"&amp;Tabla1[[#This Row],[Mes Inscrito]]&amp;"-"&amp;Tabla1[[#This Row],[Dia de clases Inscrito]]&amp;"-"&amp;Tabla1[[#This Row],[Horario Inscrito]]&amp;"-"&amp;Tabla1[[#This Row],[Fecha Inicio grupo]])</f>
        <v/>
      </c>
      <c r="BF1025" s="252" t="str">
        <f>IF(F1025="","",Tabla1[[#This Row],[Curso]])</f>
        <v/>
      </c>
      <c r="BG1025" s="253" t="str">
        <f>+IF(TRIM(F1025)="","",$B$1&amp;"-"&amp;TRIM(Tabla1[[#This Row],[Mes Inscrito]])&amp;"-"&amp;TRIM(Tabla1[[#This Row],[Dia de clases Inscrito]])&amp;"-"&amp;TRIM(Tabla1[[#This Row],[Horario Inscrito]])&amp;"-"&amp;TRIM(Tabla1[[#This Row],[Fecha Inicio grupo]])&amp;"-"&amp;TRIM(Tabla1[[#This Row],[Tipo Incrito]]))</f>
        <v/>
      </c>
      <c r="BH1025" s="254"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10"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10"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10" t="str">
        <f>IF(Tabla1[[#This Row],[Fecha Inicio grupo]]="","",IFERROR(VLOOKUP(Tabla1[[#This Row],[Mes de Alta como miembro]],Parámetros!$AM$2:$AN$16,2,0),"01/01/1900"))</f>
        <v/>
      </c>
    </row>
    <row r="1026" spans="1:63" ht="15" customHeight="1">
      <c r="A1026" s="68">
        <v>1023</v>
      </c>
      <c r="B1026" s="146"/>
      <c r="C1026" s="147"/>
      <c r="D1026" s="42"/>
      <c r="E1026" s="148"/>
      <c r="F1026" s="207"/>
      <c r="G1026" s="45"/>
      <c r="H1026" s="165"/>
      <c r="I1026" s="149"/>
      <c r="J1026" s="147"/>
      <c r="K1026" s="168"/>
      <c r="L1026" s="151"/>
      <c r="M1026" s="150"/>
      <c r="N1026" s="240" t="str">
        <f ca="1">IF(Tabla1[[#This Row],[Fecha de nac]]="","",IF(Tabla1[[#This Row],[Fecha Finalización]] &gt;=TODAY(), DATEDIF(Tabla1[[#This Row],[Fecha de nac]],TODAY(),"y"), ROUNDDOWN((Tabla1[[#This Row],[Fecha Finalización]] -Tabla1[[#This Row],[Fecha de nac]])/365,0)))</f>
        <v/>
      </c>
      <c r="O1026" s="171"/>
      <c r="P1026" s="152"/>
      <c r="Q1026" s="153"/>
      <c r="R1026" s="154"/>
      <c r="S1026" s="154"/>
      <c r="T1026" s="154"/>
      <c r="U1026" s="244" t="str">
        <f>IF(F1026="","",Tabla1[[#This Row],[Fecha Inicio grupo]]+3*7-7)</f>
        <v/>
      </c>
      <c r="V1026" s="245" t="str">
        <f>IF(F1026="","",EDATE(Tabla1[[#This Row],[Fecha Inicio grupo]],3))</f>
        <v/>
      </c>
      <c r="W1026" s="29"/>
      <c r="X1026" s="29"/>
      <c r="Y1026" s="155"/>
      <c r="Z1026" s="155"/>
      <c r="AA1026" s="155"/>
      <c r="AB1026" s="155"/>
      <c r="AC1026" s="155"/>
      <c r="AD1026" s="155"/>
      <c r="AE1026" s="155"/>
      <c r="AF1026" s="155"/>
      <c r="AG1026" s="155"/>
      <c r="AH1026" s="232"/>
      <c r="AI1026" s="232"/>
      <c r="AJ1026" s="233"/>
      <c r="AK1026" s="232"/>
      <c r="AL1026" s="232"/>
      <c r="AM1026" s="232"/>
      <c r="AN1026" s="232"/>
      <c r="AO1026" s="145"/>
      <c r="AP1026" s="247" t="str">
        <f>IF(F1026="","",IFERROR(VLOOKUP(SUBSTITUTE(SUBSTITUTE(Tabla1[[#This Row],[Uso Sistemas]],"T","P"),"N","F"),Parámetros!$M$2:$N$17,2,0),"Completar hasta 3ra sem. para evaluar a Probacionista"))</f>
        <v/>
      </c>
      <c r="AQ1026" s="156"/>
      <c r="AR1026" s="156"/>
      <c r="AS1026" s="156"/>
      <c r="AT1026" s="29"/>
      <c r="AU1026" s="55" t="str">
        <f>CONCATENATE(Tabla1[[#This Row],[sem 01]],Tabla1[[#This Row],[sem 02]],Tabla1[[#This Row],[sem 03]])</f>
        <v/>
      </c>
      <c r="AV1026" s="55"/>
      <c r="AW1026" s="55"/>
      <c r="AX1026" s="249" t="str">
        <f>IF(V1026="","",EOMONTH(EDATE(Tabla1[[#This Row],[Fecha Finalización]],2),0))</f>
        <v/>
      </c>
      <c r="AY1026" s="156"/>
      <c r="AZ1026" s="250" t="str">
        <f>IF(V1026="","",EOMONTH(EDATE(Tabla1[[#This Row],[Fecha Finalización]],3),0))</f>
        <v/>
      </c>
      <c r="BA1026" s="39"/>
      <c r="BB1026" s="39"/>
      <c r="BC1026" s="238"/>
      <c r="BD1026" s="234" t="str">
        <f>IF(F1026="","",Tabla1[[#This Row],[sem 01]]&amp;Tabla1[[#This Row],[sem 02]]&amp;Tabla1[[#This Row],[sem 03]])</f>
        <v/>
      </c>
      <c r="BE1026" s="235" t="str">
        <f>+IF(TRIM(F1026)="","",$B$1&amp;"-"&amp;Tabla1[[#This Row],[Mes Inscrito]]&amp;"-"&amp;Tabla1[[#This Row],[Dia de clases Inscrito]]&amp;"-"&amp;Tabla1[[#This Row],[Horario Inscrito]]&amp;"-"&amp;Tabla1[[#This Row],[Fecha Inicio grupo]])</f>
        <v/>
      </c>
      <c r="BF1026" s="252" t="str">
        <f>IF(F1026="","",Tabla1[[#This Row],[Curso]])</f>
        <v/>
      </c>
      <c r="BG1026" s="253" t="str">
        <f>+IF(TRIM(F1026)="","",$B$1&amp;"-"&amp;TRIM(Tabla1[[#This Row],[Mes Inscrito]])&amp;"-"&amp;TRIM(Tabla1[[#This Row],[Dia de clases Inscrito]])&amp;"-"&amp;TRIM(Tabla1[[#This Row],[Horario Inscrito]])&amp;"-"&amp;TRIM(Tabla1[[#This Row],[Fecha Inicio grupo]])&amp;"-"&amp;TRIM(Tabla1[[#This Row],[Tipo Incrito]]))</f>
        <v/>
      </c>
      <c r="BH1026" s="254"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10"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10"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10" t="str">
        <f>IF(Tabla1[[#This Row],[Fecha Inicio grupo]]="","",IFERROR(VLOOKUP(Tabla1[[#This Row],[Mes de Alta como miembro]],Parámetros!$AM$2:$AN$16,2,0),"01/01/1900"))</f>
        <v/>
      </c>
    </row>
    <row r="1027" spans="1:63" ht="15" customHeight="1">
      <c r="A1027" s="68">
        <v>1024</v>
      </c>
      <c r="B1027" s="146"/>
      <c r="C1027" s="147"/>
      <c r="D1027" s="42"/>
      <c r="E1027" s="148"/>
      <c r="F1027" s="207"/>
      <c r="G1027" s="45"/>
      <c r="H1027" s="165"/>
      <c r="I1027" s="149"/>
      <c r="J1027" s="147"/>
      <c r="K1027" s="168"/>
      <c r="L1027" s="151"/>
      <c r="M1027" s="150"/>
      <c r="N1027" s="240" t="str">
        <f ca="1">IF(Tabla1[[#This Row],[Fecha de nac]]="","",IF(Tabla1[[#This Row],[Fecha Finalización]] &gt;=TODAY(), DATEDIF(Tabla1[[#This Row],[Fecha de nac]],TODAY(),"y"), ROUNDDOWN((Tabla1[[#This Row],[Fecha Finalización]] -Tabla1[[#This Row],[Fecha de nac]])/365,0)))</f>
        <v/>
      </c>
      <c r="O1027" s="171"/>
      <c r="P1027" s="152"/>
      <c r="Q1027" s="153"/>
      <c r="R1027" s="154"/>
      <c r="S1027" s="154"/>
      <c r="T1027" s="154"/>
      <c r="U1027" s="244" t="str">
        <f>IF(F1027="","",Tabla1[[#This Row],[Fecha Inicio grupo]]+3*7-7)</f>
        <v/>
      </c>
      <c r="V1027" s="245" t="str">
        <f>IF(F1027="","",EDATE(Tabla1[[#This Row],[Fecha Inicio grupo]],3))</f>
        <v/>
      </c>
      <c r="W1027" s="29"/>
      <c r="X1027" s="29"/>
      <c r="Y1027" s="155"/>
      <c r="Z1027" s="155"/>
      <c r="AA1027" s="155"/>
      <c r="AB1027" s="155"/>
      <c r="AC1027" s="155"/>
      <c r="AD1027" s="155"/>
      <c r="AE1027" s="155"/>
      <c r="AF1027" s="155"/>
      <c r="AG1027" s="155"/>
      <c r="AH1027" s="232"/>
      <c r="AI1027" s="232"/>
      <c r="AJ1027" s="233"/>
      <c r="AK1027" s="232"/>
      <c r="AL1027" s="232"/>
      <c r="AM1027" s="232"/>
      <c r="AN1027" s="232"/>
      <c r="AO1027" s="145"/>
      <c r="AP1027" s="247" t="str">
        <f>IF(F1027="","",IFERROR(VLOOKUP(SUBSTITUTE(SUBSTITUTE(Tabla1[[#This Row],[Uso Sistemas]],"T","P"),"N","F"),Parámetros!$M$2:$N$17,2,0),"Completar hasta 3ra sem. para evaluar a Probacionista"))</f>
        <v/>
      </c>
      <c r="AQ1027" s="156"/>
      <c r="AR1027" s="156"/>
      <c r="AS1027" s="156"/>
      <c r="AT1027" s="29"/>
      <c r="AU1027" s="55" t="str">
        <f>CONCATENATE(Tabla1[[#This Row],[sem 01]],Tabla1[[#This Row],[sem 02]],Tabla1[[#This Row],[sem 03]])</f>
        <v/>
      </c>
      <c r="AV1027" s="55"/>
      <c r="AW1027" s="55"/>
      <c r="AX1027" s="249" t="str">
        <f>IF(V1027="","",EOMONTH(EDATE(Tabla1[[#This Row],[Fecha Finalización]],2),0))</f>
        <v/>
      </c>
      <c r="AY1027" s="156"/>
      <c r="AZ1027" s="250" t="str">
        <f>IF(V1027="","",EOMONTH(EDATE(Tabla1[[#This Row],[Fecha Finalización]],3),0))</f>
        <v/>
      </c>
      <c r="BA1027" s="39"/>
      <c r="BB1027" s="39"/>
      <c r="BC1027" s="238"/>
      <c r="BD1027" s="234" t="str">
        <f>IF(F1027="","",Tabla1[[#This Row],[sem 01]]&amp;Tabla1[[#This Row],[sem 02]]&amp;Tabla1[[#This Row],[sem 03]])</f>
        <v/>
      </c>
      <c r="BE1027" s="235" t="str">
        <f>+IF(TRIM(F1027)="","",$B$1&amp;"-"&amp;Tabla1[[#This Row],[Mes Inscrito]]&amp;"-"&amp;Tabla1[[#This Row],[Dia de clases Inscrito]]&amp;"-"&amp;Tabla1[[#This Row],[Horario Inscrito]]&amp;"-"&amp;Tabla1[[#This Row],[Fecha Inicio grupo]])</f>
        <v/>
      </c>
      <c r="BF1027" s="252" t="str">
        <f>IF(F1027="","",Tabla1[[#This Row],[Curso]])</f>
        <v/>
      </c>
      <c r="BG1027" s="253" t="str">
        <f>+IF(TRIM(F1027)="","",$B$1&amp;"-"&amp;TRIM(Tabla1[[#This Row],[Mes Inscrito]])&amp;"-"&amp;TRIM(Tabla1[[#This Row],[Dia de clases Inscrito]])&amp;"-"&amp;TRIM(Tabla1[[#This Row],[Horario Inscrito]])&amp;"-"&amp;TRIM(Tabla1[[#This Row],[Fecha Inicio grupo]])&amp;"-"&amp;TRIM(Tabla1[[#This Row],[Tipo Incrito]]))</f>
        <v/>
      </c>
      <c r="BH1027" s="254"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10"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10"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10" t="str">
        <f>IF(Tabla1[[#This Row],[Fecha Inicio grupo]]="","",IFERROR(VLOOKUP(Tabla1[[#This Row],[Mes de Alta como miembro]],Parámetros!$AM$2:$AN$16,2,0),"01/01/1900"))</f>
        <v/>
      </c>
    </row>
    <row r="1028" spans="1:63" ht="15" customHeight="1">
      <c r="A1028" s="68">
        <v>1025</v>
      </c>
      <c r="B1028" s="146"/>
      <c r="C1028" s="147"/>
      <c r="D1028" s="42"/>
      <c r="E1028" s="148"/>
      <c r="F1028" s="207"/>
      <c r="G1028" s="45"/>
      <c r="H1028" s="165"/>
      <c r="I1028" s="149"/>
      <c r="J1028" s="147"/>
      <c r="K1028" s="168"/>
      <c r="L1028" s="151"/>
      <c r="M1028" s="150"/>
      <c r="N1028" s="240" t="str">
        <f ca="1">IF(Tabla1[[#This Row],[Fecha de nac]]="","",IF(Tabla1[[#This Row],[Fecha Finalización]] &gt;=TODAY(), DATEDIF(Tabla1[[#This Row],[Fecha de nac]],TODAY(),"y"), ROUNDDOWN((Tabla1[[#This Row],[Fecha Finalización]] -Tabla1[[#This Row],[Fecha de nac]])/365,0)))</f>
        <v/>
      </c>
      <c r="O1028" s="171"/>
      <c r="P1028" s="152"/>
      <c r="Q1028" s="153"/>
      <c r="R1028" s="154"/>
      <c r="S1028" s="154"/>
      <c r="T1028" s="154"/>
      <c r="U1028" s="244" t="str">
        <f>IF(F1028="","",Tabla1[[#This Row],[Fecha Inicio grupo]]+3*7-7)</f>
        <v/>
      </c>
      <c r="V1028" s="245" t="str">
        <f>IF(F1028="","",EDATE(Tabla1[[#This Row],[Fecha Inicio grupo]],3))</f>
        <v/>
      </c>
      <c r="W1028" s="29"/>
      <c r="X1028" s="29"/>
      <c r="Y1028" s="155"/>
      <c r="Z1028" s="155"/>
      <c r="AA1028" s="155"/>
      <c r="AB1028" s="155"/>
      <c r="AC1028" s="155"/>
      <c r="AD1028" s="155"/>
      <c r="AE1028" s="155"/>
      <c r="AF1028" s="155"/>
      <c r="AG1028" s="155"/>
      <c r="AH1028" s="232"/>
      <c r="AI1028" s="232"/>
      <c r="AJ1028" s="233"/>
      <c r="AK1028" s="232"/>
      <c r="AL1028" s="232"/>
      <c r="AM1028" s="232"/>
      <c r="AN1028" s="232"/>
      <c r="AO1028" s="145"/>
      <c r="AP1028" s="247" t="str">
        <f>IF(F1028="","",IFERROR(VLOOKUP(SUBSTITUTE(SUBSTITUTE(Tabla1[[#This Row],[Uso Sistemas]],"T","P"),"N","F"),Parámetros!$M$2:$N$17,2,0),"Completar hasta 3ra sem. para evaluar a Probacionista"))</f>
        <v/>
      </c>
      <c r="AQ1028" s="156"/>
      <c r="AR1028" s="156"/>
      <c r="AS1028" s="156"/>
      <c r="AT1028" s="29"/>
      <c r="AU1028" s="55" t="str">
        <f>CONCATENATE(Tabla1[[#This Row],[sem 01]],Tabla1[[#This Row],[sem 02]],Tabla1[[#This Row],[sem 03]])</f>
        <v/>
      </c>
      <c r="AV1028" s="55"/>
      <c r="AW1028" s="55"/>
      <c r="AX1028" s="249" t="str">
        <f>IF(V1028="","",EOMONTH(EDATE(Tabla1[[#This Row],[Fecha Finalización]],2),0))</f>
        <v/>
      </c>
      <c r="AY1028" s="156"/>
      <c r="AZ1028" s="250" t="str">
        <f>IF(V1028="","",EOMONTH(EDATE(Tabla1[[#This Row],[Fecha Finalización]],3),0))</f>
        <v/>
      </c>
      <c r="BA1028" s="39"/>
      <c r="BB1028" s="39"/>
      <c r="BC1028" s="238"/>
      <c r="BD1028" s="234" t="str">
        <f>IF(F1028="","",Tabla1[[#This Row],[sem 01]]&amp;Tabla1[[#This Row],[sem 02]]&amp;Tabla1[[#This Row],[sem 03]])</f>
        <v/>
      </c>
      <c r="BE1028" s="235" t="str">
        <f>+IF(TRIM(F1028)="","",$B$1&amp;"-"&amp;Tabla1[[#This Row],[Mes Inscrito]]&amp;"-"&amp;Tabla1[[#This Row],[Dia de clases Inscrito]]&amp;"-"&amp;Tabla1[[#This Row],[Horario Inscrito]]&amp;"-"&amp;Tabla1[[#This Row],[Fecha Inicio grupo]])</f>
        <v/>
      </c>
      <c r="BF1028" s="252" t="str">
        <f>IF(F1028="","",Tabla1[[#This Row],[Curso]])</f>
        <v/>
      </c>
      <c r="BG1028" s="253" t="str">
        <f>+IF(TRIM(F1028)="","",$B$1&amp;"-"&amp;TRIM(Tabla1[[#This Row],[Mes Inscrito]])&amp;"-"&amp;TRIM(Tabla1[[#This Row],[Dia de clases Inscrito]])&amp;"-"&amp;TRIM(Tabla1[[#This Row],[Horario Inscrito]])&amp;"-"&amp;TRIM(Tabla1[[#This Row],[Fecha Inicio grupo]])&amp;"-"&amp;TRIM(Tabla1[[#This Row],[Tipo Incrito]]))</f>
        <v/>
      </c>
      <c r="BH1028" s="254"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10"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10"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10" t="str">
        <f>IF(Tabla1[[#This Row],[Fecha Inicio grupo]]="","",IFERROR(VLOOKUP(Tabla1[[#This Row],[Mes de Alta como miembro]],Parámetros!$AM$2:$AN$16,2,0),"01/01/1900"))</f>
        <v/>
      </c>
    </row>
    <row r="1029" spans="1:63" ht="15" customHeight="1">
      <c r="A1029" s="68">
        <v>1026</v>
      </c>
      <c r="B1029" s="146"/>
      <c r="C1029" s="147"/>
      <c r="D1029" s="42"/>
      <c r="E1029" s="148"/>
      <c r="F1029" s="207"/>
      <c r="G1029" s="45"/>
      <c r="H1029" s="165"/>
      <c r="I1029" s="149"/>
      <c r="J1029" s="147"/>
      <c r="K1029" s="168"/>
      <c r="L1029" s="151"/>
      <c r="M1029" s="150"/>
      <c r="N1029" s="240" t="str">
        <f ca="1">IF(Tabla1[[#This Row],[Fecha de nac]]="","",IF(Tabla1[[#This Row],[Fecha Finalización]] &gt;=TODAY(), DATEDIF(Tabla1[[#This Row],[Fecha de nac]],TODAY(),"y"), ROUNDDOWN((Tabla1[[#This Row],[Fecha Finalización]] -Tabla1[[#This Row],[Fecha de nac]])/365,0)))</f>
        <v/>
      </c>
      <c r="O1029" s="171"/>
      <c r="P1029" s="152"/>
      <c r="Q1029" s="153"/>
      <c r="R1029" s="154"/>
      <c r="S1029" s="154"/>
      <c r="T1029" s="154"/>
      <c r="U1029" s="244" t="str">
        <f>IF(F1029="","",Tabla1[[#This Row],[Fecha Inicio grupo]]+3*7-7)</f>
        <v/>
      </c>
      <c r="V1029" s="245" t="str">
        <f>IF(F1029="","",EDATE(Tabla1[[#This Row],[Fecha Inicio grupo]],3))</f>
        <v/>
      </c>
      <c r="W1029" s="29"/>
      <c r="X1029" s="29"/>
      <c r="Y1029" s="155"/>
      <c r="Z1029" s="155"/>
      <c r="AA1029" s="155"/>
      <c r="AB1029" s="155"/>
      <c r="AC1029" s="155"/>
      <c r="AD1029" s="155"/>
      <c r="AE1029" s="155"/>
      <c r="AF1029" s="155"/>
      <c r="AG1029" s="155"/>
      <c r="AH1029" s="232"/>
      <c r="AI1029" s="232"/>
      <c r="AJ1029" s="233"/>
      <c r="AK1029" s="232"/>
      <c r="AL1029" s="232"/>
      <c r="AM1029" s="232"/>
      <c r="AN1029" s="232"/>
      <c r="AO1029" s="145"/>
      <c r="AP1029" s="247" t="str">
        <f>IF(F1029="","",IFERROR(VLOOKUP(SUBSTITUTE(SUBSTITUTE(Tabla1[[#This Row],[Uso Sistemas]],"T","P"),"N","F"),Parámetros!$M$2:$N$17,2,0),"Completar hasta 3ra sem. para evaluar a Probacionista"))</f>
        <v/>
      </c>
      <c r="AQ1029" s="156"/>
      <c r="AR1029" s="156"/>
      <c r="AS1029" s="156"/>
      <c r="AT1029" s="29"/>
      <c r="AU1029" s="55" t="str">
        <f>CONCATENATE(Tabla1[[#This Row],[sem 01]],Tabla1[[#This Row],[sem 02]],Tabla1[[#This Row],[sem 03]])</f>
        <v/>
      </c>
      <c r="AV1029" s="55"/>
      <c r="AW1029" s="55"/>
      <c r="AX1029" s="249" t="str">
        <f>IF(V1029="","",EOMONTH(EDATE(Tabla1[[#This Row],[Fecha Finalización]],2),0))</f>
        <v/>
      </c>
      <c r="AY1029" s="156"/>
      <c r="AZ1029" s="250" t="str">
        <f>IF(V1029="","",EOMONTH(EDATE(Tabla1[[#This Row],[Fecha Finalización]],3),0))</f>
        <v/>
      </c>
      <c r="BA1029" s="39"/>
      <c r="BB1029" s="39"/>
      <c r="BC1029" s="238"/>
      <c r="BD1029" s="234" t="str">
        <f>IF(F1029="","",Tabla1[[#This Row],[sem 01]]&amp;Tabla1[[#This Row],[sem 02]]&amp;Tabla1[[#This Row],[sem 03]])</f>
        <v/>
      </c>
      <c r="BE1029" s="235" t="str">
        <f>+IF(TRIM(F1029)="","",$B$1&amp;"-"&amp;Tabla1[[#This Row],[Mes Inscrito]]&amp;"-"&amp;Tabla1[[#This Row],[Dia de clases Inscrito]]&amp;"-"&amp;Tabla1[[#This Row],[Horario Inscrito]]&amp;"-"&amp;Tabla1[[#This Row],[Fecha Inicio grupo]])</f>
        <v/>
      </c>
      <c r="BF1029" s="252" t="str">
        <f>IF(F1029="","",Tabla1[[#This Row],[Curso]])</f>
        <v/>
      </c>
      <c r="BG1029" s="253" t="str">
        <f>+IF(TRIM(F1029)="","",$B$1&amp;"-"&amp;TRIM(Tabla1[[#This Row],[Mes Inscrito]])&amp;"-"&amp;TRIM(Tabla1[[#This Row],[Dia de clases Inscrito]])&amp;"-"&amp;TRIM(Tabla1[[#This Row],[Horario Inscrito]])&amp;"-"&amp;TRIM(Tabla1[[#This Row],[Fecha Inicio grupo]])&amp;"-"&amp;TRIM(Tabla1[[#This Row],[Tipo Incrito]]))</f>
        <v/>
      </c>
      <c r="BH1029" s="254"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10"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10"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10" t="str">
        <f>IF(Tabla1[[#This Row],[Fecha Inicio grupo]]="","",IFERROR(VLOOKUP(Tabla1[[#This Row],[Mes de Alta como miembro]],Parámetros!$AM$2:$AN$16,2,0),"01/01/1900"))</f>
        <v/>
      </c>
    </row>
    <row r="1030" spans="1:63" ht="15" customHeight="1">
      <c r="A1030" s="68">
        <v>1027</v>
      </c>
      <c r="B1030" s="146"/>
      <c r="C1030" s="147"/>
      <c r="D1030" s="42"/>
      <c r="E1030" s="148"/>
      <c r="F1030" s="207"/>
      <c r="G1030" s="45"/>
      <c r="H1030" s="165"/>
      <c r="I1030" s="149"/>
      <c r="J1030" s="147"/>
      <c r="K1030" s="168"/>
      <c r="L1030" s="151"/>
      <c r="M1030" s="150"/>
      <c r="N1030" s="240" t="str">
        <f ca="1">IF(Tabla1[[#This Row],[Fecha de nac]]="","",IF(Tabla1[[#This Row],[Fecha Finalización]] &gt;=TODAY(), DATEDIF(Tabla1[[#This Row],[Fecha de nac]],TODAY(),"y"), ROUNDDOWN((Tabla1[[#This Row],[Fecha Finalización]] -Tabla1[[#This Row],[Fecha de nac]])/365,0)))</f>
        <v/>
      </c>
      <c r="O1030" s="171"/>
      <c r="P1030" s="152"/>
      <c r="Q1030" s="153"/>
      <c r="R1030" s="154"/>
      <c r="S1030" s="154"/>
      <c r="T1030" s="154"/>
      <c r="U1030" s="244" t="str">
        <f>IF(F1030="","",Tabla1[[#This Row],[Fecha Inicio grupo]]+3*7-7)</f>
        <v/>
      </c>
      <c r="V1030" s="245" t="str">
        <f>IF(F1030="","",EDATE(Tabla1[[#This Row],[Fecha Inicio grupo]],3))</f>
        <v/>
      </c>
      <c r="W1030" s="29"/>
      <c r="X1030" s="29"/>
      <c r="Y1030" s="155"/>
      <c r="Z1030" s="155"/>
      <c r="AA1030" s="155"/>
      <c r="AB1030" s="155"/>
      <c r="AC1030" s="155"/>
      <c r="AD1030" s="155"/>
      <c r="AE1030" s="155"/>
      <c r="AF1030" s="155"/>
      <c r="AG1030" s="155"/>
      <c r="AH1030" s="232"/>
      <c r="AI1030" s="232"/>
      <c r="AJ1030" s="233"/>
      <c r="AK1030" s="232"/>
      <c r="AL1030" s="232"/>
      <c r="AM1030" s="232"/>
      <c r="AN1030" s="232"/>
      <c r="AO1030" s="145"/>
      <c r="AP1030" s="247" t="str">
        <f>IF(F1030="","",IFERROR(VLOOKUP(SUBSTITUTE(SUBSTITUTE(Tabla1[[#This Row],[Uso Sistemas]],"T","P"),"N","F"),Parámetros!$M$2:$N$17,2,0),"Completar hasta 3ra sem. para evaluar a Probacionista"))</f>
        <v/>
      </c>
      <c r="AQ1030" s="156"/>
      <c r="AR1030" s="156"/>
      <c r="AS1030" s="156"/>
      <c r="AT1030" s="29"/>
      <c r="AU1030" s="55" t="str">
        <f>CONCATENATE(Tabla1[[#This Row],[sem 01]],Tabla1[[#This Row],[sem 02]],Tabla1[[#This Row],[sem 03]])</f>
        <v/>
      </c>
      <c r="AV1030" s="55"/>
      <c r="AW1030" s="55"/>
      <c r="AX1030" s="249" t="str">
        <f>IF(V1030="","",EOMONTH(EDATE(Tabla1[[#This Row],[Fecha Finalización]],2),0))</f>
        <v/>
      </c>
      <c r="AY1030" s="156"/>
      <c r="AZ1030" s="250" t="str">
        <f>IF(V1030="","",EOMONTH(EDATE(Tabla1[[#This Row],[Fecha Finalización]],3),0))</f>
        <v/>
      </c>
      <c r="BA1030" s="39"/>
      <c r="BB1030" s="39"/>
      <c r="BC1030" s="238"/>
      <c r="BD1030" s="234" t="str">
        <f>IF(F1030="","",Tabla1[[#This Row],[sem 01]]&amp;Tabla1[[#This Row],[sem 02]]&amp;Tabla1[[#This Row],[sem 03]])</f>
        <v/>
      </c>
      <c r="BE1030" s="235" t="str">
        <f>+IF(TRIM(F1030)="","",$B$1&amp;"-"&amp;Tabla1[[#This Row],[Mes Inscrito]]&amp;"-"&amp;Tabla1[[#This Row],[Dia de clases Inscrito]]&amp;"-"&amp;Tabla1[[#This Row],[Horario Inscrito]]&amp;"-"&amp;Tabla1[[#This Row],[Fecha Inicio grupo]])</f>
        <v/>
      </c>
      <c r="BF1030" s="252" t="str">
        <f>IF(F1030="","",Tabla1[[#This Row],[Curso]])</f>
        <v/>
      </c>
      <c r="BG1030" s="253" t="str">
        <f>+IF(TRIM(F1030)="","",$B$1&amp;"-"&amp;TRIM(Tabla1[[#This Row],[Mes Inscrito]])&amp;"-"&amp;TRIM(Tabla1[[#This Row],[Dia de clases Inscrito]])&amp;"-"&amp;TRIM(Tabla1[[#This Row],[Horario Inscrito]])&amp;"-"&amp;TRIM(Tabla1[[#This Row],[Fecha Inicio grupo]])&amp;"-"&amp;TRIM(Tabla1[[#This Row],[Tipo Incrito]]))</f>
        <v/>
      </c>
      <c r="BH1030" s="254"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10"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10"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10" t="str">
        <f>IF(Tabla1[[#This Row],[Fecha Inicio grupo]]="","",IFERROR(VLOOKUP(Tabla1[[#This Row],[Mes de Alta como miembro]],Parámetros!$AM$2:$AN$16,2,0),"01/01/1900"))</f>
        <v/>
      </c>
    </row>
    <row r="1031" spans="1:63" ht="15" customHeight="1">
      <c r="A1031" s="68">
        <v>1028</v>
      </c>
      <c r="B1031" s="146"/>
      <c r="C1031" s="147"/>
      <c r="D1031" s="42"/>
      <c r="E1031" s="148"/>
      <c r="F1031" s="207"/>
      <c r="G1031" s="45"/>
      <c r="H1031" s="165"/>
      <c r="I1031" s="149"/>
      <c r="J1031" s="147"/>
      <c r="K1031" s="168"/>
      <c r="L1031" s="151"/>
      <c r="M1031" s="150"/>
      <c r="N1031" s="240" t="str">
        <f ca="1">IF(Tabla1[[#This Row],[Fecha de nac]]="","",IF(Tabla1[[#This Row],[Fecha Finalización]] &gt;=TODAY(), DATEDIF(Tabla1[[#This Row],[Fecha de nac]],TODAY(),"y"), ROUNDDOWN((Tabla1[[#This Row],[Fecha Finalización]] -Tabla1[[#This Row],[Fecha de nac]])/365,0)))</f>
        <v/>
      </c>
      <c r="O1031" s="171"/>
      <c r="P1031" s="152"/>
      <c r="Q1031" s="153"/>
      <c r="R1031" s="154"/>
      <c r="S1031" s="154"/>
      <c r="T1031" s="154"/>
      <c r="U1031" s="244" t="str">
        <f>IF(F1031="","",Tabla1[[#This Row],[Fecha Inicio grupo]]+3*7-7)</f>
        <v/>
      </c>
      <c r="V1031" s="245" t="str">
        <f>IF(F1031="","",EDATE(Tabla1[[#This Row],[Fecha Inicio grupo]],3))</f>
        <v/>
      </c>
      <c r="W1031" s="29"/>
      <c r="X1031" s="29"/>
      <c r="Y1031" s="155"/>
      <c r="Z1031" s="155"/>
      <c r="AA1031" s="155"/>
      <c r="AB1031" s="155"/>
      <c r="AC1031" s="155"/>
      <c r="AD1031" s="155"/>
      <c r="AE1031" s="155"/>
      <c r="AF1031" s="155"/>
      <c r="AG1031" s="155"/>
      <c r="AH1031" s="232"/>
      <c r="AI1031" s="232"/>
      <c r="AJ1031" s="233"/>
      <c r="AK1031" s="232"/>
      <c r="AL1031" s="232"/>
      <c r="AM1031" s="232"/>
      <c r="AN1031" s="232"/>
      <c r="AO1031" s="145"/>
      <c r="AP1031" s="247" t="str">
        <f>IF(F1031="","",IFERROR(VLOOKUP(SUBSTITUTE(SUBSTITUTE(Tabla1[[#This Row],[Uso Sistemas]],"T","P"),"N","F"),Parámetros!$M$2:$N$17,2,0),"Completar hasta 3ra sem. para evaluar a Probacionista"))</f>
        <v/>
      </c>
      <c r="AQ1031" s="156"/>
      <c r="AR1031" s="156"/>
      <c r="AS1031" s="156"/>
      <c r="AT1031" s="29"/>
      <c r="AU1031" s="55" t="str">
        <f>CONCATENATE(Tabla1[[#This Row],[sem 01]],Tabla1[[#This Row],[sem 02]],Tabla1[[#This Row],[sem 03]])</f>
        <v/>
      </c>
      <c r="AV1031" s="55"/>
      <c r="AW1031" s="55"/>
      <c r="AX1031" s="249" t="str">
        <f>IF(V1031="","",EOMONTH(EDATE(Tabla1[[#This Row],[Fecha Finalización]],2),0))</f>
        <v/>
      </c>
      <c r="AY1031" s="156"/>
      <c r="AZ1031" s="250" t="str">
        <f>IF(V1031="","",EOMONTH(EDATE(Tabla1[[#This Row],[Fecha Finalización]],3),0))</f>
        <v/>
      </c>
      <c r="BA1031" s="39"/>
      <c r="BB1031" s="39"/>
      <c r="BC1031" s="238"/>
      <c r="BD1031" s="234" t="str">
        <f>IF(F1031="","",Tabla1[[#This Row],[sem 01]]&amp;Tabla1[[#This Row],[sem 02]]&amp;Tabla1[[#This Row],[sem 03]])</f>
        <v/>
      </c>
      <c r="BE1031" s="235" t="str">
        <f>+IF(TRIM(F1031)="","",$B$1&amp;"-"&amp;Tabla1[[#This Row],[Mes Inscrito]]&amp;"-"&amp;Tabla1[[#This Row],[Dia de clases Inscrito]]&amp;"-"&amp;Tabla1[[#This Row],[Horario Inscrito]]&amp;"-"&amp;Tabla1[[#This Row],[Fecha Inicio grupo]])</f>
        <v/>
      </c>
      <c r="BF1031" s="252" t="str">
        <f>IF(F1031="","",Tabla1[[#This Row],[Curso]])</f>
        <v/>
      </c>
      <c r="BG1031" s="253" t="str">
        <f>+IF(TRIM(F1031)="","",$B$1&amp;"-"&amp;TRIM(Tabla1[[#This Row],[Mes Inscrito]])&amp;"-"&amp;TRIM(Tabla1[[#This Row],[Dia de clases Inscrito]])&amp;"-"&amp;TRIM(Tabla1[[#This Row],[Horario Inscrito]])&amp;"-"&amp;TRIM(Tabla1[[#This Row],[Fecha Inicio grupo]])&amp;"-"&amp;TRIM(Tabla1[[#This Row],[Tipo Incrito]]))</f>
        <v/>
      </c>
      <c r="BH1031" s="254"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10"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10"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10" t="str">
        <f>IF(Tabla1[[#This Row],[Fecha Inicio grupo]]="","",IFERROR(VLOOKUP(Tabla1[[#This Row],[Mes de Alta como miembro]],Parámetros!$AM$2:$AN$16,2,0),"01/01/1900"))</f>
        <v/>
      </c>
    </row>
    <row r="1032" spans="1:63" ht="15" customHeight="1">
      <c r="A1032" s="68">
        <v>1029</v>
      </c>
      <c r="B1032" s="146"/>
      <c r="C1032" s="147"/>
      <c r="D1032" s="42"/>
      <c r="E1032" s="148"/>
      <c r="F1032" s="207"/>
      <c r="G1032" s="45"/>
      <c r="H1032" s="165"/>
      <c r="I1032" s="149"/>
      <c r="J1032" s="147"/>
      <c r="K1032" s="168"/>
      <c r="L1032" s="151"/>
      <c r="M1032" s="150"/>
      <c r="N1032" s="240" t="str">
        <f ca="1">IF(Tabla1[[#This Row],[Fecha de nac]]="","",IF(Tabla1[[#This Row],[Fecha Finalización]] &gt;=TODAY(), DATEDIF(Tabla1[[#This Row],[Fecha de nac]],TODAY(),"y"), ROUNDDOWN((Tabla1[[#This Row],[Fecha Finalización]] -Tabla1[[#This Row],[Fecha de nac]])/365,0)))</f>
        <v/>
      </c>
      <c r="O1032" s="171"/>
      <c r="P1032" s="152"/>
      <c r="Q1032" s="153"/>
      <c r="R1032" s="154"/>
      <c r="S1032" s="154"/>
      <c r="T1032" s="154"/>
      <c r="U1032" s="244" t="str">
        <f>IF(F1032="","",Tabla1[[#This Row],[Fecha Inicio grupo]]+3*7-7)</f>
        <v/>
      </c>
      <c r="V1032" s="245" t="str">
        <f>IF(F1032="","",EDATE(Tabla1[[#This Row],[Fecha Inicio grupo]],3))</f>
        <v/>
      </c>
      <c r="W1032" s="29"/>
      <c r="X1032" s="29"/>
      <c r="Y1032" s="155"/>
      <c r="Z1032" s="155"/>
      <c r="AA1032" s="155"/>
      <c r="AB1032" s="155"/>
      <c r="AC1032" s="155"/>
      <c r="AD1032" s="155"/>
      <c r="AE1032" s="155"/>
      <c r="AF1032" s="155"/>
      <c r="AG1032" s="155"/>
      <c r="AH1032" s="232"/>
      <c r="AI1032" s="232"/>
      <c r="AJ1032" s="233"/>
      <c r="AK1032" s="232"/>
      <c r="AL1032" s="232"/>
      <c r="AM1032" s="232"/>
      <c r="AN1032" s="232"/>
      <c r="AO1032" s="145"/>
      <c r="AP1032" s="247" t="str">
        <f>IF(F1032="","",IFERROR(VLOOKUP(SUBSTITUTE(SUBSTITUTE(Tabla1[[#This Row],[Uso Sistemas]],"T","P"),"N","F"),Parámetros!$M$2:$N$17,2,0),"Completar hasta 3ra sem. para evaluar a Probacionista"))</f>
        <v/>
      </c>
      <c r="AQ1032" s="156"/>
      <c r="AR1032" s="156"/>
      <c r="AS1032" s="156"/>
      <c r="AT1032" s="29"/>
      <c r="AU1032" s="55" t="str">
        <f>CONCATENATE(Tabla1[[#This Row],[sem 01]],Tabla1[[#This Row],[sem 02]],Tabla1[[#This Row],[sem 03]])</f>
        <v/>
      </c>
      <c r="AV1032" s="55"/>
      <c r="AW1032" s="55"/>
      <c r="AX1032" s="249" t="str">
        <f>IF(V1032="","",EOMONTH(EDATE(Tabla1[[#This Row],[Fecha Finalización]],2),0))</f>
        <v/>
      </c>
      <c r="AY1032" s="156"/>
      <c r="AZ1032" s="250" t="str">
        <f>IF(V1032="","",EOMONTH(EDATE(Tabla1[[#This Row],[Fecha Finalización]],3),0))</f>
        <v/>
      </c>
      <c r="BA1032" s="39"/>
      <c r="BB1032" s="39"/>
      <c r="BC1032" s="238"/>
      <c r="BD1032" s="234" t="str">
        <f>IF(F1032="","",Tabla1[[#This Row],[sem 01]]&amp;Tabla1[[#This Row],[sem 02]]&amp;Tabla1[[#This Row],[sem 03]])</f>
        <v/>
      </c>
      <c r="BE1032" s="235" t="str">
        <f>+IF(TRIM(F1032)="","",$B$1&amp;"-"&amp;Tabla1[[#This Row],[Mes Inscrito]]&amp;"-"&amp;Tabla1[[#This Row],[Dia de clases Inscrito]]&amp;"-"&amp;Tabla1[[#This Row],[Horario Inscrito]]&amp;"-"&amp;Tabla1[[#This Row],[Fecha Inicio grupo]])</f>
        <v/>
      </c>
      <c r="BF1032" s="252" t="str">
        <f>IF(F1032="","",Tabla1[[#This Row],[Curso]])</f>
        <v/>
      </c>
      <c r="BG1032" s="253" t="str">
        <f>+IF(TRIM(F1032)="","",$B$1&amp;"-"&amp;TRIM(Tabla1[[#This Row],[Mes Inscrito]])&amp;"-"&amp;TRIM(Tabla1[[#This Row],[Dia de clases Inscrito]])&amp;"-"&amp;TRIM(Tabla1[[#This Row],[Horario Inscrito]])&amp;"-"&amp;TRIM(Tabla1[[#This Row],[Fecha Inicio grupo]])&amp;"-"&amp;TRIM(Tabla1[[#This Row],[Tipo Incrito]]))</f>
        <v/>
      </c>
      <c r="BH1032" s="254"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10"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10"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10" t="str">
        <f>IF(Tabla1[[#This Row],[Fecha Inicio grupo]]="","",IFERROR(VLOOKUP(Tabla1[[#This Row],[Mes de Alta como miembro]],Parámetros!$AM$2:$AN$16,2,0),"01/01/1900"))</f>
        <v/>
      </c>
    </row>
    <row r="1033" spans="1:63" ht="15" customHeight="1">
      <c r="A1033" s="68">
        <v>1030</v>
      </c>
      <c r="B1033" s="146"/>
      <c r="C1033" s="147"/>
      <c r="D1033" s="42"/>
      <c r="E1033" s="148"/>
      <c r="F1033" s="207"/>
      <c r="G1033" s="45"/>
      <c r="H1033" s="165"/>
      <c r="I1033" s="149"/>
      <c r="J1033" s="147"/>
      <c r="K1033" s="168"/>
      <c r="L1033" s="151"/>
      <c r="M1033" s="150"/>
      <c r="N1033" s="240" t="str">
        <f ca="1">IF(Tabla1[[#This Row],[Fecha de nac]]="","",IF(Tabla1[[#This Row],[Fecha Finalización]] &gt;=TODAY(), DATEDIF(Tabla1[[#This Row],[Fecha de nac]],TODAY(),"y"), ROUNDDOWN((Tabla1[[#This Row],[Fecha Finalización]] -Tabla1[[#This Row],[Fecha de nac]])/365,0)))</f>
        <v/>
      </c>
      <c r="O1033" s="171"/>
      <c r="P1033" s="152"/>
      <c r="Q1033" s="153"/>
      <c r="R1033" s="154"/>
      <c r="S1033" s="154"/>
      <c r="T1033" s="154"/>
      <c r="U1033" s="244" t="str">
        <f>IF(F1033="","",Tabla1[[#This Row],[Fecha Inicio grupo]]+3*7-7)</f>
        <v/>
      </c>
      <c r="V1033" s="245" t="str">
        <f>IF(F1033="","",EDATE(Tabla1[[#This Row],[Fecha Inicio grupo]],3))</f>
        <v/>
      </c>
      <c r="W1033" s="29"/>
      <c r="X1033" s="29"/>
      <c r="Y1033" s="155"/>
      <c r="Z1033" s="155"/>
      <c r="AA1033" s="155"/>
      <c r="AB1033" s="155"/>
      <c r="AC1033" s="155"/>
      <c r="AD1033" s="155"/>
      <c r="AE1033" s="155"/>
      <c r="AF1033" s="155"/>
      <c r="AG1033" s="155"/>
      <c r="AH1033" s="232"/>
      <c r="AI1033" s="232"/>
      <c r="AJ1033" s="233"/>
      <c r="AK1033" s="232"/>
      <c r="AL1033" s="232"/>
      <c r="AM1033" s="232"/>
      <c r="AN1033" s="232"/>
      <c r="AO1033" s="145"/>
      <c r="AP1033" s="247" t="str">
        <f>IF(F1033="","",IFERROR(VLOOKUP(SUBSTITUTE(SUBSTITUTE(Tabla1[[#This Row],[Uso Sistemas]],"T","P"),"N","F"),Parámetros!$M$2:$N$17,2,0),"Completar hasta 3ra sem. para evaluar a Probacionista"))</f>
        <v/>
      </c>
      <c r="AQ1033" s="156"/>
      <c r="AR1033" s="156"/>
      <c r="AS1033" s="156"/>
      <c r="AT1033" s="29"/>
      <c r="AU1033" s="55" t="str">
        <f>CONCATENATE(Tabla1[[#This Row],[sem 01]],Tabla1[[#This Row],[sem 02]],Tabla1[[#This Row],[sem 03]])</f>
        <v/>
      </c>
      <c r="AV1033" s="55"/>
      <c r="AW1033" s="55"/>
      <c r="AX1033" s="249" t="str">
        <f>IF(V1033="","",EOMONTH(EDATE(Tabla1[[#This Row],[Fecha Finalización]],2),0))</f>
        <v/>
      </c>
      <c r="AY1033" s="156"/>
      <c r="AZ1033" s="250" t="str">
        <f>IF(V1033="","",EOMONTH(EDATE(Tabla1[[#This Row],[Fecha Finalización]],3),0))</f>
        <v/>
      </c>
      <c r="BA1033" s="39"/>
      <c r="BB1033" s="39"/>
      <c r="BC1033" s="238"/>
      <c r="BD1033" s="234" t="str">
        <f>IF(F1033="","",Tabla1[[#This Row],[sem 01]]&amp;Tabla1[[#This Row],[sem 02]]&amp;Tabla1[[#This Row],[sem 03]])</f>
        <v/>
      </c>
      <c r="BE1033" s="235" t="str">
        <f>+IF(TRIM(F1033)="","",$B$1&amp;"-"&amp;Tabla1[[#This Row],[Mes Inscrito]]&amp;"-"&amp;Tabla1[[#This Row],[Dia de clases Inscrito]]&amp;"-"&amp;Tabla1[[#This Row],[Horario Inscrito]]&amp;"-"&amp;Tabla1[[#This Row],[Fecha Inicio grupo]])</f>
        <v/>
      </c>
      <c r="BF1033" s="252" t="str">
        <f>IF(F1033="","",Tabla1[[#This Row],[Curso]])</f>
        <v/>
      </c>
      <c r="BG1033" s="253" t="str">
        <f>+IF(TRIM(F1033)="","",$B$1&amp;"-"&amp;TRIM(Tabla1[[#This Row],[Mes Inscrito]])&amp;"-"&amp;TRIM(Tabla1[[#This Row],[Dia de clases Inscrito]])&amp;"-"&amp;TRIM(Tabla1[[#This Row],[Horario Inscrito]])&amp;"-"&amp;TRIM(Tabla1[[#This Row],[Fecha Inicio grupo]])&amp;"-"&amp;TRIM(Tabla1[[#This Row],[Tipo Incrito]]))</f>
        <v/>
      </c>
      <c r="BH1033" s="254"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10"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10"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10" t="str">
        <f>IF(Tabla1[[#This Row],[Fecha Inicio grupo]]="","",IFERROR(VLOOKUP(Tabla1[[#This Row],[Mes de Alta como miembro]],Parámetros!$AM$2:$AN$16,2,0),"01/01/1900"))</f>
        <v/>
      </c>
    </row>
    <row r="1034" spans="1:63" ht="15" customHeight="1">
      <c r="A1034" s="68">
        <v>1031</v>
      </c>
      <c r="B1034" s="146"/>
      <c r="C1034" s="147"/>
      <c r="D1034" s="42"/>
      <c r="E1034" s="148"/>
      <c r="F1034" s="207"/>
      <c r="G1034" s="45"/>
      <c r="H1034" s="165"/>
      <c r="I1034" s="149"/>
      <c r="J1034" s="147"/>
      <c r="K1034" s="168"/>
      <c r="L1034" s="151"/>
      <c r="M1034" s="150"/>
      <c r="N1034" s="240" t="str">
        <f ca="1">IF(Tabla1[[#This Row],[Fecha de nac]]="","",IF(Tabla1[[#This Row],[Fecha Finalización]] &gt;=TODAY(), DATEDIF(Tabla1[[#This Row],[Fecha de nac]],TODAY(),"y"), ROUNDDOWN((Tabla1[[#This Row],[Fecha Finalización]] -Tabla1[[#This Row],[Fecha de nac]])/365,0)))</f>
        <v/>
      </c>
      <c r="O1034" s="171"/>
      <c r="P1034" s="152"/>
      <c r="Q1034" s="153"/>
      <c r="R1034" s="154"/>
      <c r="S1034" s="154"/>
      <c r="T1034" s="154"/>
      <c r="U1034" s="244" t="str">
        <f>IF(F1034="","",Tabla1[[#This Row],[Fecha Inicio grupo]]+3*7-7)</f>
        <v/>
      </c>
      <c r="V1034" s="245" t="str">
        <f>IF(F1034="","",EDATE(Tabla1[[#This Row],[Fecha Inicio grupo]],3))</f>
        <v/>
      </c>
      <c r="W1034" s="29"/>
      <c r="X1034" s="29"/>
      <c r="Y1034" s="155"/>
      <c r="Z1034" s="155"/>
      <c r="AA1034" s="155"/>
      <c r="AB1034" s="155"/>
      <c r="AC1034" s="155"/>
      <c r="AD1034" s="155"/>
      <c r="AE1034" s="155"/>
      <c r="AF1034" s="155"/>
      <c r="AG1034" s="155"/>
      <c r="AH1034" s="232"/>
      <c r="AI1034" s="232"/>
      <c r="AJ1034" s="233"/>
      <c r="AK1034" s="232"/>
      <c r="AL1034" s="232"/>
      <c r="AM1034" s="232"/>
      <c r="AN1034" s="232"/>
      <c r="AO1034" s="145"/>
      <c r="AP1034" s="247" t="str">
        <f>IF(F1034="","",IFERROR(VLOOKUP(SUBSTITUTE(SUBSTITUTE(Tabla1[[#This Row],[Uso Sistemas]],"T","P"),"N","F"),Parámetros!$M$2:$N$17,2,0),"Completar hasta 3ra sem. para evaluar a Probacionista"))</f>
        <v/>
      </c>
      <c r="AQ1034" s="156"/>
      <c r="AR1034" s="156"/>
      <c r="AS1034" s="156"/>
      <c r="AT1034" s="29"/>
      <c r="AU1034" s="55" t="str">
        <f>CONCATENATE(Tabla1[[#This Row],[sem 01]],Tabla1[[#This Row],[sem 02]],Tabla1[[#This Row],[sem 03]])</f>
        <v/>
      </c>
      <c r="AV1034" s="55"/>
      <c r="AW1034" s="55"/>
      <c r="AX1034" s="249" t="str">
        <f>IF(V1034="","",EOMONTH(EDATE(Tabla1[[#This Row],[Fecha Finalización]],2),0))</f>
        <v/>
      </c>
      <c r="AY1034" s="156"/>
      <c r="AZ1034" s="250" t="str">
        <f>IF(V1034="","",EOMONTH(EDATE(Tabla1[[#This Row],[Fecha Finalización]],3),0))</f>
        <v/>
      </c>
      <c r="BA1034" s="39"/>
      <c r="BB1034" s="39"/>
      <c r="BC1034" s="238"/>
      <c r="BD1034" s="234" t="str">
        <f>IF(F1034="","",Tabla1[[#This Row],[sem 01]]&amp;Tabla1[[#This Row],[sem 02]]&amp;Tabla1[[#This Row],[sem 03]])</f>
        <v/>
      </c>
      <c r="BE1034" s="235" t="str">
        <f>+IF(TRIM(F1034)="","",$B$1&amp;"-"&amp;Tabla1[[#This Row],[Mes Inscrito]]&amp;"-"&amp;Tabla1[[#This Row],[Dia de clases Inscrito]]&amp;"-"&amp;Tabla1[[#This Row],[Horario Inscrito]]&amp;"-"&amp;Tabla1[[#This Row],[Fecha Inicio grupo]])</f>
        <v/>
      </c>
      <c r="BF1034" s="252" t="str">
        <f>IF(F1034="","",Tabla1[[#This Row],[Curso]])</f>
        <v/>
      </c>
      <c r="BG1034" s="253" t="str">
        <f>+IF(TRIM(F1034)="","",$B$1&amp;"-"&amp;TRIM(Tabla1[[#This Row],[Mes Inscrito]])&amp;"-"&amp;TRIM(Tabla1[[#This Row],[Dia de clases Inscrito]])&amp;"-"&amp;TRIM(Tabla1[[#This Row],[Horario Inscrito]])&amp;"-"&amp;TRIM(Tabla1[[#This Row],[Fecha Inicio grupo]])&amp;"-"&amp;TRIM(Tabla1[[#This Row],[Tipo Incrito]]))</f>
        <v/>
      </c>
      <c r="BH1034" s="254"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10"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10"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10" t="str">
        <f>IF(Tabla1[[#This Row],[Fecha Inicio grupo]]="","",IFERROR(VLOOKUP(Tabla1[[#This Row],[Mes de Alta como miembro]],Parámetros!$AM$2:$AN$16,2,0),"01/01/1900"))</f>
        <v/>
      </c>
    </row>
    <row r="1035" spans="1:63" ht="15" customHeight="1">
      <c r="A1035" s="68">
        <v>1032</v>
      </c>
      <c r="B1035" s="146"/>
      <c r="C1035" s="147"/>
      <c r="D1035" s="42"/>
      <c r="E1035" s="148"/>
      <c r="F1035" s="207"/>
      <c r="G1035" s="45"/>
      <c r="H1035" s="165"/>
      <c r="I1035" s="149"/>
      <c r="J1035" s="147"/>
      <c r="K1035" s="168"/>
      <c r="L1035" s="151"/>
      <c r="M1035" s="150"/>
      <c r="N1035" s="240" t="str">
        <f ca="1">IF(Tabla1[[#This Row],[Fecha de nac]]="","",IF(Tabla1[[#This Row],[Fecha Finalización]] &gt;=TODAY(), DATEDIF(Tabla1[[#This Row],[Fecha de nac]],TODAY(),"y"), ROUNDDOWN((Tabla1[[#This Row],[Fecha Finalización]] -Tabla1[[#This Row],[Fecha de nac]])/365,0)))</f>
        <v/>
      </c>
      <c r="O1035" s="171"/>
      <c r="P1035" s="152"/>
      <c r="Q1035" s="153"/>
      <c r="R1035" s="154"/>
      <c r="S1035" s="154"/>
      <c r="T1035" s="154"/>
      <c r="U1035" s="244" t="str">
        <f>IF(F1035="","",Tabla1[[#This Row],[Fecha Inicio grupo]]+3*7-7)</f>
        <v/>
      </c>
      <c r="V1035" s="245" t="str">
        <f>IF(F1035="","",EDATE(Tabla1[[#This Row],[Fecha Inicio grupo]],3))</f>
        <v/>
      </c>
      <c r="W1035" s="29"/>
      <c r="X1035" s="29"/>
      <c r="Y1035" s="155"/>
      <c r="Z1035" s="155"/>
      <c r="AA1035" s="155"/>
      <c r="AB1035" s="155"/>
      <c r="AC1035" s="155"/>
      <c r="AD1035" s="155"/>
      <c r="AE1035" s="155"/>
      <c r="AF1035" s="155"/>
      <c r="AG1035" s="155"/>
      <c r="AH1035" s="232"/>
      <c r="AI1035" s="232"/>
      <c r="AJ1035" s="233"/>
      <c r="AK1035" s="232"/>
      <c r="AL1035" s="232"/>
      <c r="AM1035" s="232"/>
      <c r="AN1035" s="232"/>
      <c r="AO1035" s="145"/>
      <c r="AP1035" s="247" t="str">
        <f>IF(F1035="","",IFERROR(VLOOKUP(SUBSTITUTE(SUBSTITUTE(Tabla1[[#This Row],[Uso Sistemas]],"T","P"),"N","F"),Parámetros!$M$2:$N$17,2,0),"Completar hasta 3ra sem. para evaluar a Probacionista"))</f>
        <v/>
      </c>
      <c r="AQ1035" s="156"/>
      <c r="AR1035" s="156"/>
      <c r="AS1035" s="156"/>
      <c r="AT1035" s="29"/>
      <c r="AU1035" s="55" t="str">
        <f>CONCATENATE(Tabla1[[#This Row],[sem 01]],Tabla1[[#This Row],[sem 02]],Tabla1[[#This Row],[sem 03]])</f>
        <v/>
      </c>
      <c r="AV1035" s="55"/>
      <c r="AW1035" s="55"/>
      <c r="AX1035" s="249" t="str">
        <f>IF(V1035="","",EOMONTH(EDATE(Tabla1[[#This Row],[Fecha Finalización]],2),0))</f>
        <v/>
      </c>
      <c r="AY1035" s="156"/>
      <c r="AZ1035" s="250" t="str">
        <f>IF(V1035="","",EOMONTH(EDATE(Tabla1[[#This Row],[Fecha Finalización]],3),0))</f>
        <v/>
      </c>
      <c r="BA1035" s="39"/>
      <c r="BB1035" s="39"/>
      <c r="BC1035" s="238"/>
      <c r="BD1035" s="234" t="str">
        <f>IF(F1035="","",Tabla1[[#This Row],[sem 01]]&amp;Tabla1[[#This Row],[sem 02]]&amp;Tabla1[[#This Row],[sem 03]])</f>
        <v/>
      </c>
      <c r="BE1035" s="235" t="str">
        <f>+IF(TRIM(F1035)="","",$B$1&amp;"-"&amp;Tabla1[[#This Row],[Mes Inscrito]]&amp;"-"&amp;Tabla1[[#This Row],[Dia de clases Inscrito]]&amp;"-"&amp;Tabla1[[#This Row],[Horario Inscrito]]&amp;"-"&amp;Tabla1[[#This Row],[Fecha Inicio grupo]])</f>
        <v/>
      </c>
      <c r="BF1035" s="252" t="str">
        <f>IF(F1035="","",Tabla1[[#This Row],[Curso]])</f>
        <v/>
      </c>
      <c r="BG1035" s="253" t="str">
        <f>+IF(TRIM(F1035)="","",$B$1&amp;"-"&amp;TRIM(Tabla1[[#This Row],[Mes Inscrito]])&amp;"-"&amp;TRIM(Tabla1[[#This Row],[Dia de clases Inscrito]])&amp;"-"&amp;TRIM(Tabla1[[#This Row],[Horario Inscrito]])&amp;"-"&amp;TRIM(Tabla1[[#This Row],[Fecha Inicio grupo]])&amp;"-"&amp;TRIM(Tabla1[[#This Row],[Tipo Incrito]]))</f>
        <v/>
      </c>
      <c r="BH1035" s="254"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10"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10"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10" t="str">
        <f>IF(Tabla1[[#This Row],[Fecha Inicio grupo]]="","",IFERROR(VLOOKUP(Tabla1[[#This Row],[Mes de Alta como miembro]],Parámetros!$AM$2:$AN$16,2,0),"01/01/1900"))</f>
        <v/>
      </c>
    </row>
    <row r="1036" spans="1:63" ht="15" customHeight="1">
      <c r="A1036" s="68">
        <v>1033</v>
      </c>
      <c r="B1036" s="146"/>
      <c r="C1036" s="147"/>
      <c r="D1036" s="42"/>
      <c r="E1036" s="148"/>
      <c r="F1036" s="207"/>
      <c r="G1036" s="45"/>
      <c r="H1036" s="165"/>
      <c r="I1036" s="149"/>
      <c r="J1036" s="147"/>
      <c r="K1036" s="168"/>
      <c r="L1036" s="151"/>
      <c r="M1036" s="150"/>
      <c r="N1036" s="240" t="str">
        <f ca="1">IF(Tabla1[[#This Row],[Fecha de nac]]="","",IF(Tabla1[[#This Row],[Fecha Finalización]] &gt;=TODAY(), DATEDIF(Tabla1[[#This Row],[Fecha de nac]],TODAY(),"y"), ROUNDDOWN((Tabla1[[#This Row],[Fecha Finalización]] -Tabla1[[#This Row],[Fecha de nac]])/365,0)))</f>
        <v/>
      </c>
      <c r="O1036" s="171"/>
      <c r="P1036" s="152"/>
      <c r="Q1036" s="153"/>
      <c r="R1036" s="154"/>
      <c r="S1036" s="154"/>
      <c r="T1036" s="154"/>
      <c r="U1036" s="244" t="str">
        <f>IF(F1036="","",Tabla1[[#This Row],[Fecha Inicio grupo]]+3*7-7)</f>
        <v/>
      </c>
      <c r="V1036" s="245" t="str">
        <f>IF(F1036="","",EDATE(Tabla1[[#This Row],[Fecha Inicio grupo]],3))</f>
        <v/>
      </c>
      <c r="W1036" s="29"/>
      <c r="X1036" s="29"/>
      <c r="Y1036" s="155"/>
      <c r="Z1036" s="155"/>
      <c r="AA1036" s="155"/>
      <c r="AB1036" s="155"/>
      <c r="AC1036" s="155"/>
      <c r="AD1036" s="155"/>
      <c r="AE1036" s="155"/>
      <c r="AF1036" s="155"/>
      <c r="AG1036" s="155"/>
      <c r="AH1036" s="232"/>
      <c r="AI1036" s="232"/>
      <c r="AJ1036" s="233"/>
      <c r="AK1036" s="232"/>
      <c r="AL1036" s="232"/>
      <c r="AM1036" s="232"/>
      <c r="AN1036" s="232"/>
      <c r="AO1036" s="145"/>
      <c r="AP1036" s="247" t="str">
        <f>IF(F1036="","",IFERROR(VLOOKUP(SUBSTITUTE(SUBSTITUTE(Tabla1[[#This Row],[Uso Sistemas]],"T","P"),"N","F"),Parámetros!$M$2:$N$17,2,0),"Completar hasta 3ra sem. para evaluar a Probacionista"))</f>
        <v/>
      </c>
      <c r="AQ1036" s="156"/>
      <c r="AR1036" s="156"/>
      <c r="AS1036" s="156"/>
      <c r="AT1036" s="29"/>
      <c r="AU1036" s="55" t="str">
        <f>CONCATENATE(Tabla1[[#This Row],[sem 01]],Tabla1[[#This Row],[sem 02]],Tabla1[[#This Row],[sem 03]])</f>
        <v/>
      </c>
      <c r="AV1036" s="55"/>
      <c r="AW1036" s="55"/>
      <c r="AX1036" s="249" t="str">
        <f>IF(V1036="","",EOMONTH(EDATE(Tabla1[[#This Row],[Fecha Finalización]],2),0))</f>
        <v/>
      </c>
      <c r="AY1036" s="156"/>
      <c r="AZ1036" s="250" t="str">
        <f>IF(V1036="","",EOMONTH(EDATE(Tabla1[[#This Row],[Fecha Finalización]],3),0))</f>
        <v/>
      </c>
      <c r="BA1036" s="39"/>
      <c r="BB1036" s="39"/>
      <c r="BC1036" s="238"/>
      <c r="BD1036" s="234" t="str">
        <f>IF(F1036="","",Tabla1[[#This Row],[sem 01]]&amp;Tabla1[[#This Row],[sem 02]]&amp;Tabla1[[#This Row],[sem 03]])</f>
        <v/>
      </c>
      <c r="BE1036" s="235" t="str">
        <f>+IF(TRIM(F1036)="","",$B$1&amp;"-"&amp;Tabla1[[#This Row],[Mes Inscrito]]&amp;"-"&amp;Tabla1[[#This Row],[Dia de clases Inscrito]]&amp;"-"&amp;Tabla1[[#This Row],[Horario Inscrito]]&amp;"-"&amp;Tabla1[[#This Row],[Fecha Inicio grupo]])</f>
        <v/>
      </c>
      <c r="BF1036" s="252" t="str">
        <f>IF(F1036="","",Tabla1[[#This Row],[Curso]])</f>
        <v/>
      </c>
      <c r="BG1036" s="253" t="str">
        <f>+IF(TRIM(F1036)="","",$B$1&amp;"-"&amp;TRIM(Tabla1[[#This Row],[Mes Inscrito]])&amp;"-"&amp;TRIM(Tabla1[[#This Row],[Dia de clases Inscrito]])&amp;"-"&amp;TRIM(Tabla1[[#This Row],[Horario Inscrito]])&amp;"-"&amp;TRIM(Tabla1[[#This Row],[Fecha Inicio grupo]])&amp;"-"&amp;TRIM(Tabla1[[#This Row],[Tipo Incrito]]))</f>
        <v/>
      </c>
      <c r="BH1036" s="254"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10"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10"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10" t="str">
        <f>IF(Tabla1[[#This Row],[Fecha Inicio grupo]]="","",IFERROR(VLOOKUP(Tabla1[[#This Row],[Mes de Alta como miembro]],Parámetros!$AM$2:$AN$16,2,0),"01/01/1900"))</f>
        <v/>
      </c>
    </row>
    <row r="1037" spans="1:63" ht="15" customHeight="1">
      <c r="A1037" s="68">
        <v>1034</v>
      </c>
      <c r="B1037" s="146"/>
      <c r="C1037" s="147"/>
      <c r="D1037" s="42"/>
      <c r="E1037" s="148"/>
      <c r="F1037" s="207"/>
      <c r="G1037" s="45"/>
      <c r="H1037" s="165"/>
      <c r="I1037" s="149"/>
      <c r="J1037" s="147"/>
      <c r="K1037" s="168"/>
      <c r="L1037" s="151"/>
      <c r="M1037" s="150"/>
      <c r="N1037" s="240" t="str">
        <f ca="1">IF(Tabla1[[#This Row],[Fecha de nac]]="","",IF(Tabla1[[#This Row],[Fecha Finalización]] &gt;=TODAY(), DATEDIF(Tabla1[[#This Row],[Fecha de nac]],TODAY(),"y"), ROUNDDOWN((Tabla1[[#This Row],[Fecha Finalización]] -Tabla1[[#This Row],[Fecha de nac]])/365,0)))</f>
        <v/>
      </c>
      <c r="O1037" s="171"/>
      <c r="P1037" s="152"/>
      <c r="Q1037" s="153"/>
      <c r="R1037" s="154"/>
      <c r="S1037" s="154"/>
      <c r="T1037" s="154"/>
      <c r="U1037" s="244" t="str">
        <f>IF(F1037="","",Tabla1[[#This Row],[Fecha Inicio grupo]]+3*7-7)</f>
        <v/>
      </c>
      <c r="V1037" s="245" t="str">
        <f>IF(F1037="","",EDATE(Tabla1[[#This Row],[Fecha Inicio grupo]],3))</f>
        <v/>
      </c>
      <c r="W1037" s="29"/>
      <c r="X1037" s="29"/>
      <c r="Y1037" s="155"/>
      <c r="Z1037" s="155"/>
      <c r="AA1037" s="155"/>
      <c r="AB1037" s="155"/>
      <c r="AC1037" s="155"/>
      <c r="AD1037" s="155"/>
      <c r="AE1037" s="155"/>
      <c r="AF1037" s="155"/>
      <c r="AG1037" s="155"/>
      <c r="AH1037" s="232"/>
      <c r="AI1037" s="232"/>
      <c r="AJ1037" s="233"/>
      <c r="AK1037" s="232"/>
      <c r="AL1037" s="232"/>
      <c r="AM1037" s="232"/>
      <c r="AN1037" s="232"/>
      <c r="AO1037" s="145"/>
      <c r="AP1037" s="247" t="str">
        <f>IF(F1037="","",IFERROR(VLOOKUP(SUBSTITUTE(SUBSTITUTE(Tabla1[[#This Row],[Uso Sistemas]],"T","P"),"N","F"),Parámetros!$M$2:$N$17,2,0),"Completar hasta 3ra sem. para evaluar a Probacionista"))</f>
        <v/>
      </c>
      <c r="AQ1037" s="156"/>
      <c r="AR1037" s="156"/>
      <c r="AS1037" s="156"/>
      <c r="AT1037" s="29"/>
      <c r="AU1037" s="55" t="str">
        <f>CONCATENATE(Tabla1[[#This Row],[sem 01]],Tabla1[[#This Row],[sem 02]],Tabla1[[#This Row],[sem 03]])</f>
        <v/>
      </c>
      <c r="AV1037" s="55"/>
      <c r="AW1037" s="55"/>
      <c r="AX1037" s="249" t="str">
        <f>IF(V1037="","",EOMONTH(EDATE(Tabla1[[#This Row],[Fecha Finalización]],2),0))</f>
        <v/>
      </c>
      <c r="AY1037" s="156"/>
      <c r="AZ1037" s="250" t="str">
        <f>IF(V1037="","",EOMONTH(EDATE(Tabla1[[#This Row],[Fecha Finalización]],3),0))</f>
        <v/>
      </c>
      <c r="BA1037" s="39"/>
      <c r="BB1037" s="39"/>
      <c r="BC1037" s="238"/>
      <c r="BD1037" s="234" t="str">
        <f>IF(F1037="","",Tabla1[[#This Row],[sem 01]]&amp;Tabla1[[#This Row],[sem 02]]&amp;Tabla1[[#This Row],[sem 03]])</f>
        <v/>
      </c>
      <c r="BE1037" s="235" t="str">
        <f>+IF(TRIM(F1037)="","",$B$1&amp;"-"&amp;Tabla1[[#This Row],[Mes Inscrito]]&amp;"-"&amp;Tabla1[[#This Row],[Dia de clases Inscrito]]&amp;"-"&amp;Tabla1[[#This Row],[Horario Inscrito]]&amp;"-"&amp;Tabla1[[#This Row],[Fecha Inicio grupo]])</f>
        <v/>
      </c>
      <c r="BF1037" s="252" t="str">
        <f>IF(F1037="","",Tabla1[[#This Row],[Curso]])</f>
        <v/>
      </c>
      <c r="BG1037" s="253" t="str">
        <f>+IF(TRIM(F1037)="","",$B$1&amp;"-"&amp;TRIM(Tabla1[[#This Row],[Mes Inscrito]])&amp;"-"&amp;TRIM(Tabla1[[#This Row],[Dia de clases Inscrito]])&amp;"-"&amp;TRIM(Tabla1[[#This Row],[Horario Inscrito]])&amp;"-"&amp;TRIM(Tabla1[[#This Row],[Fecha Inicio grupo]])&amp;"-"&amp;TRIM(Tabla1[[#This Row],[Tipo Incrito]]))</f>
        <v/>
      </c>
      <c r="BH1037" s="254"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10"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10"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10" t="str">
        <f>IF(Tabla1[[#This Row],[Fecha Inicio grupo]]="","",IFERROR(VLOOKUP(Tabla1[[#This Row],[Mes de Alta como miembro]],Parámetros!$AM$2:$AN$16,2,0),"01/01/1900"))</f>
        <v/>
      </c>
    </row>
    <row r="1038" spans="1:63" ht="15" customHeight="1">
      <c r="A1038" s="68">
        <v>1035</v>
      </c>
      <c r="B1038" s="146"/>
      <c r="C1038" s="147"/>
      <c r="D1038" s="42"/>
      <c r="E1038" s="148"/>
      <c r="F1038" s="207"/>
      <c r="G1038" s="45"/>
      <c r="H1038" s="165"/>
      <c r="I1038" s="149"/>
      <c r="J1038" s="147"/>
      <c r="K1038" s="168"/>
      <c r="L1038" s="151"/>
      <c r="M1038" s="150"/>
      <c r="N1038" s="240" t="str">
        <f ca="1">IF(Tabla1[[#This Row],[Fecha de nac]]="","",IF(Tabla1[[#This Row],[Fecha Finalización]] &gt;=TODAY(), DATEDIF(Tabla1[[#This Row],[Fecha de nac]],TODAY(),"y"), ROUNDDOWN((Tabla1[[#This Row],[Fecha Finalización]] -Tabla1[[#This Row],[Fecha de nac]])/365,0)))</f>
        <v/>
      </c>
      <c r="O1038" s="171"/>
      <c r="P1038" s="152"/>
      <c r="Q1038" s="153"/>
      <c r="R1038" s="154"/>
      <c r="S1038" s="154"/>
      <c r="T1038" s="154"/>
      <c r="U1038" s="244" t="str">
        <f>IF(F1038="","",Tabla1[[#This Row],[Fecha Inicio grupo]]+3*7-7)</f>
        <v/>
      </c>
      <c r="V1038" s="245" t="str">
        <f>IF(F1038="","",EDATE(Tabla1[[#This Row],[Fecha Inicio grupo]],3))</f>
        <v/>
      </c>
      <c r="W1038" s="29"/>
      <c r="X1038" s="29"/>
      <c r="Y1038" s="155"/>
      <c r="Z1038" s="155"/>
      <c r="AA1038" s="155"/>
      <c r="AB1038" s="155"/>
      <c r="AC1038" s="155"/>
      <c r="AD1038" s="155"/>
      <c r="AE1038" s="155"/>
      <c r="AF1038" s="155"/>
      <c r="AG1038" s="155"/>
      <c r="AH1038" s="232"/>
      <c r="AI1038" s="232"/>
      <c r="AJ1038" s="233"/>
      <c r="AK1038" s="232"/>
      <c r="AL1038" s="232"/>
      <c r="AM1038" s="232"/>
      <c r="AN1038" s="232"/>
      <c r="AO1038" s="145"/>
      <c r="AP1038" s="247" t="str">
        <f>IF(F1038="","",IFERROR(VLOOKUP(SUBSTITUTE(SUBSTITUTE(Tabla1[[#This Row],[Uso Sistemas]],"T","P"),"N","F"),Parámetros!$M$2:$N$17,2,0),"Completar hasta 3ra sem. para evaluar a Probacionista"))</f>
        <v/>
      </c>
      <c r="AQ1038" s="156"/>
      <c r="AR1038" s="156"/>
      <c r="AS1038" s="156"/>
      <c r="AT1038" s="29"/>
      <c r="AU1038" s="55" t="str">
        <f>CONCATENATE(Tabla1[[#This Row],[sem 01]],Tabla1[[#This Row],[sem 02]],Tabla1[[#This Row],[sem 03]])</f>
        <v/>
      </c>
      <c r="AV1038" s="55"/>
      <c r="AW1038" s="55"/>
      <c r="AX1038" s="249" t="str">
        <f>IF(V1038="","",EOMONTH(EDATE(Tabla1[[#This Row],[Fecha Finalización]],2),0))</f>
        <v/>
      </c>
      <c r="AY1038" s="156"/>
      <c r="AZ1038" s="250" t="str">
        <f>IF(V1038="","",EOMONTH(EDATE(Tabla1[[#This Row],[Fecha Finalización]],3),0))</f>
        <v/>
      </c>
      <c r="BA1038" s="39"/>
      <c r="BB1038" s="39"/>
      <c r="BC1038" s="238"/>
      <c r="BD1038" s="234" t="str">
        <f>IF(F1038="","",Tabla1[[#This Row],[sem 01]]&amp;Tabla1[[#This Row],[sem 02]]&amp;Tabla1[[#This Row],[sem 03]])</f>
        <v/>
      </c>
      <c r="BE1038" s="235" t="str">
        <f>+IF(TRIM(F1038)="","",$B$1&amp;"-"&amp;Tabla1[[#This Row],[Mes Inscrito]]&amp;"-"&amp;Tabla1[[#This Row],[Dia de clases Inscrito]]&amp;"-"&amp;Tabla1[[#This Row],[Horario Inscrito]]&amp;"-"&amp;Tabla1[[#This Row],[Fecha Inicio grupo]])</f>
        <v/>
      </c>
      <c r="BF1038" s="252" t="str">
        <f>IF(F1038="","",Tabla1[[#This Row],[Curso]])</f>
        <v/>
      </c>
      <c r="BG1038" s="253" t="str">
        <f>+IF(TRIM(F1038)="","",$B$1&amp;"-"&amp;TRIM(Tabla1[[#This Row],[Mes Inscrito]])&amp;"-"&amp;TRIM(Tabla1[[#This Row],[Dia de clases Inscrito]])&amp;"-"&amp;TRIM(Tabla1[[#This Row],[Horario Inscrito]])&amp;"-"&amp;TRIM(Tabla1[[#This Row],[Fecha Inicio grupo]])&amp;"-"&amp;TRIM(Tabla1[[#This Row],[Tipo Incrito]]))</f>
        <v/>
      </c>
      <c r="BH1038" s="254"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10"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10"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10" t="str">
        <f>IF(Tabla1[[#This Row],[Fecha Inicio grupo]]="","",IFERROR(VLOOKUP(Tabla1[[#This Row],[Mes de Alta como miembro]],Parámetros!$AM$2:$AN$16,2,0),"01/01/1900"))</f>
        <v/>
      </c>
    </row>
    <row r="1039" spans="1:63" ht="15" customHeight="1">
      <c r="A1039" s="68">
        <v>1036</v>
      </c>
      <c r="B1039" s="146"/>
      <c r="C1039" s="147"/>
      <c r="D1039" s="42"/>
      <c r="E1039" s="148"/>
      <c r="F1039" s="207"/>
      <c r="G1039" s="45"/>
      <c r="H1039" s="165"/>
      <c r="I1039" s="149"/>
      <c r="J1039" s="147"/>
      <c r="K1039" s="168"/>
      <c r="L1039" s="151"/>
      <c r="M1039" s="150"/>
      <c r="N1039" s="240" t="str">
        <f ca="1">IF(Tabla1[[#This Row],[Fecha de nac]]="","",IF(Tabla1[[#This Row],[Fecha Finalización]] &gt;=TODAY(), DATEDIF(Tabla1[[#This Row],[Fecha de nac]],TODAY(),"y"), ROUNDDOWN((Tabla1[[#This Row],[Fecha Finalización]] -Tabla1[[#This Row],[Fecha de nac]])/365,0)))</f>
        <v/>
      </c>
      <c r="O1039" s="171"/>
      <c r="P1039" s="152"/>
      <c r="Q1039" s="153"/>
      <c r="R1039" s="154"/>
      <c r="S1039" s="154"/>
      <c r="T1039" s="154"/>
      <c r="U1039" s="244" t="str">
        <f>IF(F1039="","",Tabla1[[#This Row],[Fecha Inicio grupo]]+3*7-7)</f>
        <v/>
      </c>
      <c r="V1039" s="245" t="str">
        <f>IF(F1039="","",EDATE(Tabla1[[#This Row],[Fecha Inicio grupo]],3))</f>
        <v/>
      </c>
      <c r="W1039" s="29"/>
      <c r="X1039" s="29"/>
      <c r="Y1039" s="155"/>
      <c r="Z1039" s="155"/>
      <c r="AA1039" s="155"/>
      <c r="AB1039" s="155"/>
      <c r="AC1039" s="155"/>
      <c r="AD1039" s="155"/>
      <c r="AE1039" s="155"/>
      <c r="AF1039" s="155"/>
      <c r="AG1039" s="155"/>
      <c r="AH1039" s="232"/>
      <c r="AI1039" s="232"/>
      <c r="AJ1039" s="233"/>
      <c r="AK1039" s="232"/>
      <c r="AL1039" s="232"/>
      <c r="AM1039" s="232"/>
      <c r="AN1039" s="232"/>
      <c r="AO1039" s="145"/>
      <c r="AP1039" s="247" t="str">
        <f>IF(F1039="","",IFERROR(VLOOKUP(SUBSTITUTE(SUBSTITUTE(Tabla1[[#This Row],[Uso Sistemas]],"T","P"),"N","F"),Parámetros!$M$2:$N$17,2,0),"Completar hasta 3ra sem. para evaluar a Probacionista"))</f>
        <v/>
      </c>
      <c r="AQ1039" s="156"/>
      <c r="AR1039" s="156"/>
      <c r="AS1039" s="156"/>
      <c r="AT1039" s="29"/>
      <c r="AU1039" s="55" t="str">
        <f>CONCATENATE(Tabla1[[#This Row],[sem 01]],Tabla1[[#This Row],[sem 02]],Tabla1[[#This Row],[sem 03]])</f>
        <v/>
      </c>
      <c r="AV1039" s="55"/>
      <c r="AW1039" s="55"/>
      <c r="AX1039" s="249" t="str">
        <f>IF(V1039="","",EOMONTH(EDATE(Tabla1[[#This Row],[Fecha Finalización]],2),0))</f>
        <v/>
      </c>
      <c r="AY1039" s="156"/>
      <c r="AZ1039" s="250" t="str">
        <f>IF(V1039="","",EOMONTH(EDATE(Tabla1[[#This Row],[Fecha Finalización]],3),0))</f>
        <v/>
      </c>
      <c r="BA1039" s="39"/>
      <c r="BB1039" s="39"/>
      <c r="BC1039" s="238"/>
      <c r="BD1039" s="234" t="str">
        <f>IF(F1039="","",Tabla1[[#This Row],[sem 01]]&amp;Tabla1[[#This Row],[sem 02]]&amp;Tabla1[[#This Row],[sem 03]])</f>
        <v/>
      </c>
      <c r="BE1039" s="235" t="str">
        <f>+IF(TRIM(F1039)="","",$B$1&amp;"-"&amp;Tabla1[[#This Row],[Mes Inscrito]]&amp;"-"&amp;Tabla1[[#This Row],[Dia de clases Inscrito]]&amp;"-"&amp;Tabla1[[#This Row],[Horario Inscrito]]&amp;"-"&amp;Tabla1[[#This Row],[Fecha Inicio grupo]])</f>
        <v/>
      </c>
      <c r="BF1039" s="252" t="str">
        <f>IF(F1039="","",Tabla1[[#This Row],[Curso]])</f>
        <v/>
      </c>
      <c r="BG1039" s="253" t="str">
        <f>+IF(TRIM(F1039)="","",$B$1&amp;"-"&amp;TRIM(Tabla1[[#This Row],[Mes Inscrito]])&amp;"-"&amp;TRIM(Tabla1[[#This Row],[Dia de clases Inscrito]])&amp;"-"&amp;TRIM(Tabla1[[#This Row],[Horario Inscrito]])&amp;"-"&amp;TRIM(Tabla1[[#This Row],[Fecha Inicio grupo]])&amp;"-"&amp;TRIM(Tabla1[[#This Row],[Tipo Incrito]]))</f>
        <v/>
      </c>
      <c r="BH1039" s="254"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10"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10"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10" t="str">
        <f>IF(Tabla1[[#This Row],[Fecha Inicio grupo]]="","",IFERROR(VLOOKUP(Tabla1[[#This Row],[Mes de Alta como miembro]],Parámetros!$AM$2:$AN$16,2,0),"01/01/1900"))</f>
        <v/>
      </c>
    </row>
    <row r="1040" spans="1:63" ht="15" customHeight="1">
      <c r="A1040" s="68">
        <v>1037</v>
      </c>
      <c r="B1040" s="146"/>
      <c r="C1040" s="147"/>
      <c r="D1040" s="42"/>
      <c r="E1040" s="148"/>
      <c r="F1040" s="207"/>
      <c r="G1040" s="45"/>
      <c r="H1040" s="165"/>
      <c r="I1040" s="149"/>
      <c r="J1040" s="147"/>
      <c r="K1040" s="168"/>
      <c r="L1040" s="151"/>
      <c r="M1040" s="150"/>
      <c r="N1040" s="240" t="str">
        <f ca="1">IF(Tabla1[[#This Row],[Fecha de nac]]="","",IF(Tabla1[[#This Row],[Fecha Finalización]] &gt;=TODAY(), DATEDIF(Tabla1[[#This Row],[Fecha de nac]],TODAY(),"y"), ROUNDDOWN((Tabla1[[#This Row],[Fecha Finalización]] -Tabla1[[#This Row],[Fecha de nac]])/365,0)))</f>
        <v/>
      </c>
      <c r="O1040" s="171"/>
      <c r="P1040" s="152"/>
      <c r="Q1040" s="153"/>
      <c r="R1040" s="154"/>
      <c r="S1040" s="154"/>
      <c r="T1040" s="154"/>
      <c r="U1040" s="244" t="str">
        <f>IF(F1040="","",Tabla1[[#This Row],[Fecha Inicio grupo]]+3*7-7)</f>
        <v/>
      </c>
      <c r="V1040" s="245" t="str">
        <f>IF(F1040="","",EDATE(Tabla1[[#This Row],[Fecha Inicio grupo]],3))</f>
        <v/>
      </c>
      <c r="W1040" s="29"/>
      <c r="X1040" s="29"/>
      <c r="Y1040" s="155"/>
      <c r="Z1040" s="155"/>
      <c r="AA1040" s="155"/>
      <c r="AB1040" s="155"/>
      <c r="AC1040" s="155"/>
      <c r="AD1040" s="155"/>
      <c r="AE1040" s="155"/>
      <c r="AF1040" s="155"/>
      <c r="AG1040" s="155"/>
      <c r="AH1040" s="232"/>
      <c r="AI1040" s="232"/>
      <c r="AJ1040" s="233"/>
      <c r="AK1040" s="232"/>
      <c r="AL1040" s="232"/>
      <c r="AM1040" s="232"/>
      <c r="AN1040" s="232"/>
      <c r="AO1040" s="145"/>
      <c r="AP1040" s="247" t="str">
        <f>IF(F1040="","",IFERROR(VLOOKUP(SUBSTITUTE(SUBSTITUTE(Tabla1[[#This Row],[Uso Sistemas]],"T","P"),"N","F"),Parámetros!$M$2:$N$17,2,0),"Completar hasta 3ra sem. para evaluar a Probacionista"))</f>
        <v/>
      </c>
      <c r="AQ1040" s="156"/>
      <c r="AR1040" s="156"/>
      <c r="AS1040" s="156"/>
      <c r="AT1040" s="29"/>
      <c r="AU1040" s="55" t="str">
        <f>CONCATENATE(Tabla1[[#This Row],[sem 01]],Tabla1[[#This Row],[sem 02]],Tabla1[[#This Row],[sem 03]])</f>
        <v/>
      </c>
      <c r="AV1040" s="55"/>
      <c r="AW1040" s="55"/>
      <c r="AX1040" s="249" t="str">
        <f>IF(V1040="","",EOMONTH(EDATE(Tabla1[[#This Row],[Fecha Finalización]],2),0))</f>
        <v/>
      </c>
      <c r="AY1040" s="156"/>
      <c r="AZ1040" s="250" t="str">
        <f>IF(V1040="","",EOMONTH(EDATE(Tabla1[[#This Row],[Fecha Finalización]],3),0))</f>
        <v/>
      </c>
      <c r="BA1040" s="39"/>
      <c r="BB1040" s="39"/>
      <c r="BC1040" s="238"/>
      <c r="BD1040" s="234" t="str">
        <f>IF(F1040="","",Tabla1[[#This Row],[sem 01]]&amp;Tabla1[[#This Row],[sem 02]]&amp;Tabla1[[#This Row],[sem 03]])</f>
        <v/>
      </c>
      <c r="BE1040" s="235" t="str">
        <f>+IF(TRIM(F1040)="","",$B$1&amp;"-"&amp;Tabla1[[#This Row],[Mes Inscrito]]&amp;"-"&amp;Tabla1[[#This Row],[Dia de clases Inscrito]]&amp;"-"&amp;Tabla1[[#This Row],[Horario Inscrito]]&amp;"-"&amp;Tabla1[[#This Row],[Fecha Inicio grupo]])</f>
        <v/>
      </c>
      <c r="BF1040" s="252" t="str">
        <f>IF(F1040="","",Tabla1[[#This Row],[Curso]])</f>
        <v/>
      </c>
      <c r="BG1040" s="253" t="str">
        <f>+IF(TRIM(F1040)="","",$B$1&amp;"-"&amp;TRIM(Tabla1[[#This Row],[Mes Inscrito]])&amp;"-"&amp;TRIM(Tabla1[[#This Row],[Dia de clases Inscrito]])&amp;"-"&amp;TRIM(Tabla1[[#This Row],[Horario Inscrito]])&amp;"-"&amp;TRIM(Tabla1[[#This Row],[Fecha Inicio grupo]])&amp;"-"&amp;TRIM(Tabla1[[#This Row],[Tipo Incrito]]))</f>
        <v/>
      </c>
      <c r="BH1040" s="254"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10"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10"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10" t="str">
        <f>IF(Tabla1[[#This Row],[Fecha Inicio grupo]]="","",IFERROR(VLOOKUP(Tabla1[[#This Row],[Mes de Alta como miembro]],Parámetros!$AM$2:$AN$16,2,0),"01/01/1900"))</f>
        <v/>
      </c>
    </row>
    <row r="1041" spans="1:63" ht="15" customHeight="1">
      <c r="A1041" s="68">
        <v>1038</v>
      </c>
      <c r="B1041" s="146"/>
      <c r="C1041" s="147"/>
      <c r="D1041" s="42"/>
      <c r="E1041" s="148"/>
      <c r="F1041" s="207"/>
      <c r="G1041" s="45"/>
      <c r="H1041" s="165"/>
      <c r="I1041" s="149"/>
      <c r="J1041" s="147"/>
      <c r="K1041" s="168"/>
      <c r="L1041" s="151"/>
      <c r="M1041" s="150"/>
      <c r="N1041" s="240" t="str">
        <f ca="1">IF(Tabla1[[#This Row],[Fecha de nac]]="","",IF(Tabla1[[#This Row],[Fecha Finalización]] &gt;=TODAY(), DATEDIF(Tabla1[[#This Row],[Fecha de nac]],TODAY(),"y"), ROUNDDOWN((Tabla1[[#This Row],[Fecha Finalización]] -Tabla1[[#This Row],[Fecha de nac]])/365,0)))</f>
        <v/>
      </c>
      <c r="O1041" s="171"/>
      <c r="P1041" s="152"/>
      <c r="Q1041" s="153"/>
      <c r="R1041" s="154"/>
      <c r="S1041" s="154"/>
      <c r="T1041" s="154"/>
      <c r="U1041" s="244" t="str">
        <f>IF(F1041="","",Tabla1[[#This Row],[Fecha Inicio grupo]]+3*7-7)</f>
        <v/>
      </c>
      <c r="V1041" s="245" t="str">
        <f>IF(F1041="","",EDATE(Tabla1[[#This Row],[Fecha Inicio grupo]],3))</f>
        <v/>
      </c>
      <c r="W1041" s="29"/>
      <c r="X1041" s="29"/>
      <c r="Y1041" s="155"/>
      <c r="Z1041" s="155"/>
      <c r="AA1041" s="155"/>
      <c r="AB1041" s="155"/>
      <c r="AC1041" s="155"/>
      <c r="AD1041" s="155"/>
      <c r="AE1041" s="155"/>
      <c r="AF1041" s="155"/>
      <c r="AG1041" s="155"/>
      <c r="AH1041" s="232"/>
      <c r="AI1041" s="232"/>
      <c r="AJ1041" s="233"/>
      <c r="AK1041" s="232"/>
      <c r="AL1041" s="232"/>
      <c r="AM1041" s="232"/>
      <c r="AN1041" s="232"/>
      <c r="AO1041" s="145"/>
      <c r="AP1041" s="247" t="str">
        <f>IF(F1041="","",IFERROR(VLOOKUP(SUBSTITUTE(SUBSTITUTE(Tabla1[[#This Row],[Uso Sistemas]],"T","P"),"N","F"),Parámetros!$M$2:$N$17,2,0),"Completar hasta 3ra sem. para evaluar a Probacionista"))</f>
        <v/>
      </c>
      <c r="AQ1041" s="156"/>
      <c r="AR1041" s="156"/>
      <c r="AS1041" s="156"/>
      <c r="AT1041" s="29"/>
      <c r="AU1041" s="55" t="str">
        <f>CONCATENATE(Tabla1[[#This Row],[sem 01]],Tabla1[[#This Row],[sem 02]],Tabla1[[#This Row],[sem 03]])</f>
        <v/>
      </c>
      <c r="AV1041" s="55"/>
      <c r="AW1041" s="55"/>
      <c r="AX1041" s="249" t="str">
        <f>IF(V1041="","",EOMONTH(EDATE(Tabla1[[#This Row],[Fecha Finalización]],2),0))</f>
        <v/>
      </c>
      <c r="AY1041" s="156"/>
      <c r="AZ1041" s="250" t="str">
        <f>IF(V1041="","",EOMONTH(EDATE(Tabla1[[#This Row],[Fecha Finalización]],3),0))</f>
        <v/>
      </c>
      <c r="BA1041" s="39"/>
      <c r="BB1041" s="39"/>
      <c r="BC1041" s="238"/>
      <c r="BD1041" s="234" t="str">
        <f>IF(F1041="","",Tabla1[[#This Row],[sem 01]]&amp;Tabla1[[#This Row],[sem 02]]&amp;Tabla1[[#This Row],[sem 03]])</f>
        <v/>
      </c>
      <c r="BE1041" s="235" t="str">
        <f>+IF(TRIM(F1041)="","",$B$1&amp;"-"&amp;Tabla1[[#This Row],[Mes Inscrito]]&amp;"-"&amp;Tabla1[[#This Row],[Dia de clases Inscrito]]&amp;"-"&amp;Tabla1[[#This Row],[Horario Inscrito]]&amp;"-"&amp;Tabla1[[#This Row],[Fecha Inicio grupo]])</f>
        <v/>
      </c>
      <c r="BF1041" s="252" t="str">
        <f>IF(F1041="","",Tabla1[[#This Row],[Curso]])</f>
        <v/>
      </c>
      <c r="BG1041" s="253" t="str">
        <f>+IF(TRIM(F1041)="","",$B$1&amp;"-"&amp;TRIM(Tabla1[[#This Row],[Mes Inscrito]])&amp;"-"&amp;TRIM(Tabla1[[#This Row],[Dia de clases Inscrito]])&amp;"-"&amp;TRIM(Tabla1[[#This Row],[Horario Inscrito]])&amp;"-"&amp;TRIM(Tabla1[[#This Row],[Fecha Inicio grupo]])&amp;"-"&amp;TRIM(Tabla1[[#This Row],[Tipo Incrito]]))</f>
        <v/>
      </c>
      <c r="BH1041" s="254"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10"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10"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10" t="str">
        <f>IF(Tabla1[[#This Row],[Fecha Inicio grupo]]="","",IFERROR(VLOOKUP(Tabla1[[#This Row],[Mes de Alta como miembro]],Parámetros!$AM$2:$AN$16,2,0),"01/01/1900"))</f>
        <v/>
      </c>
    </row>
    <row r="1042" spans="1:63" ht="15" customHeight="1">
      <c r="A1042" s="68">
        <v>1039</v>
      </c>
      <c r="B1042" s="146"/>
      <c r="C1042" s="147"/>
      <c r="D1042" s="42"/>
      <c r="E1042" s="148"/>
      <c r="F1042" s="207"/>
      <c r="G1042" s="45"/>
      <c r="H1042" s="165"/>
      <c r="I1042" s="149"/>
      <c r="J1042" s="147"/>
      <c r="K1042" s="168"/>
      <c r="L1042" s="151"/>
      <c r="M1042" s="150"/>
      <c r="N1042" s="240" t="str">
        <f ca="1">IF(Tabla1[[#This Row],[Fecha de nac]]="","",IF(Tabla1[[#This Row],[Fecha Finalización]] &gt;=TODAY(), DATEDIF(Tabla1[[#This Row],[Fecha de nac]],TODAY(),"y"), ROUNDDOWN((Tabla1[[#This Row],[Fecha Finalización]] -Tabla1[[#This Row],[Fecha de nac]])/365,0)))</f>
        <v/>
      </c>
      <c r="O1042" s="171"/>
      <c r="P1042" s="152"/>
      <c r="Q1042" s="153"/>
      <c r="R1042" s="154"/>
      <c r="S1042" s="154"/>
      <c r="T1042" s="154"/>
      <c r="U1042" s="244" t="str">
        <f>IF(F1042="","",Tabla1[[#This Row],[Fecha Inicio grupo]]+3*7-7)</f>
        <v/>
      </c>
      <c r="V1042" s="245" t="str">
        <f>IF(F1042="","",EDATE(Tabla1[[#This Row],[Fecha Inicio grupo]],3))</f>
        <v/>
      </c>
      <c r="W1042" s="29"/>
      <c r="X1042" s="29"/>
      <c r="Y1042" s="155"/>
      <c r="Z1042" s="155"/>
      <c r="AA1042" s="155"/>
      <c r="AB1042" s="155"/>
      <c r="AC1042" s="155"/>
      <c r="AD1042" s="155"/>
      <c r="AE1042" s="155"/>
      <c r="AF1042" s="155"/>
      <c r="AG1042" s="155"/>
      <c r="AH1042" s="232"/>
      <c r="AI1042" s="232"/>
      <c r="AJ1042" s="233"/>
      <c r="AK1042" s="232"/>
      <c r="AL1042" s="232"/>
      <c r="AM1042" s="232"/>
      <c r="AN1042" s="232"/>
      <c r="AO1042" s="145"/>
      <c r="AP1042" s="247" t="str">
        <f>IF(F1042="","",IFERROR(VLOOKUP(SUBSTITUTE(SUBSTITUTE(Tabla1[[#This Row],[Uso Sistemas]],"T","P"),"N","F"),Parámetros!$M$2:$N$17,2,0),"Completar hasta 3ra sem. para evaluar a Probacionista"))</f>
        <v/>
      </c>
      <c r="AQ1042" s="156"/>
      <c r="AR1042" s="156"/>
      <c r="AS1042" s="156"/>
      <c r="AT1042" s="29"/>
      <c r="AU1042" s="55" t="str">
        <f>CONCATENATE(Tabla1[[#This Row],[sem 01]],Tabla1[[#This Row],[sem 02]],Tabla1[[#This Row],[sem 03]])</f>
        <v/>
      </c>
      <c r="AV1042" s="55"/>
      <c r="AW1042" s="55"/>
      <c r="AX1042" s="249" t="str">
        <f>IF(V1042="","",EOMONTH(EDATE(Tabla1[[#This Row],[Fecha Finalización]],2),0))</f>
        <v/>
      </c>
      <c r="AY1042" s="156"/>
      <c r="AZ1042" s="250" t="str">
        <f>IF(V1042="","",EOMONTH(EDATE(Tabla1[[#This Row],[Fecha Finalización]],3),0))</f>
        <v/>
      </c>
      <c r="BA1042" s="39"/>
      <c r="BB1042" s="39"/>
      <c r="BC1042" s="238"/>
      <c r="BD1042" s="234" t="str">
        <f>IF(F1042="","",Tabla1[[#This Row],[sem 01]]&amp;Tabla1[[#This Row],[sem 02]]&amp;Tabla1[[#This Row],[sem 03]])</f>
        <v/>
      </c>
      <c r="BE1042" s="235" t="str">
        <f>+IF(TRIM(F1042)="","",$B$1&amp;"-"&amp;Tabla1[[#This Row],[Mes Inscrito]]&amp;"-"&amp;Tabla1[[#This Row],[Dia de clases Inscrito]]&amp;"-"&amp;Tabla1[[#This Row],[Horario Inscrito]]&amp;"-"&amp;Tabla1[[#This Row],[Fecha Inicio grupo]])</f>
        <v/>
      </c>
      <c r="BF1042" s="252" t="str">
        <f>IF(F1042="","",Tabla1[[#This Row],[Curso]])</f>
        <v/>
      </c>
      <c r="BG1042" s="253" t="str">
        <f>+IF(TRIM(F1042)="","",$B$1&amp;"-"&amp;TRIM(Tabla1[[#This Row],[Mes Inscrito]])&amp;"-"&amp;TRIM(Tabla1[[#This Row],[Dia de clases Inscrito]])&amp;"-"&amp;TRIM(Tabla1[[#This Row],[Horario Inscrito]])&amp;"-"&amp;TRIM(Tabla1[[#This Row],[Fecha Inicio grupo]])&amp;"-"&amp;TRIM(Tabla1[[#This Row],[Tipo Incrito]]))</f>
        <v/>
      </c>
      <c r="BH1042" s="254"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10"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10"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10" t="str">
        <f>IF(Tabla1[[#This Row],[Fecha Inicio grupo]]="","",IFERROR(VLOOKUP(Tabla1[[#This Row],[Mes de Alta como miembro]],Parámetros!$AM$2:$AN$16,2,0),"01/01/1900"))</f>
        <v/>
      </c>
    </row>
    <row r="1043" spans="1:63" ht="15" customHeight="1">
      <c r="A1043" s="68">
        <v>1040</v>
      </c>
      <c r="B1043" s="146"/>
      <c r="C1043" s="147"/>
      <c r="D1043" s="42"/>
      <c r="E1043" s="148"/>
      <c r="F1043" s="207"/>
      <c r="G1043" s="45"/>
      <c r="H1043" s="165"/>
      <c r="I1043" s="149"/>
      <c r="J1043" s="147"/>
      <c r="K1043" s="168"/>
      <c r="L1043" s="151"/>
      <c r="M1043" s="150"/>
      <c r="N1043" s="240" t="str">
        <f ca="1">IF(Tabla1[[#This Row],[Fecha de nac]]="","",IF(Tabla1[[#This Row],[Fecha Finalización]] &gt;=TODAY(), DATEDIF(Tabla1[[#This Row],[Fecha de nac]],TODAY(),"y"), ROUNDDOWN((Tabla1[[#This Row],[Fecha Finalización]] -Tabla1[[#This Row],[Fecha de nac]])/365,0)))</f>
        <v/>
      </c>
      <c r="O1043" s="171"/>
      <c r="P1043" s="152"/>
      <c r="Q1043" s="153"/>
      <c r="R1043" s="154"/>
      <c r="S1043" s="154"/>
      <c r="T1043" s="154"/>
      <c r="U1043" s="244" t="str">
        <f>IF(F1043="","",Tabla1[[#This Row],[Fecha Inicio grupo]]+3*7-7)</f>
        <v/>
      </c>
      <c r="V1043" s="245" t="str">
        <f>IF(F1043="","",EDATE(Tabla1[[#This Row],[Fecha Inicio grupo]],3))</f>
        <v/>
      </c>
      <c r="W1043" s="29"/>
      <c r="X1043" s="29"/>
      <c r="Y1043" s="155"/>
      <c r="Z1043" s="155"/>
      <c r="AA1043" s="155"/>
      <c r="AB1043" s="155"/>
      <c r="AC1043" s="155"/>
      <c r="AD1043" s="155"/>
      <c r="AE1043" s="155"/>
      <c r="AF1043" s="155"/>
      <c r="AG1043" s="155"/>
      <c r="AH1043" s="232"/>
      <c r="AI1043" s="232"/>
      <c r="AJ1043" s="233"/>
      <c r="AK1043" s="232"/>
      <c r="AL1043" s="232"/>
      <c r="AM1043" s="232"/>
      <c r="AN1043" s="232"/>
      <c r="AO1043" s="145"/>
      <c r="AP1043" s="247" t="str">
        <f>IF(F1043="","",IFERROR(VLOOKUP(SUBSTITUTE(SUBSTITUTE(Tabla1[[#This Row],[Uso Sistemas]],"T","P"),"N","F"),Parámetros!$M$2:$N$17,2,0),"Completar hasta 3ra sem. para evaluar a Probacionista"))</f>
        <v/>
      </c>
      <c r="AQ1043" s="156"/>
      <c r="AR1043" s="156"/>
      <c r="AS1043" s="156"/>
      <c r="AT1043" s="29"/>
      <c r="AU1043" s="55" t="str">
        <f>CONCATENATE(Tabla1[[#This Row],[sem 01]],Tabla1[[#This Row],[sem 02]],Tabla1[[#This Row],[sem 03]])</f>
        <v/>
      </c>
      <c r="AV1043" s="55"/>
      <c r="AW1043" s="55"/>
      <c r="AX1043" s="249" t="str">
        <f>IF(V1043="","",EOMONTH(EDATE(Tabla1[[#This Row],[Fecha Finalización]],2),0))</f>
        <v/>
      </c>
      <c r="AY1043" s="156"/>
      <c r="AZ1043" s="250" t="str">
        <f>IF(V1043="","",EOMONTH(EDATE(Tabla1[[#This Row],[Fecha Finalización]],3),0))</f>
        <v/>
      </c>
      <c r="BA1043" s="39"/>
      <c r="BB1043" s="39"/>
      <c r="BC1043" s="238"/>
      <c r="BD1043" s="234" t="str">
        <f>IF(F1043="","",Tabla1[[#This Row],[sem 01]]&amp;Tabla1[[#This Row],[sem 02]]&amp;Tabla1[[#This Row],[sem 03]])</f>
        <v/>
      </c>
      <c r="BE1043" s="235" t="str">
        <f>+IF(TRIM(F1043)="","",$B$1&amp;"-"&amp;Tabla1[[#This Row],[Mes Inscrito]]&amp;"-"&amp;Tabla1[[#This Row],[Dia de clases Inscrito]]&amp;"-"&amp;Tabla1[[#This Row],[Horario Inscrito]]&amp;"-"&amp;Tabla1[[#This Row],[Fecha Inicio grupo]])</f>
        <v/>
      </c>
      <c r="BF1043" s="252" t="str">
        <f>IF(F1043="","",Tabla1[[#This Row],[Curso]])</f>
        <v/>
      </c>
      <c r="BG1043" s="253" t="str">
        <f>+IF(TRIM(F1043)="","",$B$1&amp;"-"&amp;TRIM(Tabla1[[#This Row],[Mes Inscrito]])&amp;"-"&amp;TRIM(Tabla1[[#This Row],[Dia de clases Inscrito]])&amp;"-"&amp;TRIM(Tabla1[[#This Row],[Horario Inscrito]])&amp;"-"&amp;TRIM(Tabla1[[#This Row],[Fecha Inicio grupo]])&amp;"-"&amp;TRIM(Tabla1[[#This Row],[Tipo Incrito]]))</f>
        <v/>
      </c>
      <c r="BH1043" s="254"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10"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10"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10" t="str">
        <f>IF(Tabla1[[#This Row],[Fecha Inicio grupo]]="","",IFERROR(VLOOKUP(Tabla1[[#This Row],[Mes de Alta como miembro]],Parámetros!$AM$2:$AN$16,2,0),"01/01/1900"))</f>
        <v/>
      </c>
    </row>
    <row r="1044" spans="1:63" ht="15" customHeight="1">
      <c r="A1044" s="68">
        <v>1041</v>
      </c>
      <c r="B1044" s="146"/>
      <c r="C1044" s="147"/>
      <c r="D1044" s="42"/>
      <c r="E1044" s="148"/>
      <c r="F1044" s="207"/>
      <c r="G1044" s="45"/>
      <c r="H1044" s="165"/>
      <c r="I1044" s="149"/>
      <c r="J1044" s="147"/>
      <c r="K1044" s="168"/>
      <c r="L1044" s="151"/>
      <c r="M1044" s="150"/>
      <c r="N1044" s="240" t="str">
        <f ca="1">IF(Tabla1[[#This Row],[Fecha de nac]]="","",IF(Tabla1[[#This Row],[Fecha Finalización]] &gt;=TODAY(), DATEDIF(Tabla1[[#This Row],[Fecha de nac]],TODAY(),"y"), ROUNDDOWN((Tabla1[[#This Row],[Fecha Finalización]] -Tabla1[[#This Row],[Fecha de nac]])/365,0)))</f>
        <v/>
      </c>
      <c r="O1044" s="171"/>
      <c r="P1044" s="152"/>
      <c r="Q1044" s="153"/>
      <c r="R1044" s="154"/>
      <c r="S1044" s="154"/>
      <c r="T1044" s="154"/>
      <c r="U1044" s="244" t="str">
        <f>IF(F1044="","",Tabla1[[#This Row],[Fecha Inicio grupo]]+3*7-7)</f>
        <v/>
      </c>
      <c r="V1044" s="245" t="str">
        <f>IF(F1044="","",EDATE(Tabla1[[#This Row],[Fecha Inicio grupo]],3))</f>
        <v/>
      </c>
      <c r="W1044" s="29"/>
      <c r="X1044" s="29"/>
      <c r="Y1044" s="155"/>
      <c r="Z1044" s="155"/>
      <c r="AA1044" s="155"/>
      <c r="AB1044" s="155"/>
      <c r="AC1044" s="155"/>
      <c r="AD1044" s="155"/>
      <c r="AE1044" s="155"/>
      <c r="AF1044" s="155"/>
      <c r="AG1044" s="155"/>
      <c r="AH1044" s="232"/>
      <c r="AI1044" s="232"/>
      <c r="AJ1044" s="233"/>
      <c r="AK1044" s="232"/>
      <c r="AL1044" s="232"/>
      <c r="AM1044" s="232"/>
      <c r="AN1044" s="232"/>
      <c r="AO1044" s="145"/>
      <c r="AP1044" s="247" t="str">
        <f>IF(F1044="","",IFERROR(VLOOKUP(SUBSTITUTE(SUBSTITUTE(Tabla1[[#This Row],[Uso Sistemas]],"T","P"),"N","F"),Parámetros!$M$2:$N$17,2,0),"Completar hasta 3ra sem. para evaluar a Probacionista"))</f>
        <v/>
      </c>
      <c r="AQ1044" s="156"/>
      <c r="AR1044" s="156"/>
      <c r="AS1044" s="156"/>
      <c r="AT1044" s="29"/>
      <c r="AU1044" s="55" t="str">
        <f>CONCATENATE(Tabla1[[#This Row],[sem 01]],Tabla1[[#This Row],[sem 02]],Tabla1[[#This Row],[sem 03]])</f>
        <v/>
      </c>
      <c r="AV1044" s="55"/>
      <c r="AW1044" s="55"/>
      <c r="AX1044" s="249" t="str">
        <f>IF(V1044="","",EOMONTH(EDATE(Tabla1[[#This Row],[Fecha Finalización]],2),0))</f>
        <v/>
      </c>
      <c r="AY1044" s="156"/>
      <c r="AZ1044" s="250" t="str">
        <f>IF(V1044="","",EOMONTH(EDATE(Tabla1[[#This Row],[Fecha Finalización]],3),0))</f>
        <v/>
      </c>
      <c r="BA1044" s="39"/>
      <c r="BB1044" s="39"/>
      <c r="BC1044" s="238"/>
      <c r="BD1044" s="234" t="str">
        <f>IF(F1044="","",Tabla1[[#This Row],[sem 01]]&amp;Tabla1[[#This Row],[sem 02]]&amp;Tabla1[[#This Row],[sem 03]])</f>
        <v/>
      </c>
      <c r="BE1044" s="235" t="str">
        <f>+IF(TRIM(F1044)="","",$B$1&amp;"-"&amp;Tabla1[[#This Row],[Mes Inscrito]]&amp;"-"&amp;Tabla1[[#This Row],[Dia de clases Inscrito]]&amp;"-"&amp;Tabla1[[#This Row],[Horario Inscrito]]&amp;"-"&amp;Tabla1[[#This Row],[Fecha Inicio grupo]])</f>
        <v/>
      </c>
      <c r="BF1044" s="252" t="str">
        <f>IF(F1044="","",Tabla1[[#This Row],[Curso]])</f>
        <v/>
      </c>
      <c r="BG1044" s="253" t="str">
        <f>+IF(TRIM(F1044)="","",$B$1&amp;"-"&amp;TRIM(Tabla1[[#This Row],[Mes Inscrito]])&amp;"-"&amp;TRIM(Tabla1[[#This Row],[Dia de clases Inscrito]])&amp;"-"&amp;TRIM(Tabla1[[#This Row],[Horario Inscrito]])&amp;"-"&amp;TRIM(Tabla1[[#This Row],[Fecha Inicio grupo]])&amp;"-"&amp;TRIM(Tabla1[[#This Row],[Tipo Incrito]]))</f>
        <v/>
      </c>
      <c r="BH1044" s="254"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10"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10"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10" t="str">
        <f>IF(Tabla1[[#This Row],[Fecha Inicio grupo]]="","",IFERROR(VLOOKUP(Tabla1[[#This Row],[Mes de Alta como miembro]],Parámetros!$AM$2:$AN$16,2,0),"01/01/1900"))</f>
        <v/>
      </c>
    </row>
    <row r="1045" spans="1:63" ht="15" customHeight="1">
      <c r="A1045" s="68">
        <v>1042</v>
      </c>
      <c r="B1045" s="146"/>
      <c r="C1045" s="147"/>
      <c r="D1045" s="42"/>
      <c r="E1045" s="148"/>
      <c r="F1045" s="207"/>
      <c r="G1045" s="45"/>
      <c r="H1045" s="165"/>
      <c r="I1045" s="149"/>
      <c r="J1045" s="147"/>
      <c r="K1045" s="168"/>
      <c r="L1045" s="151"/>
      <c r="M1045" s="150"/>
      <c r="N1045" s="240" t="str">
        <f ca="1">IF(Tabla1[[#This Row],[Fecha de nac]]="","",IF(Tabla1[[#This Row],[Fecha Finalización]] &gt;=TODAY(), DATEDIF(Tabla1[[#This Row],[Fecha de nac]],TODAY(),"y"), ROUNDDOWN((Tabla1[[#This Row],[Fecha Finalización]] -Tabla1[[#This Row],[Fecha de nac]])/365,0)))</f>
        <v/>
      </c>
      <c r="O1045" s="171"/>
      <c r="P1045" s="152"/>
      <c r="Q1045" s="153"/>
      <c r="R1045" s="154"/>
      <c r="S1045" s="154"/>
      <c r="T1045" s="154"/>
      <c r="U1045" s="244" t="str">
        <f>IF(F1045="","",Tabla1[[#This Row],[Fecha Inicio grupo]]+3*7-7)</f>
        <v/>
      </c>
      <c r="V1045" s="245" t="str">
        <f>IF(F1045="","",EDATE(Tabla1[[#This Row],[Fecha Inicio grupo]],3))</f>
        <v/>
      </c>
      <c r="W1045" s="29"/>
      <c r="X1045" s="29"/>
      <c r="Y1045" s="155"/>
      <c r="Z1045" s="155"/>
      <c r="AA1045" s="155"/>
      <c r="AB1045" s="155"/>
      <c r="AC1045" s="155"/>
      <c r="AD1045" s="155"/>
      <c r="AE1045" s="155"/>
      <c r="AF1045" s="155"/>
      <c r="AG1045" s="155"/>
      <c r="AH1045" s="232"/>
      <c r="AI1045" s="232"/>
      <c r="AJ1045" s="233"/>
      <c r="AK1045" s="232"/>
      <c r="AL1045" s="232"/>
      <c r="AM1045" s="232"/>
      <c r="AN1045" s="232"/>
      <c r="AO1045" s="145"/>
      <c r="AP1045" s="247" t="str">
        <f>IF(F1045="","",IFERROR(VLOOKUP(SUBSTITUTE(SUBSTITUTE(Tabla1[[#This Row],[Uso Sistemas]],"T","P"),"N","F"),Parámetros!$M$2:$N$17,2,0),"Completar hasta 3ra sem. para evaluar a Probacionista"))</f>
        <v/>
      </c>
      <c r="AQ1045" s="156"/>
      <c r="AR1045" s="156"/>
      <c r="AS1045" s="156"/>
      <c r="AT1045" s="29"/>
      <c r="AU1045" s="55" t="str">
        <f>CONCATENATE(Tabla1[[#This Row],[sem 01]],Tabla1[[#This Row],[sem 02]],Tabla1[[#This Row],[sem 03]])</f>
        <v/>
      </c>
      <c r="AV1045" s="55"/>
      <c r="AW1045" s="55"/>
      <c r="AX1045" s="249" t="str">
        <f>IF(V1045="","",EOMONTH(EDATE(Tabla1[[#This Row],[Fecha Finalización]],2),0))</f>
        <v/>
      </c>
      <c r="AY1045" s="156"/>
      <c r="AZ1045" s="250" t="str">
        <f>IF(V1045="","",EOMONTH(EDATE(Tabla1[[#This Row],[Fecha Finalización]],3),0))</f>
        <v/>
      </c>
      <c r="BA1045" s="39"/>
      <c r="BB1045" s="39"/>
      <c r="BC1045" s="238"/>
      <c r="BD1045" s="234" t="str">
        <f>IF(F1045="","",Tabla1[[#This Row],[sem 01]]&amp;Tabla1[[#This Row],[sem 02]]&amp;Tabla1[[#This Row],[sem 03]])</f>
        <v/>
      </c>
      <c r="BE1045" s="235" t="str">
        <f>+IF(TRIM(F1045)="","",$B$1&amp;"-"&amp;Tabla1[[#This Row],[Mes Inscrito]]&amp;"-"&amp;Tabla1[[#This Row],[Dia de clases Inscrito]]&amp;"-"&amp;Tabla1[[#This Row],[Horario Inscrito]]&amp;"-"&amp;Tabla1[[#This Row],[Fecha Inicio grupo]])</f>
        <v/>
      </c>
      <c r="BF1045" s="252" t="str">
        <f>IF(F1045="","",Tabla1[[#This Row],[Curso]])</f>
        <v/>
      </c>
      <c r="BG1045" s="253" t="str">
        <f>+IF(TRIM(F1045)="","",$B$1&amp;"-"&amp;TRIM(Tabla1[[#This Row],[Mes Inscrito]])&amp;"-"&amp;TRIM(Tabla1[[#This Row],[Dia de clases Inscrito]])&amp;"-"&amp;TRIM(Tabla1[[#This Row],[Horario Inscrito]])&amp;"-"&amp;TRIM(Tabla1[[#This Row],[Fecha Inicio grupo]])&amp;"-"&amp;TRIM(Tabla1[[#This Row],[Tipo Incrito]]))</f>
        <v/>
      </c>
      <c r="BH1045" s="254"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10"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10"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10" t="str">
        <f>IF(Tabla1[[#This Row],[Fecha Inicio grupo]]="","",IFERROR(VLOOKUP(Tabla1[[#This Row],[Mes de Alta como miembro]],Parámetros!$AM$2:$AN$16,2,0),"01/01/1900"))</f>
        <v/>
      </c>
    </row>
    <row r="1046" spans="1:63" ht="15" customHeight="1">
      <c r="A1046" s="68">
        <v>1043</v>
      </c>
      <c r="B1046" s="146"/>
      <c r="C1046" s="147"/>
      <c r="D1046" s="42"/>
      <c r="E1046" s="148"/>
      <c r="F1046" s="207"/>
      <c r="G1046" s="45"/>
      <c r="H1046" s="165"/>
      <c r="I1046" s="149"/>
      <c r="J1046" s="147"/>
      <c r="K1046" s="168"/>
      <c r="L1046" s="151"/>
      <c r="M1046" s="150"/>
      <c r="N1046" s="240" t="str">
        <f ca="1">IF(Tabla1[[#This Row],[Fecha de nac]]="","",IF(Tabla1[[#This Row],[Fecha Finalización]] &gt;=TODAY(), DATEDIF(Tabla1[[#This Row],[Fecha de nac]],TODAY(),"y"), ROUNDDOWN((Tabla1[[#This Row],[Fecha Finalización]] -Tabla1[[#This Row],[Fecha de nac]])/365,0)))</f>
        <v/>
      </c>
      <c r="O1046" s="171"/>
      <c r="P1046" s="152"/>
      <c r="Q1046" s="153"/>
      <c r="R1046" s="154"/>
      <c r="S1046" s="154"/>
      <c r="T1046" s="154"/>
      <c r="U1046" s="244" t="str">
        <f>IF(F1046="","",Tabla1[[#This Row],[Fecha Inicio grupo]]+3*7-7)</f>
        <v/>
      </c>
      <c r="V1046" s="245" t="str">
        <f>IF(F1046="","",EDATE(Tabla1[[#This Row],[Fecha Inicio grupo]],3))</f>
        <v/>
      </c>
      <c r="W1046" s="29"/>
      <c r="X1046" s="29"/>
      <c r="Y1046" s="155"/>
      <c r="Z1046" s="155"/>
      <c r="AA1046" s="155"/>
      <c r="AB1046" s="155"/>
      <c r="AC1046" s="155"/>
      <c r="AD1046" s="155"/>
      <c r="AE1046" s="155"/>
      <c r="AF1046" s="155"/>
      <c r="AG1046" s="155"/>
      <c r="AH1046" s="232"/>
      <c r="AI1046" s="232"/>
      <c r="AJ1046" s="233"/>
      <c r="AK1046" s="232"/>
      <c r="AL1046" s="232"/>
      <c r="AM1046" s="232"/>
      <c r="AN1046" s="232"/>
      <c r="AO1046" s="145"/>
      <c r="AP1046" s="247" t="str">
        <f>IF(F1046="","",IFERROR(VLOOKUP(SUBSTITUTE(SUBSTITUTE(Tabla1[[#This Row],[Uso Sistemas]],"T","P"),"N","F"),Parámetros!$M$2:$N$17,2,0),"Completar hasta 3ra sem. para evaluar a Probacionista"))</f>
        <v/>
      </c>
      <c r="AQ1046" s="156"/>
      <c r="AR1046" s="156"/>
      <c r="AS1046" s="156"/>
      <c r="AT1046" s="29"/>
      <c r="AU1046" s="55" t="str">
        <f>CONCATENATE(Tabla1[[#This Row],[sem 01]],Tabla1[[#This Row],[sem 02]],Tabla1[[#This Row],[sem 03]])</f>
        <v/>
      </c>
      <c r="AV1046" s="55"/>
      <c r="AW1046" s="55"/>
      <c r="AX1046" s="249" t="str">
        <f>IF(V1046="","",EOMONTH(EDATE(Tabla1[[#This Row],[Fecha Finalización]],2),0))</f>
        <v/>
      </c>
      <c r="AY1046" s="156"/>
      <c r="AZ1046" s="250" t="str">
        <f>IF(V1046="","",EOMONTH(EDATE(Tabla1[[#This Row],[Fecha Finalización]],3),0))</f>
        <v/>
      </c>
      <c r="BA1046" s="39"/>
      <c r="BB1046" s="39"/>
      <c r="BC1046" s="238"/>
      <c r="BD1046" s="234" t="str">
        <f>IF(F1046="","",Tabla1[[#This Row],[sem 01]]&amp;Tabla1[[#This Row],[sem 02]]&amp;Tabla1[[#This Row],[sem 03]])</f>
        <v/>
      </c>
      <c r="BE1046" s="235" t="str">
        <f>+IF(TRIM(F1046)="","",$B$1&amp;"-"&amp;Tabla1[[#This Row],[Mes Inscrito]]&amp;"-"&amp;Tabla1[[#This Row],[Dia de clases Inscrito]]&amp;"-"&amp;Tabla1[[#This Row],[Horario Inscrito]]&amp;"-"&amp;Tabla1[[#This Row],[Fecha Inicio grupo]])</f>
        <v/>
      </c>
      <c r="BF1046" s="252" t="str">
        <f>IF(F1046="","",Tabla1[[#This Row],[Curso]])</f>
        <v/>
      </c>
      <c r="BG1046" s="253" t="str">
        <f>+IF(TRIM(F1046)="","",$B$1&amp;"-"&amp;TRIM(Tabla1[[#This Row],[Mes Inscrito]])&amp;"-"&amp;TRIM(Tabla1[[#This Row],[Dia de clases Inscrito]])&amp;"-"&amp;TRIM(Tabla1[[#This Row],[Horario Inscrito]])&amp;"-"&amp;TRIM(Tabla1[[#This Row],[Fecha Inicio grupo]])&amp;"-"&amp;TRIM(Tabla1[[#This Row],[Tipo Incrito]]))</f>
        <v/>
      </c>
      <c r="BH1046" s="254"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10"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10"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10" t="str">
        <f>IF(Tabla1[[#This Row],[Fecha Inicio grupo]]="","",IFERROR(VLOOKUP(Tabla1[[#This Row],[Mes de Alta como miembro]],Parámetros!$AM$2:$AN$16,2,0),"01/01/1900"))</f>
        <v/>
      </c>
    </row>
    <row r="1047" spans="1:63" ht="15" customHeight="1">
      <c r="A1047" s="68">
        <v>1044</v>
      </c>
      <c r="B1047" s="146"/>
      <c r="C1047" s="147"/>
      <c r="D1047" s="42"/>
      <c r="E1047" s="148"/>
      <c r="F1047" s="207"/>
      <c r="G1047" s="45"/>
      <c r="H1047" s="165"/>
      <c r="I1047" s="149"/>
      <c r="J1047" s="147"/>
      <c r="K1047" s="168"/>
      <c r="L1047" s="151"/>
      <c r="M1047" s="150"/>
      <c r="N1047" s="240" t="str">
        <f ca="1">IF(Tabla1[[#This Row],[Fecha de nac]]="","",IF(Tabla1[[#This Row],[Fecha Finalización]] &gt;=TODAY(), DATEDIF(Tabla1[[#This Row],[Fecha de nac]],TODAY(),"y"), ROUNDDOWN((Tabla1[[#This Row],[Fecha Finalización]] -Tabla1[[#This Row],[Fecha de nac]])/365,0)))</f>
        <v/>
      </c>
      <c r="O1047" s="171"/>
      <c r="P1047" s="152"/>
      <c r="Q1047" s="153"/>
      <c r="R1047" s="154"/>
      <c r="S1047" s="154"/>
      <c r="T1047" s="154"/>
      <c r="U1047" s="244" t="str">
        <f>IF(F1047="","",Tabla1[[#This Row],[Fecha Inicio grupo]]+3*7-7)</f>
        <v/>
      </c>
      <c r="V1047" s="245" t="str">
        <f>IF(F1047="","",EDATE(Tabla1[[#This Row],[Fecha Inicio grupo]],3))</f>
        <v/>
      </c>
      <c r="W1047" s="29"/>
      <c r="X1047" s="29"/>
      <c r="Y1047" s="155"/>
      <c r="Z1047" s="155"/>
      <c r="AA1047" s="155"/>
      <c r="AB1047" s="155"/>
      <c r="AC1047" s="155"/>
      <c r="AD1047" s="155"/>
      <c r="AE1047" s="155"/>
      <c r="AF1047" s="155"/>
      <c r="AG1047" s="155"/>
      <c r="AH1047" s="232"/>
      <c r="AI1047" s="232"/>
      <c r="AJ1047" s="233"/>
      <c r="AK1047" s="232"/>
      <c r="AL1047" s="232"/>
      <c r="AM1047" s="232"/>
      <c r="AN1047" s="232"/>
      <c r="AO1047" s="145"/>
      <c r="AP1047" s="247" t="str">
        <f>IF(F1047="","",IFERROR(VLOOKUP(SUBSTITUTE(SUBSTITUTE(Tabla1[[#This Row],[Uso Sistemas]],"T","P"),"N","F"),Parámetros!$M$2:$N$17,2,0),"Completar hasta 3ra sem. para evaluar a Probacionista"))</f>
        <v/>
      </c>
      <c r="AQ1047" s="156"/>
      <c r="AR1047" s="156"/>
      <c r="AS1047" s="156"/>
      <c r="AT1047" s="29"/>
      <c r="AU1047" s="55" t="str">
        <f>CONCATENATE(Tabla1[[#This Row],[sem 01]],Tabla1[[#This Row],[sem 02]],Tabla1[[#This Row],[sem 03]])</f>
        <v/>
      </c>
      <c r="AV1047" s="55"/>
      <c r="AW1047" s="55"/>
      <c r="AX1047" s="249" t="str">
        <f>IF(V1047="","",EOMONTH(EDATE(Tabla1[[#This Row],[Fecha Finalización]],2),0))</f>
        <v/>
      </c>
      <c r="AY1047" s="156"/>
      <c r="AZ1047" s="250" t="str">
        <f>IF(V1047="","",EOMONTH(EDATE(Tabla1[[#This Row],[Fecha Finalización]],3),0))</f>
        <v/>
      </c>
      <c r="BA1047" s="39"/>
      <c r="BB1047" s="39"/>
      <c r="BC1047" s="238"/>
      <c r="BD1047" s="234" t="str">
        <f>IF(F1047="","",Tabla1[[#This Row],[sem 01]]&amp;Tabla1[[#This Row],[sem 02]]&amp;Tabla1[[#This Row],[sem 03]])</f>
        <v/>
      </c>
      <c r="BE1047" s="235" t="str">
        <f>+IF(TRIM(F1047)="","",$B$1&amp;"-"&amp;Tabla1[[#This Row],[Mes Inscrito]]&amp;"-"&amp;Tabla1[[#This Row],[Dia de clases Inscrito]]&amp;"-"&amp;Tabla1[[#This Row],[Horario Inscrito]]&amp;"-"&amp;Tabla1[[#This Row],[Fecha Inicio grupo]])</f>
        <v/>
      </c>
      <c r="BF1047" s="252" t="str">
        <f>IF(F1047="","",Tabla1[[#This Row],[Curso]])</f>
        <v/>
      </c>
      <c r="BG1047" s="253" t="str">
        <f>+IF(TRIM(F1047)="","",$B$1&amp;"-"&amp;TRIM(Tabla1[[#This Row],[Mes Inscrito]])&amp;"-"&amp;TRIM(Tabla1[[#This Row],[Dia de clases Inscrito]])&amp;"-"&amp;TRIM(Tabla1[[#This Row],[Horario Inscrito]])&amp;"-"&amp;TRIM(Tabla1[[#This Row],[Fecha Inicio grupo]])&amp;"-"&amp;TRIM(Tabla1[[#This Row],[Tipo Incrito]]))</f>
        <v/>
      </c>
      <c r="BH1047" s="254"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10"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10"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10" t="str">
        <f>IF(Tabla1[[#This Row],[Fecha Inicio grupo]]="","",IFERROR(VLOOKUP(Tabla1[[#This Row],[Mes de Alta como miembro]],Parámetros!$AM$2:$AN$16,2,0),"01/01/1900"))</f>
        <v/>
      </c>
    </row>
    <row r="1048" spans="1:63" ht="15" customHeight="1">
      <c r="A1048" s="68">
        <v>1045</v>
      </c>
      <c r="B1048" s="146"/>
      <c r="C1048" s="147"/>
      <c r="D1048" s="42"/>
      <c r="E1048" s="148"/>
      <c r="F1048" s="207"/>
      <c r="G1048" s="45"/>
      <c r="H1048" s="165"/>
      <c r="I1048" s="149"/>
      <c r="J1048" s="147"/>
      <c r="K1048" s="168"/>
      <c r="L1048" s="151"/>
      <c r="M1048" s="150"/>
      <c r="N1048" s="240" t="str">
        <f ca="1">IF(Tabla1[[#This Row],[Fecha de nac]]="","",IF(Tabla1[[#This Row],[Fecha Finalización]] &gt;=TODAY(), DATEDIF(Tabla1[[#This Row],[Fecha de nac]],TODAY(),"y"), ROUNDDOWN((Tabla1[[#This Row],[Fecha Finalización]] -Tabla1[[#This Row],[Fecha de nac]])/365,0)))</f>
        <v/>
      </c>
      <c r="O1048" s="171"/>
      <c r="P1048" s="152"/>
      <c r="Q1048" s="153"/>
      <c r="R1048" s="154"/>
      <c r="S1048" s="154"/>
      <c r="T1048" s="154"/>
      <c r="U1048" s="244" t="str">
        <f>IF(F1048="","",Tabla1[[#This Row],[Fecha Inicio grupo]]+3*7-7)</f>
        <v/>
      </c>
      <c r="V1048" s="245" t="str">
        <f>IF(F1048="","",EDATE(Tabla1[[#This Row],[Fecha Inicio grupo]],3))</f>
        <v/>
      </c>
      <c r="W1048" s="29"/>
      <c r="X1048" s="29"/>
      <c r="Y1048" s="155"/>
      <c r="Z1048" s="155"/>
      <c r="AA1048" s="155"/>
      <c r="AB1048" s="155"/>
      <c r="AC1048" s="155"/>
      <c r="AD1048" s="155"/>
      <c r="AE1048" s="155"/>
      <c r="AF1048" s="155"/>
      <c r="AG1048" s="155"/>
      <c r="AH1048" s="232"/>
      <c r="AI1048" s="232"/>
      <c r="AJ1048" s="233"/>
      <c r="AK1048" s="232"/>
      <c r="AL1048" s="232"/>
      <c r="AM1048" s="232"/>
      <c r="AN1048" s="232"/>
      <c r="AO1048" s="145"/>
      <c r="AP1048" s="247" t="str">
        <f>IF(F1048="","",IFERROR(VLOOKUP(SUBSTITUTE(SUBSTITUTE(Tabla1[[#This Row],[Uso Sistemas]],"T","P"),"N","F"),Parámetros!$M$2:$N$17,2,0),"Completar hasta 3ra sem. para evaluar a Probacionista"))</f>
        <v/>
      </c>
      <c r="AQ1048" s="156"/>
      <c r="AR1048" s="156"/>
      <c r="AS1048" s="156"/>
      <c r="AT1048" s="29"/>
      <c r="AU1048" s="55" t="str">
        <f>CONCATENATE(Tabla1[[#This Row],[sem 01]],Tabla1[[#This Row],[sem 02]],Tabla1[[#This Row],[sem 03]])</f>
        <v/>
      </c>
      <c r="AV1048" s="55"/>
      <c r="AW1048" s="55"/>
      <c r="AX1048" s="249" t="str">
        <f>IF(V1048="","",EOMONTH(EDATE(Tabla1[[#This Row],[Fecha Finalización]],2),0))</f>
        <v/>
      </c>
      <c r="AY1048" s="156"/>
      <c r="AZ1048" s="250" t="str">
        <f>IF(V1048="","",EOMONTH(EDATE(Tabla1[[#This Row],[Fecha Finalización]],3),0))</f>
        <v/>
      </c>
      <c r="BA1048" s="39"/>
      <c r="BB1048" s="39"/>
      <c r="BC1048" s="238"/>
      <c r="BD1048" s="234" t="str">
        <f>IF(F1048="","",Tabla1[[#This Row],[sem 01]]&amp;Tabla1[[#This Row],[sem 02]]&amp;Tabla1[[#This Row],[sem 03]])</f>
        <v/>
      </c>
      <c r="BE1048" s="235" t="str">
        <f>+IF(TRIM(F1048)="","",$B$1&amp;"-"&amp;Tabla1[[#This Row],[Mes Inscrito]]&amp;"-"&amp;Tabla1[[#This Row],[Dia de clases Inscrito]]&amp;"-"&amp;Tabla1[[#This Row],[Horario Inscrito]]&amp;"-"&amp;Tabla1[[#This Row],[Fecha Inicio grupo]])</f>
        <v/>
      </c>
      <c r="BF1048" s="252" t="str">
        <f>IF(F1048="","",Tabla1[[#This Row],[Curso]])</f>
        <v/>
      </c>
      <c r="BG1048" s="253" t="str">
        <f>+IF(TRIM(F1048)="","",$B$1&amp;"-"&amp;TRIM(Tabla1[[#This Row],[Mes Inscrito]])&amp;"-"&amp;TRIM(Tabla1[[#This Row],[Dia de clases Inscrito]])&amp;"-"&amp;TRIM(Tabla1[[#This Row],[Horario Inscrito]])&amp;"-"&amp;TRIM(Tabla1[[#This Row],[Fecha Inicio grupo]])&amp;"-"&amp;TRIM(Tabla1[[#This Row],[Tipo Incrito]]))</f>
        <v/>
      </c>
      <c r="BH1048" s="254"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10"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10"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10" t="str">
        <f>IF(Tabla1[[#This Row],[Fecha Inicio grupo]]="","",IFERROR(VLOOKUP(Tabla1[[#This Row],[Mes de Alta como miembro]],Parámetros!$AM$2:$AN$16,2,0),"01/01/1900"))</f>
        <v/>
      </c>
    </row>
    <row r="1049" spans="1:63" ht="15" customHeight="1">
      <c r="A1049" s="68">
        <v>1046</v>
      </c>
      <c r="B1049" s="146"/>
      <c r="C1049" s="147"/>
      <c r="D1049" s="42"/>
      <c r="E1049" s="148"/>
      <c r="F1049" s="207"/>
      <c r="G1049" s="45"/>
      <c r="H1049" s="165"/>
      <c r="I1049" s="149"/>
      <c r="J1049" s="147"/>
      <c r="K1049" s="168"/>
      <c r="L1049" s="151"/>
      <c r="M1049" s="150"/>
      <c r="N1049" s="240" t="str">
        <f ca="1">IF(Tabla1[[#This Row],[Fecha de nac]]="","",IF(Tabla1[[#This Row],[Fecha Finalización]] &gt;=TODAY(), DATEDIF(Tabla1[[#This Row],[Fecha de nac]],TODAY(),"y"), ROUNDDOWN((Tabla1[[#This Row],[Fecha Finalización]] -Tabla1[[#This Row],[Fecha de nac]])/365,0)))</f>
        <v/>
      </c>
      <c r="O1049" s="171"/>
      <c r="P1049" s="152"/>
      <c r="Q1049" s="153"/>
      <c r="R1049" s="154"/>
      <c r="S1049" s="154"/>
      <c r="T1049" s="154"/>
      <c r="U1049" s="244" t="str">
        <f>IF(F1049="","",Tabla1[[#This Row],[Fecha Inicio grupo]]+3*7-7)</f>
        <v/>
      </c>
      <c r="V1049" s="245" t="str">
        <f>IF(F1049="","",EDATE(Tabla1[[#This Row],[Fecha Inicio grupo]],3))</f>
        <v/>
      </c>
      <c r="W1049" s="29"/>
      <c r="X1049" s="29"/>
      <c r="Y1049" s="155"/>
      <c r="Z1049" s="155"/>
      <c r="AA1049" s="155"/>
      <c r="AB1049" s="155"/>
      <c r="AC1049" s="155"/>
      <c r="AD1049" s="155"/>
      <c r="AE1049" s="155"/>
      <c r="AF1049" s="155"/>
      <c r="AG1049" s="155"/>
      <c r="AH1049" s="232"/>
      <c r="AI1049" s="232"/>
      <c r="AJ1049" s="233"/>
      <c r="AK1049" s="232"/>
      <c r="AL1049" s="232"/>
      <c r="AM1049" s="232"/>
      <c r="AN1049" s="232"/>
      <c r="AO1049" s="145"/>
      <c r="AP1049" s="247" t="str">
        <f>IF(F1049="","",IFERROR(VLOOKUP(SUBSTITUTE(SUBSTITUTE(Tabla1[[#This Row],[Uso Sistemas]],"T","P"),"N","F"),Parámetros!$M$2:$N$17,2,0),"Completar hasta 3ra sem. para evaluar a Probacionista"))</f>
        <v/>
      </c>
      <c r="AQ1049" s="156"/>
      <c r="AR1049" s="156"/>
      <c r="AS1049" s="156"/>
      <c r="AT1049" s="29"/>
      <c r="AU1049" s="55" t="str">
        <f>CONCATENATE(Tabla1[[#This Row],[sem 01]],Tabla1[[#This Row],[sem 02]],Tabla1[[#This Row],[sem 03]])</f>
        <v/>
      </c>
      <c r="AV1049" s="55"/>
      <c r="AW1049" s="55"/>
      <c r="AX1049" s="249" t="str">
        <f>IF(V1049="","",EOMONTH(EDATE(Tabla1[[#This Row],[Fecha Finalización]],2),0))</f>
        <v/>
      </c>
      <c r="AY1049" s="156"/>
      <c r="AZ1049" s="250" t="str">
        <f>IF(V1049="","",EOMONTH(EDATE(Tabla1[[#This Row],[Fecha Finalización]],3),0))</f>
        <v/>
      </c>
      <c r="BA1049" s="39"/>
      <c r="BB1049" s="39"/>
      <c r="BC1049" s="238"/>
      <c r="BD1049" s="234" t="str">
        <f>IF(F1049="","",Tabla1[[#This Row],[sem 01]]&amp;Tabla1[[#This Row],[sem 02]]&amp;Tabla1[[#This Row],[sem 03]])</f>
        <v/>
      </c>
      <c r="BE1049" s="235" t="str">
        <f>+IF(TRIM(F1049)="","",$B$1&amp;"-"&amp;Tabla1[[#This Row],[Mes Inscrito]]&amp;"-"&amp;Tabla1[[#This Row],[Dia de clases Inscrito]]&amp;"-"&amp;Tabla1[[#This Row],[Horario Inscrito]]&amp;"-"&amp;Tabla1[[#This Row],[Fecha Inicio grupo]])</f>
        <v/>
      </c>
      <c r="BF1049" s="252" t="str">
        <f>IF(F1049="","",Tabla1[[#This Row],[Curso]])</f>
        <v/>
      </c>
      <c r="BG1049" s="253" t="str">
        <f>+IF(TRIM(F1049)="","",$B$1&amp;"-"&amp;TRIM(Tabla1[[#This Row],[Mes Inscrito]])&amp;"-"&amp;TRIM(Tabla1[[#This Row],[Dia de clases Inscrito]])&amp;"-"&amp;TRIM(Tabla1[[#This Row],[Horario Inscrito]])&amp;"-"&amp;TRIM(Tabla1[[#This Row],[Fecha Inicio grupo]])&amp;"-"&amp;TRIM(Tabla1[[#This Row],[Tipo Incrito]]))</f>
        <v/>
      </c>
      <c r="BH1049" s="254"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10"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10"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10" t="str">
        <f>IF(Tabla1[[#This Row],[Fecha Inicio grupo]]="","",IFERROR(VLOOKUP(Tabla1[[#This Row],[Mes de Alta como miembro]],Parámetros!$AM$2:$AN$16,2,0),"01/01/1900"))</f>
        <v/>
      </c>
    </row>
    <row r="1050" spans="1:63" ht="15" customHeight="1">
      <c r="A1050" s="68">
        <v>1047</v>
      </c>
      <c r="B1050" s="146"/>
      <c r="C1050" s="147"/>
      <c r="D1050" s="42"/>
      <c r="E1050" s="148"/>
      <c r="F1050" s="207"/>
      <c r="G1050" s="45"/>
      <c r="H1050" s="165"/>
      <c r="I1050" s="149"/>
      <c r="J1050" s="147"/>
      <c r="K1050" s="168"/>
      <c r="L1050" s="151"/>
      <c r="M1050" s="150"/>
      <c r="N1050" s="240" t="str">
        <f ca="1">IF(Tabla1[[#This Row],[Fecha de nac]]="","",IF(Tabla1[[#This Row],[Fecha Finalización]] &gt;=TODAY(), DATEDIF(Tabla1[[#This Row],[Fecha de nac]],TODAY(),"y"), ROUNDDOWN((Tabla1[[#This Row],[Fecha Finalización]] -Tabla1[[#This Row],[Fecha de nac]])/365,0)))</f>
        <v/>
      </c>
      <c r="O1050" s="171"/>
      <c r="P1050" s="152"/>
      <c r="Q1050" s="153"/>
      <c r="R1050" s="154"/>
      <c r="S1050" s="154"/>
      <c r="T1050" s="154"/>
      <c r="U1050" s="244" t="str">
        <f>IF(F1050="","",Tabla1[[#This Row],[Fecha Inicio grupo]]+3*7-7)</f>
        <v/>
      </c>
      <c r="V1050" s="245" t="str">
        <f>IF(F1050="","",EDATE(Tabla1[[#This Row],[Fecha Inicio grupo]],3))</f>
        <v/>
      </c>
      <c r="W1050" s="29"/>
      <c r="X1050" s="29"/>
      <c r="Y1050" s="155"/>
      <c r="Z1050" s="155"/>
      <c r="AA1050" s="155"/>
      <c r="AB1050" s="155"/>
      <c r="AC1050" s="155"/>
      <c r="AD1050" s="155"/>
      <c r="AE1050" s="155"/>
      <c r="AF1050" s="155"/>
      <c r="AG1050" s="155"/>
      <c r="AH1050" s="232"/>
      <c r="AI1050" s="232"/>
      <c r="AJ1050" s="233"/>
      <c r="AK1050" s="232"/>
      <c r="AL1050" s="232"/>
      <c r="AM1050" s="232"/>
      <c r="AN1050" s="232"/>
      <c r="AO1050" s="145"/>
      <c r="AP1050" s="247" t="str">
        <f>IF(F1050="","",IFERROR(VLOOKUP(SUBSTITUTE(SUBSTITUTE(Tabla1[[#This Row],[Uso Sistemas]],"T","P"),"N","F"),Parámetros!$M$2:$N$17,2,0),"Completar hasta 3ra sem. para evaluar a Probacionista"))</f>
        <v/>
      </c>
      <c r="AQ1050" s="156"/>
      <c r="AR1050" s="156"/>
      <c r="AS1050" s="156"/>
      <c r="AT1050" s="29"/>
      <c r="AU1050" s="55" t="str">
        <f>CONCATENATE(Tabla1[[#This Row],[sem 01]],Tabla1[[#This Row],[sem 02]],Tabla1[[#This Row],[sem 03]])</f>
        <v/>
      </c>
      <c r="AV1050" s="55"/>
      <c r="AW1050" s="55"/>
      <c r="AX1050" s="249" t="str">
        <f>IF(V1050="","",EOMONTH(EDATE(Tabla1[[#This Row],[Fecha Finalización]],2),0))</f>
        <v/>
      </c>
      <c r="AY1050" s="156"/>
      <c r="AZ1050" s="250" t="str">
        <f>IF(V1050="","",EOMONTH(EDATE(Tabla1[[#This Row],[Fecha Finalización]],3),0))</f>
        <v/>
      </c>
      <c r="BA1050" s="39"/>
      <c r="BB1050" s="39"/>
      <c r="BC1050" s="238"/>
      <c r="BD1050" s="234" t="str">
        <f>IF(F1050="","",Tabla1[[#This Row],[sem 01]]&amp;Tabla1[[#This Row],[sem 02]]&amp;Tabla1[[#This Row],[sem 03]])</f>
        <v/>
      </c>
      <c r="BE1050" s="235" t="str">
        <f>+IF(TRIM(F1050)="","",$B$1&amp;"-"&amp;Tabla1[[#This Row],[Mes Inscrito]]&amp;"-"&amp;Tabla1[[#This Row],[Dia de clases Inscrito]]&amp;"-"&amp;Tabla1[[#This Row],[Horario Inscrito]]&amp;"-"&amp;Tabla1[[#This Row],[Fecha Inicio grupo]])</f>
        <v/>
      </c>
      <c r="BF1050" s="252" t="str">
        <f>IF(F1050="","",Tabla1[[#This Row],[Curso]])</f>
        <v/>
      </c>
      <c r="BG1050" s="253" t="str">
        <f>+IF(TRIM(F1050)="","",$B$1&amp;"-"&amp;TRIM(Tabla1[[#This Row],[Mes Inscrito]])&amp;"-"&amp;TRIM(Tabla1[[#This Row],[Dia de clases Inscrito]])&amp;"-"&amp;TRIM(Tabla1[[#This Row],[Horario Inscrito]])&amp;"-"&amp;TRIM(Tabla1[[#This Row],[Fecha Inicio grupo]])&amp;"-"&amp;TRIM(Tabla1[[#This Row],[Tipo Incrito]]))</f>
        <v/>
      </c>
      <c r="BH1050" s="254"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10"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10"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10" t="str">
        <f>IF(Tabla1[[#This Row],[Fecha Inicio grupo]]="","",IFERROR(VLOOKUP(Tabla1[[#This Row],[Mes de Alta como miembro]],Parámetros!$AM$2:$AN$16,2,0),"01/01/1900"))</f>
        <v/>
      </c>
    </row>
    <row r="1051" spans="1:63" ht="15" customHeight="1">
      <c r="A1051" s="68">
        <v>1048</v>
      </c>
      <c r="B1051" s="146"/>
      <c r="C1051" s="147"/>
      <c r="D1051" s="42"/>
      <c r="E1051" s="148"/>
      <c r="F1051" s="207"/>
      <c r="G1051" s="45"/>
      <c r="H1051" s="165"/>
      <c r="I1051" s="149"/>
      <c r="J1051" s="147"/>
      <c r="K1051" s="168"/>
      <c r="L1051" s="151"/>
      <c r="M1051" s="150"/>
      <c r="N1051" s="240" t="str">
        <f ca="1">IF(Tabla1[[#This Row],[Fecha de nac]]="","",IF(Tabla1[[#This Row],[Fecha Finalización]] &gt;=TODAY(), DATEDIF(Tabla1[[#This Row],[Fecha de nac]],TODAY(),"y"), ROUNDDOWN((Tabla1[[#This Row],[Fecha Finalización]] -Tabla1[[#This Row],[Fecha de nac]])/365,0)))</f>
        <v/>
      </c>
      <c r="O1051" s="171"/>
      <c r="P1051" s="152"/>
      <c r="Q1051" s="153"/>
      <c r="R1051" s="154"/>
      <c r="S1051" s="154"/>
      <c r="T1051" s="154"/>
      <c r="U1051" s="244" t="str">
        <f>IF(F1051="","",Tabla1[[#This Row],[Fecha Inicio grupo]]+3*7-7)</f>
        <v/>
      </c>
      <c r="V1051" s="245" t="str">
        <f>IF(F1051="","",EDATE(Tabla1[[#This Row],[Fecha Inicio grupo]],3))</f>
        <v/>
      </c>
      <c r="W1051" s="29"/>
      <c r="X1051" s="29"/>
      <c r="Y1051" s="155"/>
      <c r="Z1051" s="155"/>
      <c r="AA1051" s="155"/>
      <c r="AB1051" s="155"/>
      <c r="AC1051" s="155"/>
      <c r="AD1051" s="155"/>
      <c r="AE1051" s="155"/>
      <c r="AF1051" s="155"/>
      <c r="AG1051" s="155"/>
      <c r="AH1051" s="232"/>
      <c r="AI1051" s="232"/>
      <c r="AJ1051" s="233"/>
      <c r="AK1051" s="232"/>
      <c r="AL1051" s="232"/>
      <c r="AM1051" s="232"/>
      <c r="AN1051" s="232"/>
      <c r="AO1051" s="145"/>
      <c r="AP1051" s="247" t="str">
        <f>IF(F1051="","",IFERROR(VLOOKUP(SUBSTITUTE(SUBSTITUTE(Tabla1[[#This Row],[Uso Sistemas]],"T","P"),"N","F"),Parámetros!$M$2:$N$17,2,0),"Completar hasta 3ra sem. para evaluar a Probacionista"))</f>
        <v/>
      </c>
      <c r="AQ1051" s="156"/>
      <c r="AR1051" s="156"/>
      <c r="AS1051" s="156"/>
      <c r="AT1051" s="29"/>
      <c r="AU1051" s="55" t="str">
        <f>CONCATENATE(Tabla1[[#This Row],[sem 01]],Tabla1[[#This Row],[sem 02]],Tabla1[[#This Row],[sem 03]])</f>
        <v/>
      </c>
      <c r="AV1051" s="55"/>
      <c r="AW1051" s="55"/>
      <c r="AX1051" s="249" t="str">
        <f>IF(V1051="","",EOMONTH(EDATE(Tabla1[[#This Row],[Fecha Finalización]],2),0))</f>
        <v/>
      </c>
      <c r="AY1051" s="156"/>
      <c r="AZ1051" s="250" t="str">
        <f>IF(V1051="","",EOMONTH(EDATE(Tabla1[[#This Row],[Fecha Finalización]],3),0))</f>
        <v/>
      </c>
      <c r="BA1051" s="39"/>
      <c r="BB1051" s="39"/>
      <c r="BC1051" s="238"/>
      <c r="BD1051" s="234" t="str">
        <f>IF(F1051="","",Tabla1[[#This Row],[sem 01]]&amp;Tabla1[[#This Row],[sem 02]]&amp;Tabla1[[#This Row],[sem 03]])</f>
        <v/>
      </c>
      <c r="BE1051" s="235" t="str">
        <f>+IF(TRIM(F1051)="","",$B$1&amp;"-"&amp;Tabla1[[#This Row],[Mes Inscrito]]&amp;"-"&amp;Tabla1[[#This Row],[Dia de clases Inscrito]]&amp;"-"&amp;Tabla1[[#This Row],[Horario Inscrito]]&amp;"-"&amp;Tabla1[[#This Row],[Fecha Inicio grupo]])</f>
        <v/>
      </c>
      <c r="BF1051" s="252" t="str">
        <f>IF(F1051="","",Tabla1[[#This Row],[Curso]])</f>
        <v/>
      </c>
      <c r="BG1051" s="253" t="str">
        <f>+IF(TRIM(F1051)="","",$B$1&amp;"-"&amp;TRIM(Tabla1[[#This Row],[Mes Inscrito]])&amp;"-"&amp;TRIM(Tabla1[[#This Row],[Dia de clases Inscrito]])&amp;"-"&amp;TRIM(Tabla1[[#This Row],[Horario Inscrito]])&amp;"-"&amp;TRIM(Tabla1[[#This Row],[Fecha Inicio grupo]])&amp;"-"&amp;TRIM(Tabla1[[#This Row],[Tipo Incrito]]))</f>
        <v/>
      </c>
      <c r="BH1051" s="254"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10"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10"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10" t="str">
        <f>IF(Tabla1[[#This Row],[Fecha Inicio grupo]]="","",IFERROR(VLOOKUP(Tabla1[[#This Row],[Mes de Alta como miembro]],Parámetros!$AM$2:$AN$16,2,0),"01/01/1900"))</f>
        <v/>
      </c>
    </row>
    <row r="1052" spans="1:63" ht="15" customHeight="1">
      <c r="A1052" s="68">
        <v>1049</v>
      </c>
      <c r="B1052" s="146"/>
      <c r="C1052" s="147"/>
      <c r="D1052" s="42"/>
      <c r="E1052" s="148"/>
      <c r="F1052" s="207"/>
      <c r="G1052" s="45"/>
      <c r="H1052" s="165"/>
      <c r="I1052" s="149"/>
      <c r="J1052" s="147"/>
      <c r="K1052" s="168"/>
      <c r="L1052" s="151"/>
      <c r="M1052" s="150"/>
      <c r="N1052" s="240" t="str">
        <f ca="1">IF(Tabla1[[#This Row],[Fecha de nac]]="","",IF(Tabla1[[#This Row],[Fecha Finalización]] &gt;=TODAY(), DATEDIF(Tabla1[[#This Row],[Fecha de nac]],TODAY(),"y"), ROUNDDOWN((Tabla1[[#This Row],[Fecha Finalización]] -Tabla1[[#This Row],[Fecha de nac]])/365,0)))</f>
        <v/>
      </c>
      <c r="O1052" s="171"/>
      <c r="P1052" s="152"/>
      <c r="Q1052" s="153"/>
      <c r="R1052" s="154"/>
      <c r="S1052" s="154"/>
      <c r="T1052" s="154"/>
      <c r="U1052" s="244" t="str">
        <f>IF(F1052="","",Tabla1[[#This Row],[Fecha Inicio grupo]]+3*7-7)</f>
        <v/>
      </c>
      <c r="V1052" s="245" t="str">
        <f>IF(F1052="","",EDATE(Tabla1[[#This Row],[Fecha Inicio grupo]],3))</f>
        <v/>
      </c>
      <c r="W1052" s="29"/>
      <c r="X1052" s="29"/>
      <c r="Y1052" s="155"/>
      <c r="Z1052" s="155"/>
      <c r="AA1052" s="155"/>
      <c r="AB1052" s="155"/>
      <c r="AC1052" s="155"/>
      <c r="AD1052" s="155"/>
      <c r="AE1052" s="155"/>
      <c r="AF1052" s="155"/>
      <c r="AG1052" s="155"/>
      <c r="AH1052" s="232"/>
      <c r="AI1052" s="232"/>
      <c r="AJ1052" s="233"/>
      <c r="AK1052" s="232"/>
      <c r="AL1052" s="232"/>
      <c r="AM1052" s="232"/>
      <c r="AN1052" s="232"/>
      <c r="AO1052" s="145"/>
      <c r="AP1052" s="247" t="str">
        <f>IF(F1052="","",IFERROR(VLOOKUP(SUBSTITUTE(SUBSTITUTE(Tabla1[[#This Row],[Uso Sistemas]],"T","P"),"N","F"),Parámetros!$M$2:$N$17,2,0),"Completar hasta 3ra sem. para evaluar a Probacionista"))</f>
        <v/>
      </c>
      <c r="AQ1052" s="156"/>
      <c r="AR1052" s="156"/>
      <c r="AS1052" s="156"/>
      <c r="AT1052" s="29"/>
      <c r="AU1052" s="55" t="str">
        <f>CONCATENATE(Tabla1[[#This Row],[sem 01]],Tabla1[[#This Row],[sem 02]],Tabla1[[#This Row],[sem 03]])</f>
        <v/>
      </c>
      <c r="AV1052" s="55"/>
      <c r="AW1052" s="55"/>
      <c r="AX1052" s="249" t="str">
        <f>IF(V1052="","",EOMONTH(EDATE(Tabla1[[#This Row],[Fecha Finalización]],2),0))</f>
        <v/>
      </c>
      <c r="AY1052" s="156"/>
      <c r="AZ1052" s="250" t="str">
        <f>IF(V1052="","",EOMONTH(EDATE(Tabla1[[#This Row],[Fecha Finalización]],3),0))</f>
        <v/>
      </c>
      <c r="BA1052" s="39"/>
      <c r="BB1052" s="39"/>
      <c r="BC1052" s="238"/>
      <c r="BD1052" s="234" t="str">
        <f>IF(F1052="","",Tabla1[[#This Row],[sem 01]]&amp;Tabla1[[#This Row],[sem 02]]&amp;Tabla1[[#This Row],[sem 03]])</f>
        <v/>
      </c>
      <c r="BE1052" s="235" t="str">
        <f>+IF(TRIM(F1052)="","",$B$1&amp;"-"&amp;Tabla1[[#This Row],[Mes Inscrito]]&amp;"-"&amp;Tabla1[[#This Row],[Dia de clases Inscrito]]&amp;"-"&amp;Tabla1[[#This Row],[Horario Inscrito]]&amp;"-"&amp;Tabla1[[#This Row],[Fecha Inicio grupo]])</f>
        <v/>
      </c>
      <c r="BF1052" s="252" t="str">
        <f>IF(F1052="","",Tabla1[[#This Row],[Curso]])</f>
        <v/>
      </c>
      <c r="BG1052" s="253" t="str">
        <f>+IF(TRIM(F1052)="","",$B$1&amp;"-"&amp;TRIM(Tabla1[[#This Row],[Mes Inscrito]])&amp;"-"&amp;TRIM(Tabla1[[#This Row],[Dia de clases Inscrito]])&amp;"-"&amp;TRIM(Tabla1[[#This Row],[Horario Inscrito]])&amp;"-"&amp;TRIM(Tabla1[[#This Row],[Fecha Inicio grupo]])&amp;"-"&amp;TRIM(Tabla1[[#This Row],[Tipo Incrito]]))</f>
        <v/>
      </c>
      <c r="BH1052" s="254"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10"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10"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10" t="str">
        <f>IF(Tabla1[[#This Row],[Fecha Inicio grupo]]="","",IFERROR(VLOOKUP(Tabla1[[#This Row],[Mes de Alta como miembro]],Parámetros!$AM$2:$AN$16,2,0),"01/01/1900"))</f>
        <v/>
      </c>
    </row>
    <row r="1053" spans="1:63" ht="15" customHeight="1">
      <c r="A1053" s="68">
        <v>1050</v>
      </c>
      <c r="B1053" s="146"/>
      <c r="C1053" s="147"/>
      <c r="D1053" s="42"/>
      <c r="E1053" s="148"/>
      <c r="F1053" s="207"/>
      <c r="G1053" s="45"/>
      <c r="H1053" s="165"/>
      <c r="I1053" s="149"/>
      <c r="J1053" s="147"/>
      <c r="K1053" s="168"/>
      <c r="L1053" s="151"/>
      <c r="M1053" s="150"/>
      <c r="N1053" s="240" t="str">
        <f ca="1">IF(Tabla1[[#This Row],[Fecha de nac]]="","",IF(Tabla1[[#This Row],[Fecha Finalización]] &gt;=TODAY(), DATEDIF(Tabla1[[#This Row],[Fecha de nac]],TODAY(),"y"), ROUNDDOWN((Tabla1[[#This Row],[Fecha Finalización]] -Tabla1[[#This Row],[Fecha de nac]])/365,0)))</f>
        <v/>
      </c>
      <c r="O1053" s="171"/>
      <c r="P1053" s="152"/>
      <c r="Q1053" s="153"/>
      <c r="R1053" s="154"/>
      <c r="S1053" s="154"/>
      <c r="T1053" s="154"/>
      <c r="U1053" s="244" t="str">
        <f>IF(F1053="","",Tabla1[[#This Row],[Fecha Inicio grupo]]+3*7-7)</f>
        <v/>
      </c>
      <c r="V1053" s="245" t="str">
        <f>IF(F1053="","",EDATE(Tabla1[[#This Row],[Fecha Inicio grupo]],3))</f>
        <v/>
      </c>
      <c r="W1053" s="29"/>
      <c r="X1053" s="29"/>
      <c r="Y1053" s="155"/>
      <c r="Z1053" s="155"/>
      <c r="AA1053" s="155"/>
      <c r="AB1053" s="155"/>
      <c r="AC1053" s="155"/>
      <c r="AD1053" s="155"/>
      <c r="AE1053" s="155"/>
      <c r="AF1053" s="155"/>
      <c r="AG1053" s="155"/>
      <c r="AH1053" s="232"/>
      <c r="AI1053" s="232"/>
      <c r="AJ1053" s="233"/>
      <c r="AK1053" s="232"/>
      <c r="AL1053" s="232"/>
      <c r="AM1053" s="232"/>
      <c r="AN1053" s="232"/>
      <c r="AO1053" s="145"/>
      <c r="AP1053" s="247" t="str">
        <f>IF(F1053="","",IFERROR(VLOOKUP(SUBSTITUTE(SUBSTITUTE(Tabla1[[#This Row],[Uso Sistemas]],"T","P"),"N","F"),Parámetros!$M$2:$N$17,2,0),"Completar hasta 3ra sem. para evaluar a Probacionista"))</f>
        <v/>
      </c>
      <c r="AQ1053" s="156"/>
      <c r="AR1053" s="156"/>
      <c r="AS1053" s="156"/>
      <c r="AT1053" s="29"/>
      <c r="AU1053" s="55" t="str">
        <f>CONCATENATE(Tabla1[[#This Row],[sem 01]],Tabla1[[#This Row],[sem 02]],Tabla1[[#This Row],[sem 03]])</f>
        <v/>
      </c>
      <c r="AV1053" s="55"/>
      <c r="AW1053" s="55"/>
      <c r="AX1053" s="249" t="str">
        <f>IF(V1053="","",EOMONTH(EDATE(Tabla1[[#This Row],[Fecha Finalización]],2),0))</f>
        <v/>
      </c>
      <c r="AY1053" s="156"/>
      <c r="AZ1053" s="250" t="str">
        <f>IF(V1053="","",EOMONTH(EDATE(Tabla1[[#This Row],[Fecha Finalización]],3),0))</f>
        <v/>
      </c>
      <c r="BA1053" s="39"/>
      <c r="BB1053" s="39"/>
      <c r="BC1053" s="238"/>
      <c r="BD1053" s="234" t="str">
        <f>IF(F1053="","",Tabla1[[#This Row],[sem 01]]&amp;Tabla1[[#This Row],[sem 02]]&amp;Tabla1[[#This Row],[sem 03]])</f>
        <v/>
      </c>
      <c r="BE1053" s="235" t="str">
        <f>+IF(TRIM(F1053)="","",$B$1&amp;"-"&amp;Tabla1[[#This Row],[Mes Inscrito]]&amp;"-"&amp;Tabla1[[#This Row],[Dia de clases Inscrito]]&amp;"-"&amp;Tabla1[[#This Row],[Horario Inscrito]]&amp;"-"&amp;Tabla1[[#This Row],[Fecha Inicio grupo]])</f>
        <v/>
      </c>
      <c r="BF1053" s="252" t="str">
        <f>IF(F1053="","",Tabla1[[#This Row],[Curso]])</f>
        <v/>
      </c>
      <c r="BG1053" s="253" t="str">
        <f>+IF(TRIM(F1053)="","",$B$1&amp;"-"&amp;TRIM(Tabla1[[#This Row],[Mes Inscrito]])&amp;"-"&amp;TRIM(Tabla1[[#This Row],[Dia de clases Inscrito]])&amp;"-"&amp;TRIM(Tabla1[[#This Row],[Horario Inscrito]])&amp;"-"&amp;TRIM(Tabla1[[#This Row],[Fecha Inicio grupo]])&amp;"-"&amp;TRIM(Tabla1[[#This Row],[Tipo Incrito]]))</f>
        <v/>
      </c>
      <c r="BH1053" s="254"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10"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10"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10" t="str">
        <f>IF(Tabla1[[#This Row],[Fecha Inicio grupo]]="","",IFERROR(VLOOKUP(Tabla1[[#This Row],[Mes de Alta como miembro]],Parámetros!$AM$2:$AN$16,2,0),"01/01/1900"))</f>
        <v/>
      </c>
    </row>
    <row r="1054" spans="1:63" ht="15" customHeight="1">
      <c r="A1054" s="68">
        <v>1051</v>
      </c>
      <c r="B1054" s="146"/>
      <c r="C1054" s="147"/>
      <c r="D1054" s="42"/>
      <c r="E1054" s="148"/>
      <c r="F1054" s="207"/>
      <c r="G1054" s="45"/>
      <c r="H1054" s="165"/>
      <c r="I1054" s="149"/>
      <c r="J1054" s="147"/>
      <c r="K1054" s="168"/>
      <c r="L1054" s="151"/>
      <c r="M1054" s="150"/>
      <c r="N1054" s="240" t="str">
        <f ca="1">IF(Tabla1[[#This Row],[Fecha de nac]]="","",IF(Tabla1[[#This Row],[Fecha Finalización]] &gt;=TODAY(), DATEDIF(Tabla1[[#This Row],[Fecha de nac]],TODAY(),"y"), ROUNDDOWN((Tabla1[[#This Row],[Fecha Finalización]] -Tabla1[[#This Row],[Fecha de nac]])/365,0)))</f>
        <v/>
      </c>
      <c r="O1054" s="171"/>
      <c r="P1054" s="152"/>
      <c r="Q1054" s="153"/>
      <c r="R1054" s="154"/>
      <c r="S1054" s="154"/>
      <c r="T1054" s="154"/>
      <c r="U1054" s="244" t="str">
        <f>IF(F1054="","",Tabla1[[#This Row],[Fecha Inicio grupo]]+3*7-7)</f>
        <v/>
      </c>
      <c r="V1054" s="245" t="str">
        <f>IF(F1054="","",EDATE(Tabla1[[#This Row],[Fecha Inicio grupo]],3))</f>
        <v/>
      </c>
      <c r="W1054" s="29"/>
      <c r="X1054" s="29"/>
      <c r="Y1054" s="155"/>
      <c r="Z1054" s="155"/>
      <c r="AA1054" s="155"/>
      <c r="AB1054" s="155"/>
      <c r="AC1054" s="155"/>
      <c r="AD1054" s="155"/>
      <c r="AE1054" s="155"/>
      <c r="AF1054" s="155"/>
      <c r="AG1054" s="155"/>
      <c r="AH1054" s="232"/>
      <c r="AI1054" s="232"/>
      <c r="AJ1054" s="233"/>
      <c r="AK1054" s="232"/>
      <c r="AL1054" s="232"/>
      <c r="AM1054" s="232"/>
      <c r="AN1054" s="232"/>
      <c r="AO1054" s="145"/>
      <c r="AP1054" s="247" t="str">
        <f>IF(F1054="","",IFERROR(VLOOKUP(SUBSTITUTE(SUBSTITUTE(Tabla1[[#This Row],[Uso Sistemas]],"T","P"),"N","F"),Parámetros!$M$2:$N$17,2,0),"Completar hasta 3ra sem. para evaluar a Probacionista"))</f>
        <v/>
      </c>
      <c r="AQ1054" s="156"/>
      <c r="AR1054" s="156"/>
      <c r="AS1054" s="156"/>
      <c r="AT1054" s="29"/>
      <c r="AU1054" s="55" t="str">
        <f>CONCATENATE(Tabla1[[#This Row],[sem 01]],Tabla1[[#This Row],[sem 02]],Tabla1[[#This Row],[sem 03]])</f>
        <v/>
      </c>
      <c r="AV1054" s="55"/>
      <c r="AW1054" s="55"/>
      <c r="AX1054" s="249" t="str">
        <f>IF(V1054="","",EOMONTH(EDATE(Tabla1[[#This Row],[Fecha Finalización]],2),0))</f>
        <v/>
      </c>
      <c r="AY1054" s="156"/>
      <c r="AZ1054" s="250" t="str">
        <f>IF(V1054="","",EOMONTH(EDATE(Tabla1[[#This Row],[Fecha Finalización]],3),0))</f>
        <v/>
      </c>
      <c r="BA1054" s="39"/>
      <c r="BB1054" s="39"/>
      <c r="BC1054" s="238"/>
      <c r="BD1054" s="234" t="str">
        <f>IF(F1054="","",Tabla1[[#This Row],[sem 01]]&amp;Tabla1[[#This Row],[sem 02]]&amp;Tabla1[[#This Row],[sem 03]])</f>
        <v/>
      </c>
      <c r="BE1054" s="235" t="str">
        <f>+IF(TRIM(F1054)="","",$B$1&amp;"-"&amp;Tabla1[[#This Row],[Mes Inscrito]]&amp;"-"&amp;Tabla1[[#This Row],[Dia de clases Inscrito]]&amp;"-"&amp;Tabla1[[#This Row],[Horario Inscrito]]&amp;"-"&amp;Tabla1[[#This Row],[Fecha Inicio grupo]])</f>
        <v/>
      </c>
      <c r="BF1054" s="252" t="str">
        <f>IF(F1054="","",Tabla1[[#This Row],[Curso]])</f>
        <v/>
      </c>
      <c r="BG1054" s="253" t="str">
        <f>+IF(TRIM(F1054)="","",$B$1&amp;"-"&amp;TRIM(Tabla1[[#This Row],[Mes Inscrito]])&amp;"-"&amp;TRIM(Tabla1[[#This Row],[Dia de clases Inscrito]])&amp;"-"&amp;TRIM(Tabla1[[#This Row],[Horario Inscrito]])&amp;"-"&amp;TRIM(Tabla1[[#This Row],[Fecha Inicio grupo]])&amp;"-"&amp;TRIM(Tabla1[[#This Row],[Tipo Incrito]]))</f>
        <v/>
      </c>
      <c r="BH1054" s="254"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10"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10"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10" t="str">
        <f>IF(Tabla1[[#This Row],[Fecha Inicio grupo]]="","",IFERROR(VLOOKUP(Tabla1[[#This Row],[Mes de Alta como miembro]],Parámetros!$AM$2:$AN$16,2,0),"01/01/1900"))</f>
        <v/>
      </c>
    </row>
    <row r="1055" spans="1:63" ht="15" customHeight="1">
      <c r="A1055" s="68">
        <v>1052</v>
      </c>
      <c r="B1055" s="146"/>
      <c r="C1055" s="147"/>
      <c r="D1055" s="42"/>
      <c r="E1055" s="148"/>
      <c r="F1055" s="207"/>
      <c r="G1055" s="45"/>
      <c r="H1055" s="165"/>
      <c r="I1055" s="149"/>
      <c r="J1055" s="147"/>
      <c r="K1055" s="168"/>
      <c r="L1055" s="151"/>
      <c r="M1055" s="150"/>
      <c r="N1055" s="240" t="str">
        <f ca="1">IF(Tabla1[[#This Row],[Fecha de nac]]="","",IF(Tabla1[[#This Row],[Fecha Finalización]] &gt;=TODAY(), DATEDIF(Tabla1[[#This Row],[Fecha de nac]],TODAY(),"y"), ROUNDDOWN((Tabla1[[#This Row],[Fecha Finalización]] -Tabla1[[#This Row],[Fecha de nac]])/365,0)))</f>
        <v/>
      </c>
      <c r="O1055" s="171"/>
      <c r="P1055" s="152"/>
      <c r="Q1055" s="153"/>
      <c r="R1055" s="154"/>
      <c r="S1055" s="154"/>
      <c r="T1055" s="154"/>
      <c r="U1055" s="244" t="str">
        <f>IF(F1055="","",Tabla1[[#This Row],[Fecha Inicio grupo]]+3*7-7)</f>
        <v/>
      </c>
      <c r="V1055" s="245" t="str">
        <f>IF(F1055="","",EDATE(Tabla1[[#This Row],[Fecha Inicio grupo]],3))</f>
        <v/>
      </c>
      <c r="W1055" s="29"/>
      <c r="X1055" s="29"/>
      <c r="Y1055" s="155"/>
      <c r="Z1055" s="155"/>
      <c r="AA1055" s="155"/>
      <c r="AB1055" s="155"/>
      <c r="AC1055" s="155"/>
      <c r="AD1055" s="155"/>
      <c r="AE1055" s="155"/>
      <c r="AF1055" s="155"/>
      <c r="AG1055" s="155"/>
      <c r="AH1055" s="232"/>
      <c r="AI1055" s="232"/>
      <c r="AJ1055" s="233"/>
      <c r="AK1055" s="232"/>
      <c r="AL1055" s="232"/>
      <c r="AM1055" s="232"/>
      <c r="AN1055" s="232"/>
      <c r="AO1055" s="145"/>
      <c r="AP1055" s="247" t="str">
        <f>IF(F1055="","",IFERROR(VLOOKUP(SUBSTITUTE(SUBSTITUTE(Tabla1[[#This Row],[Uso Sistemas]],"T","P"),"N","F"),Parámetros!$M$2:$N$17,2,0),"Completar hasta 3ra sem. para evaluar a Probacionista"))</f>
        <v/>
      </c>
      <c r="AQ1055" s="156"/>
      <c r="AR1055" s="156"/>
      <c r="AS1055" s="156"/>
      <c r="AT1055" s="29"/>
      <c r="AU1055" s="55" t="str">
        <f>CONCATENATE(Tabla1[[#This Row],[sem 01]],Tabla1[[#This Row],[sem 02]],Tabla1[[#This Row],[sem 03]])</f>
        <v/>
      </c>
      <c r="AV1055" s="55"/>
      <c r="AW1055" s="55"/>
      <c r="AX1055" s="249" t="str">
        <f>IF(V1055="","",EOMONTH(EDATE(Tabla1[[#This Row],[Fecha Finalización]],2),0))</f>
        <v/>
      </c>
      <c r="AY1055" s="156"/>
      <c r="AZ1055" s="250" t="str">
        <f>IF(V1055="","",EOMONTH(EDATE(Tabla1[[#This Row],[Fecha Finalización]],3),0))</f>
        <v/>
      </c>
      <c r="BA1055" s="39"/>
      <c r="BB1055" s="39"/>
      <c r="BC1055" s="238"/>
      <c r="BD1055" s="234" t="str">
        <f>IF(F1055="","",Tabla1[[#This Row],[sem 01]]&amp;Tabla1[[#This Row],[sem 02]]&amp;Tabla1[[#This Row],[sem 03]])</f>
        <v/>
      </c>
      <c r="BE1055" s="235" t="str">
        <f>+IF(TRIM(F1055)="","",$B$1&amp;"-"&amp;Tabla1[[#This Row],[Mes Inscrito]]&amp;"-"&amp;Tabla1[[#This Row],[Dia de clases Inscrito]]&amp;"-"&amp;Tabla1[[#This Row],[Horario Inscrito]]&amp;"-"&amp;Tabla1[[#This Row],[Fecha Inicio grupo]])</f>
        <v/>
      </c>
      <c r="BF1055" s="252" t="str">
        <f>IF(F1055="","",Tabla1[[#This Row],[Curso]])</f>
        <v/>
      </c>
      <c r="BG1055" s="253" t="str">
        <f>+IF(TRIM(F1055)="","",$B$1&amp;"-"&amp;TRIM(Tabla1[[#This Row],[Mes Inscrito]])&amp;"-"&amp;TRIM(Tabla1[[#This Row],[Dia de clases Inscrito]])&amp;"-"&amp;TRIM(Tabla1[[#This Row],[Horario Inscrito]])&amp;"-"&amp;TRIM(Tabla1[[#This Row],[Fecha Inicio grupo]])&amp;"-"&amp;TRIM(Tabla1[[#This Row],[Tipo Incrito]]))</f>
        <v/>
      </c>
      <c r="BH1055" s="254"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10"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10"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10" t="str">
        <f>IF(Tabla1[[#This Row],[Fecha Inicio grupo]]="","",IFERROR(VLOOKUP(Tabla1[[#This Row],[Mes de Alta como miembro]],Parámetros!$AM$2:$AN$16,2,0),"01/01/1900"))</f>
        <v/>
      </c>
    </row>
    <row r="1056" spans="1:63" ht="15" customHeight="1">
      <c r="A1056" s="68">
        <v>1053</v>
      </c>
      <c r="B1056" s="146"/>
      <c r="C1056" s="147"/>
      <c r="D1056" s="42"/>
      <c r="E1056" s="148"/>
      <c r="F1056" s="207"/>
      <c r="G1056" s="45"/>
      <c r="H1056" s="165"/>
      <c r="I1056" s="149"/>
      <c r="J1056" s="147"/>
      <c r="K1056" s="168"/>
      <c r="L1056" s="151"/>
      <c r="M1056" s="150"/>
      <c r="N1056" s="240" t="str">
        <f ca="1">IF(Tabla1[[#This Row],[Fecha de nac]]="","",IF(Tabla1[[#This Row],[Fecha Finalización]] &gt;=TODAY(), DATEDIF(Tabla1[[#This Row],[Fecha de nac]],TODAY(),"y"), ROUNDDOWN((Tabla1[[#This Row],[Fecha Finalización]] -Tabla1[[#This Row],[Fecha de nac]])/365,0)))</f>
        <v/>
      </c>
      <c r="O1056" s="171"/>
      <c r="P1056" s="152"/>
      <c r="Q1056" s="153"/>
      <c r="R1056" s="154"/>
      <c r="S1056" s="154"/>
      <c r="T1056" s="154"/>
      <c r="U1056" s="244" t="str">
        <f>IF(F1056="","",Tabla1[[#This Row],[Fecha Inicio grupo]]+3*7-7)</f>
        <v/>
      </c>
      <c r="V1056" s="245" t="str">
        <f>IF(F1056="","",EDATE(Tabla1[[#This Row],[Fecha Inicio grupo]],3))</f>
        <v/>
      </c>
      <c r="W1056" s="29"/>
      <c r="X1056" s="29"/>
      <c r="Y1056" s="155"/>
      <c r="Z1056" s="155"/>
      <c r="AA1056" s="155"/>
      <c r="AB1056" s="155"/>
      <c r="AC1056" s="155"/>
      <c r="AD1056" s="155"/>
      <c r="AE1056" s="155"/>
      <c r="AF1056" s="155"/>
      <c r="AG1056" s="155"/>
      <c r="AH1056" s="232"/>
      <c r="AI1056" s="232"/>
      <c r="AJ1056" s="233"/>
      <c r="AK1056" s="232"/>
      <c r="AL1056" s="232"/>
      <c r="AM1056" s="232"/>
      <c r="AN1056" s="232"/>
      <c r="AO1056" s="145"/>
      <c r="AP1056" s="247" t="str">
        <f>IF(F1056="","",IFERROR(VLOOKUP(SUBSTITUTE(SUBSTITUTE(Tabla1[[#This Row],[Uso Sistemas]],"T","P"),"N","F"),Parámetros!$M$2:$N$17,2,0),"Completar hasta 3ra sem. para evaluar a Probacionista"))</f>
        <v/>
      </c>
      <c r="AQ1056" s="156"/>
      <c r="AR1056" s="156"/>
      <c r="AS1056" s="156"/>
      <c r="AT1056" s="29"/>
      <c r="AU1056" s="55" t="str">
        <f>CONCATENATE(Tabla1[[#This Row],[sem 01]],Tabla1[[#This Row],[sem 02]],Tabla1[[#This Row],[sem 03]])</f>
        <v/>
      </c>
      <c r="AV1056" s="55"/>
      <c r="AW1056" s="55"/>
      <c r="AX1056" s="249" t="str">
        <f>IF(V1056="","",EOMONTH(EDATE(Tabla1[[#This Row],[Fecha Finalización]],2),0))</f>
        <v/>
      </c>
      <c r="AY1056" s="156"/>
      <c r="AZ1056" s="250" t="str">
        <f>IF(V1056="","",EOMONTH(EDATE(Tabla1[[#This Row],[Fecha Finalización]],3),0))</f>
        <v/>
      </c>
      <c r="BA1056" s="39"/>
      <c r="BB1056" s="39"/>
      <c r="BC1056" s="238"/>
      <c r="BD1056" s="234" t="str">
        <f>IF(F1056="","",Tabla1[[#This Row],[sem 01]]&amp;Tabla1[[#This Row],[sem 02]]&amp;Tabla1[[#This Row],[sem 03]])</f>
        <v/>
      </c>
      <c r="BE1056" s="235" t="str">
        <f>+IF(TRIM(F1056)="","",$B$1&amp;"-"&amp;Tabla1[[#This Row],[Mes Inscrito]]&amp;"-"&amp;Tabla1[[#This Row],[Dia de clases Inscrito]]&amp;"-"&amp;Tabla1[[#This Row],[Horario Inscrito]]&amp;"-"&amp;Tabla1[[#This Row],[Fecha Inicio grupo]])</f>
        <v/>
      </c>
      <c r="BF1056" s="252" t="str">
        <f>IF(F1056="","",Tabla1[[#This Row],[Curso]])</f>
        <v/>
      </c>
      <c r="BG1056" s="253" t="str">
        <f>+IF(TRIM(F1056)="","",$B$1&amp;"-"&amp;TRIM(Tabla1[[#This Row],[Mes Inscrito]])&amp;"-"&amp;TRIM(Tabla1[[#This Row],[Dia de clases Inscrito]])&amp;"-"&amp;TRIM(Tabla1[[#This Row],[Horario Inscrito]])&amp;"-"&amp;TRIM(Tabla1[[#This Row],[Fecha Inicio grupo]])&amp;"-"&amp;TRIM(Tabla1[[#This Row],[Tipo Incrito]]))</f>
        <v/>
      </c>
      <c r="BH1056" s="254"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10"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10"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10" t="str">
        <f>IF(Tabla1[[#This Row],[Fecha Inicio grupo]]="","",IFERROR(VLOOKUP(Tabla1[[#This Row],[Mes de Alta como miembro]],Parámetros!$AM$2:$AN$16,2,0),"01/01/1900"))</f>
        <v/>
      </c>
    </row>
    <row r="1057" spans="1:63" ht="15" customHeight="1">
      <c r="A1057" s="68">
        <v>1054</v>
      </c>
      <c r="B1057" s="146"/>
      <c r="C1057" s="147"/>
      <c r="D1057" s="42"/>
      <c r="E1057" s="148"/>
      <c r="F1057" s="207"/>
      <c r="G1057" s="45"/>
      <c r="H1057" s="165"/>
      <c r="I1057" s="149"/>
      <c r="J1057" s="147"/>
      <c r="K1057" s="168"/>
      <c r="L1057" s="151"/>
      <c r="M1057" s="150"/>
      <c r="N1057" s="240" t="str">
        <f ca="1">IF(Tabla1[[#This Row],[Fecha de nac]]="","",IF(Tabla1[[#This Row],[Fecha Finalización]] &gt;=TODAY(), DATEDIF(Tabla1[[#This Row],[Fecha de nac]],TODAY(),"y"), ROUNDDOWN((Tabla1[[#This Row],[Fecha Finalización]] -Tabla1[[#This Row],[Fecha de nac]])/365,0)))</f>
        <v/>
      </c>
      <c r="O1057" s="171"/>
      <c r="P1057" s="152"/>
      <c r="Q1057" s="153"/>
      <c r="R1057" s="154"/>
      <c r="S1057" s="154"/>
      <c r="T1057" s="154"/>
      <c r="U1057" s="244" t="str">
        <f>IF(F1057="","",Tabla1[[#This Row],[Fecha Inicio grupo]]+3*7-7)</f>
        <v/>
      </c>
      <c r="V1057" s="245" t="str">
        <f>IF(F1057="","",EDATE(Tabla1[[#This Row],[Fecha Inicio grupo]],3))</f>
        <v/>
      </c>
      <c r="W1057" s="29"/>
      <c r="X1057" s="29"/>
      <c r="Y1057" s="155"/>
      <c r="Z1057" s="155"/>
      <c r="AA1057" s="155"/>
      <c r="AB1057" s="155"/>
      <c r="AC1057" s="155"/>
      <c r="AD1057" s="155"/>
      <c r="AE1057" s="155"/>
      <c r="AF1057" s="155"/>
      <c r="AG1057" s="155"/>
      <c r="AH1057" s="232"/>
      <c r="AI1057" s="232"/>
      <c r="AJ1057" s="233"/>
      <c r="AK1057" s="232"/>
      <c r="AL1057" s="232"/>
      <c r="AM1057" s="232"/>
      <c r="AN1057" s="232"/>
      <c r="AO1057" s="145"/>
      <c r="AP1057" s="247" t="str">
        <f>IF(F1057="","",IFERROR(VLOOKUP(SUBSTITUTE(SUBSTITUTE(Tabla1[[#This Row],[Uso Sistemas]],"T","P"),"N","F"),Parámetros!$M$2:$N$17,2,0),"Completar hasta 3ra sem. para evaluar a Probacionista"))</f>
        <v/>
      </c>
      <c r="AQ1057" s="156"/>
      <c r="AR1057" s="156"/>
      <c r="AS1057" s="156"/>
      <c r="AT1057" s="29"/>
      <c r="AU1057" s="55" t="str">
        <f>CONCATENATE(Tabla1[[#This Row],[sem 01]],Tabla1[[#This Row],[sem 02]],Tabla1[[#This Row],[sem 03]])</f>
        <v/>
      </c>
      <c r="AV1057" s="55"/>
      <c r="AW1057" s="55"/>
      <c r="AX1057" s="249" t="str">
        <f>IF(V1057="","",EOMONTH(EDATE(Tabla1[[#This Row],[Fecha Finalización]],2),0))</f>
        <v/>
      </c>
      <c r="AY1057" s="156"/>
      <c r="AZ1057" s="250" t="str">
        <f>IF(V1057="","",EOMONTH(EDATE(Tabla1[[#This Row],[Fecha Finalización]],3),0))</f>
        <v/>
      </c>
      <c r="BA1057" s="39"/>
      <c r="BB1057" s="39"/>
      <c r="BC1057" s="238"/>
      <c r="BD1057" s="234" t="str">
        <f>IF(F1057="","",Tabla1[[#This Row],[sem 01]]&amp;Tabla1[[#This Row],[sem 02]]&amp;Tabla1[[#This Row],[sem 03]])</f>
        <v/>
      </c>
      <c r="BE1057" s="235" t="str">
        <f>+IF(TRIM(F1057)="","",$B$1&amp;"-"&amp;Tabla1[[#This Row],[Mes Inscrito]]&amp;"-"&amp;Tabla1[[#This Row],[Dia de clases Inscrito]]&amp;"-"&amp;Tabla1[[#This Row],[Horario Inscrito]]&amp;"-"&amp;Tabla1[[#This Row],[Fecha Inicio grupo]])</f>
        <v/>
      </c>
      <c r="BF1057" s="252" t="str">
        <f>IF(F1057="","",Tabla1[[#This Row],[Curso]])</f>
        <v/>
      </c>
      <c r="BG1057" s="253" t="str">
        <f>+IF(TRIM(F1057)="","",$B$1&amp;"-"&amp;TRIM(Tabla1[[#This Row],[Mes Inscrito]])&amp;"-"&amp;TRIM(Tabla1[[#This Row],[Dia de clases Inscrito]])&amp;"-"&amp;TRIM(Tabla1[[#This Row],[Horario Inscrito]])&amp;"-"&amp;TRIM(Tabla1[[#This Row],[Fecha Inicio grupo]])&amp;"-"&amp;TRIM(Tabla1[[#This Row],[Tipo Incrito]]))</f>
        <v/>
      </c>
      <c r="BH1057" s="254"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10"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10"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10" t="str">
        <f>IF(Tabla1[[#This Row],[Fecha Inicio grupo]]="","",IFERROR(VLOOKUP(Tabla1[[#This Row],[Mes de Alta como miembro]],Parámetros!$AM$2:$AN$16,2,0),"01/01/1900"))</f>
        <v/>
      </c>
    </row>
    <row r="1058" spans="1:63" ht="15" customHeight="1">
      <c r="A1058" s="68">
        <v>1055</v>
      </c>
      <c r="B1058" s="146"/>
      <c r="C1058" s="147"/>
      <c r="D1058" s="42"/>
      <c r="E1058" s="148"/>
      <c r="F1058" s="207"/>
      <c r="G1058" s="45"/>
      <c r="H1058" s="165"/>
      <c r="I1058" s="149"/>
      <c r="J1058" s="147"/>
      <c r="K1058" s="168"/>
      <c r="L1058" s="151"/>
      <c r="M1058" s="150"/>
      <c r="N1058" s="240" t="str">
        <f ca="1">IF(Tabla1[[#This Row],[Fecha de nac]]="","",IF(Tabla1[[#This Row],[Fecha Finalización]] &gt;=TODAY(), DATEDIF(Tabla1[[#This Row],[Fecha de nac]],TODAY(),"y"), ROUNDDOWN((Tabla1[[#This Row],[Fecha Finalización]] -Tabla1[[#This Row],[Fecha de nac]])/365,0)))</f>
        <v/>
      </c>
      <c r="O1058" s="171"/>
      <c r="P1058" s="152"/>
      <c r="Q1058" s="153"/>
      <c r="R1058" s="154"/>
      <c r="S1058" s="154"/>
      <c r="T1058" s="154"/>
      <c r="U1058" s="244" t="str">
        <f>IF(F1058="","",Tabla1[[#This Row],[Fecha Inicio grupo]]+3*7-7)</f>
        <v/>
      </c>
      <c r="V1058" s="245" t="str">
        <f>IF(F1058="","",EDATE(Tabla1[[#This Row],[Fecha Inicio grupo]],3))</f>
        <v/>
      </c>
      <c r="W1058" s="29"/>
      <c r="X1058" s="29"/>
      <c r="Y1058" s="155"/>
      <c r="Z1058" s="155"/>
      <c r="AA1058" s="155"/>
      <c r="AB1058" s="155"/>
      <c r="AC1058" s="155"/>
      <c r="AD1058" s="155"/>
      <c r="AE1058" s="155"/>
      <c r="AF1058" s="155"/>
      <c r="AG1058" s="155"/>
      <c r="AH1058" s="232"/>
      <c r="AI1058" s="232"/>
      <c r="AJ1058" s="233"/>
      <c r="AK1058" s="232"/>
      <c r="AL1058" s="232"/>
      <c r="AM1058" s="232"/>
      <c r="AN1058" s="232"/>
      <c r="AO1058" s="145"/>
      <c r="AP1058" s="247" t="str">
        <f>IF(F1058="","",IFERROR(VLOOKUP(SUBSTITUTE(SUBSTITUTE(Tabla1[[#This Row],[Uso Sistemas]],"T","P"),"N","F"),Parámetros!$M$2:$N$17,2,0),"Completar hasta 3ra sem. para evaluar a Probacionista"))</f>
        <v/>
      </c>
      <c r="AQ1058" s="156"/>
      <c r="AR1058" s="156"/>
      <c r="AS1058" s="156"/>
      <c r="AT1058" s="29"/>
      <c r="AU1058" s="55" t="str">
        <f>CONCATENATE(Tabla1[[#This Row],[sem 01]],Tabla1[[#This Row],[sem 02]],Tabla1[[#This Row],[sem 03]])</f>
        <v/>
      </c>
      <c r="AV1058" s="55"/>
      <c r="AW1058" s="55"/>
      <c r="AX1058" s="249" t="str">
        <f>IF(V1058="","",EOMONTH(EDATE(Tabla1[[#This Row],[Fecha Finalización]],2),0))</f>
        <v/>
      </c>
      <c r="AY1058" s="156"/>
      <c r="AZ1058" s="250" t="str">
        <f>IF(V1058="","",EOMONTH(EDATE(Tabla1[[#This Row],[Fecha Finalización]],3),0))</f>
        <v/>
      </c>
      <c r="BA1058" s="39"/>
      <c r="BB1058" s="39"/>
      <c r="BC1058" s="238"/>
      <c r="BD1058" s="234" t="str">
        <f>IF(F1058="","",Tabla1[[#This Row],[sem 01]]&amp;Tabla1[[#This Row],[sem 02]]&amp;Tabla1[[#This Row],[sem 03]])</f>
        <v/>
      </c>
      <c r="BE1058" s="235" t="str">
        <f>+IF(TRIM(F1058)="","",$B$1&amp;"-"&amp;Tabla1[[#This Row],[Mes Inscrito]]&amp;"-"&amp;Tabla1[[#This Row],[Dia de clases Inscrito]]&amp;"-"&amp;Tabla1[[#This Row],[Horario Inscrito]]&amp;"-"&amp;Tabla1[[#This Row],[Fecha Inicio grupo]])</f>
        <v/>
      </c>
      <c r="BF1058" s="252" t="str">
        <f>IF(F1058="","",Tabla1[[#This Row],[Curso]])</f>
        <v/>
      </c>
      <c r="BG1058" s="253" t="str">
        <f>+IF(TRIM(F1058)="","",$B$1&amp;"-"&amp;TRIM(Tabla1[[#This Row],[Mes Inscrito]])&amp;"-"&amp;TRIM(Tabla1[[#This Row],[Dia de clases Inscrito]])&amp;"-"&amp;TRIM(Tabla1[[#This Row],[Horario Inscrito]])&amp;"-"&amp;TRIM(Tabla1[[#This Row],[Fecha Inicio grupo]])&amp;"-"&amp;TRIM(Tabla1[[#This Row],[Tipo Incrito]]))</f>
        <v/>
      </c>
      <c r="BH1058" s="254"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10"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10"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10" t="str">
        <f>IF(Tabla1[[#This Row],[Fecha Inicio grupo]]="","",IFERROR(VLOOKUP(Tabla1[[#This Row],[Mes de Alta como miembro]],Parámetros!$AM$2:$AN$16,2,0),"01/01/1900"))</f>
        <v/>
      </c>
    </row>
    <row r="1059" spans="1:63" ht="15" customHeight="1">
      <c r="A1059" s="68">
        <v>1056</v>
      </c>
      <c r="B1059" s="146"/>
      <c r="C1059" s="147"/>
      <c r="D1059" s="42"/>
      <c r="E1059" s="148"/>
      <c r="F1059" s="207"/>
      <c r="G1059" s="45"/>
      <c r="H1059" s="165"/>
      <c r="I1059" s="149"/>
      <c r="J1059" s="147"/>
      <c r="K1059" s="168"/>
      <c r="L1059" s="151"/>
      <c r="M1059" s="150"/>
      <c r="N1059" s="240" t="str">
        <f ca="1">IF(Tabla1[[#This Row],[Fecha de nac]]="","",IF(Tabla1[[#This Row],[Fecha Finalización]] &gt;=TODAY(), DATEDIF(Tabla1[[#This Row],[Fecha de nac]],TODAY(),"y"), ROUNDDOWN((Tabla1[[#This Row],[Fecha Finalización]] -Tabla1[[#This Row],[Fecha de nac]])/365,0)))</f>
        <v/>
      </c>
      <c r="O1059" s="171"/>
      <c r="P1059" s="152"/>
      <c r="Q1059" s="153"/>
      <c r="R1059" s="154"/>
      <c r="S1059" s="154"/>
      <c r="T1059" s="154"/>
      <c r="U1059" s="244" t="str">
        <f>IF(F1059="","",Tabla1[[#This Row],[Fecha Inicio grupo]]+3*7-7)</f>
        <v/>
      </c>
      <c r="V1059" s="245" t="str">
        <f>IF(F1059="","",EDATE(Tabla1[[#This Row],[Fecha Inicio grupo]],3))</f>
        <v/>
      </c>
      <c r="W1059" s="29"/>
      <c r="X1059" s="29"/>
      <c r="Y1059" s="155"/>
      <c r="Z1059" s="155"/>
      <c r="AA1059" s="155"/>
      <c r="AB1059" s="155"/>
      <c r="AC1059" s="155"/>
      <c r="AD1059" s="155"/>
      <c r="AE1059" s="155"/>
      <c r="AF1059" s="155"/>
      <c r="AG1059" s="155"/>
      <c r="AH1059" s="232"/>
      <c r="AI1059" s="232"/>
      <c r="AJ1059" s="233"/>
      <c r="AK1059" s="232"/>
      <c r="AL1059" s="232"/>
      <c r="AM1059" s="232"/>
      <c r="AN1059" s="232"/>
      <c r="AO1059" s="145"/>
      <c r="AP1059" s="247" t="str">
        <f>IF(F1059="","",IFERROR(VLOOKUP(SUBSTITUTE(SUBSTITUTE(Tabla1[[#This Row],[Uso Sistemas]],"T","P"),"N","F"),Parámetros!$M$2:$N$17,2,0),"Completar hasta 3ra sem. para evaluar a Probacionista"))</f>
        <v/>
      </c>
      <c r="AQ1059" s="156"/>
      <c r="AR1059" s="156"/>
      <c r="AS1059" s="156"/>
      <c r="AT1059" s="29"/>
      <c r="AU1059" s="55" t="str">
        <f>CONCATENATE(Tabla1[[#This Row],[sem 01]],Tabla1[[#This Row],[sem 02]],Tabla1[[#This Row],[sem 03]])</f>
        <v/>
      </c>
      <c r="AV1059" s="55"/>
      <c r="AW1059" s="55"/>
      <c r="AX1059" s="249" t="str">
        <f>IF(V1059="","",EOMONTH(EDATE(Tabla1[[#This Row],[Fecha Finalización]],2),0))</f>
        <v/>
      </c>
      <c r="AY1059" s="156"/>
      <c r="AZ1059" s="250" t="str">
        <f>IF(V1059="","",EOMONTH(EDATE(Tabla1[[#This Row],[Fecha Finalización]],3),0))</f>
        <v/>
      </c>
      <c r="BA1059" s="39"/>
      <c r="BB1059" s="39"/>
      <c r="BC1059" s="238"/>
      <c r="BD1059" s="234" t="str">
        <f>IF(F1059="","",Tabla1[[#This Row],[sem 01]]&amp;Tabla1[[#This Row],[sem 02]]&amp;Tabla1[[#This Row],[sem 03]])</f>
        <v/>
      </c>
      <c r="BE1059" s="235" t="str">
        <f>+IF(TRIM(F1059)="","",$B$1&amp;"-"&amp;Tabla1[[#This Row],[Mes Inscrito]]&amp;"-"&amp;Tabla1[[#This Row],[Dia de clases Inscrito]]&amp;"-"&amp;Tabla1[[#This Row],[Horario Inscrito]]&amp;"-"&amp;Tabla1[[#This Row],[Fecha Inicio grupo]])</f>
        <v/>
      </c>
      <c r="BF1059" s="252" t="str">
        <f>IF(F1059="","",Tabla1[[#This Row],[Curso]])</f>
        <v/>
      </c>
      <c r="BG1059" s="253" t="str">
        <f>+IF(TRIM(F1059)="","",$B$1&amp;"-"&amp;TRIM(Tabla1[[#This Row],[Mes Inscrito]])&amp;"-"&amp;TRIM(Tabla1[[#This Row],[Dia de clases Inscrito]])&amp;"-"&amp;TRIM(Tabla1[[#This Row],[Horario Inscrito]])&amp;"-"&amp;TRIM(Tabla1[[#This Row],[Fecha Inicio grupo]])&amp;"-"&amp;TRIM(Tabla1[[#This Row],[Tipo Incrito]]))</f>
        <v/>
      </c>
      <c r="BH1059" s="254"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10"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10"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10" t="str">
        <f>IF(Tabla1[[#This Row],[Fecha Inicio grupo]]="","",IFERROR(VLOOKUP(Tabla1[[#This Row],[Mes de Alta como miembro]],Parámetros!$AM$2:$AN$16,2,0),"01/01/1900"))</f>
        <v/>
      </c>
    </row>
    <row r="1060" spans="1:63" ht="15" customHeight="1">
      <c r="A1060" s="68">
        <v>1057</v>
      </c>
      <c r="B1060" s="146"/>
      <c r="C1060" s="147"/>
      <c r="D1060" s="42"/>
      <c r="E1060" s="148"/>
      <c r="F1060" s="207"/>
      <c r="G1060" s="45"/>
      <c r="H1060" s="165"/>
      <c r="I1060" s="149"/>
      <c r="J1060" s="147"/>
      <c r="K1060" s="168"/>
      <c r="L1060" s="151"/>
      <c r="M1060" s="150"/>
      <c r="N1060" s="240" t="str">
        <f ca="1">IF(Tabla1[[#This Row],[Fecha de nac]]="","",IF(Tabla1[[#This Row],[Fecha Finalización]] &gt;=TODAY(), DATEDIF(Tabla1[[#This Row],[Fecha de nac]],TODAY(),"y"), ROUNDDOWN((Tabla1[[#This Row],[Fecha Finalización]] -Tabla1[[#This Row],[Fecha de nac]])/365,0)))</f>
        <v/>
      </c>
      <c r="O1060" s="171"/>
      <c r="P1060" s="152"/>
      <c r="Q1060" s="153"/>
      <c r="R1060" s="154"/>
      <c r="S1060" s="154"/>
      <c r="T1060" s="154"/>
      <c r="U1060" s="244" t="str">
        <f>IF(F1060="","",Tabla1[[#This Row],[Fecha Inicio grupo]]+3*7-7)</f>
        <v/>
      </c>
      <c r="V1060" s="245" t="str">
        <f>IF(F1060="","",EDATE(Tabla1[[#This Row],[Fecha Inicio grupo]],3))</f>
        <v/>
      </c>
      <c r="W1060" s="29"/>
      <c r="X1060" s="29"/>
      <c r="Y1060" s="155"/>
      <c r="Z1060" s="155"/>
      <c r="AA1060" s="155"/>
      <c r="AB1060" s="155"/>
      <c r="AC1060" s="155"/>
      <c r="AD1060" s="155"/>
      <c r="AE1060" s="155"/>
      <c r="AF1060" s="155"/>
      <c r="AG1060" s="155"/>
      <c r="AH1060" s="232"/>
      <c r="AI1060" s="232"/>
      <c r="AJ1060" s="233"/>
      <c r="AK1060" s="232"/>
      <c r="AL1060" s="232"/>
      <c r="AM1060" s="232"/>
      <c r="AN1060" s="232"/>
      <c r="AO1060" s="145"/>
      <c r="AP1060" s="247" t="str">
        <f>IF(F1060="","",IFERROR(VLOOKUP(SUBSTITUTE(SUBSTITUTE(Tabla1[[#This Row],[Uso Sistemas]],"T","P"),"N","F"),Parámetros!$M$2:$N$17,2,0),"Completar hasta 3ra sem. para evaluar a Probacionista"))</f>
        <v/>
      </c>
      <c r="AQ1060" s="156"/>
      <c r="AR1060" s="156"/>
      <c r="AS1060" s="156"/>
      <c r="AT1060" s="29"/>
      <c r="AU1060" s="55" t="str">
        <f>CONCATENATE(Tabla1[[#This Row],[sem 01]],Tabla1[[#This Row],[sem 02]],Tabla1[[#This Row],[sem 03]])</f>
        <v/>
      </c>
      <c r="AV1060" s="55"/>
      <c r="AW1060" s="55"/>
      <c r="AX1060" s="249" t="str">
        <f>IF(V1060="","",EOMONTH(EDATE(Tabla1[[#This Row],[Fecha Finalización]],2),0))</f>
        <v/>
      </c>
      <c r="AY1060" s="156"/>
      <c r="AZ1060" s="250" t="str">
        <f>IF(V1060="","",EOMONTH(EDATE(Tabla1[[#This Row],[Fecha Finalización]],3),0))</f>
        <v/>
      </c>
      <c r="BA1060" s="39"/>
      <c r="BB1060" s="39"/>
      <c r="BC1060" s="238"/>
      <c r="BD1060" s="234" t="str">
        <f>IF(F1060="","",Tabla1[[#This Row],[sem 01]]&amp;Tabla1[[#This Row],[sem 02]]&amp;Tabla1[[#This Row],[sem 03]])</f>
        <v/>
      </c>
      <c r="BE1060" s="235" t="str">
        <f>+IF(TRIM(F1060)="","",$B$1&amp;"-"&amp;Tabla1[[#This Row],[Mes Inscrito]]&amp;"-"&amp;Tabla1[[#This Row],[Dia de clases Inscrito]]&amp;"-"&amp;Tabla1[[#This Row],[Horario Inscrito]]&amp;"-"&amp;Tabla1[[#This Row],[Fecha Inicio grupo]])</f>
        <v/>
      </c>
      <c r="BF1060" s="252" t="str">
        <f>IF(F1060="","",Tabla1[[#This Row],[Curso]])</f>
        <v/>
      </c>
      <c r="BG1060" s="253" t="str">
        <f>+IF(TRIM(F1060)="","",$B$1&amp;"-"&amp;TRIM(Tabla1[[#This Row],[Mes Inscrito]])&amp;"-"&amp;TRIM(Tabla1[[#This Row],[Dia de clases Inscrito]])&amp;"-"&amp;TRIM(Tabla1[[#This Row],[Horario Inscrito]])&amp;"-"&amp;TRIM(Tabla1[[#This Row],[Fecha Inicio grupo]])&amp;"-"&amp;TRIM(Tabla1[[#This Row],[Tipo Incrito]]))</f>
        <v/>
      </c>
      <c r="BH1060" s="254"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10"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10"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10" t="str">
        <f>IF(Tabla1[[#This Row],[Fecha Inicio grupo]]="","",IFERROR(VLOOKUP(Tabla1[[#This Row],[Mes de Alta como miembro]],Parámetros!$AM$2:$AN$16,2,0),"01/01/1900"))</f>
        <v/>
      </c>
    </row>
    <row r="1061" spans="1:63" ht="15" customHeight="1">
      <c r="A1061" s="68">
        <v>1058</v>
      </c>
      <c r="B1061" s="146"/>
      <c r="C1061" s="147"/>
      <c r="D1061" s="42"/>
      <c r="E1061" s="148"/>
      <c r="F1061" s="207"/>
      <c r="G1061" s="45"/>
      <c r="H1061" s="165"/>
      <c r="I1061" s="149"/>
      <c r="J1061" s="147"/>
      <c r="K1061" s="168"/>
      <c r="L1061" s="151"/>
      <c r="M1061" s="150"/>
      <c r="N1061" s="240" t="str">
        <f ca="1">IF(Tabla1[[#This Row],[Fecha de nac]]="","",IF(Tabla1[[#This Row],[Fecha Finalización]] &gt;=TODAY(), DATEDIF(Tabla1[[#This Row],[Fecha de nac]],TODAY(),"y"), ROUNDDOWN((Tabla1[[#This Row],[Fecha Finalización]] -Tabla1[[#This Row],[Fecha de nac]])/365,0)))</f>
        <v/>
      </c>
      <c r="O1061" s="171"/>
      <c r="P1061" s="152"/>
      <c r="Q1061" s="153"/>
      <c r="R1061" s="154"/>
      <c r="S1061" s="154"/>
      <c r="T1061" s="154"/>
      <c r="U1061" s="244" t="str">
        <f>IF(F1061="","",Tabla1[[#This Row],[Fecha Inicio grupo]]+3*7-7)</f>
        <v/>
      </c>
      <c r="V1061" s="245" t="str">
        <f>IF(F1061="","",EDATE(Tabla1[[#This Row],[Fecha Inicio grupo]],3))</f>
        <v/>
      </c>
      <c r="W1061" s="29"/>
      <c r="X1061" s="29"/>
      <c r="Y1061" s="155"/>
      <c r="Z1061" s="155"/>
      <c r="AA1061" s="155"/>
      <c r="AB1061" s="155"/>
      <c r="AC1061" s="155"/>
      <c r="AD1061" s="155"/>
      <c r="AE1061" s="155"/>
      <c r="AF1061" s="155"/>
      <c r="AG1061" s="155"/>
      <c r="AH1061" s="232"/>
      <c r="AI1061" s="232"/>
      <c r="AJ1061" s="233"/>
      <c r="AK1061" s="232"/>
      <c r="AL1061" s="232"/>
      <c r="AM1061" s="232"/>
      <c r="AN1061" s="232"/>
      <c r="AO1061" s="145"/>
      <c r="AP1061" s="247" t="str">
        <f>IF(F1061="","",IFERROR(VLOOKUP(SUBSTITUTE(SUBSTITUTE(Tabla1[[#This Row],[Uso Sistemas]],"T","P"),"N","F"),Parámetros!$M$2:$N$17,2,0),"Completar hasta 3ra sem. para evaluar a Probacionista"))</f>
        <v/>
      </c>
      <c r="AQ1061" s="156"/>
      <c r="AR1061" s="156"/>
      <c r="AS1061" s="156"/>
      <c r="AT1061" s="29"/>
      <c r="AU1061" s="55" t="str">
        <f>CONCATENATE(Tabla1[[#This Row],[sem 01]],Tabla1[[#This Row],[sem 02]],Tabla1[[#This Row],[sem 03]])</f>
        <v/>
      </c>
      <c r="AV1061" s="55"/>
      <c r="AW1061" s="55"/>
      <c r="AX1061" s="249" t="str">
        <f>IF(V1061="","",EOMONTH(EDATE(Tabla1[[#This Row],[Fecha Finalización]],2),0))</f>
        <v/>
      </c>
      <c r="AY1061" s="156"/>
      <c r="AZ1061" s="250" t="str">
        <f>IF(V1061="","",EOMONTH(EDATE(Tabla1[[#This Row],[Fecha Finalización]],3),0))</f>
        <v/>
      </c>
      <c r="BA1061" s="39"/>
      <c r="BB1061" s="39"/>
      <c r="BC1061" s="238"/>
      <c r="BD1061" s="234" t="str">
        <f>IF(F1061="","",Tabla1[[#This Row],[sem 01]]&amp;Tabla1[[#This Row],[sem 02]]&amp;Tabla1[[#This Row],[sem 03]])</f>
        <v/>
      </c>
      <c r="BE1061" s="235" t="str">
        <f>+IF(TRIM(F1061)="","",$B$1&amp;"-"&amp;Tabla1[[#This Row],[Mes Inscrito]]&amp;"-"&amp;Tabla1[[#This Row],[Dia de clases Inscrito]]&amp;"-"&amp;Tabla1[[#This Row],[Horario Inscrito]]&amp;"-"&amp;Tabla1[[#This Row],[Fecha Inicio grupo]])</f>
        <v/>
      </c>
      <c r="BF1061" s="252" t="str">
        <f>IF(F1061="","",Tabla1[[#This Row],[Curso]])</f>
        <v/>
      </c>
      <c r="BG1061" s="253" t="str">
        <f>+IF(TRIM(F1061)="","",$B$1&amp;"-"&amp;TRIM(Tabla1[[#This Row],[Mes Inscrito]])&amp;"-"&amp;TRIM(Tabla1[[#This Row],[Dia de clases Inscrito]])&amp;"-"&amp;TRIM(Tabla1[[#This Row],[Horario Inscrito]])&amp;"-"&amp;TRIM(Tabla1[[#This Row],[Fecha Inicio grupo]])&amp;"-"&amp;TRIM(Tabla1[[#This Row],[Tipo Incrito]]))</f>
        <v/>
      </c>
      <c r="BH1061" s="254"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10"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10"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10" t="str">
        <f>IF(Tabla1[[#This Row],[Fecha Inicio grupo]]="","",IFERROR(VLOOKUP(Tabla1[[#This Row],[Mes de Alta como miembro]],Parámetros!$AM$2:$AN$16,2,0),"01/01/1900"))</f>
        <v/>
      </c>
    </row>
    <row r="1062" spans="1:63" ht="15" customHeight="1">
      <c r="A1062" s="68">
        <v>1059</v>
      </c>
      <c r="B1062" s="146"/>
      <c r="C1062" s="147"/>
      <c r="D1062" s="42"/>
      <c r="E1062" s="148"/>
      <c r="F1062" s="207"/>
      <c r="G1062" s="45"/>
      <c r="H1062" s="165"/>
      <c r="I1062" s="149"/>
      <c r="J1062" s="147"/>
      <c r="K1062" s="168"/>
      <c r="L1062" s="151"/>
      <c r="M1062" s="150"/>
      <c r="N1062" s="240" t="str">
        <f ca="1">IF(Tabla1[[#This Row],[Fecha de nac]]="","",IF(Tabla1[[#This Row],[Fecha Finalización]] &gt;=TODAY(), DATEDIF(Tabla1[[#This Row],[Fecha de nac]],TODAY(),"y"), ROUNDDOWN((Tabla1[[#This Row],[Fecha Finalización]] -Tabla1[[#This Row],[Fecha de nac]])/365,0)))</f>
        <v/>
      </c>
      <c r="O1062" s="171"/>
      <c r="P1062" s="152"/>
      <c r="Q1062" s="153"/>
      <c r="R1062" s="154"/>
      <c r="S1062" s="154"/>
      <c r="T1062" s="154"/>
      <c r="U1062" s="244" t="str">
        <f>IF(F1062="","",Tabla1[[#This Row],[Fecha Inicio grupo]]+3*7-7)</f>
        <v/>
      </c>
      <c r="V1062" s="245" t="str">
        <f>IF(F1062="","",EDATE(Tabla1[[#This Row],[Fecha Inicio grupo]],3))</f>
        <v/>
      </c>
      <c r="W1062" s="29"/>
      <c r="X1062" s="29"/>
      <c r="Y1062" s="155"/>
      <c r="Z1062" s="155"/>
      <c r="AA1062" s="155"/>
      <c r="AB1062" s="155"/>
      <c r="AC1062" s="155"/>
      <c r="AD1062" s="155"/>
      <c r="AE1062" s="155"/>
      <c r="AF1062" s="155"/>
      <c r="AG1062" s="155"/>
      <c r="AH1062" s="232"/>
      <c r="AI1062" s="232"/>
      <c r="AJ1062" s="233"/>
      <c r="AK1062" s="232"/>
      <c r="AL1062" s="232"/>
      <c r="AM1062" s="232"/>
      <c r="AN1062" s="232"/>
      <c r="AO1062" s="145"/>
      <c r="AP1062" s="247" t="str">
        <f>IF(F1062="","",IFERROR(VLOOKUP(SUBSTITUTE(SUBSTITUTE(Tabla1[[#This Row],[Uso Sistemas]],"T","P"),"N","F"),Parámetros!$M$2:$N$17,2,0),"Completar hasta 3ra sem. para evaluar a Probacionista"))</f>
        <v/>
      </c>
      <c r="AQ1062" s="156"/>
      <c r="AR1062" s="156"/>
      <c r="AS1062" s="156"/>
      <c r="AT1062" s="29"/>
      <c r="AU1062" s="55" t="str">
        <f>CONCATENATE(Tabla1[[#This Row],[sem 01]],Tabla1[[#This Row],[sem 02]],Tabla1[[#This Row],[sem 03]])</f>
        <v/>
      </c>
      <c r="AV1062" s="55"/>
      <c r="AW1062" s="55"/>
      <c r="AX1062" s="249" t="str">
        <f>IF(V1062="","",EOMONTH(EDATE(Tabla1[[#This Row],[Fecha Finalización]],2),0))</f>
        <v/>
      </c>
      <c r="AY1062" s="156"/>
      <c r="AZ1062" s="250" t="str">
        <f>IF(V1062="","",EOMONTH(EDATE(Tabla1[[#This Row],[Fecha Finalización]],3),0))</f>
        <v/>
      </c>
      <c r="BA1062" s="39"/>
      <c r="BB1062" s="39"/>
      <c r="BC1062" s="238"/>
      <c r="BD1062" s="234" t="str">
        <f>IF(F1062="","",Tabla1[[#This Row],[sem 01]]&amp;Tabla1[[#This Row],[sem 02]]&amp;Tabla1[[#This Row],[sem 03]])</f>
        <v/>
      </c>
      <c r="BE1062" s="235" t="str">
        <f>+IF(TRIM(F1062)="","",$B$1&amp;"-"&amp;Tabla1[[#This Row],[Mes Inscrito]]&amp;"-"&amp;Tabla1[[#This Row],[Dia de clases Inscrito]]&amp;"-"&amp;Tabla1[[#This Row],[Horario Inscrito]]&amp;"-"&amp;Tabla1[[#This Row],[Fecha Inicio grupo]])</f>
        <v/>
      </c>
      <c r="BF1062" s="252" t="str">
        <f>IF(F1062="","",Tabla1[[#This Row],[Curso]])</f>
        <v/>
      </c>
      <c r="BG1062" s="253" t="str">
        <f>+IF(TRIM(F1062)="","",$B$1&amp;"-"&amp;TRIM(Tabla1[[#This Row],[Mes Inscrito]])&amp;"-"&amp;TRIM(Tabla1[[#This Row],[Dia de clases Inscrito]])&amp;"-"&amp;TRIM(Tabla1[[#This Row],[Horario Inscrito]])&amp;"-"&amp;TRIM(Tabla1[[#This Row],[Fecha Inicio grupo]])&amp;"-"&amp;TRIM(Tabla1[[#This Row],[Tipo Incrito]]))</f>
        <v/>
      </c>
      <c r="BH1062" s="254"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10"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10"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10" t="str">
        <f>IF(Tabla1[[#This Row],[Fecha Inicio grupo]]="","",IFERROR(VLOOKUP(Tabla1[[#This Row],[Mes de Alta como miembro]],Parámetros!$AM$2:$AN$16,2,0),"01/01/1900"))</f>
        <v/>
      </c>
    </row>
    <row r="1063" spans="1:63" ht="15" customHeight="1">
      <c r="A1063" s="68">
        <v>1060</v>
      </c>
      <c r="B1063" s="146"/>
      <c r="C1063" s="147"/>
      <c r="D1063" s="42"/>
      <c r="E1063" s="148"/>
      <c r="F1063" s="207"/>
      <c r="G1063" s="45"/>
      <c r="H1063" s="165"/>
      <c r="I1063" s="149"/>
      <c r="J1063" s="147"/>
      <c r="K1063" s="168"/>
      <c r="L1063" s="151"/>
      <c r="M1063" s="150"/>
      <c r="N1063" s="240" t="str">
        <f ca="1">IF(Tabla1[[#This Row],[Fecha de nac]]="","",IF(Tabla1[[#This Row],[Fecha Finalización]] &gt;=TODAY(), DATEDIF(Tabla1[[#This Row],[Fecha de nac]],TODAY(),"y"), ROUNDDOWN((Tabla1[[#This Row],[Fecha Finalización]] -Tabla1[[#This Row],[Fecha de nac]])/365,0)))</f>
        <v/>
      </c>
      <c r="O1063" s="171"/>
      <c r="P1063" s="152"/>
      <c r="Q1063" s="153"/>
      <c r="R1063" s="154"/>
      <c r="S1063" s="154"/>
      <c r="T1063" s="154"/>
      <c r="U1063" s="244" t="str">
        <f>IF(F1063="","",Tabla1[[#This Row],[Fecha Inicio grupo]]+3*7-7)</f>
        <v/>
      </c>
      <c r="V1063" s="245" t="str">
        <f>IF(F1063="","",EDATE(Tabla1[[#This Row],[Fecha Inicio grupo]],3))</f>
        <v/>
      </c>
      <c r="W1063" s="29"/>
      <c r="X1063" s="29"/>
      <c r="Y1063" s="155"/>
      <c r="Z1063" s="155"/>
      <c r="AA1063" s="155"/>
      <c r="AB1063" s="155"/>
      <c r="AC1063" s="155"/>
      <c r="AD1063" s="155"/>
      <c r="AE1063" s="155"/>
      <c r="AF1063" s="155"/>
      <c r="AG1063" s="155"/>
      <c r="AH1063" s="232"/>
      <c r="AI1063" s="232"/>
      <c r="AJ1063" s="233"/>
      <c r="AK1063" s="232"/>
      <c r="AL1063" s="232"/>
      <c r="AM1063" s="232"/>
      <c r="AN1063" s="232"/>
      <c r="AO1063" s="145"/>
      <c r="AP1063" s="247" t="str">
        <f>IF(F1063="","",IFERROR(VLOOKUP(SUBSTITUTE(SUBSTITUTE(Tabla1[[#This Row],[Uso Sistemas]],"T","P"),"N","F"),Parámetros!$M$2:$N$17,2,0),"Completar hasta 3ra sem. para evaluar a Probacionista"))</f>
        <v/>
      </c>
      <c r="AQ1063" s="156"/>
      <c r="AR1063" s="156"/>
      <c r="AS1063" s="156"/>
      <c r="AT1063" s="29"/>
      <c r="AU1063" s="55" t="str">
        <f>CONCATENATE(Tabla1[[#This Row],[sem 01]],Tabla1[[#This Row],[sem 02]],Tabla1[[#This Row],[sem 03]])</f>
        <v/>
      </c>
      <c r="AV1063" s="55"/>
      <c r="AW1063" s="55"/>
      <c r="AX1063" s="249" t="str">
        <f>IF(V1063="","",EOMONTH(EDATE(Tabla1[[#This Row],[Fecha Finalización]],2),0))</f>
        <v/>
      </c>
      <c r="AY1063" s="156"/>
      <c r="AZ1063" s="250" t="str">
        <f>IF(V1063="","",EOMONTH(EDATE(Tabla1[[#This Row],[Fecha Finalización]],3),0))</f>
        <v/>
      </c>
      <c r="BA1063" s="39"/>
      <c r="BB1063" s="39"/>
      <c r="BC1063" s="238"/>
      <c r="BD1063" s="234" t="str">
        <f>IF(F1063="","",Tabla1[[#This Row],[sem 01]]&amp;Tabla1[[#This Row],[sem 02]]&amp;Tabla1[[#This Row],[sem 03]])</f>
        <v/>
      </c>
      <c r="BE1063" s="235" t="str">
        <f>+IF(TRIM(F1063)="","",$B$1&amp;"-"&amp;Tabla1[[#This Row],[Mes Inscrito]]&amp;"-"&amp;Tabla1[[#This Row],[Dia de clases Inscrito]]&amp;"-"&amp;Tabla1[[#This Row],[Horario Inscrito]]&amp;"-"&amp;Tabla1[[#This Row],[Fecha Inicio grupo]])</f>
        <v/>
      </c>
      <c r="BF1063" s="252" t="str">
        <f>IF(F1063="","",Tabla1[[#This Row],[Curso]])</f>
        <v/>
      </c>
      <c r="BG1063" s="253" t="str">
        <f>+IF(TRIM(F1063)="","",$B$1&amp;"-"&amp;TRIM(Tabla1[[#This Row],[Mes Inscrito]])&amp;"-"&amp;TRIM(Tabla1[[#This Row],[Dia de clases Inscrito]])&amp;"-"&amp;TRIM(Tabla1[[#This Row],[Horario Inscrito]])&amp;"-"&amp;TRIM(Tabla1[[#This Row],[Fecha Inicio grupo]])&amp;"-"&amp;TRIM(Tabla1[[#This Row],[Tipo Incrito]]))</f>
        <v/>
      </c>
      <c r="BH1063" s="254"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10"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10"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10" t="str">
        <f>IF(Tabla1[[#This Row],[Fecha Inicio grupo]]="","",IFERROR(VLOOKUP(Tabla1[[#This Row],[Mes de Alta como miembro]],Parámetros!$AM$2:$AN$16,2,0),"01/01/1900"))</f>
        <v/>
      </c>
    </row>
    <row r="1064" spans="1:63" ht="15" customHeight="1">
      <c r="A1064" s="68">
        <v>1061</v>
      </c>
      <c r="B1064" s="146"/>
      <c r="C1064" s="147"/>
      <c r="D1064" s="42"/>
      <c r="E1064" s="148"/>
      <c r="F1064" s="207"/>
      <c r="G1064" s="45"/>
      <c r="H1064" s="165"/>
      <c r="I1064" s="149"/>
      <c r="J1064" s="147"/>
      <c r="K1064" s="168"/>
      <c r="L1064" s="151"/>
      <c r="M1064" s="150"/>
      <c r="N1064" s="240" t="str">
        <f ca="1">IF(Tabla1[[#This Row],[Fecha de nac]]="","",IF(Tabla1[[#This Row],[Fecha Finalización]] &gt;=TODAY(), DATEDIF(Tabla1[[#This Row],[Fecha de nac]],TODAY(),"y"), ROUNDDOWN((Tabla1[[#This Row],[Fecha Finalización]] -Tabla1[[#This Row],[Fecha de nac]])/365,0)))</f>
        <v/>
      </c>
      <c r="O1064" s="171"/>
      <c r="P1064" s="152"/>
      <c r="Q1064" s="153"/>
      <c r="R1064" s="154"/>
      <c r="S1064" s="154"/>
      <c r="T1064" s="154"/>
      <c r="U1064" s="244" t="str">
        <f>IF(F1064="","",Tabla1[[#This Row],[Fecha Inicio grupo]]+3*7-7)</f>
        <v/>
      </c>
      <c r="V1064" s="245" t="str">
        <f>IF(F1064="","",EDATE(Tabla1[[#This Row],[Fecha Inicio grupo]],3))</f>
        <v/>
      </c>
      <c r="W1064" s="29"/>
      <c r="X1064" s="29"/>
      <c r="Y1064" s="155"/>
      <c r="Z1064" s="155"/>
      <c r="AA1064" s="155"/>
      <c r="AB1064" s="155"/>
      <c r="AC1064" s="155"/>
      <c r="AD1064" s="155"/>
      <c r="AE1064" s="155"/>
      <c r="AF1064" s="155"/>
      <c r="AG1064" s="155"/>
      <c r="AH1064" s="232"/>
      <c r="AI1064" s="232"/>
      <c r="AJ1064" s="233"/>
      <c r="AK1064" s="232"/>
      <c r="AL1064" s="232"/>
      <c r="AM1064" s="232"/>
      <c r="AN1064" s="232"/>
      <c r="AO1064" s="145"/>
      <c r="AP1064" s="247" t="str">
        <f>IF(F1064="","",IFERROR(VLOOKUP(SUBSTITUTE(SUBSTITUTE(Tabla1[[#This Row],[Uso Sistemas]],"T","P"),"N","F"),Parámetros!$M$2:$N$17,2,0),"Completar hasta 3ra sem. para evaluar a Probacionista"))</f>
        <v/>
      </c>
      <c r="AQ1064" s="156"/>
      <c r="AR1064" s="156"/>
      <c r="AS1064" s="156"/>
      <c r="AT1064" s="29"/>
      <c r="AU1064" s="55" t="str">
        <f>CONCATENATE(Tabla1[[#This Row],[sem 01]],Tabla1[[#This Row],[sem 02]],Tabla1[[#This Row],[sem 03]])</f>
        <v/>
      </c>
      <c r="AV1064" s="55"/>
      <c r="AW1064" s="55"/>
      <c r="AX1064" s="249" t="str">
        <f>IF(V1064="","",EOMONTH(EDATE(Tabla1[[#This Row],[Fecha Finalización]],2),0))</f>
        <v/>
      </c>
      <c r="AY1064" s="156"/>
      <c r="AZ1064" s="250" t="str">
        <f>IF(V1064="","",EOMONTH(EDATE(Tabla1[[#This Row],[Fecha Finalización]],3),0))</f>
        <v/>
      </c>
      <c r="BA1064" s="39"/>
      <c r="BB1064" s="39"/>
      <c r="BC1064" s="238"/>
      <c r="BD1064" s="234" t="str">
        <f>IF(F1064="","",Tabla1[[#This Row],[sem 01]]&amp;Tabla1[[#This Row],[sem 02]]&amp;Tabla1[[#This Row],[sem 03]])</f>
        <v/>
      </c>
      <c r="BE1064" s="235" t="str">
        <f>+IF(TRIM(F1064)="","",$B$1&amp;"-"&amp;Tabla1[[#This Row],[Mes Inscrito]]&amp;"-"&amp;Tabla1[[#This Row],[Dia de clases Inscrito]]&amp;"-"&amp;Tabla1[[#This Row],[Horario Inscrito]]&amp;"-"&amp;Tabla1[[#This Row],[Fecha Inicio grupo]])</f>
        <v/>
      </c>
      <c r="BF1064" s="252" t="str">
        <f>IF(F1064="","",Tabla1[[#This Row],[Curso]])</f>
        <v/>
      </c>
      <c r="BG1064" s="253" t="str">
        <f>+IF(TRIM(F1064)="","",$B$1&amp;"-"&amp;TRIM(Tabla1[[#This Row],[Mes Inscrito]])&amp;"-"&amp;TRIM(Tabla1[[#This Row],[Dia de clases Inscrito]])&amp;"-"&amp;TRIM(Tabla1[[#This Row],[Horario Inscrito]])&amp;"-"&amp;TRIM(Tabla1[[#This Row],[Fecha Inicio grupo]])&amp;"-"&amp;TRIM(Tabla1[[#This Row],[Tipo Incrito]]))</f>
        <v/>
      </c>
      <c r="BH1064" s="254"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10"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10"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10" t="str">
        <f>IF(Tabla1[[#This Row],[Fecha Inicio grupo]]="","",IFERROR(VLOOKUP(Tabla1[[#This Row],[Mes de Alta como miembro]],Parámetros!$AM$2:$AN$16,2,0),"01/01/1900"))</f>
        <v/>
      </c>
    </row>
    <row r="1065" spans="1:63" ht="15" customHeight="1">
      <c r="A1065" s="68">
        <v>1062</v>
      </c>
      <c r="B1065" s="146"/>
      <c r="C1065" s="147"/>
      <c r="D1065" s="42"/>
      <c r="E1065" s="148"/>
      <c r="F1065" s="207"/>
      <c r="G1065" s="45"/>
      <c r="H1065" s="165"/>
      <c r="I1065" s="149"/>
      <c r="J1065" s="147"/>
      <c r="K1065" s="168"/>
      <c r="L1065" s="151"/>
      <c r="M1065" s="150"/>
      <c r="N1065" s="240" t="str">
        <f ca="1">IF(Tabla1[[#This Row],[Fecha de nac]]="","",IF(Tabla1[[#This Row],[Fecha Finalización]] &gt;=TODAY(), DATEDIF(Tabla1[[#This Row],[Fecha de nac]],TODAY(),"y"), ROUNDDOWN((Tabla1[[#This Row],[Fecha Finalización]] -Tabla1[[#This Row],[Fecha de nac]])/365,0)))</f>
        <v/>
      </c>
      <c r="O1065" s="171"/>
      <c r="P1065" s="152"/>
      <c r="Q1065" s="153"/>
      <c r="R1065" s="154"/>
      <c r="S1065" s="154"/>
      <c r="T1065" s="154"/>
      <c r="U1065" s="244" t="str">
        <f>IF(F1065="","",Tabla1[[#This Row],[Fecha Inicio grupo]]+3*7-7)</f>
        <v/>
      </c>
      <c r="V1065" s="245" t="str">
        <f>IF(F1065="","",EDATE(Tabla1[[#This Row],[Fecha Inicio grupo]],3))</f>
        <v/>
      </c>
      <c r="W1065" s="29"/>
      <c r="X1065" s="29"/>
      <c r="Y1065" s="155"/>
      <c r="Z1065" s="155"/>
      <c r="AA1065" s="155"/>
      <c r="AB1065" s="155"/>
      <c r="AC1065" s="155"/>
      <c r="AD1065" s="155"/>
      <c r="AE1065" s="155"/>
      <c r="AF1065" s="155"/>
      <c r="AG1065" s="155"/>
      <c r="AH1065" s="232"/>
      <c r="AI1065" s="232"/>
      <c r="AJ1065" s="233"/>
      <c r="AK1065" s="232"/>
      <c r="AL1065" s="232"/>
      <c r="AM1065" s="232"/>
      <c r="AN1065" s="232"/>
      <c r="AO1065" s="145"/>
      <c r="AP1065" s="247" t="str">
        <f>IF(F1065="","",IFERROR(VLOOKUP(SUBSTITUTE(SUBSTITUTE(Tabla1[[#This Row],[Uso Sistemas]],"T","P"),"N","F"),Parámetros!$M$2:$N$17,2,0),"Completar hasta 3ra sem. para evaluar a Probacionista"))</f>
        <v/>
      </c>
      <c r="AQ1065" s="156"/>
      <c r="AR1065" s="156"/>
      <c r="AS1065" s="156"/>
      <c r="AT1065" s="29"/>
      <c r="AU1065" s="55" t="str">
        <f>CONCATENATE(Tabla1[[#This Row],[sem 01]],Tabla1[[#This Row],[sem 02]],Tabla1[[#This Row],[sem 03]])</f>
        <v/>
      </c>
      <c r="AV1065" s="55"/>
      <c r="AW1065" s="55"/>
      <c r="AX1065" s="249" t="str">
        <f>IF(V1065="","",EOMONTH(EDATE(Tabla1[[#This Row],[Fecha Finalización]],2),0))</f>
        <v/>
      </c>
      <c r="AY1065" s="156"/>
      <c r="AZ1065" s="250" t="str">
        <f>IF(V1065="","",EOMONTH(EDATE(Tabla1[[#This Row],[Fecha Finalización]],3),0))</f>
        <v/>
      </c>
      <c r="BA1065" s="39"/>
      <c r="BB1065" s="39"/>
      <c r="BC1065" s="238"/>
      <c r="BD1065" s="234" t="str">
        <f>IF(F1065="","",Tabla1[[#This Row],[sem 01]]&amp;Tabla1[[#This Row],[sem 02]]&amp;Tabla1[[#This Row],[sem 03]])</f>
        <v/>
      </c>
      <c r="BE1065" s="235" t="str">
        <f>+IF(TRIM(F1065)="","",$B$1&amp;"-"&amp;Tabla1[[#This Row],[Mes Inscrito]]&amp;"-"&amp;Tabla1[[#This Row],[Dia de clases Inscrito]]&amp;"-"&amp;Tabla1[[#This Row],[Horario Inscrito]]&amp;"-"&amp;Tabla1[[#This Row],[Fecha Inicio grupo]])</f>
        <v/>
      </c>
      <c r="BF1065" s="252" t="str">
        <f>IF(F1065="","",Tabla1[[#This Row],[Curso]])</f>
        <v/>
      </c>
      <c r="BG1065" s="253" t="str">
        <f>+IF(TRIM(F1065)="","",$B$1&amp;"-"&amp;TRIM(Tabla1[[#This Row],[Mes Inscrito]])&amp;"-"&amp;TRIM(Tabla1[[#This Row],[Dia de clases Inscrito]])&amp;"-"&amp;TRIM(Tabla1[[#This Row],[Horario Inscrito]])&amp;"-"&amp;TRIM(Tabla1[[#This Row],[Fecha Inicio grupo]])&amp;"-"&amp;TRIM(Tabla1[[#This Row],[Tipo Incrito]]))</f>
        <v/>
      </c>
      <c r="BH1065" s="254"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10"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10"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10" t="str">
        <f>IF(Tabla1[[#This Row],[Fecha Inicio grupo]]="","",IFERROR(VLOOKUP(Tabla1[[#This Row],[Mes de Alta como miembro]],Parámetros!$AM$2:$AN$16,2,0),"01/01/1900"))</f>
        <v/>
      </c>
    </row>
    <row r="1066" spans="1:63" ht="15" customHeight="1">
      <c r="A1066" s="68">
        <v>1063</v>
      </c>
      <c r="B1066" s="146"/>
      <c r="C1066" s="147"/>
      <c r="D1066" s="42"/>
      <c r="E1066" s="148"/>
      <c r="F1066" s="207"/>
      <c r="G1066" s="45"/>
      <c r="H1066" s="165"/>
      <c r="I1066" s="149"/>
      <c r="J1066" s="147"/>
      <c r="K1066" s="168"/>
      <c r="L1066" s="151"/>
      <c r="M1066" s="150"/>
      <c r="N1066" s="240" t="str">
        <f ca="1">IF(Tabla1[[#This Row],[Fecha de nac]]="","",IF(Tabla1[[#This Row],[Fecha Finalización]] &gt;=TODAY(), DATEDIF(Tabla1[[#This Row],[Fecha de nac]],TODAY(),"y"), ROUNDDOWN((Tabla1[[#This Row],[Fecha Finalización]] -Tabla1[[#This Row],[Fecha de nac]])/365,0)))</f>
        <v/>
      </c>
      <c r="O1066" s="171"/>
      <c r="P1066" s="152"/>
      <c r="Q1066" s="153"/>
      <c r="R1066" s="154"/>
      <c r="S1066" s="154"/>
      <c r="T1066" s="154"/>
      <c r="U1066" s="244" t="str">
        <f>IF(F1066="","",Tabla1[[#This Row],[Fecha Inicio grupo]]+3*7-7)</f>
        <v/>
      </c>
      <c r="V1066" s="245" t="str">
        <f>IF(F1066="","",EDATE(Tabla1[[#This Row],[Fecha Inicio grupo]],3))</f>
        <v/>
      </c>
      <c r="W1066" s="29"/>
      <c r="X1066" s="29"/>
      <c r="Y1066" s="155"/>
      <c r="Z1066" s="155"/>
      <c r="AA1066" s="155"/>
      <c r="AB1066" s="155"/>
      <c r="AC1066" s="155"/>
      <c r="AD1066" s="155"/>
      <c r="AE1066" s="155"/>
      <c r="AF1066" s="155"/>
      <c r="AG1066" s="155"/>
      <c r="AH1066" s="232"/>
      <c r="AI1066" s="232"/>
      <c r="AJ1066" s="233"/>
      <c r="AK1066" s="232"/>
      <c r="AL1066" s="232"/>
      <c r="AM1066" s="232"/>
      <c r="AN1066" s="232"/>
      <c r="AO1066" s="145"/>
      <c r="AP1066" s="247" t="str">
        <f>IF(F1066="","",IFERROR(VLOOKUP(SUBSTITUTE(SUBSTITUTE(Tabla1[[#This Row],[Uso Sistemas]],"T","P"),"N","F"),Parámetros!$M$2:$N$17,2,0),"Completar hasta 3ra sem. para evaluar a Probacionista"))</f>
        <v/>
      </c>
      <c r="AQ1066" s="156"/>
      <c r="AR1066" s="156"/>
      <c r="AS1066" s="156"/>
      <c r="AT1066" s="29"/>
      <c r="AU1066" s="55" t="str">
        <f>CONCATENATE(Tabla1[[#This Row],[sem 01]],Tabla1[[#This Row],[sem 02]],Tabla1[[#This Row],[sem 03]])</f>
        <v/>
      </c>
      <c r="AV1066" s="55"/>
      <c r="AW1066" s="55"/>
      <c r="AX1066" s="249" t="str">
        <f>IF(V1066="","",EOMONTH(EDATE(Tabla1[[#This Row],[Fecha Finalización]],2),0))</f>
        <v/>
      </c>
      <c r="AY1066" s="156"/>
      <c r="AZ1066" s="250" t="str">
        <f>IF(V1066="","",EOMONTH(EDATE(Tabla1[[#This Row],[Fecha Finalización]],3),0))</f>
        <v/>
      </c>
      <c r="BA1066" s="39"/>
      <c r="BB1066" s="39"/>
      <c r="BC1066" s="238"/>
      <c r="BD1066" s="234" t="str">
        <f>IF(F1066="","",Tabla1[[#This Row],[sem 01]]&amp;Tabla1[[#This Row],[sem 02]]&amp;Tabla1[[#This Row],[sem 03]])</f>
        <v/>
      </c>
      <c r="BE1066" s="235" t="str">
        <f>+IF(TRIM(F1066)="","",$B$1&amp;"-"&amp;Tabla1[[#This Row],[Mes Inscrito]]&amp;"-"&amp;Tabla1[[#This Row],[Dia de clases Inscrito]]&amp;"-"&amp;Tabla1[[#This Row],[Horario Inscrito]]&amp;"-"&amp;Tabla1[[#This Row],[Fecha Inicio grupo]])</f>
        <v/>
      </c>
      <c r="BF1066" s="252" t="str">
        <f>IF(F1066="","",Tabla1[[#This Row],[Curso]])</f>
        <v/>
      </c>
      <c r="BG1066" s="253" t="str">
        <f>+IF(TRIM(F1066)="","",$B$1&amp;"-"&amp;TRIM(Tabla1[[#This Row],[Mes Inscrito]])&amp;"-"&amp;TRIM(Tabla1[[#This Row],[Dia de clases Inscrito]])&amp;"-"&amp;TRIM(Tabla1[[#This Row],[Horario Inscrito]])&amp;"-"&amp;TRIM(Tabla1[[#This Row],[Fecha Inicio grupo]])&amp;"-"&amp;TRIM(Tabla1[[#This Row],[Tipo Incrito]]))</f>
        <v/>
      </c>
      <c r="BH1066" s="254"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10"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10"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10" t="str">
        <f>IF(Tabla1[[#This Row],[Fecha Inicio grupo]]="","",IFERROR(VLOOKUP(Tabla1[[#This Row],[Mes de Alta como miembro]],Parámetros!$AM$2:$AN$16,2,0),"01/01/1900"))</f>
        <v/>
      </c>
    </row>
    <row r="1067" spans="1:63" ht="15" customHeight="1">
      <c r="A1067" s="68">
        <v>1064</v>
      </c>
      <c r="B1067" s="146"/>
      <c r="C1067" s="147"/>
      <c r="D1067" s="42"/>
      <c r="E1067" s="148"/>
      <c r="F1067" s="207"/>
      <c r="G1067" s="45"/>
      <c r="H1067" s="165"/>
      <c r="I1067" s="149"/>
      <c r="J1067" s="147"/>
      <c r="K1067" s="168"/>
      <c r="L1067" s="151"/>
      <c r="M1067" s="150"/>
      <c r="N1067" s="240" t="str">
        <f ca="1">IF(Tabla1[[#This Row],[Fecha de nac]]="","",IF(Tabla1[[#This Row],[Fecha Finalización]] &gt;=TODAY(), DATEDIF(Tabla1[[#This Row],[Fecha de nac]],TODAY(),"y"), ROUNDDOWN((Tabla1[[#This Row],[Fecha Finalización]] -Tabla1[[#This Row],[Fecha de nac]])/365,0)))</f>
        <v/>
      </c>
      <c r="O1067" s="171"/>
      <c r="P1067" s="152"/>
      <c r="Q1067" s="153"/>
      <c r="R1067" s="154"/>
      <c r="S1067" s="154"/>
      <c r="T1067" s="154"/>
      <c r="U1067" s="244" t="str">
        <f>IF(F1067="","",Tabla1[[#This Row],[Fecha Inicio grupo]]+3*7-7)</f>
        <v/>
      </c>
      <c r="V1067" s="245" t="str">
        <f>IF(F1067="","",EDATE(Tabla1[[#This Row],[Fecha Inicio grupo]],3))</f>
        <v/>
      </c>
      <c r="W1067" s="29"/>
      <c r="X1067" s="29"/>
      <c r="Y1067" s="155"/>
      <c r="Z1067" s="155"/>
      <c r="AA1067" s="155"/>
      <c r="AB1067" s="155"/>
      <c r="AC1067" s="155"/>
      <c r="AD1067" s="155"/>
      <c r="AE1067" s="155"/>
      <c r="AF1067" s="155"/>
      <c r="AG1067" s="155"/>
      <c r="AH1067" s="232"/>
      <c r="AI1067" s="232"/>
      <c r="AJ1067" s="233"/>
      <c r="AK1067" s="232"/>
      <c r="AL1067" s="232"/>
      <c r="AM1067" s="232"/>
      <c r="AN1067" s="232"/>
      <c r="AO1067" s="145"/>
      <c r="AP1067" s="247" t="str">
        <f>IF(F1067="","",IFERROR(VLOOKUP(SUBSTITUTE(SUBSTITUTE(Tabla1[[#This Row],[Uso Sistemas]],"T","P"),"N","F"),Parámetros!$M$2:$N$17,2,0),"Completar hasta 3ra sem. para evaluar a Probacionista"))</f>
        <v/>
      </c>
      <c r="AQ1067" s="156"/>
      <c r="AR1067" s="156"/>
      <c r="AS1067" s="156"/>
      <c r="AT1067" s="29"/>
      <c r="AU1067" s="55" t="str">
        <f>CONCATENATE(Tabla1[[#This Row],[sem 01]],Tabla1[[#This Row],[sem 02]],Tabla1[[#This Row],[sem 03]])</f>
        <v/>
      </c>
      <c r="AV1067" s="55"/>
      <c r="AW1067" s="55"/>
      <c r="AX1067" s="249" t="str">
        <f>IF(V1067="","",EOMONTH(EDATE(Tabla1[[#This Row],[Fecha Finalización]],2),0))</f>
        <v/>
      </c>
      <c r="AY1067" s="156"/>
      <c r="AZ1067" s="250" t="str">
        <f>IF(V1067="","",EOMONTH(EDATE(Tabla1[[#This Row],[Fecha Finalización]],3),0))</f>
        <v/>
      </c>
      <c r="BA1067" s="39"/>
      <c r="BB1067" s="39"/>
      <c r="BC1067" s="238"/>
      <c r="BD1067" s="234" t="str">
        <f>IF(F1067="","",Tabla1[[#This Row],[sem 01]]&amp;Tabla1[[#This Row],[sem 02]]&amp;Tabla1[[#This Row],[sem 03]])</f>
        <v/>
      </c>
      <c r="BE1067" s="235" t="str">
        <f>+IF(TRIM(F1067)="","",$B$1&amp;"-"&amp;Tabla1[[#This Row],[Mes Inscrito]]&amp;"-"&amp;Tabla1[[#This Row],[Dia de clases Inscrito]]&amp;"-"&amp;Tabla1[[#This Row],[Horario Inscrito]]&amp;"-"&amp;Tabla1[[#This Row],[Fecha Inicio grupo]])</f>
        <v/>
      </c>
      <c r="BF1067" s="252" t="str">
        <f>IF(F1067="","",Tabla1[[#This Row],[Curso]])</f>
        <v/>
      </c>
      <c r="BG1067" s="253" t="str">
        <f>+IF(TRIM(F1067)="","",$B$1&amp;"-"&amp;TRIM(Tabla1[[#This Row],[Mes Inscrito]])&amp;"-"&amp;TRIM(Tabla1[[#This Row],[Dia de clases Inscrito]])&amp;"-"&amp;TRIM(Tabla1[[#This Row],[Horario Inscrito]])&amp;"-"&amp;TRIM(Tabla1[[#This Row],[Fecha Inicio grupo]])&amp;"-"&amp;TRIM(Tabla1[[#This Row],[Tipo Incrito]]))</f>
        <v/>
      </c>
      <c r="BH1067" s="254"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10"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10"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10" t="str">
        <f>IF(Tabla1[[#This Row],[Fecha Inicio grupo]]="","",IFERROR(VLOOKUP(Tabla1[[#This Row],[Mes de Alta como miembro]],Parámetros!$AM$2:$AN$16,2,0),"01/01/1900"))</f>
        <v/>
      </c>
    </row>
    <row r="1068" spans="1:63" ht="15" customHeight="1">
      <c r="A1068" s="68">
        <v>1065</v>
      </c>
      <c r="B1068" s="146"/>
      <c r="C1068" s="147"/>
      <c r="D1068" s="42"/>
      <c r="E1068" s="148"/>
      <c r="F1068" s="207"/>
      <c r="G1068" s="45"/>
      <c r="H1068" s="165"/>
      <c r="I1068" s="149"/>
      <c r="J1068" s="147"/>
      <c r="K1068" s="168"/>
      <c r="L1068" s="151"/>
      <c r="M1068" s="150"/>
      <c r="N1068" s="240" t="str">
        <f ca="1">IF(Tabla1[[#This Row],[Fecha de nac]]="","",IF(Tabla1[[#This Row],[Fecha Finalización]] &gt;=TODAY(), DATEDIF(Tabla1[[#This Row],[Fecha de nac]],TODAY(),"y"), ROUNDDOWN((Tabla1[[#This Row],[Fecha Finalización]] -Tabla1[[#This Row],[Fecha de nac]])/365,0)))</f>
        <v/>
      </c>
      <c r="O1068" s="171"/>
      <c r="P1068" s="152"/>
      <c r="Q1068" s="153"/>
      <c r="R1068" s="154"/>
      <c r="S1068" s="154"/>
      <c r="T1068" s="154"/>
      <c r="U1068" s="244" t="str">
        <f>IF(F1068="","",Tabla1[[#This Row],[Fecha Inicio grupo]]+3*7-7)</f>
        <v/>
      </c>
      <c r="V1068" s="245" t="str">
        <f>IF(F1068="","",EDATE(Tabla1[[#This Row],[Fecha Inicio grupo]],3))</f>
        <v/>
      </c>
      <c r="W1068" s="29"/>
      <c r="X1068" s="29"/>
      <c r="Y1068" s="155"/>
      <c r="Z1068" s="155"/>
      <c r="AA1068" s="155"/>
      <c r="AB1068" s="155"/>
      <c r="AC1068" s="155"/>
      <c r="AD1068" s="155"/>
      <c r="AE1068" s="155"/>
      <c r="AF1068" s="155"/>
      <c r="AG1068" s="155"/>
      <c r="AH1068" s="232"/>
      <c r="AI1068" s="232"/>
      <c r="AJ1068" s="233"/>
      <c r="AK1068" s="232"/>
      <c r="AL1068" s="232"/>
      <c r="AM1068" s="232"/>
      <c r="AN1068" s="232"/>
      <c r="AO1068" s="145"/>
      <c r="AP1068" s="247" t="str">
        <f>IF(F1068="","",IFERROR(VLOOKUP(SUBSTITUTE(SUBSTITUTE(Tabla1[[#This Row],[Uso Sistemas]],"T","P"),"N","F"),Parámetros!$M$2:$N$17,2,0),"Completar hasta 3ra sem. para evaluar a Probacionista"))</f>
        <v/>
      </c>
      <c r="AQ1068" s="156"/>
      <c r="AR1068" s="156"/>
      <c r="AS1068" s="156"/>
      <c r="AT1068" s="29"/>
      <c r="AU1068" s="55" t="str">
        <f>CONCATENATE(Tabla1[[#This Row],[sem 01]],Tabla1[[#This Row],[sem 02]],Tabla1[[#This Row],[sem 03]])</f>
        <v/>
      </c>
      <c r="AV1068" s="55"/>
      <c r="AW1068" s="55"/>
      <c r="AX1068" s="249" t="str">
        <f>IF(V1068="","",EOMONTH(EDATE(Tabla1[[#This Row],[Fecha Finalización]],2),0))</f>
        <v/>
      </c>
      <c r="AY1068" s="156"/>
      <c r="AZ1068" s="250" t="str">
        <f>IF(V1068="","",EOMONTH(EDATE(Tabla1[[#This Row],[Fecha Finalización]],3),0))</f>
        <v/>
      </c>
      <c r="BA1068" s="39"/>
      <c r="BB1068" s="39"/>
      <c r="BC1068" s="238"/>
      <c r="BD1068" s="234" t="str">
        <f>IF(F1068="","",Tabla1[[#This Row],[sem 01]]&amp;Tabla1[[#This Row],[sem 02]]&amp;Tabla1[[#This Row],[sem 03]])</f>
        <v/>
      </c>
      <c r="BE1068" s="235" t="str">
        <f>+IF(TRIM(F1068)="","",$B$1&amp;"-"&amp;Tabla1[[#This Row],[Mes Inscrito]]&amp;"-"&amp;Tabla1[[#This Row],[Dia de clases Inscrito]]&amp;"-"&amp;Tabla1[[#This Row],[Horario Inscrito]]&amp;"-"&amp;Tabla1[[#This Row],[Fecha Inicio grupo]])</f>
        <v/>
      </c>
      <c r="BF1068" s="252" t="str">
        <f>IF(F1068="","",Tabla1[[#This Row],[Curso]])</f>
        <v/>
      </c>
      <c r="BG1068" s="253" t="str">
        <f>+IF(TRIM(F1068)="","",$B$1&amp;"-"&amp;TRIM(Tabla1[[#This Row],[Mes Inscrito]])&amp;"-"&amp;TRIM(Tabla1[[#This Row],[Dia de clases Inscrito]])&amp;"-"&amp;TRIM(Tabla1[[#This Row],[Horario Inscrito]])&amp;"-"&amp;TRIM(Tabla1[[#This Row],[Fecha Inicio grupo]])&amp;"-"&amp;TRIM(Tabla1[[#This Row],[Tipo Incrito]]))</f>
        <v/>
      </c>
      <c r="BH1068" s="254"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10"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10"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10" t="str">
        <f>IF(Tabla1[[#This Row],[Fecha Inicio grupo]]="","",IFERROR(VLOOKUP(Tabla1[[#This Row],[Mes de Alta como miembro]],Parámetros!$AM$2:$AN$16,2,0),"01/01/1900"))</f>
        <v/>
      </c>
    </row>
    <row r="1069" spans="1:63" ht="15" customHeight="1">
      <c r="A1069" s="68">
        <v>1066</v>
      </c>
      <c r="B1069" s="146"/>
      <c r="C1069" s="147"/>
      <c r="D1069" s="42"/>
      <c r="E1069" s="148"/>
      <c r="F1069" s="207"/>
      <c r="G1069" s="45"/>
      <c r="H1069" s="165"/>
      <c r="I1069" s="149"/>
      <c r="J1069" s="147"/>
      <c r="K1069" s="168"/>
      <c r="L1069" s="151"/>
      <c r="M1069" s="150"/>
      <c r="N1069" s="240" t="str">
        <f ca="1">IF(Tabla1[[#This Row],[Fecha de nac]]="","",IF(Tabla1[[#This Row],[Fecha Finalización]] &gt;=TODAY(), DATEDIF(Tabla1[[#This Row],[Fecha de nac]],TODAY(),"y"), ROUNDDOWN((Tabla1[[#This Row],[Fecha Finalización]] -Tabla1[[#This Row],[Fecha de nac]])/365,0)))</f>
        <v/>
      </c>
      <c r="O1069" s="171"/>
      <c r="P1069" s="152"/>
      <c r="Q1069" s="153"/>
      <c r="R1069" s="154"/>
      <c r="S1069" s="154"/>
      <c r="T1069" s="154"/>
      <c r="U1069" s="244" t="str">
        <f>IF(F1069="","",Tabla1[[#This Row],[Fecha Inicio grupo]]+3*7-7)</f>
        <v/>
      </c>
      <c r="V1069" s="245" t="str">
        <f>IF(F1069="","",EDATE(Tabla1[[#This Row],[Fecha Inicio grupo]],3))</f>
        <v/>
      </c>
      <c r="W1069" s="29"/>
      <c r="X1069" s="29"/>
      <c r="Y1069" s="155"/>
      <c r="Z1069" s="155"/>
      <c r="AA1069" s="155"/>
      <c r="AB1069" s="155"/>
      <c r="AC1069" s="155"/>
      <c r="AD1069" s="155"/>
      <c r="AE1069" s="155"/>
      <c r="AF1069" s="155"/>
      <c r="AG1069" s="155"/>
      <c r="AH1069" s="232"/>
      <c r="AI1069" s="232"/>
      <c r="AJ1069" s="233"/>
      <c r="AK1069" s="232"/>
      <c r="AL1069" s="232"/>
      <c r="AM1069" s="232"/>
      <c r="AN1069" s="232"/>
      <c r="AO1069" s="145"/>
      <c r="AP1069" s="247" t="str">
        <f>IF(F1069="","",IFERROR(VLOOKUP(SUBSTITUTE(SUBSTITUTE(Tabla1[[#This Row],[Uso Sistemas]],"T","P"),"N","F"),Parámetros!$M$2:$N$17,2,0),"Completar hasta 3ra sem. para evaluar a Probacionista"))</f>
        <v/>
      </c>
      <c r="AQ1069" s="156"/>
      <c r="AR1069" s="156"/>
      <c r="AS1069" s="156"/>
      <c r="AT1069" s="29"/>
      <c r="AU1069" s="55" t="str">
        <f>CONCATENATE(Tabla1[[#This Row],[sem 01]],Tabla1[[#This Row],[sem 02]],Tabla1[[#This Row],[sem 03]])</f>
        <v/>
      </c>
      <c r="AV1069" s="55"/>
      <c r="AW1069" s="55"/>
      <c r="AX1069" s="249" t="str">
        <f>IF(V1069="","",EOMONTH(EDATE(Tabla1[[#This Row],[Fecha Finalización]],2),0))</f>
        <v/>
      </c>
      <c r="AY1069" s="156"/>
      <c r="AZ1069" s="250" t="str">
        <f>IF(V1069="","",EOMONTH(EDATE(Tabla1[[#This Row],[Fecha Finalización]],3),0))</f>
        <v/>
      </c>
      <c r="BA1069" s="39"/>
      <c r="BB1069" s="39"/>
      <c r="BC1069" s="238"/>
      <c r="BD1069" s="234" t="str">
        <f>IF(F1069="","",Tabla1[[#This Row],[sem 01]]&amp;Tabla1[[#This Row],[sem 02]]&amp;Tabla1[[#This Row],[sem 03]])</f>
        <v/>
      </c>
      <c r="BE1069" s="235" t="str">
        <f>+IF(TRIM(F1069)="","",$B$1&amp;"-"&amp;Tabla1[[#This Row],[Mes Inscrito]]&amp;"-"&amp;Tabla1[[#This Row],[Dia de clases Inscrito]]&amp;"-"&amp;Tabla1[[#This Row],[Horario Inscrito]]&amp;"-"&amp;Tabla1[[#This Row],[Fecha Inicio grupo]])</f>
        <v/>
      </c>
      <c r="BF1069" s="252" t="str">
        <f>IF(F1069="","",Tabla1[[#This Row],[Curso]])</f>
        <v/>
      </c>
      <c r="BG1069" s="253" t="str">
        <f>+IF(TRIM(F1069)="","",$B$1&amp;"-"&amp;TRIM(Tabla1[[#This Row],[Mes Inscrito]])&amp;"-"&amp;TRIM(Tabla1[[#This Row],[Dia de clases Inscrito]])&amp;"-"&amp;TRIM(Tabla1[[#This Row],[Horario Inscrito]])&amp;"-"&amp;TRIM(Tabla1[[#This Row],[Fecha Inicio grupo]])&amp;"-"&amp;TRIM(Tabla1[[#This Row],[Tipo Incrito]]))</f>
        <v/>
      </c>
      <c r="BH1069" s="254"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10"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10"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10" t="str">
        <f>IF(Tabla1[[#This Row],[Fecha Inicio grupo]]="","",IFERROR(VLOOKUP(Tabla1[[#This Row],[Mes de Alta como miembro]],Parámetros!$AM$2:$AN$16,2,0),"01/01/1900"))</f>
        <v/>
      </c>
    </row>
    <row r="1070" spans="1:63" ht="15" customHeight="1">
      <c r="A1070" s="68">
        <v>1067</v>
      </c>
      <c r="B1070" s="146"/>
      <c r="C1070" s="147"/>
      <c r="D1070" s="42"/>
      <c r="E1070" s="148"/>
      <c r="F1070" s="207"/>
      <c r="G1070" s="45"/>
      <c r="H1070" s="165"/>
      <c r="I1070" s="149"/>
      <c r="J1070" s="147"/>
      <c r="K1070" s="168"/>
      <c r="L1070" s="151"/>
      <c r="M1070" s="150"/>
      <c r="N1070" s="240" t="str">
        <f ca="1">IF(Tabla1[[#This Row],[Fecha de nac]]="","",IF(Tabla1[[#This Row],[Fecha Finalización]] &gt;=TODAY(), DATEDIF(Tabla1[[#This Row],[Fecha de nac]],TODAY(),"y"), ROUNDDOWN((Tabla1[[#This Row],[Fecha Finalización]] -Tabla1[[#This Row],[Fecha de nac]])/365,0)))</f>
        <v/>
      </c>
      <c r="O1070" s="171"/>
      <c r="P1070" s="152"/>
      <c r="Q1070" s="153"/>
      <c r="R1070" s="154"/>
      <c r="S1070" s="154"/>
      <c r="T1070" s="154"/>
      <c r="U1070" s="244" t="str">
        <f>IF(F1070="","",Tabla1[[#This Row],[Fecha Inicio grupo]]+3*7-7)</f>
        <v/>
      </c>
      <c r="V1070" s="245" t="str">
        <f>IF(F1070="","",EDATE(Tabla1[[#This Row],[Fecha Inicio grupo]],3))</f>
        <v/>
      </c>
      <c r="W1070" s="29"/>
      <c r="X1070" s="29"/>
      <c r="Y1070" s="155"/>
      <c r="Z1070" s="155"/>
      <c r="AA1070" s="155"/>
      <c r="AB1070" s="155"/>
      <c r="AC1070" s="155"/>
      <c r="AD1070" s="155"/>
      <c r="AE1070" s="155"/>
      <c r="AF1070" s="155"/>
      <c r="AG1070" s="155"/>
      <c r="AH1070" s="232"/>
      <c r="AI1070" s="232"/>
      <c r="AJ1070" s="233"/>
      <c r="AK1070" s="232"/>
      <c r="AL1070" s="232"/>
      <c r="AM1070" s="232"/>
      <c r="AN1070" s="232"/>
      <c r="AO1070" s="145"/>
      <c r="AP1070" s="247" t="str">
        <f>IF(F1070="","",IFERROR(VLOOKUP(SUBSTITUTE(SUBSTITUTE(Tabla1[[#This Row],[Uso Sistemas]],"T","P"),"N","F"),Parámetros!$M$2:$N$17,2,0),"Completar hasta 3ra sem. para evaluar a Probacionista"))</f>
        <v/>
      </c>
      <c r="AQ1070" s="156"/>
      <c r="AR1070" s="156"/>
      <c r="AS1070" s="156"/>
      <c r="AT1070" s="29"/>
      <c r="AU1070" s="55" t="str">
        <f>CONCATENATE(Tabla1[[#This Row],[sem 01]],Tabla1[[#This Row],[sem 02]],Tabla1[[#This Row],[sem 03]])</f>
        <v/>
      </c>
      <c r="AV1070" s="55"/>
      <c r="AW1070" s="55"/>
      <c r="AX1070" s="249" t="str">
        <f>IF(V1070="","",EOMONTH(EDATE(Tabla1[[#This Row],[Fecha Finalización]],2),0))</f>
        <v/>
      </c>
      <c r="AY1070" s="156"/>
      <c r="AZ1070" s="250" t="str">
        <f>IF(V1070="","",EOMONTH(EDATE(Tabla1[[#This Row],[Fecha Finalización]],3),0))</f>
        <v/>
      </c>
      <c r="BA1070" s="39"/>
      <c r="BB1070" s="39"/>
      <c r="BC1070" s="238"/>
      <c r="BD1070" s="234" t="str">
        <f>IF(F1070="","",Tabla1[[#This Row],[sem 01]]&amp;Tabla1[[#This Row],[sem 02]]&amp;Tabla1[[#This Row],[sem 03]])</f>
        <v/>
      </c>
      <c r="BE1070" s="235" t="str">
        <f>+IF(TRIM(F1070)="","",$B$1&amp;"-"&amp;Tabla1[[#This Row],[Mes Inscrito]]&amp;"-"&amp;Tabla1[[#This Row],[Dia de clases Inscrito]]&amp;"-"&amp;Tabla1[[#This Row],[Horario Inscrito]]&amp;"-"&amp;Tabla1[[#This Row],[Fecha Inicio grupo]])</f>
        <v/>
      </c>
      <c r="BF1070" s="252" t="str">
        <f>IF(F1070="","",Tabla1[[#This Row],[Curso]])</f>
        <v/>
      </c>
      <c r="BG1070" s="253" t="str">
        <f>+IF(TRIM(F1070)="","",$B$1&amp;"-"&amp;TRIM(Tabla1[[#This Row],[Mes Inscrito]])&amp;"-"&amp;TRIM(Tabla1[[#This Row],[Dia de clases Inscrito]])&amp;"-"&amp;TRIM(Tabla1[[#This Row],[Horario Inscrito]])&amp;"-"&amp;TRIM(Tabla1[[#This Row],[Fecha Inicio grupo]])&amp;"-"&amp;TRIM(Tabla1[[#This Row],[Tipo Incrito]]))</f>
        <v/>
      </c>
      <c r="BH1070" s="254"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10"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10"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10" t="str">
        <f>IF(Tabla1[[#This Row],[Fecha Inicio grupo]]="","",IFERROR(VLOOKUP(Tabla1[[#This Row],[Mes de Alta como miembro]],Parámetros!$AM$2:$AN$16,2,0),"01/01/1900"))</f>
        <v/>
      </c>
    </row>
    <row r="1071" spans="1:63" ht="15" customHeight="1">
      <c r="A1071" s="68">
        <v>1068</v>
      </c>
      <c r="B1071" s="146"/>
      <c r="C1071" s="147"/>
      <c r="D1071" s="42"/>
      <c r="E1071" s="148"/>
      <c r="F1071" s="207"/>
      <c r="G1071" s="45"/>
      <c r="H1071" s="165"/>
      <c r="I1071" s="149"/>
      <c r="J1071" s="147"/>
      <c r="K1071" s="168"/>
      <c r="L1071" s="151"/>
      <c r="M1071" s="150"/>
      <c r="N1071" s="240" t="str">
        <f ca="1">IF(Tabla1[[#This Row],[Fecha de nac]]="","",IF(Tabla1[[#This Row],[Fecha Finalización]] &gt;=TODAY(), DATEDIF(Tabla1[[#This Row],[Fecha de nac]],TODAY(),"y"), ROUNDDOWN((Tabla1[[#This Row],[Fecha Finalización]] -Tabla1[[#This Row],[Fecha de nac]])/365,0)))</f>
        <v/>
      </c>
      <c r="O1071" s="171"/>
      <c r="P1071" s="152"/>
      <c r="Q1071" s="153"/>
      <c r="R1071" s="154"/>
      <c r="S1071" s="154"/>
      <c r="T1071" s="154"/>
      <c r="U1071" s="244" t="str">
        <f>IF(F1071="","",Tabla1[[#This Row],[Fecha Inicio grupo]]+3*7-7)</f>
        <v/>
      </c>
      <c r="V1071" s="245" t="str">
        <f>IF(F1071="","",EDATE(Tabla1[[#This Row],[Fecha Inicio grupo]],3))</f>
        <v/>
      </c>
      <c r="W1071" s="29"/>
      <c r="X1071" s="29"/>
      <c r="Y1071" s="155"/>
      <c r="Z1071" s="155"/>
      <c r="AA1071" s="155"/>
      <c r="AB1071" s="155"/>
      <c r="AC1071" s="155"/>
      <c r="AD1071" s="155"/>
      <c r="AE1071" s="155"/>
      <c r="AF1071" s="155"/>
      <c r="AG1071" s="155"/>
      <c r="AH1071" s="232"/>
      <c r="AI1071" s="232"/>
      <c r="AJ1071" s="233"/>
      <c r="AK1071" s="232"/>
      <c r="AL1071" s="232"/>
      <c r="AM1071" s="232"/>
      <c r="AN1071" s="232"/>
      <c r="AO1071" s="145"/>
      <c r="AP1071" s="247" t="str">
        <f>IF(F1071="","",IFERROR(VLOOKUP(SUBSTITUTE(SUBSTITUTE(Tabla1[[#This Row],[Uso Sistemas]],"T","P"),"N","F"),Parámetros!$M$2:$N$17,2,0),"Completar hasta 3ra sem. para evaluar a Probacionista"))</f>
        <v/>
      </c>
      <c r="AQ1071" s="156"/>
      <c r="AR1071" s="156"/>
      <c r="AS1071" s="156"/>
      <c r="AT1071" s="29"/>
      <c r="AU1071" s="55" t="str">
        <f>CONCATENATE(Tabla1[[#This Row],[sem 01]],Tabla1[[#This Row],[sem 02]],Tabla1[[#This Row],[sem 03]])</f>
        <v/>
      </c>
      <c r="AV1071" s="55"/>
      <c r="AW1071" s="55"/>
      <c r="AX1071" s="249" t="str">
        <f>IF(V1071="","",EOMONTH(EDATE(Tabla1[[#This Row],[Fecha Finalización]],2),0))</f>
        <v/>
      </c>
      <c r="AY1071" s="156"/>
      <c r="AZ1071" s="250" t="str">
        <f>IF(V1071="","",EOMONTH(EDATE(Tabla1[[#This Row],[Fecha Finalización]],3),0))</f>
        <v/>
      </c>
      <c r="BA1071" s="39"/>
      <c r="BB1071" s="39"/>
      <c r="BC1071" s="238"/>
      <c r="BD1071" s="234" t="str">
        <f>IF(F1071="","",Tabla1[[#This Row],[sem 01]]&amp;Tabla1[[#This Row],[sem 02]]&amp;Tabla1[[#This Row],[sem 03]])</f>
        <v/>
      </c>
      <c r="BE1071" s="235" t="str">
        <f>+IF(TRIM(F1071)="","",$B$1&amp;"-"&amp;Tabla1[[#This Row],[Mes Inscrito]]&amp;"-"&amp;Tabla1[[#This Row],[Dia de clases Inscrito]]&amp;"-"&amp;Tabla1[[#This Row],[Horario Inscrito]]&amp;"-"&amp;Tabla1[[#This Row],[Fecha Inicio grupo]])</f>
        <v/>
      </c>
      <c r="BF1071" s="252" t="str">
        <f>IF(F1071="","",Tabla1[[#This Row],[Curso]])</f>
        <v/>
      </c>
      <c r="BG1071" s="253" t="str">
        <f>+IF(TRIM(F1071)="","",$B$1&amp;"-"&amp;TRIM(Tabla1[[#This Row],[Mes Inscrito]])&amp;"-"&amp;TRIM(Tabla1[[#This Row],[Dia de clases Inscrito]])&amp;"-"&amp;TRIM(Tabla1[[#This Row],[Horario Inscrito]])&amp;"-"&amp;TRIM(Tabla1[[#This Row],[Fecha Inicio grupo]])&amp;"-"&amp;TRIM(Tabla1[[#This Row],[Tipo Incrito]]))</f>
        <v/>
      </c>
      <c r="BH1071" s="254"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10"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10"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10" t="str">
        <f>IF(Tabla1[[#This Row],[Fecha Inicio grupo]]="","",IFERROR(VLOOKUP(Tabla1[[#This Row],[Mes de Alta como miembro]],Parámetros!$AM$2:$AN$16,2,0),"01/01/1900"))</f>
        <v/>
      </c>
    </row>
    <row r="1072" spans="1:63" ht="15" customHeight="1">
      <c r="A1072" s="68">
        <v>1069</v>
      </c>
      <c r="B1072" s="146"/>
      <c r="C1072" s="147"/>
      <c r="D1072" s="42"/>
      <c r="E1072" s="148"/>
      <c r="F1072" s="207"/>
      <c r="G1072" s="45"/>
      <c r="H1072" s="165"/>
      <c r="I1072" s="149"/>
      <c r="J1072" s="147"/>
      <c r="K1072" s="168"/>
      <c r="L1072" s="151"/>
      <c r="M1072" s="150"/>
      <c r="N1072" s="240" t="str">
        <f ca="1">IF(Tabla1[[#This Row],[Fecha de nac]]="","",IF(Tabla1[[#This Row],[Fecha Finalización]] &gt;=TODAY(), DATEDIF(Tabla1[[#This Row],[Fecha de nac]],TODAY(),"y"), ROUNDDOWN((Tabla1[[#This Row],[Fecha Finalización]] -Tabla1[[#This Row],[Fecha de nac]])/365,0)))</f>
        <v/>
      </c>
      <c r="O1072" s="171"/>
      <c r="P1072" s="152"/>
      <c r="Q1072" s="153"/>
      <c r="R1072" s="154"/>
      <c r="S1072" s="154"/>
      <c r="T1072" s="154"/>
      <c r="U1072" s="244" t="str">
        <f>IF(F1072="","",Tabla1[[#This Row],[Fecha Inicio grupo]]+3*7-7)</f>
        <v/>
      </c>
      <c r="V1072" s="245" t="str">
        <f>IF(F1072="","",EDATE(Tabla1[[#This Row],[Fecha Inicio grupo]],3))</f>
        <v/>
      </c>
      <c r="W1072" s="29"/>
      <c r="X1072" s="29"/>
      <c r="Y1072" s="155"/>
      <c r="Z1072" s="155"/>
      <c r="AA1072" s="155"/>
      <c r="AB1072" s="155"/>
      <c r="AC1072" s="155"/>
      <c r="AD1072" s="155"/>
      <c r="AE1072" s="155"/>
      <c r="AF1072" s="155"/>
      <c r="AG1072" s="155"/>
      <c r="AH1072" s="232"/>
      <c r="AI1072" s="232"/>
      <c r="AJ1072" s="233"/>
      <c r="AK1072" s="232"/>
      <c r="AL1072" s="232"/>
      <c r="AM1072" s="232"/>
      <c r="AN1072" s="232"/>
      <c r="AO1072" s="145"/>
      <c r="AP1072" s="247" t="str">
        <f>IF(F1072="","",IFERROR(VLOOKUP(SUBSTITUTE(SUBSTITUTE(Tabla1[[#This Row],[Uso Sistemas]],"T","P"),"N","F"),Parámetros!$M$2:$N$17,2,0),"Completar hasta 3ra sem. para evaluar a Probacionista"))</f>
        <v/>
      </c>
      <c r="AQ1072" s="156"/>
      <c r="AR1072" s="156"/>
      <c r="AS1072" s="156"/>
      <c r="AT1072" s="29"/>
      <c r="AU1072" s="55" t="str">
        <f>CONCATENATE(Tabla1[[#This Row],[sem 01]],Tabla1[[#This Row],[sem 02]],Tabla1[[#This Row],[sem 03]])</f>
        <v/>
      </c>
      <c r="AV1072" s="55"/>
      <c r="AW1072" s="55"/>
      <c r="AX1072" s="249" t="str">
        <f>IF(V1072="","",EOMONTH(EDATE(Tabla1[[#This Row],[Fecha Finalización]],2),0))</f>
        <v/>
      </c>
      <c r="AY1072" s="156"/>
      <c r="AZ1072" s="250" t="str">
        <f>IF(V1072="","",EOMONTH(EDATE(Tabla1[[#This Row],[Fecha Finalización]],3),0))</f>
        <v/>
      </c>
      <c r="BA1072" s="39"/>
      <c r="BB1072" s="39"/>
      <c r="BC1072" s="238"/>
      <c r="BD1072" s="234" t="str">
        <f>IF(F1072="","",Tabla1[[#This Row],[sem 01]]&amp;Tabla1[[#This Row],[sem 02]]&amp;Tabla1[[#This Row],[sem 03]])</f>
        <v/>
      </c>
      <c r="BE1072" s="235" t="str">
        <f>+IF(TRIM(F1072)="","",$B$1&amp;"-"&amp;Tabla1[[#This Row],[Mes Inscrito]]&amp;"-"&amp;Tabla1[[#This Row],[Dia de clases Inscrito]]&amp;"-"&amp;Tabla1[[#This Row],[Horario Inscrito]]&amp;"-"&amp;Tabla1[[#This Row],[Fecha Inicio grupo]])</f>
        <v/>
      </c>
      <c r="BF1072" s="252" t="str">
        <f>IF(F1072="","",Tabla1[[#This Row],[Curso]])</f>
        <v/>
      </c>
      <c r="BG1072" s="253" t="str">
        <f>+IF(TRIM(F1072)="","",$B$1&amp;"-"&amp;TRIM(Tabla1[[#This Row],[Mes Inscrito]])&amp;"-"&amp;TRIM(Tabla1[[#This Row],[Dia de clases Inscrito]])&amp;"-"&amp;TRIM(Tabla1[[#This Row],[Horario Inscrito]])&amp;"-"&amp;TRIM(Tabla1[[#This Row],[Fecha Inicio grupo]])&amp;"-"&amp;TRIM(Tabla1[[#This Row],[Tipo Incrito]]))</f>
        <v/>
      </c>
      <c r="BH1072" s="254"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10"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10"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10" t="str">
        <f>IF(Tabla1[[#This Row],[Fecha Inicio grupo]]="","",IFERROR(VLOOKUP(Tabla1[[#This Row],[Mes de Alta como miembro]],Parámetros!$AM$2:$AN$16,2,0),"01/01/1900"))</f>
        <v/>
      </c>
    </row>
    <row r="1073" spans="1:63" ht="15" customHeight="1">
      <c r="A1073" s="68">
        <v>1070</v>
      </c>
      <c r="B1073" s="146"/>
      <c r="C1073" s="147"/>
      <c r="D1073" s="42"/>
      <c r="E1073" s="148"/>
      <c r="F1073" s="207"/>
      <c r="G1073" s="45"/>
      <c r="H1073" s="165"/>
      <c r="I1073" s="149"/>
      <c r="J1073" s="147"/>
      <c r="K1073" s="168"/>
      <c r="L1073" s="151"/>
      <c r="M1073" s="150"/>
      <c r="N1073" s="240" t="str">
        <f ca="1">IF(Tabla1[[#This Row],[Fecha de nac]]="","",IF(Tabla1[[#This Row],[Fecha Finalización]] &gt;=TODAY(), DATEDIF(Tabla1[[#This Row],[Fecha de nac]],TODAY(),"y"), ROUNDDOWN((Tabla1[[#This Row],[Fecha Finalización]] -Tabla1[[#This Row],[Fecha de nac]])/365,0)))</f>
        <v/>
      </c>
      <c r="O1073" s="171"/>
      <c r="P1073" s="152"/>
      <c r="Q1073" s="153"/>
      <c r="R1073" s="154"/>
      <c r="S1073" s="154"/>
      <c r="T1073" s="154"/>
      <c r="U1073" s="244" t="str">
        <f>IF(F1073="","",Tabla1[[#This Row],[Fecha Inicio grupo]]+3*7-7)</f>
        <v/>
      </c>
      <c r="V1073" s="245" t="str">
        <f>IF(F1073="","",EDATE(Tabla1[[#This Row],[Fecha Inicio grupo]],3))</f>
        <v/>
      </c>
      <c r="W1073" s="29"/>
      <c r="X1073" s="29"/>
      <c r="Y1073" s="155"/>
      <c r="Z1073" s="155"/>
      <c r="AA1073" s="155"/>
      <c r="AB1073" s="155"/>
      <c r="AC1073" s="155"/>
      <c r="AD1073" s="155"/>
      <c r="AE1073" s="155"/>
      <c r="AF1073" s="155"/>
      <c r="AG1073" s="155"/>
      <c r="AH1073" s="232"/>
      <c r="AI1073" s="232"/>
      <c r="AJ1073" s="233"/>
      <c r="AK1073" s="232"/>
      <c r="AL1073" s="232"/>
      <c r="AM1073" s="232"/>
      <c r="AN1073" s="232"/>
      <c r="AO1073" s="145"/>
      <c r="AP1073" s="247" t="str">
        <f>IF(F1073="","",IFERROR(VLOOKUP(SUBSTITUTE(SUBSTITUTE(Tabla1[[#This Row],[Uso Sistemas]],"T","P"),"N","F"),Parámetros!$M$2:$N$17,2,0),"Completar hasta 3ra sem. para evaluar a Probacionista"))</f>
        <v/>
      </c>
      <c r="AQ1073" s="156"/>
      <c r="AR1073" s="156"/>
      <c r="AS1073" s="156"/>
      <c r="AT1073" s="29"/>
      <c r="AU1073" s="55" t="str">
        <f>CONCATENATE(Tabla1[[#This Row],[sem 01]],Tabla1[[#This Row],[sem 02]],Tabla1[[#This Row],[sem 03]])</f>
        <v/>
      </c>
      <c r="AV1073" s="55"/>
      <c r="AW1073" s="55"/>
      <c r="AX1073" s="249" t="str">
        <f>IF(V1073="","",EOMONTH(EDATE(Tabla1[[#This Row],[Fecha Finalización]],2),0))</f>
        <v/>
      </c>
      <c r="AY1073" s="156"/>
      <c r="AZ1073" s="250" t="str">
        <f>IF(V1073="","",EOMONTH(EDATE(Tabla1[[#This Row],[Fecha Finalización]],3),0))</f>
        <v/>
      </c>
      <c r="BA1073" s="39"/>
      <c r="BB1073" s="39"/>
      <c r="BC1073" s="238"/>
      <c r="BD1073" s="234" t="str">
        <f>IF(F1073="","",Tabla1[[#This Row],[sem 01]]&amp;Tabla1[[#This Row],[sem 02]]&amp;Tabla1[[#This Row],[sem 03]])</f>
        <v/>
      </c>
      <c r="BE1073" s="235" t="str">
        <f>+IF(TRIM(F1073)="","",$B$1&amp;"-"&amp;Tabla1[[#This Row],[Mes Inscrito]]&amp;"-"&amp;Tabla1[[#This Row],[Dia de clases Inscrito]]&amp;"-"&amp;Tabla1[[#This Row],[Horario Inscrito]]&amp;"-"&amp;Tabla1[[#This Row],[Fecha Inicio grupo]])</f>
        <v/>
      </c>
      <c r="BF1073" s="252" t="str">
        <f>IF(F1073="","",Tabla1[[#This Row],[Curso]])</f>
        <v/>
      </c>
      <c r="BG1073" s="253" t="str">
        <f>+IF(TRIM(F1073)="","",$B$1&amp;"-"&amp;TRIM(Tabla1[[#This Row],[Mes Inscrito]])&amp;"-"&amp;TRIM(Tabla1[[#This Row],[Dia de clases Inscrito]])&amp;"-"&amp;TRIM(Tabla1[[#This Row],[Horario Inscrito]])&amp;"-"&amp;TRIM(Tabla1[[#This Row],[Fecha Inicio grupo]])&amp;"-"&amp;TRIM(Tabla1[[#This Row],[Tipo Incrito]]))</f>
        <v/>
      </c>
      <c r="BH1073" s="254"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10"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10"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10" t="str">
        <f>IF(Tabla1[[#This Row],[Fecha Inicio grupo]]="","",IFERROR(VLOOKUP(Tabla1[[#This Row],[Mes de Alta como miembro]],Parámetros!$AM$2:$AN$16,2,0),"01/01/1900"))</f>
        <v/>
      </c>
    </row>
    <row r="1074" spans="1:63" ht="15" customHeight="1">
      <c r="A1074" s="68">
        <v>1071</v>
      </c>
      <c r="B1074" s="146"/>
      <c r="C1074" s="147"/>
      <c r="D1074" s="42"/>
      <c r="E1074" s="148"/>
      <c r="F1074" s="207"/>
      <c r="G1074" s="45"/>
      <c r="H1074" s="165"/>
      <c r="I1074" s="149"/>
      <c r="J1074" s="147"/>
      <c r="K1074" s="168"/>
      <c r="L1074" s="151"/>
      <c r="M1074" s="150"/>
      <c r="N1074" s="240" t="str">
        <f ca="1">IF(Tabla1[[#This Row],[Fecha de nac]]="","",IF(Tabla1[[#This Row],[Fecha Finalización]] &gt;=TODAY(), DATEDIF(Tabla1[[#This Row],[Fecha de nac]],TODAY(),"y"), ROUNDDOWN((Tabla1[[#This Row],[Fecha Finalización]] -Tabla1[[#This Row],[Fecha de nac]])/365,0)))</f>
        <v/>
      </c>
      <c r="O1074" s="171"/>
      <c r="P1074" s="152"/>
      <c r="Q1074" s="153"/>
      <c r="R1074" s="154"/>
      <c r="S1074" s="154"/>
      <c r="T1074" s="154"/>
      <c r="U1074" s="244" t="str">
        <f>IF(F1074="","",Tabla1[[#This Row],[Fecha Inicio grupo]]+3*7-7)</f>
        <v/>
      </c>
      <c r="V1074" s="245" t="str">
        <f>IF(F1074="","",EDATE(Tabla1[[#This Row],[Fecha Inicio grupo]],3))</f>
        <v/>
      </c>
      <c r="W1074" s="29"/>
      <c r="X1074" s="29"/>
      <c r="Y1074" s="155"/>
      <c r="Z1074" s="155"/>
      <c r="AA1074" s="155"/>
      <c r="AB1074" s="155"/>
      <c r="AC1074" s="155"/>
      <c r="AD1074" s="155"/>
      <c r="AE1074" s="155"/>
      <c r="AF1074" s="155"/>
      <c r="AG1074" s="155"/>
      <c r="AH1074" s="232"/>
      <c r="AI1074" s="232"/>
      <c r="AJ1074" s="233"/>
      <c r="AK1074" s="232"/>
      <c r="AL1074" s="232"/>
      <c r="AM1074" s="232"/>
      <c r="AN1074" s="232"/>
      <c r="AO1074" s="145"/>
      <c r="AP1074" s="247" t="str">
        <f>IF(F1074="","",IFERROR(VLOOKUP(SUBSTITUTE(SUBSTITUTE(Tabla1[[#This Row],[Uso Sistemas]],"T","P"),"N","F"),Parámetros!$M$2:$N$17,2,0),"Completar hasta 3ra sem. para evaluar a Probacionista"))</f>
        <v/>
      </c>
      <c r="AQ1074" s="156"/>
      <c r="AR1074" s="156"/>
      <c r="AS1074" s="156"/>
      <c r="AT1074" s="29"/>
      <c r="AU1074" s="55" t="str">
        <f>CONCATENATE(Tabla1[[#This Row],[sem 01]],Tabla1[[#This Row],[sem 02]],Tabla1[[#This Row],[sem 03]])</f>
        <v/>
      </c>
      <c r="AV1074" s="55"/>
      <c r="AW1074" s="55"/>
      <c r="AX1074" s="249" t="str">
        <f>IF(V1074="","",EOMONTH(EDATE(Tabla1[[#This Row],[Fecha Finalización]],2),0))</f>
        <v/>
      </c>
      <c r="AY1074" s="156"/>
      <c r="AZ1074" s="250" t="str">
        <f>IF(V1074="","",EOMONTH(EDATE(Tabla1[[#This Row],[Fecha Finalización]],3),0))</f>
        <v/>
      </c>
      <c r="BA1074" s="39"/>
      <c r="BB1074" s="39"/>
      <c r="BC1074" s="238"/>
      <c r="BD1074" s="234" t="str">
        <f>IF(F1074="","",Tabla1[[#This Row],[sem 01]]&amp;Tabla1[[#This Row],[sem 02]]&amp;Tabla1[[#This Row],[sem 03]])</f>
        <v/>
      </c>
      <c r="BE1074" s="235" t="str">
        <f>+IF(TRIM(F1074)="","",$B$1&amp;"-"&amp;Tabla1[[#This Row],[Mes Inscrito]]&amp;"-"&amp;Tabla1[[#This Row],[Dia de clases Inscrito]]&amp;"-"&amp;Tabla1[[#This Row],[Horario Inscrito]]&amp;"-"&amp;Tabla1[[#This Row],[Fecha Inicio grupo]])</f>
        <v/>
      </c>
      <c r="BF1074" s="252" t="str">
        <f>IF(F1074="","",Tabla1[[#This Row],[Curso]])</f>
        <v/>
      </c>
      <c r="BG1074" s="253" t="str">
        <f>+IF(TRIM(F1074)="","",$B$1&amp;"-"&amp;TRIM(Tabla1[[#This Row],[Mes Inscrito]])&amp;"-"&amp;TRIM(Tabla1[[#This Row],[Dia de clases Inscrito]])&amp;"-"&amp;TRIM(Tabla1[[#This Row],[Horario Inscrito]])&amp;"-"&amp;TRIM(Tabla1[[#This Row],[Fecha Inicio grupo]])&amp;"-"&amp;TRIM(Tabla1[[#This Row],[Tipo Incrito]]))</f>
        <v/>
      </c>
      <c r="BH1074" s="254"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10"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10"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10" t="str">
        <f>IF(Tabla1[[#This Row],[Fecha Inicio grupo]]="","",IFERROR(VLOOKUP(Tabla1[[#This Row],[Mes de Alta como miembro]],Parámetros!$AM$2:$AN$16,2,0),"01/01/1900"))</f>
        <v/>
      </c>
    </row>
    <row r="1075" spans="1:63" ht="15" customHeight="1">
      <c r="A1075" s="68">
        <v>1072</v>
      </c>
      <c r="B1075" s="146"/>
      <c r="C1075" s="147"/>
      <c r="D1075" s="42"/>
      <c r="E1075" s="148"/>
      <c r="F1075" s="207"/>
      <c r="G1075" s="45"/>
      <c r="H1075" s="165"/>
      <c r="I1075" s="149"/>
      <c r="J1075" s="147"/>
      <c r="K1075" s="168"/>
      <c r="L1075" s="151"/>
      <c r="M1075" s="150"/>
      <c r="N1075" s="240" t="str">
        <f ca="1">IF(Tabla1[[#This Row],[Fecha de nac]]="","",IF(Tabla1[[#This Row],[Fecha Finalización]] &gt;=TODAY(), DATEDIF(Tabla1[[#This Row],[Fecha de nac]],TODAY(),"y"), ROUNDDOWN((Tabla1[[#This Row],[Fecha Finalización]] -Tabla1[[#This Row],[Fecha de nac]])/365,0)))</f>
        <v/>
      </c>
      <c r="O1075" s="171"/>
      <c r="P1075" s="152"/>
      <c r="Q1075" s="153"/>
      <c r="R1075" s="154"/>
      <c r="S1075" s="154"/>
      <c r="T1075" s="154"/>
      <c r="U1075" s="244" t="str">
        <f>IF(F1075="","",Tabla1[[#This Row],[Fecha Inicio grupo]]+3*7-7)</f>
        <v/>
      </c>
      <c r="V1075" s="245" t="str">
        <f>IF(F1075="","",EDATE(Tabla1[[#This Row],[Fecha Inicio grupo]],3))</f>
        <v/>
      </c>
      <c r="W1075" s="29"/>
      <c r="X1075" s="29"/>
      <c r="Y1075" s="155"/>
      <c r="Z1075" s="155"/>
      <c r="AA1075" s="155"/>
      <c r="AB1075" s="155"/>
      <c r="AC1075" s="155"/>
      <c r="AD1075" s="155"/>
      <c r="AE1075" s="155"/>
      <c r="AF1075" s="155"/>
      <c r="AG1075" s="155"/>
      <c r="AH1075" s="232"/>
      <c r="AI1075" s="232"/>
      <c r="AJ1075" s="233"/>
      <c r="AK1075" s="232"/>
      <c r="AL1075" s="232"/>
      <c r="AM1075" s="232"/>
      <c r="AN1075" s="232"/>
      <c r="AO1075" s="145"/>
      <c r="AP1075" s="247" t="str">
        <f>IF(F1075="","",IFERROR(VLOOKUP(SUBSTITUTE(SUBSTITUTE(Tabla1[[#This Row],[Uso Sistemas]],"T","P"),"N","F"),Parámetros!$M$2:$N$17,2,0),"Completar hasta 3ra sem. para evaluar a Probacionista"))</f>
        <v/>
      </c>
      <c r="AQ1075" s="156"/>
      <c r="AR1075" s="156"/>
      <c r="AS1075" s="156"/>
      <c r="AT1075" s="29"/>
      <c r="AU1075" s="55" t="str">
        <f>CONCATENATE(Tabla1[[#This Row],[sem 01]],Tabla1[[#This Row],[sem 02]],Tabla1[[#This Row],[sem 03]])</f>
        <v/>
      </c>
      <c r="AV1075" s="55"/>
      <c r="AW1075" s="55"/>
      <c r="AX1075" s="249" t="str">
        <f>IF(V1075="","",EOMONTH(EDATE(Tabla1[[#This Row],[Fecha Finalización]],2),0))</f>
        <v/>
      </c>
      <c r="AY1075" s="156"/>
      <c r="AZ1075" s="250" t="str">
        <f>IF(V1075="","",EOMONTH(EDATE(Tabla1[[#This Row],[Fecha Finalización]],3),0))</f>
        <v/>
      </c>
      <c r="BA1075" s="39"/>
      <c r="BB1075" s="39"/>
      <c r="BC1075" s="238"/>
      <c r="BD1075" s="234" t="str">
        <f>IF(F1075="","",Tabla1[[#This Row],[sem 01]]&amp;Tabla1[[#This Row],[sem 02]]&amp;Tabla1[[#This Row],[sem 03]])</f>
        <v/>
      </c>
      <c r="BE1075" s="235" t="str">
        <f>+IF(TRIM(F1075)="","",$B$1&amp;"-"&amp;Tabla1[[#This Row],[Mes Inscrito]]&amp;"-"&amp;Tabla1[[#This Row],[Dia de clases Inscrito]]&amp;"-"&amp;Tabla1[[#This Row],[Horario Inscrito]]&amp;"-"&amp;Tabla1[[#This Row],[Fecha Inicio grupo]])</f>
        <v/>
      </c>
      <c r="BF1075" s="252" t="str">
        <f>IF(F1075="","",Tabla1[[#This Row],[Curso]])</f>
        <v/>
      </c>
      <c r="BG1075" s="253" t="str">
        <f>+IF(TRIM(F1075)="","",$B$1&amp;"-"&amp;TRIM(Tabla1[[#This Row],[Mes Inscrito]])&amp;"-"&amp;TRIM(Tabla1[[#This Row],[Dia de clases Inscrito]])&amp;"-"&amp;TRIM(Tabla1[[#This Row],[Horario Inscrito]])&amp;"-"&amp;TRIM(Tabla1[[#This Row],[Fecha Inicio grupo]])&amp;"-"&amp;TRIM(Tabla1[[#This Row],[Tipo Incrito]]))</f>
        <v/>
      </c>
      <c r="BH1075" s="254"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10"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10"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10" t="str">
        <f>IF(Tabla1[[#This Row],[Fecha Inicio grupo]]="","",IFERROR(VLOOKUP(Tabla1[[#This Row],[Mes de Alta como miembro]],Parámetros!$AM$2:$AN$16,2,0),"01/01/1900"))</f>
        <v/>
      </c>
    </row>
    <row r="1076" spans="1:63" ht="15" customHeight="1">
      <c r="A1076" s="68">
        <v>1073</v>
      </c>
      <c r="B1076" s="146"/>
      <c r="C1076" s="147"/>
      <c r="D1076" s="42"/>
      <c r="E1076" s="148"/>
      <c r="F1076" s="207"/>
      <c r="G1076" s="45"/>
      <c r="H1076" s="165"/>
      <c r="I1076" s="149"/>
      <c r="J1076" s="147"/>
      <c r="K1076" s="168"/>
      <c r="L1076" s="151"/>
      <c r="M1076" s="150"/>
      <c r="N1076" s="240" t="str">
        <f ca="1">IF(Tabla1[[#This Row],[Fecha de nac]]="","",IF(Tabla1[[#This Row],[Fecha Finalización]] &gt;=TODAY(), DATEDIF(Tabla1[[#This Row],[Fecha de nac]],TODAY(),"y"), ROUNDDOWN((Tabla1[[#This Row],[Fecha Finalización]] -Tabla1[[#This Row],[Fecha de nac]])/365,0)))</f>
        <v/>
      </c>
      <c r="O1076" s="171"/>
      <c r="P1076" s="152"/>
      <c r="Q1076" s="153"/>
      <c r="R1076" s="154"/>
      <c r="S1076" s="154"/>
      <c r="T1076" s="154"/>
      <c r="U1076" s="244" t="str">
        <f>IF(F1076="","",Tabla1[[#This Row],[Fecha Inicio grupo]]+3*7-7)</f>
        <v/>
      </c>
      <c r="V1076" s="245" t="str">
        <f>IF(F1076="","",EDATE(Tabla1[[#This Row],[Fecha Inicio grupo]],3))</f>
        <v/>
      </c>
      <c r="W1076" s="29"/>
      <c r="X1076" s="29"/>
      <c r="Y1076" s="155"/>
      <c r="Z1076" s="155"/>
      <c r="AA1076" s="155"/>
      <c r="AB1076" s="155"/>
      <c r="AC1076" s="155"/>
      <c r="AD1076" s="155"/>
      <c r="AE1076" s="155"/>
      <c r="AF1076" s="155"/>
      <c r="AG1076" s="155"/>
      <c r="AH1076" s="232"/>
      <c r="AI1076" s="232"/>
      <c r="AJ1076" s="233"/>
      <c r="AK1076" s="232"/>
      <c r="AL1076" s="232"/>
      <c r="AM1076" s="232"/>
      <c r="AN1076" s="232"/>
      <c r="AO1076" s="145"/>
      <c r="AP1076" s="247" t="str">
        <f>IF(F1076="","",IFERROR(VLOOKUP(SUBSTITUTE(SUBSTITUTE(Tabla1[[#This Row],[Uso Sistemas]],"T","P"),"N","F"),Parámetros!$M$2:$N$17,2,0),"Completar hasta 3ra sem. para evaluar a Probacionista"))</f>
        <v/>
      </c>
      <c r="AQ1076" s="156"/>
      <c r="AR1076" s="156"/>
      <c r="AS1076" s="156"/>
      <c r="AT1076" s="29"/>
      <c r="AU1076" s="55" t="str">
        <f>CONCATENATE(Tabla1[[#This Row],[sem 01]],Tabla1[[#This Row],[sem 02]],Tabla1[[#This Row],[sem 03]])</f>
        <v/>
      </c>
      <c r="AV1076" s="55"/>
      <c r="AW1076" s="55"/>
      <c r="AX1076" s="249" t="str">
        <f>IF(V1076="","",EOMONTH(EDATE(Tabla1[[#This Row],[Fecha Finalización]],2),0))</f>
        <v/>
      </c>
      <c r="AY1076" s="156"/>
      <c r="AZ1076" s="250" t="str">
        <f>IF(V1076="","",EOMONTH(EDATE(Tabla1[[#This Row],[Fecha Finalización]],3),0))</f>
        <v/>
      </c>
      <c r="BA1076" s="39"/>
      <c r="BB1076" s="39"/>
      <c r="BC1076" s="238"/>
      <c r="BD1076" s="234" t="str">
        <f>IF(F1076="","",Tabla1[[#This Row],[sem 01]]&amp;Tabla1[[#This Row],[sem 02]]&amp;Tabla1[[#This Row],[sem 03]])</f>
        <v/>
      </c>
      <c r="BE1076" s="235" t="str">
        <f>+IF(TRIM(F1076)="","",$B$1&amp;"-"&amp;Tabla1[[#This Row],[Mes Inscrito]]&amp;"-"&amp;Tabla1[[#This Row],[Dia de clases Inscrito]]&amp;"-"&amp;Tabla1[[#This Row],[Horario Inscrito]]&amp;"-"&amp;Tabla1[[#This Row],[Fecha Inicio grupo]])</f>
        <v/>
      </c>
      <c r="BF1076" s="252" t="str">
        <f>IF(F1076="","",Tabla1[[#This Row],[Curso]])</f>
        <v/>
      </c>
      <c r="BG1076" s="253" t="str">
        <f>+IF(TRIM(F1076)="","",$B$1&amp;"-"&amp;TRIM(Tabla1[[#This Row],[Mes Inscrito]])&amp;"-"&amp;TRIM(Tabla1[[#This Row],[Dia de clases Inscrito]])&amp;"-"&amp;TRIM(Tabla1[[#This Row],[Horario Inscrito]])&amp;"-"&amp;TRIM(Tabla1[[#This Row],[Fecha Inicio grupo]])&amp;"-"&amp;TRIM(Tabla1[[#This Row],[Tipo Incrito]]))</f>
        <v/>
      </c>
      <c r="BH1076" s="254"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10"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10"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10" t="str">
        <f>IF(Tabla1[[#This Row],[Fecha Inicio grupo]]="","",IFERROR(VLOOKUP(Tabla1[[#This Row],[Mes de Alta como miembro]],Parámetros!$AM$2:$AN$16,2,0),"01/01/1900"))</f>
        <v/>
      </c>
    </row>
    <row r="1077" spans="1:63" ht="15" customHeight="1">
      <c r="A1077" s="68">
        <v>1074</v>
      </c>
      <c r="B1077" s="146"/>
      <c r="C1077" s="147"/>
      <c r="D1077" s="42"/>
      <c r="E1077" s="148"/>
      <c r="F1077" s="207"/>
      <c r="G1077" s="45"/>
      <c r="H1077" s="165"/>
      <c r="I1077" s="149"/>
      <c r="J1077" s="147"/>
      <c r="K1077" s="168"/>
      <c r="L1077" s="151"/>
      <c r="M1077" s="150"/>
      <c r="N1077" s="240" t="str">
        <f ca="1">IF(Tabla1[[#This Row],[Fecha de nac]]="","",IF(Tabla1[[#This Row],[Fecha Finalización]] &gt;=TODAY(), DATEDIF(Tabla1[[#This Row],[Fecha de nac]],TODAY(),"y"), ROUNDDOWN((Tabla1[[#This Row],[Fecha Finalización]] -Tabla1[[#This Row],[Fecha de nac]])/365,0)))</f>
        <v/>
      </c>
      <c r="O1077" s="171"/>
      <c r="P1077" s="152"/>
      <c r="Q1077" s="153"/>
      <c r="R1077" s="154"/>
      <c r="S1077" s="154"/>
      <c r="T1077" s="154"/>
      <c r="U1077" s="244" t="str">
        <f>IF(F1077="","",Tabla1[[#This Row],[Fecha Inicio grupo]]+3*7-7)</f>
        <v/>
      </c>
      <c r="V1077" s="245" t="str">
        <f>IF(F1077="","",EDATE(Tabla1[[#This Row],[Fecha Inicio grupo]],3))</f>
        <v/>
      </c>
      <c r="W1077" s="29"/>
      <c r="X1077" s="29"/>
      <c r="Y1077" s="155"/>
      <c r="Z1077" s="155"/>
      <c r="AA1077" s="155"/>
      <c r="AB1077" s="155"/>
      <c r="AC1077" s="155"/>
      <c r="AD1077" s="155"/>
      <c r="AE1077" s="155"/>
      <c r="AF1077" s="155"/>
      <c r="AG1077" s="155"/>
      <c r="AH1077" s="232"/>
      <c r="AI1077" s="232"/>
      <c r="AJ1077" s="233"/>
      <c r="AK1077" s="232"/>
      <c r="AL1077" s="232"/>
      <c r="AM1077" s="232"/>
      <c r="AN1077" s="232"/>
      <c r="AO1077" s="145"/>
      <c r="AP1077" s="247" t="str">
        <f>IF(F1077="","",IFERROR(VLOOKUP(SUBSTITUTE(SUBSTITUTE(Tabla1[[#This Row],[Uso Sistemas]],"T","P"),"N","F"),Parámetros!$M$2:$N$17,2,0),"Completar hasta 3ra sem. para evaluar a Probacionista"))</f>
        <v/>
      </c>
      <c r="AQ1077" s="156"/>
      <c r="AR1077" s="156"/>
      <c r="AS1077" s="156"/>
      <c r="AT1077" s="29"/>
      <c r="AU1077" s="55" t="str">
        <f>CONCATENATE(Tabla1[[#This Row],[sem 01]],Tabla1[[#This Row],[sem 02]],Tabla1[[#This Row],[sem 03]])</f>
        <v/>
      </c>
      <c r="AV1077" s="55"/>
      <c r="AW1077" s="55"/>
      <c r="AX1077" s="249" t="str">
        <f>IF(V1077="","",EOMONTH(EDATE(Tabla1[[#This Row],[Fecha Finalización]],2),0))</f>
        <v/>
      </c>
      <c r="AY1077" s="156"/>
      <c r="AZ1077" s="250" t="str">
        <f>IF(V1077="","",EOMONTH(EDATE(Tabla1[[#This Row],[Fecha Finalización]],3),0))</f>
        <v/>
      </c>
      <c r="BA1077" s="39"/>
      <c r="BB1077" s="39"/>
      <c r="BC1077" s="238"/>
      <c r="BD1077" s="234" t="str">
        <f>IF(F1077="","",Tabla1[[#This Row],[sem 01]]&amp;Tabla1[[#This Row],[sem 02]]&amp;Tabla1[[#This Row],[sem 03]])</f>
        <v/>
      </c>
      <c r="BE1077" s="235" t="str">
        <f>+IF(TRIM(F1077)="","",$B$1&amp;"-"&amp;Tabla1[[#This Row],[Mes Inscrito]]&amp;"-"&amp;Tabla1[[#This Row],[Dia de clases Inscrito]]&amp;"-"&amp;Tabla1[[#This Row],[Horario Inscrito]]&amp;"-"&amp;Tabla1[[#This Row],[Fecha Inicio grupo]])</f>
        <v/>
      </c>
      <c r="BF1077" s="252" t="str">
        <f>IF(F1077="","",Tabla1[[#This Row],[Curso]])</f>
        <v/>
      </c>
      <c r="BG1077" s="253" t="str">
        <f>+IF(TRIM(F1077)="","",$B$1&amp;"-"&amp;TRIM(Tabla1[[#This Row],[Mes Inscrito]])&amp;"-"&amp;TRIM(Tabla1[[#This Row],[Dia de clases Inscrito]])&amp;"-"&amp;TRIM(Tabla1[[#This Row],[Horario Inscrito]])&amp;"-"&amp;TRIM(Tabla1[[#This Row],[Fecha Inicio grupo]])&amp;"-"&amp;TRIM(Tabla1[[#This Row],[Tipo Incrito]]))</f>
        <v/>
      </c>
      <c r="BH1077" s="254"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10"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10"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10" t="str">
        <f>IF(Tabla1[[#This Row],[Fecha Inicio grupo]]="","",IFERROR(VLOOKUP(Tabla1[[#This Row],[Mes de Alta como miembro]],Parámetros!$AM$2:$AN$16,2,0),"01/01/1900"))</f>
        <v/>
      </c>
    </row>
    <row r="1078" spans="1:63" ht="15" customHeight="1">
      <c r="A1078" s="68">
        <v>1075</v>
      </c>
      <c r="B1078" s="146"/>
      <c r="C1078" s="147"/>
      <c r="D1078" s="42"/>
      <c r="E1078" s="148"/>
      <c r="F1078" s="207"/>
      <c r="G1078" s="45"/>
      <c r="H1078" s="165"/>
      <c r="I1078" s="149"/>
      <c r="J1078" s="147"/>
      <c r="K1078" s="168"/>
      <c r="L1078" s="151"/>
      <c r="M1078" s="150"/>
      <c r="N1078" s="240" t="str">
        <f ca="1">IF(Tabla1[[#This Row],[Fecha de nac]]="","",IF(Tabla1[[#This Row],[Fecha Finalización]] &gt;=TODAY(), DATEDIF(Tabla1[[#This Row],[Fecha de nac]],TODAY(),"y"), ROUNDDOWN((Tabla1[[#This Row],[Fecha Finalización]] -Tabla1[[#This Row],[Fecha de nac]])/365,0)))</f>
        <v/>
      </c>
      <c r="O1078" s="171"/>
      <c r="P1078" s="152"/>
      <c r="Q1078" s="153"/>
      <c r="R1078" s="154"/>
      <c r="S1078" s="154"/>
      <c r="T1078" s="154"/>
      <c r="U1078" s="244" t="str">
        <f>IF(F1078="","",Tabla1[[#This Row],[Fecha Inicio grupo]]+3*7-7)</f>
        <v/>
      </c>
      <c r="V1078" s="245" t="str">
        <f>IF(F1078="","",EDATE(Tabla1[[#This Row],[Fecha Inicio grupo]],3))</f>
        <v/>
      </c>
      <c r="W1078" s="29"/>
      <c r="X1078" s="29"/>
      <c r="Y1078" s="155"/>
      <c r="Z1078" s="155"/>
      <c r="AA1078" s="155"/>
      <c r="AB1078" s="155"/>
      <c r="AC1078" s="155"/>
      <c r="AD1078" s="155"/>
      <c r="AE1078" s="155"/>
      <c r="AF1078" s="155"/>
      <c r="AG1078" s="155"/>
      <c r="AH1078" s="232"/>
      <c r="AI1078" s="232"/>
      <c r="AJ1078" s="233"/>
      <c r="AK1078" s="232"/>
      <c r="AL1078" s="232"/>
      <c r="AM1078" s="232"/>
      <c r="AN1078" s="232"/>
      <c r="AO1078" s="145"/>
      <c r="AP1078" s="247" t="str">
        <f>IF(F1078="","",IFERROR(VLOOKUP(SUBSTITUTE(SUBSTITUTE(Tabla1[[#This Row],[Uso Sistemas]],"T","P"),"N","F"),Parámetros!$M$2:$N$17,2,0),"Completar hasta 3ra sem. para evaluar a Probacionista"))</f>
        <v/>
      </c>
      <c r="AQ1078" s="156"/>
      <c r="AR1078" s="156"/>
      <c r="AS1078" s="156"/>
      <c r="AT1078" s="29"/>
      <c r="AU1078" s="55" t="str">
        <f>CONCATENATE(Tabla1[[#This Row],[sem 01]],Tabla1[[#This Row],[sem 02]],Tabla1[[#This Row],[sem 03]])</f>
        <v/>
      </c>
      <c r="AV1078" s="55"/>
      <c r="AW1078" s="55"/>
      <c r="AX1078" s="249" t="str">
        <f>IF(V1078="","",EOMONTH(EDATE(Tabla1[[#This Row],[Fecha Finalización]],2),0))</f>
        <v/>
      </c>
      <c r="AY1078" s="156"/>
      <c r="AZ1078" s="250" t="str">
        <f>IF(V1078="","",EOMONTH(EDATE(Tabla1[[#This Row],[Fecha Finalización]],3),0))</f>
        <v/>
      </c>
      <c r="BA1078" s="39"/>
      <c r="BB1078" s="39"/>
      <c r="BC1078" s="238"/>
      <c r="BD1078" s="234" t="str">
        <f>IF(F1078="","",Tabla1[[#This Row],[sem 01]]&amp;Tabla1[[#This Row],[sem 02]]&amp;Tabla1[[#This Row],[sem 03]])</f>
        <v/>
      </c>
      <c r="BE1078" s="235" t="str">
        <f>+IF(TRIM(F1078)="","",$B$1&amp;"-"&amp;Tabla1[[#This Row],[Mes Inscrito]]&amp;"-"&amp;Tabla1[[#This Row],[Dia de clases Inscrito]]&amp;"-"&amp;Tabla1[[#This Row],[Horario Inscrito]]&amp;"-"&amp;Tabla1[[#This Row],[Fecha Inicio grupo]])</f>
        <v/>
      </c>
      <c r="BF1078" s="252" t="str">
        <f>IF(F1078="","",Tabla1[[#This Row],[Curso]])</f>
        <v/>
      </c>
      <c r="BG1078" s="253" t="str">
        <f>+IF(TRIM(F1078)="","",$B$1&amp;"-"&amp;TRIM(Tabla1[[#This Row],[Mes Inscrito]])&amp;"-"&amp;TRIM(Tabla1[[#This Row],[Dia de clases Inscrito]])&amp;"-"&amp;TRIM(Tabla1[[#This Row],[Horario Inscrito]])&amp;"-"&amp;TRIM(Tabla1[[#This Row],[Fecha Inicio grupo]])&amp;"-"&amp;TRIM(Tabla1[[#This Row],[Tipo Incrito]]))</f>
        <v/>
      </c>
      <c r="BH1078" s="254"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10"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10"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10" t="str">
        <f>IF(Tabla1[[#This Row],[Fecha Inicio grupo]]="","",IFERROR(VLOOKUP(Tabla1[[#This Row],[Mes de Alta como miembro]],Parámetros!$AM$2:$AN$16,2,0),"01/01/1900"))</f>
        <v/>
      </c>
    </row>
    <row r="1079" spans="1:63" ht="15" customHeight="1">
      <c r="A1079" s="68">
        <v>1076</v>
      </c>
      <c r="B1079" s="146"/>
      <c r="C1079" s="147"/>
      <c r="D1079" s="42"/>
      <c r="E1079" s="148"/>
      <c r="F1079" s="207"/>
      <c r="G1079" s="45"/>
      <c r="H1079" s="165"/>
      <c r="I1079" s="149"/>
      <c r="J1079" s="147"/>
      <c r="K1079" s="168"/>
      <c r="L1079" s="151"/>
      <c r="M1079" s="150"/>
      <c r="N1079" s="240" t="str">
        <f ca="1">IF(Tabla1[[#This Row],[Fecha de nac]]="","",IF(Tabla1[[#This Row],[Fecha Finalización]] &gt;=TODAY(), DATEDIF(Tabla1[[#This Row],[Fecha de nac]],TODAY(),"y"), ROUNDDOWN((Tabla1[[#This Row],[Fecha Finalización]] -Tabla1[[#This Row],[Fecha de nac]])/365,0)))</f>
        <v/>
      </c>
      <c r="O1079" s="171"/>
      <c r="P1079" s="152"/>
      <c r="Q1079" s="153"/>
      <c r="R1079" s="154"/>
      <c r="S1079" s="154"/>
      <c r="T1079" s="154"/>
      <c r="U1079" s="244" t="str">
        <f>IF(F1079="","",Tabla1[[#This Row],[Fecha Inicio grupo]]+3*7-7)</f>
        <v/>
      </c>
      <c r="V1079" s="245" t="str">
        <f>IF(F1079="","",EDATE(Tabla1[[#This Row],[Fecha Inicio grupo]],3))</f>
        <v/>
      </c>
      <c r="W1079" s="29"/>
      <c r="X1079" s="29"/>
      <c r="Y1079" s="155"/>
      <c r="Z1079" s="155"/>
      <c r="AA1079" s="155"/>
      <c r="AB1079" s="155"/>
      <c r="AC1079" s="155"/>
      <c r="AD1079" s="155"/>
      <c r="AE1079" s="155"/>
      <c r="AF1079" s="155"/>
      <c r="AG1079" s="155"/>
      <c r="AH1079" s="232"/>
      <c r="AI1079" s="232"/>
      <c r="AJ1079" s="233"/>
      <c r="AK1079" s="232"/>
      <c r="AL1079" s="232"/>
      <c r="AM1079" s="232"/>
      <c r="AN1079" s="232"/>
      <c r="AO1079" s="145"/>
      <c r="AP1079" s="247" t="str">
        <f>IF(F1079="","",IFERROR(VLOOKUP(SUBSTITUTE(SUBSTITUTE(Tabla1[[#This Row],[Uso Sistemas]],"T","P"),"N","F"),Parámetros!$M$2:$N$17,2,0),"Completar hasta 3ra sem. para evaluar a Probacionista"))</f>
        <v/>
      </c>
      <c r="AQ1079" s="156"/>
      <c r="AR1079" s="156"/>
      <c r="AS1079" s="156"/>
      <c r="AT1079" s="29"/>
      <c r="AU1079" s="55" t="str">
        <f>CONCATENATE(Tabla1[[#This Row],[sem 01]],Tabla1[[#This Row],[sem 02]],Tabla1[[#This Row],[sem 03]])</f>
        <v/>
      </c>
      <c r="AV1079" s="55"/>
      <c r="AW1079" s="55"/>
      <c r="AX1079" s="249" t="str">
        <f>IF(V1079="","",EOMONTH(EDATE(Tabla1[[#This Row],[Fecha Finalización]],2),0))</f>
        <v/>
      </c>
      <c r="AY1079" s="156"/>
      <c r="AZ1079" s="250" t="str">
        <f>IF(V1079="","",EOMONTH(EDATE(Tabla1[[#This Row],[Fecha Finalización]],3),0))</f>
        <v/>
      </c>
      <c r="BA1079" s="39"/>
      <c r="BB1079" s="39"/>
      <c r="BC1079" s="238"/>
      <c r="BD1079" s="234" t="str">
        <f>IF(F1079="","",Tabla1[[#This Row],[sem 01]]&amp;Tabla1[[#This Row],[sem 02]]&amp;Tabla1[[#This Row],[sem 03]])</f>
        <v/>
      </c>
      <c r="BE1079" s="235" t="str">
        <f>+IF(TRIM(F1079)="","",$B$1&amp;"-"&amp;Tabla1[[#This Row],[Mes Inscrito]]&amp;"-"&amp;Tabla1[[#This Row],[Dia de clases Inscrito]]&amp;"-"&amp;Tabla1[[#This Row],[Horario Inscrito]]&amp;"-"&amp;Tabla1[[#This Row],[Fecha Inicio grupo]])</f>
        <v/>
      </c>
      <c r="BF1079" s="252" t="str">
        <f>IF(F1079="","",Tabla1[[#This Row],[Curso]])</f>
        <v/>
      </c>
      <c r="BG1079" s="253" t="str">
        <f>+IF(TRIM(F1079)="","",$B$1&amp;"-"&amp;TRIM(Tabla1[[#This Row],[Mes Inscrito]])&amp;"-"&amp;TRIM(Tabla1[[#This Row],[Dia de clases Inscrito]])&amp;"-"&amp;TRIM(Tabla1[[#This Row],[Horario Inscrito]])&amp;"-"&amp;TRIM(Tabla1[[#This Row],[Fecha Inicio grupo]])&amp;"-"&amp;TRIM(Tabla1[[#This Row],[Tipo Incrito]]))</f>
        <v/>
      </c>
      <c r="BH1079" s="254"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10"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10"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10" t="str">
        <f>IF(Tabla1[[#This Row],[Fecha Inicio grupo]]="","",IFERROR(VLOOKUP(Tabla1[[#This Row],[Mes de Alta como miembro]],Parámetros!$AM$2:$AN$16,2,0),"01/01/1900"))</f>
        <v/>
      </c>
    </row>
    <row r="1080" spans="1:63" ht="15" customHeight="1">
      <c r="A1080" s="68">
        <v>1077</v>
      </c>
      <c r="B1080" s="146"/>
      <c r="C1080" s="147"/>
      <c r="D1080" s="42"/>
      <c r="E1080" s="148"/>
      <c r="F1080" s="207"/>
      <c r="G1080" s="45"/>
      <c r="H1080" s="165"/>
      <c r="I1080" s="149"/>
      <c r="J1080" s="147"/>
      <c r="K1080" s="168"/>
      <c r="L1080" s="151"/>
      <c r="M1080" s="150"/>
      <c r="N1080" s="240" t="str">
        <f ca="1">IF(Tabla1[[#This Row],[Fecha de nac]]="","",IF(Tabla1[[#This Row],[Fecha Finalización]] &gt;=TODAY(), DATEDIF(Tabla1[[#This Row],[Fecha de nac]],TODAY(),"y"), ROUNDDOWN((Tabla1[[#This Row],[Fecha Finalización]] -Tabla1[[#This Row],[Fecha de nac]])/365,0)))</f>
        <v/>
      </c>
      <c r="O1080" s="171"/>
      <c r="P1080" s="152"/>
      <c r="Q1080" s="153"/>
      <c r="R1080" s="154"/>
      <c r="S1080" s="154"/>
      <c r="T1080" s="154"/>
      <c r="U1080" s="244" t="str">
        <f>IF(F1080="","",Tabla1[[#This Row],[Fecha Inicio grupo]]+3*7-7)</f>
        <v/>
      </c>
      <c r="V1080" s="245" t="str">
        <f>IF(F1080="","",EDATE(Tabla1[[#This Row],[Fecha Inicio grupo]],3))</f>
        <v/>
      </c>
      <c r="W1080" s="29"/>
      <c r="X1080" s="29"/>
      <c r="Y1080" s="155"/>
      <c r="Z1080" s="155"/>
      <c r="AA1080" s="155"/>
      <c r="AB1080" s="155"/>
      <c r="AC1080" s="155"/>
      <c r="AD1080" s="155"/>
      <c r="AE1080" s="155"/>
      <c r="AF1080" s="155"/>
      <c r="AG1080" s="155"/>
      <c r="AH1080" s="232"/>
      <c r="AI1080" s="232"/>
      <c r="AJ1080" s="233"/>
      <c r="AK1080" s="232"/>
      <c r="AL1080" s="232"/>
      <c r="AM1080" s="232"/>
      <c r="AN1080" s="232"/>
      <c r="AO1080" s="145"/>
      <c r="AP1080" s="247" t="str">
        <f>IF(F1080="","",IFERROR(VLOOKUP(SUBSTITUTE(SUBSTITUTE(Tabla1[[#This Row],[Uso Sistemas]],"T","P"),"N","F"),Parámetros!$M$2:$N$17,2,0),"Completar hasta 3ra sem. para evaluar a Probacionista"))</f>
        <v/>
      </c>
      <c r="AQ1080" s="156"/>
      <c r="AR1080" s="156"/>
      <c r="AS1080" s="156"/>
      <c r="AT1080" s="29"/>
      <c r="AU1080" s="55" t="str">
        <f>CONCATENATE(Tabla1[[#This Row],[sem 01]],Tabla1[[#This Row],[sem 02]],Tabla1[[#This Row],[sem 03]])</f>
        <v/>
      </c>
      <c r="AV1080" s="55"/>
      <c r="AW1080" s="55"/>
      <c r="AX1080" s="249" t="str">
        <f>IF(V1080="","",EOMONTH(EDATE(Tabla1[[#This Row],[Fecha Finalización]],2),0))</f>
        <v/>
      </c>
      <c r="AY1080" s="156"/>
      <c r="AZ1080" s="250" t="str">
        <f>IF(V1080="","",EOMONTH(EDATE(Tabla1[[#This Row],[Fecha Finalización]],3),0))</f>
        <v/>
      </c>
      <c r="BA1080" s="39"/>
      <c r="BB1080" s="39"/>
      <c r="BC1080" s="238"/>
      <c r="BD1080" s="234" t="str">
        <f>IF(F1080="","",Tabla1[[#This Row],[sem 01]]&amp;Tabla1[[#This Row],[sem 02]]&amp;Tabla1[[#This Row],[sem 03]])</f>
        <v/>
      </c>
      <c r="BE1080" s="235" t="str">
        <f>+IF(TRIM(F1080)="","",$B$1&amp;"-"&amp;Tabla1[[#This Row],[Mes Inscrito]]&amp;"-"&amp;Tabla1[[#This Row],[Dia de clases Inscrito]]&amp;"-"&amp;Tabla1[[#This Row],[Horario Inscrito]]&amp;"-"&amp;Tabla1[[#This Row],[Fecha Inicio grupo]])</f>
        <v/>
      </c>
      <c r="BF1080" s="252" t="str">
        <f>IF(F1080="","",Tabla1[[#This Row],[Curso]])</f>
        <v/>
      </c>
      <c r="BG1080" s="253" t="str">
        <f>+IF(TRIM(F1080)="","",$B$1&amp;"-"&amp;TRIM(Tabla1[[#This Row],[Mes Inscrito]])&amp;"-"&amp;TRIM(Tabla1[[#This Row],[Dia de clases Inscrito]])&amp;"-"&amp;TRIM(Tabla1[[#This Row],[Horario Inscrito]])&amp;"-"&amp;TRIM(Tabla1[[#This Row],[Fecha Inicio grupo]])&amp;"-"&amp;TRIM(Tabla1[[#This Row],[Tipo Incrito]]))</f>
        <v/>
      </c>
      <c r="BH1080" s="254"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10"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10"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10" t="str">
        <f>IF(Tabla1[[#This Row],[Fecha Inicio grupo]]="","",IFERROR(VLOOKUP(Tabla1[[#This Row],[Mes de Alta como miembro]],Parámetros!$AM$2:$AN$16,2,0),"01/01/1900"))</f>
        <v/>
      </c>
    </row>
    <row r="1081" spans="1:63" ht="15" customHeight="1">
      <c r="A1081" s="68">
        <v>1078</v>
      </c>
      <c r="B1081" s="146"/>
      <c r="C1081" s="147"/>
      <c r="D1081" s="42"/>
      <c r="E1081" s="148"/>
      <c r="F1081" s="207"/>
      <c r="G1081" s="45"/>
      <c r="H1081" s="165"/>
      <c r="I1081" s="149"/>
      <c r="J1081" s="147"/>
      <c r="K1081" s="168"/>
      <c r="L1081" s="151"/>
      <c r="M1081" s="150"/>
      <c r="N1081" s="240" t="str">
        <f ca="1">IF(Tabla1[[#This Row],[Fecha de nac]]="","",IF(Tabla1[[#This Row],[Fecha Finalización]] &gt;=TODAY(), DATEDIF(Tabla1[[#This Row],[Fecha de nac]],TODAY(),"y"), ROUNDDOWN((Tabla1[[#This Row],[Fecha Finalización]] -Tabla1[[#This Row],[Fecha de nac]])/365,0)))</f>
        <v/>
      </c>
      <c r="O1081" s="171"/>
      <c r="P1081" s="152"/>
      <c r="Q1081" s="153"/>
      <c r="R1081" s="154"/>
      <c r="S1081" s="154"/>
      <c r="T1081" s="154"/>
      <c r="U1081" s="244" t="str">
        <f>IF(F1081="","",Tabla1[[#This Row],[Fecha Inicio grupo]]+3*7-7)</f>
        <v/>
      </c>
      <c r="V1081" s="245" t="str">
        <f>IF(F1081="","",EDATE(Tabla1[[#This Row],[Fecha Inicio grupo]],3))</f>
        <v/>
      </c>
      <c r="W1081" s="29"/>
      <c r="X1081" s="29"/>
      <c r="Y1081" s="155"/>
      <c r="Z1081" s="155"/>
      <c r="AA1081" s="155"/>
      <c r="AB1081" s="155"/>
      <c r="AC1081" s="155"/>
      <c r="AD1081" s="155"/>
      <c r="AE1081" s="155"/>
      <c r="AF1081" s="155"/>
      <c r="AG1081" s="155"/>
      <c r="AH1081" s="232"/>
      <c r="AI1081" s="232"/>
      <c r="AJ1081" s="233"/>
      <c r="AK1081" s="232"/>
      <c r="AL1081" s="232"/>
      <c r="AM1081" s="232"/>
      <c r="AN1081" s="232"/>
      <c r="AO1081" s="145"/>
      <c r="AP1081" s="247" t="str">
        <f>IF(F1081="","",IFERROR(VLOOKUP(SUBSTITUTE(SUBSTITUTE(Tabla1[[#This Row],[Uso Sistemas]],"T","P"),"N","F"),Parámetros!$M$2:$N$17,2,0),"Completar hasta 3ra sem. para evaluar a Probacionista"))</f>
        <v/>
      </c>
      <c r="AQ1081" s="156"/>
      <c r="AR1081" s="156"/>
      <c r="AS1081" s="156"/>
      <c r="AT1081" s="29"/>
      <c r="AU1081" s="55" t="str">
        <f>CONCATENATE(Tabla1[[#This Row],[sem 01]],Tabla1[[#This Row],[sem 02]],Tabla1[[#This Row],[sem 03]])</f>
        <v/>
      </c>
      <c r="AV1081" s="55"/>
      <c r="AW1081" s="55"/>
      <c r="AX1081" s="249" t="str">
        <f>IF(V1081="","",EOMONTH(EDATE(Tabla1[[#This Row],[Fecha Finalización]],2),0))</f>
        <v/>
      </c>
      <c r="AY1081" s="156"/>
      <c r="AZ1081" s="250" t="str">
        <f>IF(V1081="","",EOMONTH(EDATE(Tabla1[[#This Row],[Fecha Finalización]],3),0))</f>
        <v/>
      </c>
      <c r="BA1081" s="39"/>
      <c r="BB1081" s="39"/>
      <c r="BC1081" s="238"/>
      <c r="BD1081" s="234" t="str">
        <f>IF(F1081="","",Tabla1[[#This Row],[sem 01]]&amp;Tabla1[[#This Row],[sem 02]]&amp;Tabla1[[#This Row],[sem 03]])</f>
        <v/>
      </c>
      <c r="BE1081" s="235" t="str">
        <f>+IF(TRIM(F1081)="","",$B$1&amp;"-"&amp;Tabla1[[#This Row],[Mes Inscrito]]&amp;"-"&amp;Tabla1[[#This Row],[Dia de clases Inscrito]]&amp;"-"&amp;Tabla1[[#This Row],[Horario Inscrito]]&amp;"-"&amp;Tabla1[[#This Row],[Fecha Inicio grupo]])</f>
        <v/>
      </c>
      <c r="BF1081" s="252" t="str">
        <f>IF(F1081="","",Tabla1[[#This Row],[Curso]])</f>
        <v/>
      </c>
      <c r="BG1081" s="253" t="str">
        <f>+IF(TRIM(F1081)="","",$B$1&amp;"-"&amp;TRIM(Tabla1[[#This Row],[Mes Inscrito]])&amp;"-"&amp;TRIM(Tabla1[[#This Row],[Dia de clases Inscrito]])&amp;"-"&amp;TRIM(Tabla1[[#This Row],[Horario Inscrito]])&amp;"-"&amp;TRIM(Tabla1[[#This Row],[Fecha Inicio grupo]])&amp;"-"&amp;TRIM(Tabla1[[#This Row],[Tipo Incrito]]))</f>
        <v/>
      </c>
      <c r="BH1081" s="254"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10"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10"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10" t="str">
        <f>IF(Tabla1[[#This Row],[Fecha Inicio grupo]]="","",IFERROR(VLOOKUP(Tabla1[[#This Row],[Mes de Alta como miembro]],Parámetros!$AM$2:$AN$16,2,0),"01/01/1900"))</f>
        <v/>
      </c>
    </row>
    <row r="1082" spans="1:63" ht="15" customHeight="1">
      <c r="A1082" s="68">
        <v>1079</v>
      </c>
      <c r="B1082" s="146"/>
      <c r="C1082" s="147"/>
      <c r="D1082" s="42"/>
      <c r="E1082" s="148"/>
      <c r="F1082" s="207"/>
      <c r="G1082" s="45"/>
      <c r="H1082" s="165"/>
      <c r="I1082" s="149"/>
      <c r="J1082" s="147"/>
      <c r="K1082" s="168"/>
      <c r="L1082" s="151"/>
      <c r="M1082" s="150"/>
      <c r="N1082" s="240" t="str">
        <f ca="1">IF(Tabla1[[#This Row],[Fecha de nac]]="","",IF(Tabla1[[#This Row],[Fecha Finalización]] &gt;=TODAY(), DATEDIF(Tabla1[[#This Row],[Fecha de nac]],TODAY(),"y"), ROUNDDOWN((Tabla1[[#This Row],[Fecha Finalización]] -Tabla1[[#This Row],[Fecha de nac]])/365,0)))</f>
        <v/>
      </c>
      <c r="O1082" s="171"/>
      <c r="P1082" s="152"/>
      <c r="Q1082" s="153"/>
      <c r="R1082" s="154"/>
      <c r="S1082" s="154"/>
      <c r="T1082" s="154"/>
      <c r="U1082" s="244" t="str">
        <f>IF(F1082="","",Tabla1[[#This Row],[Fecha Inicio grupo]]+3*7-7)</f>
        <v/>
      </c>
      <c r="V1082" s="245" t="str">
        <f>IF(F1082="","",EDATE(Tabla1[[#This Row],[Fecha Inicio grupo]],3))</f>
        <v/>
      </c>
      <c r="W1082" s="29"/>
      <c r="X1082" s="29"/>
      <c r="Y1082" s="155"/>
      <c r="Z1082" s="155"/>
      <c r="AA1082" s="155"/>
      <c r="AB1082" s="155"/>
      <c r="AC1082" s="155"/>
      <c r="AD1082" s="155"/>
      <c r="AE1082" s="155"/>
      <c r="AF1082" s="155"/>
      <c r="AG1082" s="155"/>
      <c r="AH1082" s="232"/>
      <c r="AI1082" s="232"/>
      <c r="AJ1082" s="233"/>
      <c r="AK1082" s="232"/>
      <c r="AL1082" s="232"/>
      <c r="AM1082" s="232"/>
      <c r="AN1082" s="232"/>
      <c r="AO1082" s="145"/>
      <c r="AP1082" s="247" t="str">
        <f>IF(F1082="","",IFERROR(VLOOKUP(SUBSTITUTE(SUBSTITUTE(Tabla1[[#This Row],[Uso Sistemas]],"T","P"),"N","F"),Parámetros!$M$2:$N$17,2,0),"Completar hasta 3ra sem. para evaluar a Probacionista"))</f>
        <v/>
      </c>
      <c r="AQ1082" s="156"/>
      <c r="AR1082" s="156"/>
      <c r="AS1082" s="156"/>
      <c r="AT1082" s="29"/>
      <c r="AU1082" s="55" t="str">
        <f>CONCATENATE(Tabla1[[#This Row],[sem 01]],Tabla1[[#This Row],[sem 02]],Tabla1[[#This Row],[sem 03]])</f>
        <v/>
      </c>
      <c r="AV1082" s="55"/>
      <c r="AW1082" s="55"/>
      <c r="AX1082" s="249" t="str">
        <f>IF(V1082="","",EOMONTH(EDATE(Tabla1[[#This Row],[Fecha Finalización]],2),0))</f>
        <v/>
      </c>
      <c r="AY1082" s="156"/>
      <c r="AZ1082" s="250" t="str">
        <f>IF(V1082="","",EOMONTH(EDATE(Tabla1[[#This Row],[Fecha Finalización]],3),0))</f>
        <v/>
      </c>
      <c r="BA1082" s="39"/>
      <c r="BB1082" s="39"/>
      <c r="BC1082" s="238"/>
      <c r="BD1082" s="234" t="str">
        <f>IF(F1082="","",Tabla1[[#This Row],[sem 01]]&amp;Tabla1[[#This Row],[sem 02]]&amp;Tabla1[[#This Row],[sem 03]])</f>
        <v/>
      </c>
      <c r="BE1082" s="235" t="str">
        <f>+IF(TRIM(F1082)="","",$B$1&amp;"-"&amp;Tabla1[[#This Row],[Mes Inscrito]]&amp;"-"&amp;Tabla1[[#This Row],[Dia de clases Inscrito]]&amp;"-"&amp;Tabla1[[#This Row],[Horario Inscrito]]&amp;"-"&amp;Tabla1[[#This Row],[Fecha Inicio grupo]])</f>
        <v/>
      </c>
      <c r="BF1082" s="252" t="str">
        <f>IF(F1082="","",Tabla1[[#This Row],[Curso]])</f>
        <v/>
      </c>
      <c r="BG1082" s="253" t="str">
        <f>+IF(TRIM(F1082)="","",$B$1&amp;"-"&amp;TRIM(Tabla1[[#This Row],[Mes Inscrito]])&amp;"-"&amp;TRIM(Tabla1[[#This Row],[Dia de clases Inscrito]])&amp;"-"&amp;TRIM(Tabla1[[#This Row],[Horario Inscrito]])&amp;"-"&amp;TRIM(Tabla1[[#This Row],[Fecha Inicio grupo]])&amp;"-"&amp;TRIM(Tabla1[[#This Row],[Tipo Incrito]]))</f>
        <v/>
      </c>
      <c r="BH1082" s="254"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10"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10"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10" t="str">
        <f>IF(Tabla1[[#This Row],[Fecha Inicio grupo]]="","",IFERROR(VLOOKUP(Tabla1[[#This Row],[Mes de Alta como miembro]],Parámetros!$AM$2:$AN$16,2,0),"01/01/1900"))</f>
        <v/>
      </c>
    </row>
    <row r="1083" spans="1:63" ht="15" customHeight="1">
      <c r="A1083" s="68">
        <v>1080</v>
      </c>
      <c r="B1083" s="146"/>
      <c r="C1083" s="147"/>
      <c r="D1083" s="42"/>
      <c r="E1083" s="148"/>
      <c r="F1083" s="207"/>
      <c r="G1083" s="45"/>
      <c r="H1083" s="165"/>
      <c r="I1083" s="149"/>
      <c r="J1083" s="147"/>
      <c r="K1083" s="168"/>
      <c r="L1083" s="151"/>
      <c r="M1083" s="150"/>
      <c r="N1083" s="240" t="str">
        <f ca="1">IF(Tabla1[[#This Row],[Fecha de nac]]="","",IF(Tabla1[[#This Row],[Fecha Finalización]] &gt;=TODAY(), DATEDIF(Tabla1[[#This Row],[Fecha de nac]],TODAY(),"y"), ROUNDDOWN((Tabla1[[#This Row],[Fecha Finalización]] -Tabla1[[#This Row],[Fecha de nac]])/365,0)))</f>
        <v/>
      </c>
      <c r="O1083" s="171"/>
      <c r="P1083" s="152"/>
      <c r="Q1083" s="153"/>
      <c r="R1083" s="154"/>
      <c r="S1083" s="154"/>
      <c r="T1083" s="154"/>
      <c r="U1083" s="244" t="str">
        <f>IF(F1083="","",Tabla1[[#This Row],[Fecha Inicio grupo]]+3*7-7)</f>
        <v/>
      </c>
      <c r="V1083" s="245" t="str">
        <f>IF(F1083="","",EDATE(Tabla1[[#This Row],[Fecha Inicio grupo]],3))</f>
        <v/>
      </c>
      <c r="W1083" s="29"/>
      <c r="X1083" s="29"/>
      <c r="Y1083" s="155"/>
      <c r="Z1083" s="155"/>
      <c r="AA1083" s="155"/>
      <c r="AB1083" s="155"/>
      <c r="AC1083" s="155"/>
      <c r="AD1083" s="155"/>
      <c r="AE1083" s="155"/>
      <c r="AF1083" s="155"/>
      <c r="AG1083" s="155"/>
      <c r="AH1083" s="232"/>
      <c r="AI1083" s="232"/>
      <c r="AJ1083" s="233"/>
      <c r="AK1083" s="232"/>
      <c r="AL1083" s="232"/>
      <c r="AM1083" s="232"/>
      <c r="AN1083" s="232"/>
      <c r="AO1083" s="145"/>
      <c r="AP1083" s="247" t="str">
        <f>IF(F1083="","",IFERROR(VLOOKUP(SUBSTITUTE(SUBSTITUTE(Tabla1[[#This Row],[Uso Sistemas]],"T","P"),"N","F"),Parámetros!$M$2:$N$17,2,0),"Completar hasta 3ra sem. para evaluar a Probacionista"))</f>
        <v/>
      </c>
      <c r="AQ1083" s="156"/>
      <c r="AR1083" s="156"/>
      <c r="AS1083" s="156"/>
      <c r="AT1083" s="29"/>
      <c r="AU1083" s="55" t="str">
        <f>CONCATENATE(Tabla1[[#This Row],[sem 01]],Tabla1[[#This Row],[sem 02]],Tabla1[[#This Row],[sem 03]])</f>
        <v/>
      </c>
      <c r="AV1083" s="55"/>
      <c r="AW1083" s="55"/>
      <c r="AX1083" s="249" t="str">
        <f>IF(V1083="","",EOMONTH(EDATE(Tabla1[[#This Row],[Fecha Finalización]],2),0))</f>
        <v/>
      </c>
      <c r="AY1083" s="156"/>
      <c r="AZ1083" s="250" t="str">
        <f>IF(V1083="","",EOMONTH(EDATE(Tabla1[[#This Row],[Fecha Finalización]],3),0))</f>
        <v/>
      </c>
      <c r="BA1083" s="39"/>
      <c r="BB1083" s="39"/>
      <c r="BC1083" s="238"/>
      <c r="BD1083" s="234" t="str">
        <f>IF(F1083="","",Tabla1[[#This Row],[sem 01]]&amp;Tabla1[[#This Row],[sem 02]]&amp;Tabla1[[#This Row],[sem 03]])</f>
        <v/>
      </c>
      <c r="BE1083" s="235" t="str">
        <f>+IF(TRIM(F1083)="","",$B$1&amp;"-"&amp;Tabla1[[#This Row],[Mes Inscrito]]&amp;"-"&amp;Tabla1[[#This Row],[Dia de clases Inscrito]]&amp;"-"&amp;Tabla1[[#This Row],[Horario Inscrito]]&amp;"-"&amp;Tabla1[[#This Row],[Fecha Inicio grupo]])</f>
        <v/>
      </c>
      <c r="BF1083" s="252" t="str">
        <f>IF(F1083="","",Tabla1[[#This Row],[Curso]])</f>
        <v/>
      </c>
      <c r="BG1083" s="253" t="str">
        <f>+IF(TRIM(F1083)="","",$B$1&amp;"-"&amp;TRIM(Tabla1[[#This Row],[Mes Inscrito]])&amp;"-"&amp;TRIM(Tabla1[[#This Row],[Dia de clases Inscrito]])&amp;"-"&amp;TRIM(Tabla1[[#This Row],[Horario Inscrito]])&amp;"-"&amp;TRIM(Tabla1[[#This Row],[Fecha Inicio grupo]])&amp;"-"&amp;TRIM(Tabla1[[#This Row],[Tipo Incrito]]))</f>
        <v/>
      </c>
      <c r="BH1083" s="254"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10"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10"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10" t="str">
        <f>IF(Tabla1[[#This Row],[Fecha Inicio grupo]]="","",IFERROR(VLOOKUP(Tabla1[[#This Row],[Mes de Alta como miembro]],Parámetros!$AM$2:$AN$16,2,0),"01/01/1900"))</f>
        <v/>
      </c>
    </row>
    <row r="1084" spans="1:63" ht="15" customHeight="1">
      <c r="A1084" s="68">
        <v>1081</v>
      </c>
      <c r="B1084" s="146"/>
      <c r="C1084" s="147"/>
      <c r="D1084" s="42"/>
      <c r="E1084" s="148"/>
      <c r="F1084" s="207"/>
      <c r="G1084" s="45"/>
      <c r="H1084" s="165"/>
      <c r="I1084" s="149"/>
      <c r="J1084" s="147"/>
      <c r="K1084" s="168"/>
      <c r="L1084" s="151"/>
      <c r="M1084" s="150"/>
      <c r="N1084" s="240" t="str">
        <f ca="1">IF(Tabla1[[#This Row],[Fecha de nac]]="","",IF(Tabla1[[#This Row],[Fecha Finalización]] &gt;=TODAY(), DATEDIF(Tabla1[[#This Row],[Fecha de nac]],TODAY(),"y"), ROUNDDOWN((Tabla1[[#This Row],[Fecha Finalización]] -Tabla1[[#This Row],[Fecha de nac]])/365,0)))</f>
        <v/>
      </c>
      <c r="O1084" s="171"/>
      <c r="P1084" s="152"/>
      <c r="Q1084" s="153"/>
      <c r="R1084" s="154"/>
      <c r="S1084" s="154"/>
      <c r="T1084" s="154"/>
      <c r="U1084" s="244" t="str">
        <f>IF(F1084="","",Tabla1[[#This Row],[Fecha Inicio grupo]]+3*7-7)</f>
        <v/>
      </c>
      <c r="V1084" s="245" t="str">
        <f>IF(F1084="","",EDATE(Tabla1[[#This Row],[Fecha Inicio grupo]],3))</f>
        <v/>
      </c>
      <c r="W1084" s="29"/>
      <c r="X1084" s="29"/>
      <c r="Y1084" s="155"/>
      <c r="Z1084" s="155"/>
      <c r="AA1084" s="155"/>
      <c r="AB1084" s="155"/>
      <c r="AC1084" s="155"/>
      <c r="AD1084" s="155"/>
      <c r="AE1084" s="155"/>
      <c r="AF1084" s="155"/>
      <c r="AG1084" s="155"/>
      <c r="AH1084" s="232"/>
      <c r="AI1084" s="232"/>
      <c r="AJ1084" s="233"/>
      <c r="AK1084" s="232"/>
      <c r="AL1084" s="232"/>
      <c r="AM1084" s="232"/>
      <c r="AN1084" s="232"/>
      <c r="AO1084" s="145"/>
      <c r="AP1084" s="247" t="str">
        <f>IF(F1084="","",IFERROR(VLOOKUP(SUBSTITUTE(SUBSTITUTE(Tabla1[[#This Row],[Uso Sistemas]],"T","P"),"N","F"),Parámetros!$M$2:$N$17,2,0),"Completar hasta 3ra sem. para evaluar a Probacionista"))</f>
        <v/>
      </c>
      <c r="AQ1084" s="156"/>
      <c r="AR1084" s="156"/>
      <c r="AS1084" s="156"/>
      <c r="AT1084" s="29"/>
      <c r="AU1084" s="55" t="str">
        <f>CONCATENATE(Tabla1[[#This Row],[sem 01]],Tabla1[[#This Row],[sem 02]],Tabla1[[#This Row],[sem 03]])</f>
        <v/>
      </c>
      <c r="AV1084" s="55"/>
      <c r="AW1084" s="55"/>
      <c r="AX1084" s="249" t="str">
        <f>IF(V1084="","",EOMONTH(EDATE(Tabla1[[#This Row],[Fecha Finalización]],2),0))</f>
        <v/>
      </c>
      <c r="AY1084" s="156"/>
      <c r="AZ1084" s="250" t="str">
        <f>IF(V1084="","",EOMONTH(EDATE(Tabla1[[#This Row],[Fecha Finalización]],3),0))</f>
        <v/>
      </c>
      <c r="BA1084" s="39"/>
      <c r="BB1084" s="39"/>
      <c r="BC1084" s="238"/>
      <c r="BD1084" s="234" t="str">
        <f>IF(F1084="","",Tabla1[[#This Row],[sem 01]]&amp;Tabla1[[#This Row],[sem 02]]&amp;Tabla1[[#This Row],[sem 03]])</f>
        <v/>
      </c>
      <c r="BE1084" s="235" t="str">
        <f>+IF(TRIM(F1084)="","",$B$1&amp;"-"&amp;Tabla1[[#This Row],[Mes Inscrito]]&amp;"-"&amp;Tabla1[[#This Row],[Dia de clases Inscrito]]&amp;"-"&amp;Tabla1[[#This Row],[Horario Inscrito]]&amp;"-"&amp;Tabla1[[#This Row],[Fecha Inicio grupo]])</f>
        <v/>
      </c>
      <c r="BF1084" s="252" t="str">
        <f>IF(F1084="","",Tabla1[[#This Row],[Curso]])</f>
        <v/>
      </c>
      <c r="BG1084" s="253" t="str">
        <f>+IF(TRIM(F1084)="","",$B$1&amp;"-"&amp;TRIM(Tabla1[[#This Row],[Mes Inscrito]])&amp;"-"&amp;TRIM(Tabla1[[#This Row],[Dia de clases Inscrito]])&amp;"-"&amp;TRIM(Tabla1[[#This Row],[Horario Inscrito]])&amp;"-"&amp;TRIM(Tabla1[[#This Row],[Fecha Inicio grupo]])&amp;"-"&amp;TRIM(Tabla1[[#This Row],[Tipo Incrito]]))</f>
        <v/>
      </c>
      <c r="BH1084" s="254"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10"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10"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10" t="str">
        <f>IF(Tabla1[[#This Row],[Fecha Inicio grupo]]="","",IFERROR(VLOOKUP(Tabla1[[#This Row],[Mes de Alta como miembro]],Parámetros!$AM$2:$AN$16,2,0),"01/01/1900"))</f>
        <v/>
      </c>
    </row>
    <row r="1085" spans="1:63" ht="15" customHeight="1">
      <c r="A1085" s="68">
        <v>1082</v>
      </c>
      <c r="B1085" s="146"/>
      <c r="C1085" s="147"/>
      <c r="D1085" s="42"/>
      <c r="E1085" s="148"/>
      <c r="F1085" s="207"/>
      <c r="G1085" s="45"/>
      <c r="H1085" s="165"/>
      <c r="I1085" s="149"/>
      <c r="J1085" s="147"/>
      <c r="K1085" s="168"/>
      <c r="L1085" s="151"/>
      <c r="M1085" s="150"/>
      <c r="N1085" s="240" t="str">
        <f ca="1">IF(Tabla1[[#This Row],[Fecha de nac]]="","",IF(Tabla1[[#This Row],[Fecha Finalización]] &gt;=TODAY(), DATEDIF(Tabla1[[#This Row],[Fecha de nac]],TODAY(),"y"), ROUNDDOWN((Tabla1[[#This Row],[Fecha Finalización]] -Tabla1[[#This Row],[Fecha de nac]])/365,0)))</f>
        <v/>
      </c>
      <c r="O1085" s="171"/>
      <c r="P1085" s="152"/>
      <c r="Q1085" s="153"/>
      <c r="R1085" s="154"/>
      <c r="S1085" s="154"/>
      <c r="T1085" s="154"/>
      <c r="U1085" s="244" t="str">
        <f>IF(F1085="","",Tabla1[[#This Row],[Fecha Inicio grupo]]+3*7-7)</f>
        <v/>
      </c>
      <c r="V1085" s="245" t="str">
        <f>IF(F1085="","",EDATE(Tabla1[[#This Row],[Fecha Inicio grupo]],3))</f>
        <v/>
      </c>
      <c r="W1085" s="29"/>
      <c r="X1085" s="29"/>
      <c r="Y1085" s="155"/>
      <c r="Z1085" s="155"/>
      <c r="AA1085" s="155"/>
      <c r="AB1085" s="155"/>
      <c r="AC1085" s="155"/>
      <c r="AD1085" s="155"/>
      <c r="AE1085" s="155"/>
      <c r="AF1085" s="155"/>
      <c r="AG1085" s="155"/>
      <c r="AH1085" s="232"/>
      <c r="AI1085" s="232"/>
      <c r="AJ1085" s="233"/>
      <c r="AK1085" s="232"/>
      <c r="AL1085" s="232"/>
      <c r="AM1085" s="232"/>
      <c r="AN1085" s="232"/>
      <c r="AO1085" s="145"/>
      <c r="AP1085" s="247" t="str">
        <f>IF(F1085="","",IFERROR(VLOOKUP(SUBSTITUTE(SUBSTITUTE(Tabla1[[#This Row],[Uso Sistemas]],"T","P"),"N","F"),Parámetros!$M$2:$N$17,2,0),"Completar hasta 3ra sem. para evaluar a Probacionista"))</f>
        <v/>
      </c>
      <c r="AQ1085" s="156"/>
      <c r="AR1085" s="156"/>
      <c r="AS1085" s="156"/>
      <c r="AT1085" s="29"/>
      <c r="AU1085" s="55" t="str">
        <f>CONCATENATE(Tabla1[[#This Row],[sem 01]],Tabla1[[#This Row],[sem 02]],Tabla1[[#This Row],[sem 03]])</f>
        <v/>
      </c>
      <c r="AV1085" s="55"/>
      <c r="AW1085" s="55"/>
      <c r="AX1085" s="249" t="str">
        <f>IF(V1085="","",EOMONTH(EDATE(Tabla1[[#This Row],[Fecha Finalización]],2),0))</f>
        <v/>
      </c>
      <c r="AY1085" s="156"/>
      <c r="AZ1085" s="250" t="str">
        <f>IF(V1085="","",EOMONTH(EDATE(Tabla1[[#This Row],[Fecha Finalización]],3),0))</f>
        <v/>
      </c>
      <c r="BA1085" s="39"/>
      <c r="BB1085" s="39"/>
      <c r="BC1085" s="238"/>
      <c r="BD1085" s="234" t="str">
        <f>IF(F1085="","",Tabla1[[#This Row],[sem 01]]&amp;Tabla1[[#This Row],[sem 02]]&amp;Tabla1[[#This Row],[sem 03]])</f>
        <v/>
      </c>
      <c r="BE1085" s="235" t="str">
        <f>+IF(TRIM(F1085)="","",$B$1&amp;"-"&amp;Tabla1[[#This Row],[Mes Inscrito]]&amp;"-"&amp;Tabla1[[#This Row],[Dia de clases Inscrito]]&amp;"-"&amp;Tabla1[[#This Row],[Horario Inscrito]]&amp;"-"&amp;Tabla1[[#This Row],[Fecha Inicio grupo]])</f>
        <v/>
      </c>
      <c r="BF1085" s="252" t="str">
        <f>IF(F1085="","",Tabla1[[#This Row],[Curso]])</f>
        <v/>
      </c>
      <c r="BG1085" s="253" t="str">
        <f>+IF(TRIM(F1085)="","",$B$1&amp;"-"&amp;TRIM(Tabla1[[#This Row],[Mes Inscrito]])&amp;"-"&amp;TRIM(Tabla1[[#This Row],[Dia de clases Inscrito]])&amp;"-"&amp;TRIM(Tabla1[[#This Row],[Horario Inscrito]])&amp;"-"&amp;TRIM(Tabla1[[#This Row],[Fecha Inicio grupo]])&amp;"-"&amp;TRIM(Tabla1[[#This Row],[Tipo Incrito]]))</f>
        <v/>
      </c>
      <c r="BH1085" s="254"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10"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10"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10" t="str">
        <f>IF(Tabla1[[#This Row],[Fecha Inicio grupo]]="","",IFERROR(VLOOKUP(Tabla1[[#This Row],[Mes de Alta como miembro]],Parámetros!$AM$2:$AN$16,2,0),"01/01/1900"))</f>
        <v/>
      </c>
    </row>
    <row r="1086" spans="1:63" ht="15" customHeight="1">
      <c r="A1086" s="68">
        <v>1083</v>
      </c>
      <c r="B1086" s="146"/>
      <c r="C1086" s="147"/>
      <c r="D1086" s="42"/>
      <c r="E1086" s="148"/>
      <c r="F1086" s="207"/>
      <c r="G1086" s="45"/>
      <c r="H1086" s="165"/>
      <c r="I1086" s="149"/>
      <c r="J1086" s="147"/>
      <c r="K1086" s="168"/>
      <c r="L1086" s="151"/>
      <c r="M1086" s="150"/>
      <c r="N1086" s="240" t="str">
        <f ca="1">IF(Tabla1[[#This Row],[Fecha de nac]]="","",IF(Tabla1[[#This Row],[Fecha Finalización]] &gt;=TODAY(), DATEDIF(Tabla1[[#This Row],[Fecha de nac]],TODAY(),"y"), ROUNDDOWN((Tabla1[[#This Row],[Fecha Finalización]] -Tabla1[[#This Row],[Fecha de nac]])/365,0)))</f>
        <v/>
      </c>
      <c r="O1086" s="171"/>
      <c r="P1086" s="152"/>
      <c r="Q1086" s="153"/>
      <c r="R1086" s="154"/>
      <c r="S1086" s="154"/>
      <c r="T1086" s="154"/>
      <c r="U1086" s="244" t="str">
        <f>IF(F1086="","",Tabla1[[#This Row],[Fecha Inicio grupo]]+3*7-7)</f>
        <v/>
      </c>
      <c r="V1086" s="245" t="str">
        <f>IF(F1086="","",EDATE(Tabla1[[#This Row],[Fecha Inicio grupo]],3))</f>
        <v/>
      </c>
      <c r="W1086" s="29"/>
      <c r="X1086" s="29"/>
      <c r="Y1086" s="155"/>
      <c r="Z1086" s="155"/>
      <c r="AA1086" s="155"/>
      <c r="AB1086" s="155"/>
      <c r="AC1086" s="155"/>
      <c r="AD1086" s="155"/>
      <c r="AE1086" s="155"/>
      <c r="AF1086" s="155"/>
      <c r="AG1086" s="155"/>
      <c r="AH1086" s="232"/>
      <c r="AI1086" s="232"/>
      <c r="AJ1086" s="233"/>
      <c r="AK1086" s="232"/>
      <c r="AL1086" s="232"/>
      <c r="AM1086" s="232"/>
      <c r="AN1086" s="232"/>
      <c r="AO1086" s="145"/>
      <c r="AP1086" s="247" t="str">
        <f>IF(F1086="","",IFERROR(VLOOKUP(SUBSTITUTE(SUBSTITUTE(Tabla1[[#This Row],[Uso Sistemas]],"T","P"),"N","F"),Parámetros!$M$2:$N$17,2,0),"Completar hasta 3ra sem. para evaluar a Probacionista"))</f>
        <v/>
      </c>
      <c r="AQ1086" s="156"/>
      <c r="AR1086" s="156"/>
      <c r="AS1086" s="156"/>
      <c r="AT1086" s="29"/>
      <c r="AU1086" s="55" t="str">
        <f>CONCATENATE(Tabla1[[#This Row],[sem 01]],Tabla1[[#This Row],[sem 02]],Tabla1[[#This Row],[sem 03]])</f>
        <v/>
      </c>
      <c r="AV1086" s="55"/>
      <c r="AW1086" s="55"/>
      <c r="AX1086" s="249" t="str">
        <f>IF(V1086="","",EOMONTH(EDATE(Tabla1[[#This Row],[Fecha Finalización]],2),0))</f>
        <v/>
      </c>
      <c r="AY1086" s="156"/>
      <c r="AZ1086" s="250" t="str">
        <f>IF(V1086="","",EOMONTH(EDATE(Tabla1[[#This Row],[Fecha Finalización]],3),0))</f>
        <v/>
      </c>
      <c r="BA1086" s="39"/>
      <c r="BB1086" s="39"/>
      <c r="BC1086" s="238"/>
      <c r="BD1086" s="234" t="str">
        <f>IF(F1086="","",Tabla1[[#This Row],[sem 01]]&amp;Tabla1[[#This Row],[sem 02]]&amp;Tabla1[[#This Row],[sem 03]])</f>
        <v/>
      </c>
      <c r="BE1086" s="235" t="str">
        <f>+IF(TRIM(F1086)="","",$B$1&amp;"-"&amp;Tabla1[[#This Row],[Mes Inscrito]]&amp;"-"&amp;Tabla1[[#This Row],[Dia de clases Inscrito]]&amp;"-"&amp;Tabla1[[#This Row],[Horario Inscrito]]&amp;"-"&amp;Tabla1[[#This Row],[Fecha Inicio grupo]])</f>
        <v/>
      </c>
      <c r="BF1086" s="252" t="str">
        <f>IF(F1086="","",Tabla1[[#This Row],[Curso]])</f>
        <v/>
      </c>
      <c r="BG1086" s="253" t="str">
        <f>+IF(TRIM(F1086)="","",$B$1&amp;"-"&amp;TRIM(Tabla1[[#This Row],[Mes Inscrito]])&amp;"-"&amp;TRIM(Tabla1[[#This Row],[Dia de clases Inscrito]])&amp;"-"&amp;TRIM(Tabla1[[#This Row],[Horario Inscrito]])&amp;"-"&amp;TRIM(Tabla1[[#This Row],[Fecha Inicio grupo]])&amp;"-"&amp;TRIM(Tabla1[[#This Row],[Tipo Incrito]]))</f>
        <v/>
      </c>
      <c r="BH1086" s="254"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10"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10"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10" t="str">
        <f>IF(Tabla1[[#This Row],[Fecha Inicio grupo]]="","",IFERROR(VLOOKUP(Tabla1[[#This Row],[Mes de Alta como miembro]],Parámetros!$AM$2:$AN$16,2,0),"01/01/1900"))</f>
        <v/>
      </c>
    </row>
    <row r="1087" spans="1:63" ht="15" customHeight="1">
      <c r="A1087" s="68">
        <v>1084</v>
      </c>
      <c r="B1087" s="146"/>
      <c r="C1087" s="147"/>
      <c r="D1087" s="42"/>
      <c r="E1087" s="148"/>
      <c r="F1087" s="207"/>
      <c r="G1087" s="45"/>
      <c r="H1087" s="165"/>
      <c r="I1087" s="149"/>
      <c r="J1087" s="147"/>
      <c r="K1087" s="168"/>
      <c r="L1087" s="151"/>
      <c r="M1087" s="150"/>
      <c r="N1087" s="240" t="str">
        <f ca="1">IF(Tabla1[[#This Row],[Fecha de nac]]="","",IF(Tabla1[[#This Row],[Fecha Finalización]] &gt;=TODAY(), DATEDIF(Tabla1[[#This Row],[Fecha de nac]],TODAY(),"y"), ROUNDDOWN((Tabla1[[#This Row],[Fecha Finalización]] -Tabla1[[#This Row],[Fecha de nac]])/365,0)))</f>
        <v/>
      </c>
      <c r="O1087" s="171"/>
      <c r="P1087" s="152"/>
      <c r="Q1087" s="153"/>
      <c r="R1087" s="154"/>
      <c r="S1087" s="154"/>
      <c r="T1087" s="154"/>
      <c r="U1087" s="244" t="str">
        <f>IF(F1087="","",Tabla1[[#This Row],[Fecha Inicio grupo]]+3*7-7)</f>
        <v/>
      </c>
      <c r="V1087" s="245" t="str">
        <f>IF(F1087="","",EDATE(Tabla1[[#This Row],[Fecha Inicio grupo]],3))</f>
        <v/>
      </c>
      <c r="W1087" s="29"/>
      <c r="X1087" s="29"/>
      <c r="Y1087" s="155"/>
      <c r="Z1087" s="155"/>
      <c r="AA1087" s="155"/>
      <c r="AB1087" s="155"/>
      <c r="AC1087" s="155"/>
      <c r="AD1087" s="155"/>
      <c r="AE1087" s="155"/>
      <c r="AF1087" s="155"/>
      <c r="AG1087" s="155"/>
      <c r="AH1087" s="232"/>
      <c r="AI1087" s="232"/>
      <c r="AJ1087" s="233"/>
      <c r="AK1087" s="232"/>
      <c r="AL1087" s="232"/>
      <c r="AM1087" s="232"/>
      <c r="AN1087" s="232"/>
      <c r="AO1087" s="145"/>
      <c r="AP1087" s="247" t="str">
        <f>IF(F1087="","",IFERROR(VLOOKUP(SUBSTITUTE(SUBSTITUTE(Tabla1[[#This Row],[Uso Sistemas]],"T","P"),"N","F"),Parámetros!$M$2:$N$17,2,0),"Completar hasta 3ra sem. para evaluar a Probacionista"))</f>
        <v/>
      </c>
      <c r="AQ1087" s="156"/>
      <c r="AR1087" s="156"/>
      <c r="AS1087" s="156"/>
      <c r="AT1087" s="29"/>
      <c r="AU1087" s="55" t="str">
        <f>CONCATENATE(Tabla1[[#This Row],[sem 01]],Tabla1[[#This Row],[sem 02]],Tabla1[[#This Row],[sem 03]])</f>
        <v/>
      </c>
      <c r="AV1087" s="55"/>
      <c r="AW1087" s="55"/>
      <c r="AX1087" s="249" t="str">
        <f>IF(V1087="","",EOMONTH(EDATE(Tabla1[[#This Row],[Fecha Finalización]],2),0))</f>
        <v/>
      </c>
      <c r="AY1087" s="156"/>
      <c r="AZ1087" s="250" t="str">
        <f>IF(V1087="","",EOMONTH(EDATE(Tabla1[[#This Row],[Fecha Finalización]],3),0))</f>
        <v/>
      </c>
      <c r="BA1087" s="39"/>
      <c r="BB1087" s="39"/>
      <c r="BC1087" s="238"/>
      <c r="BD1087" s="234" t="str">
        <f>IF(F1087="","",Tabla1[[#This Row],[sem 01]]&amp;Tabla1[[#This Row],[sem 02]]&amp;Tabla1[[#This Row],[sem 03]])</f>
        <v/>
      </c>
      <c r="BE1087" s="235" t="str">
        <f>+IF(TRIM(F1087)="","",$B$1&amp;"-"&amp;Tabla1[[#This Row],[Mes Inscrito]]&amp;"-"&amp;Tabla1[[#This Row],[Dia de clases Inscrito]]&amp;"-"&amp;Tabla1[[#This Row],[Horario Inscrito]]&amp;"-"&amp;Tabla1[[#This Row],[Fecha Inicio grupo]])</f>
        <v/>
      </c>
      <c r="BF1087" s="252" t="str">
        <f>IF(F1087="","",Tabla1[[#This Row],[Curso]])</f>
        <v/>
      </c>
      <c r="BG1087" s="253" t="str">
        <f>+IF(TRIM(F1087)="","",$B$1&amp;"-"&amp;TRIM(Tabla1[[#This Row],[Mes Inscrito]])&amp;"-"&amp;TRIM(Tabla1[[#This Row],[Dia de clases Inscrito]])&amp;"-"&amp;TRIM(Tabla1[[#This Row],[Horario Inscrito]])&amp;"-"&amp;TRIM(Tabla1[[#This Row],[Fecha Inicio grupo]])&amp;"-"&amp;TRIM(Tabla1[[#This Row],[Tipo Incrito]]))</f>
        <v/>
      </c>
      <c r="BH1087" s="254"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10"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10"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10" t="str">
        <f>IF(Tabla1[[#This Row],[Fecha Inicio grupo]]="","",IFERROR(VLOOKUP(Tabla1[[#This Row],[Mes de Alta como miembro]],Parámetros!$AM$2:$AN$16,2,0),"01/01/1900"))</f>
        <v/>
      </c>
    </row>
    <row r="1088" spans="1:63" ht="15" customHeight="1">
      <c r="A1088" s="68">
        <v>1085</v>
      </c>
      <c r="B1088" s="146"/>
      <c r="C1088" s="147"/>
      <c r="D1088" s="42"/>
      <c r="E1088" s="148"/>
      <c r="F1088" s="207"/>
      <c r="G1088" s="45"/>
      <c r="H1088" s="165"/>
      <c r="I1088" s="149"/>
      <c r="J1088" s="147"/>
      <c r="K1088" s="168"/>
      <c r="L1088" s="151"/>
      <c r="M1088" s="150"/>
      <c r="N1088" s="240" t="str">
        <f ca="1">IF(Tabla1[[#This Row],[Fecha de nac]]="","",IF(Tabla1[[#This Row],[Fecha Finalización]] &gt;=TODAY(), DATEDIF(Tabla1[[#This Row],[Fecha de nac]],TODAY(),"y"), ROUNDDOWN((Tabla1[[#This Row],[Fecha Finalización]] -Tabla1[[#This Row],[Fecha de nac]])/365,0)))</f>
        <v/>
      </c>
      <c r="O1088" s="171"/>
      <c r="P1088" s="152"/>
      <c r="Q1088" s="153"/>
      <c r="R1088" s="154"/>
      <c r="S1088" s="154"/>
      <c r="T1088" s="154"/>
      <c r="U1088" s="244" t="str">
        <f>IF(F1088="","",Tabla1[[#This Row],[Fecha Inicio grupo]]+3*7-7)</f>
        <v/>
      </c>
      <c r="V1088" s="245" t="str">
        <f>IF(F1088="","",EDATE(Tabla1[[#This Row],[Fecha Inicio grupo]],3))</f>
        <v/>
      </c>
      <c r="W1088" s="29"/>
      <c r="X1088" s="29"/>
      <c r="Y1088" s="155"/>
      <c r="Z1088" s="155"/>
      <c r="AA1088" s="155"/>
      <c r="AB1088" s="155"/>
      <c r="AC1088" s="155"/>
      <c r="AD1088" s="155"/>
      <c r="AE1088" s="155"/>
      <c r="AF1088" s="155"/>
      <c r="AG1088" s="155"/>
      <c r="AH1088" s="232"/>
      <c r="AI1088" s="232"/>
      <c r="AJ1088" s="233"/>
      <c r="AK1088" s="232"/>
      <c r="AL1088" s="232"/>
      <c r="AM1088" s="232"/>
      <c r="AN1088" s="232"/>
      <c r="AO1088" s="145"/>
      <c r="AP1088" s="247" t="str">
        <f>IF(F1088="","",IFERROR(VLOOKUP(SUBSTITUTE(SUBSTITUTE(Tabla1[[#This Row],[Uso Sistemas]],"T","P"),"N","F"),Parámetros!$M$2:$N$17,2,0),"Completar hasta 3ra sem. para evaluar a Probacionista"))</f>
        <v/>
      </c>
      <c r="AQ1088" s="156"/>
      <c r="AR1088" s="156"/>
      <c r="AS1088" s="156"/>
      <c r="AT1088" s="29"/>
      <c r="AU1088" s="55" t="str">
        <f>CONCATENATE(Tabla1[[#This Row],[sem 01]],Tabla1[[#This Row],[sem 02]],Tabla1[[#This Row],[sem 03]])</f>
        <v/>
      </c>
      <c r="AV1088" s="55"/>
      <c r="AW1088" s="55"/>
      <c r="AX1088" s="249" t="str">
        <f>IF(V1088="","",EOMONTH(EDATE(Tabla1[[#This Row],[Fecha Finalización]],2),0))</f>
        <v/>
      </c>
      <c r="AY1088" s="156"/>
      <c r="AZ1088" s="250" t="str">
        <f>IF(V1088="","",EOMONTH(EDATE(Tabla1[[#This Row],[Fecha Finalización]],3),0))</f>
        <v/>
      </c>
      <c r="BA1088" s="39"/>
      <c r="BB1088" s="39"/>
      <c r="BC1088" s="238"/>
      <c r="BD1088" s="234" t="str">
        <f>IF(F1088="","",Tabla1[[#This Row],[sem 01]]&amp;Tabla1[[#This Row],[sem 02]]&amp;Tabla1[[#This Row],[sem 03]])</f>
        <v/>
      </c>
      <c r="BE1088" s="235" t="str">
        <f>+IF(TRIM(F1088)="","",$B$1&amp;"-"&amp;Tabla1[[#This Row],[Mes Inscrito]]&amp;"-"&amp;Tabla1[[#This Row],[Dia de clases Inscrito]]&amp;"-"&amp;Tabla1[[#This Row],[Horario Inscrito]]&amp;"-"&amp;Tabla1[[#This Row],[Fecha Inicio grupo]])</f>
        <v/>
      </c>
      <c r="BF1088" s="252" t="str">
        <f>IF(F1088="","",Tabla1[[#This Row],[Curso]])</f>
        <v/>
      </c>
      <c r="BG1088" s="253" t="str">
        <f>+IF(TRIM(F1088)="","",$B$1&amp;"-"&amp;TRIM(Tabla1[[#This Row],[Mes Inscrito]])&amp;"-"&amp;TRIM(Tabla1[[#This Row],[Dia de clases Inscrito]])&amp;"-"&amp;TRIM(Tabla1[[#This Row],[Horario Inscrito]])&amp;"-"&amp;TRIM(Tabla1[[#This Row],[Fecha Inicio grupo]])&amp;"-"&amp;TRIM(Tabla1[[#This Row],[Tipo Incrito]]))</f>
        <v/>
      </c>
      <c r="BH1088" s="254"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10"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10"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10" t="str">
        <f>IF(Tabla1[[#This Row],[Fecha Inicio grupo]]="","",IFERROR(VLOOKUP(Tabla1[[#This Row],[Mes de Alta como miembro]],Parámetros!$AM$2:$AN$16,2,0),"01/01/1900"))</f>
        <v/>
      </c>
    </row>
    <row r="1089" spans="1:63" ht="15" customHeight="1">
      <c r="A1089" s="68">
        <v>1086</v>
      </c>
      <c r="B1089" s="146"/>
      <c r="C1089" s="147"/>
      <c r="D1089" s="42"/>
      <c r="E1089" s="148"/>
      <c r="F1089" s="207"/>
      <c r="G1089" s="45"/>
      <c r="H1089" s="165"/>
      <c r="I1089" s="149"/>
      <c r="J1089" s="147"/>
      <c r="K1089" s="168"/>
      <c r="L1089" s="151"/>
      <c r="M1089" s="150"/>
      <c r="N1089" s="240" t="str">
        <f ca="1">IF(Tabla1[[#This Row],[Fecha de nac]]="","",IF(Tabla1[[#This Row],[Fecha Finalización]] &gt;=TODAY(), DATEDIF(Tabla1[[#This Row],[Fecha de nac]],TODAY(),"y"), ROUNDDOWN((Tabla1[[#This Row],[Fecha Finalización]] -Tabla1[[#This Row],[Fecha de nac]])/365,0)))</f>
        <v/>
      </c>
      <c r="O1089" s="171"/>
      <c r="P1089" s="152"/>
      <c r="Q1089" s="153"/>
      <c r="R1089" s="154"/>
      <c r="S1089" s="154"/>
      <c r="T1089" s="154"/>
      <c r="U1089" s="244" t="str">
        <f>IF(F1089="","",Tabla1[[#This Row],[Fecha Inicio grupo]]+3*7-7)</f>
        <v/>
      </c>
      <c r="V1089" s="245" t="str">
        <f>IF(F1089="","",EDATE(Tabla1[[#This Row],[Fecha Inicio grupo]],3))</f>
        <v/>
      </c>
      <c r="W1089" s="29"/>
      <c r="X1089" s="29"/>
      <c r="Y1089" s="155"/>
      <c r="Z1089" s="155"/>
      <c r="AA1089" s="155"/>
      <c r="AB1089" s="155"/>
      <c r="AC1089" s="155"/>
      <c r="AD1089" s="155"/>
      <c r="AE1089" s="155"/>
      <c r="AF1089" s="155"/>
      <c r="AG1089" s="155"/>
      <c r="AH1089" s="232"/>
      <c r="AI1089" s="232"/>
      <c r="AJ1089" s="233"/>
      <c r="AK1089" s="232"/>
      <c r="AL1089" s="232"/>
      <c r="AM1089" s="232"/>
      <c r="AN1089" s="232"/>
      <c r="AO1089" s="145"/>
      <c r="AP1089" s="247" t="str">
        <f>IF(F1089="","",IFERROR(VLOOKUP(SUBSTITUTE(SUBSTITUTE(Tabla1[[#This Row],[Uso Sistemas]],"T","P"),"N","F"),Parámetros!$M$2:$N$17,2,0),"Completar hasta 3ra sem. para evaluar a Probacionista"))</f>
        <v/>
      </c>
      <c r="AQ1089" s="156"/>
      <c r="AR1089" s="156"/>
      <c r="AS1089" s="156"/>
      <c r="AT1089" s="29"/>
      <c r="AU1089" s="55" t="str">
        <f>CONCATENATE(Tabla1[[#This Row],[sem 01]],Tabla1[[#This Row],[sem 02]],Tabla1[[#This Row],[sem 03]])</f>
        <v/>
      </c>
      <c r="AV1089" s="55"/>
      <c r="AW1089" s="55"/>
      <c r="AX1089" s="249" t="str">
        <f>IF(V1089="","",EOMONTH(EDATE(Tabla1[[#This Row],[Fecha Finalización]],2),0))</f>
        <v/>
      </c>
      <c r="AY1089" s="156"/>
      <c r="AZ1089" s="250" t="str">
        <f>IF(V1089="","",EOMONTH(EDATE(Tabla1[[#This Row],[Fecha Finalización]],3),0))</f>
        <v/>
      </c>
      <c r="BA1089" s="39"/>
      <c r="BB1089" s="39"/>
      <c r="BC1089" s="238"/>
      <c r="BD1089" s="234" t="str">
        <f>IF(F1089="","",Tabla1[[#This Row],[sem 01]]&amp;Tabla1[[#This Row],[sem 02]]&amp;Tabla1[[#This Row],[sem 03]])</f>
        <v/>
      </c>
      <c r="BE1089" s="235" t="str">
        <f>+IF(TRIM(F1089)="","",$B$1&amp;"-"&amp;Tabla1[[#This Row],[Mes Inscrito]]&amp;"-"&amp;Tabla1[[#This Row],[Dia de clases Inscrito]]&amp;"-"&amp;Tabla1[[#This Row],[Horario Inscrito]]&amp;"-"&amp;Tabla1[[#This Row],[Fecha Inicio grupo]])</f>
        <v/>
      </c>
      <c r="BF1089" s="252" t="str">
        <f>IF(F1089="","",Tabla1[[#This Row],[Curso]])</f>
        <v/>
      </c>
      <c r="BG1089" s="253" t="str">
        <f>+IF(TRIM(F1089)="","",$B$1&amp;"-"&amp;TRIM(Tabla1[[#This Row],[Mes Inscrito]])&amp;"-"&amp;TRIM(Tabla1[[#This Row],[Dia de clases Inscrito]])&amp;"-"&amp;TRIM(Tabla1[[#This Row],[Horario Inscrito]])&amp;"-"&amp;TRIM(Tabla1[[#This Row],[Fecha Inicio grupo]])&amp;"-"&amp;TRIM(Tabla1[[#This Row],[Tipo Incrito]]))</f>
        <v/>
      </c>
      <c r="BH1089" s="254"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10"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10"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10" t="str">
        <f>IF(Tabla1[[#This Row],[Fecha Inicio grupo]]="","",IFERROR(VLOOKUP(Tabla1[[#This Row],[Mes de Alta como miembro]],Parámetros!$AM$2:$AN$16,2,0),"01/01/1900"))</f>
        <v/>
      </c>
    </row>
    <row r="1090" spans="1:63" ht="15" customHeight="1">
      <c r="A1090" s="68">
        <v>1087</v>
      </c>
      <c r="B1090" s="146"/>
      <c r="C1090" s="147"/>
      <c r="D1090" s="42"/>
      <c r="E1090" s="148"/>
      <c r="F1090" s="207"/>
      <c r="G1090" s="45"/>
      <c r="H1090" s="165"/>
      <c r="I1090" s="149"/>
      <c r="J1090" s="147"/>
      <c r="K1090" s="168"/>
      <c r="L1090" s="151"/>
      <c r="M1090" s="150"/>
      <c r="N1090" s="240" t="str">
        <f ca="1">IF(Tabla1[[#This Row],[Fecha de nac]]="","",IF(Tabla1[[#This Row],[Fecha Finalización]] &gt;=TODAY(), DATEDIF(Tabla1[[#This Row],[Fecha de nac]],TODAY(),"y"), ROUNDDOWN((Tabla1[[#This Row],[Fecha Finalización]] -Tabla1[[#This Row],[Fecha de nac]])/365,0)))</f>
        <v/>
      </c>
      <c r="O1090" s="171"/>
      <c r="P1090" s="152"/>
      <c r="Q1090" s="153"/>
      <c r="R1090" s="154"/>
      <c r="S1090" s="154"/>
      <c r="T1090" s="154"/>
      <c r="U1090" s="244" t="str">
        <f>IF(F1090="","",Tabla1[[#This Row],[Fecha Inicio grupo]]+3*7-7)</f>
        <v/>
      </c>
      <c r="V1090" s="245" t="str">
        <f>IF(F1090="","",EDATE(Tabla1[[#This Row],[Fecha Inicio grupo]],3))</f>
        <v/>
      </c>
      <c r="W1090" s="29"/>
      <c r="X1090" s="29"/>
      <c r="Y1090" s="155"/>
      <c r="Z1090" s="155"/>
      <c r="AA1090" s="155"/>
      <c r="AB1090" s="155"/>
      <c r="AC1090" s="155"/>
      <c r="AD1090" s="155"/>
      <c r="AE1090" s="155"/>
      <c r="AF1090" s="155"/>
      <c r="AG1090" s="155"/>
      <c r="AH1090" s="232"/>
      <c r="AI1090" s="232"/>
      <c r="AJ1090" s="233"/>
      <c r="AK1090" s="232"/>
      <c r="AL1090" s="232"/>
      <c r="AM1090" s="232"/>
      <c r="AN1090" s="232"/>
      <c r="AO1090" s="145"/>
      <c r="AP1090" s="247" t="str">
        <f>IF(F1090="","",IFERROR(VLOOKUP(SUBSTITUTE(SUBSTITUTE(Tabla1[[#This Row],[Uso Sistemas]],"T","P"),"N","F"),Parámetros!$M$2:$N$17,2,0),"Completar hasta 3ra sem. para evaluar a Probacionista"))</f>
        <v/>
      </c>
      <c r="AQ1090" s="156"/>
      <c r="AR1090" s="156"/>
      <c r="AS1090" s="156"/>
      <c r="AT1090" s="29"/>
      <c r="AU1090" s="55" t="str">
        <f>CONCATENATE(Tabla1[[#This Row],[sem 01]],Tabla1[[#This Row],[sem 02]],Tabla1[[#This Row],[sem 03]])</f>
        <v/>
      </c>
      <c r="AV1090" s="55"/>
      <c r="AW1090" s="55"/>
      <c r="AX1090" s="249" t="str">
        <f>IF(V1090="","",EOMONTH(EDATE(Tabla1[[#This Row],[Fecha Finalización]],2),0))</f>
        <v/>
      </c>
      <c r="AY1090" s="156"/>
      <c r="AZ1090" s="250" t="str">
        <f>IF(V1090="","",EOMONTH(EDATE(Tabla1[[#This Row],[Fecha Finalización]],3),0))</f>
        <v/>
      </c>
      <c r="BA1090" s="39"/>
      <c r="BB1090" s="39"/>
      <c r="BC1090" s="238"/>
      <c r="BD1090" s="234" t="str">
        <f>IF(F1090="","",Tabla1[[#This Row],[sem 01]]&amp;Tabla1[[#This Row],[sem 02]]&amp;Tabla1[[#This Row],[sem 03]])</f>
        <v/>
      </c>
      <c r="BE1090" s="235" t="str">
        <f>+IF(TRIM(F1090)="","",$B$1&amp;"-"&amp;Tabla1[[#This Row],[Mes Inscrito]]&amp;"-"&amp;Tabla1[[#This Row],[Dia de clases Inscrito]]&amp;"-"&amp;Tabla1[[#This Row],[Horario Inscrito]]&amp;"-"&amp;Tabla1[[#This Row],[Fecha Inicio grupo]])</f>
        <v/>
      </c>
      <c r="BF1090" s="252" t="str">
        <f>IF(F1090="","",Tabla1[[#This Row],[Curso]])</f>
        <v/>
      </c>
      <c r="BG1090" s="253" t="str">
        <f>+IF(TRIM(F1090)="","",$B$1&amp;"-"&amp;TRIM(Tabla1[[#This Row],[Mes Inscrito]])&amp;"-"&amp;TRIM(Tabla1[[#This Row],[Dia de clases Inscrito]])&amp;"-"&amp;TRIM(Tabla1[[#This Row],[Horario Inscrito]])&amp;"-"&amp;TRIM(Tabla1[[#This Row],[Fecha Inicio grupo]])&amp;"-"&amp;TRIM(Tabla1[[#This Row],[Tipo Incrito]]))</f>
        <v/>
      </c>
      <c r="BH1090" s="254"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10"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10"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10" t="str">
        <f>IF(Tabla1[[#This Row],[Fecha Inicio grupo]]="","",IFERROR(VLOOKUP(Tabla1[[#This Row],[Mes de Alta como miembro]],Parámetros!$AM$2:$AN$16,2,0),"01/01/1900"))</f>
        <v/>
      </c>
    </row>
    <row r="1091" spans="1:63" ht="15" customHeight="1">
      <c r="A1091" s="68">
        <v>1088</v>
      </c>
      <c r="B1091" s="146"/>
      <c r="C1091" s="147"/>
      <c r="D1091" s="42"/>
      <c r="E1091" s="148"/>
      <c r="F1091" s="207"/>
      <c r="G1091" s="45"/>
      <c r="H1091" s="165"/>
      <c r="I1091" s="149"/>
      <c r="J1091" s="147"/>
      <c r="K1091" s="168"/>
      <c r="L1091" s="151"/>
      <c r="M1091" s="150"/>
      <c r="N1091" s="240" t="str">
        <f ca="1">IF(Tabla1[[#This Row],[Fecha de nac]]="","",IF(Tabla1[[#This Row],[Fecha Finalización]] &gt;=TODAY(), DATEDIF(Tabla1[[#This Row],[Fecha de nac]],TODAY(),"y"), ROUNDDOWN((Tabla1[[#This Row],[Fecha Finalización]] -Tabla1[[#This Row],[Fecha de nac]])/365,0)))</f>
        <v/>
      </c>
      <c r="O1091" s="171"/>
      <c r="P1091" s="152"/>
      <c r="Q1091" s="153"/>
      <c r="R1091" s="154"/>
      <c r="S1091" s="154"/>
      <c r="T1091" s="154"/>
      <c r="U1091" s="244" t="str">
        <f>IF(F1091="","",Tabla1[[#This Row],[Fecha Inicio grupo]]+3*7-7)</f>
        <v/>
      </c>
      <c r="V1091" s="245" t="str">
        <f>IF(F1091="","",EDATE(Tabla1[[#This Row],[Fecha Inicio grupo]],3))</f>
        <v/>
      </c>
      <c r="W1091" s="29"/>
      <c r="X1091" s="29"/>
      <c r="Y1091" s="155"/>
      <c r="Z1091" s="155"/>
      <c r="AA1091" s="155"/>
      <c r="AB1091" s="155"/>
      <c r="AC1091" s="155"/>
      <c r="AD1091" s="155"/>
      <c r="AE1091" s="155"/>
      <c r="AF1091" s="155"/>
      <c r="AG1091" s="155"/>
      <c r="AH1091" s="232"/>
      <c r="AI1091" s="232"/>
      <c r="AJ1091" s="233"/>
      <c r="AK1091" s="232"/>
      <c r="AL1091" s="232"/>
      <c r="AM1091" s="232"/>
      <c r="AN1091" s="232"/>
      <c r="AO1091" s="145"/>
      <c r="AP1091" s="247" t="str">
        <f>IF(F1091="","",IFERROR(VLOOKUP(SUBSTITUTE(SUBSTITUTE(Tabla1[[#This Row],[Uso Sistemas]],"T","P"),"N","F"),Parámetros!$M$2:$N$17,2,0),"Completar hasta 3ra sem. para evaluar a Probacionista"))</f>
        <v/>
      </c>
      <c r="AQ1091" s="156"/>
      <c r="AR1091" s="156"/>
      <c r="AS1091" s="156"/>
      <c r="AT1091" s="29"/>
      <c r="AU1091" s="55" t="str">
        <f>CONCATENATE(Tabla1[[#This Row],[sem 01]],Tabla1[[#This Row],[sem 02]],Tabla1[[#This Row],[sem 03]])</f>
        <v/>
      </c>
      <c r="AV1091" s="55"/>
      <c r="AW1091" s="55"/>
      <c r="AX1091" s="249" t="str">
        <f>IF(V1091="","",EOMONTH(EDATE(Tabla1[[#This Row],[Fecha Finalización]],2),0))</f>
        <v/>
      </c>
      <c r="AY1091" s="156"/>
      <c r="AZ1091" s="250" t="str">
        <f>IF(V1091="","",EOMONTH(EDATE(Tabla1[[#This Row],[Fecha Finalización]],3),0))</f>
        <v/>
      </c>
      <c r="BA1091" s="39"/>
      <c r="BB1091" s="39"/>
      <c r="BC1091" s="238"/>
      <c r="BD1091" s="234" t="str">
        <f>IF(F1091="","",Tabla1[[#This Row],[sem 01]]&amp;Tabla1[[#This Row],[sem 02]]&amp;Tabla1[[#This Row],[sem 03]])</f>
        <v/>
      </c>
      <c r="BE1091" s="235" t="str">
        <f>+IF(TRIM(F1091)="","",$B$1&amp;"-"&amp;Tabla1[[#This Row],[Mes Inscrito]]&amp;"-"&amp;Tabla1[[#This Row],[Dia de clases Inscrito]]&amp;"-"&amp;Tabla1[[#This Row],[Horario Inscrito]]&amp;"-"&amp;Tabla1[[#This Row],[Fecha Inicio grupo]])</f>
        <v/>
      </c>
      <c r="BF1091" s="252" t="str">
        <f>IF(F1091="","",Tabla1[[#This Row],[Curso]])</f>
        <v/>
      </c>
      <c r="BG1091" s="253" t="str">
        <f>+IF(TRIM(F1091)="","",$B$1&amp;"-"&amp;TRIM(Tabla1[[#This Row],[Mes Inscrito]])&amp;"-"&amp;TRIM(Tabla1[[#This Row],[Dia de clases Inscrito]])&amp;"-"&amp;TRIM(Tabla1[[#This Row],[Horario Inscrito]])&amp;"-"&amp;TRIM(Tabla1[[#This Row],[Fecha Inicio grupo]])&amp;"-"&amp;TRIM(Tabla1[[#This Row],[Tipo Incrito]]))</f>
        <v/>
      </c>
      <c r="BH1091" s="254"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10"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10"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10" t="str">
        <f>IF(Tabla1[[#This Row],[Fecha Inicio grupo]]="","",IFERROR(VLOOKUP(Tabla1[[#This Row],[Mes de Alta como miembro]],Parámetros!$AM$2:$AN$16,2,0),"01/01/1900"))</f>
        <v/>
      </c>
    </row>
    <row r="1092" spans="1:63" ht="15" customHeight="1">
      <c r="A1092" s="68">
        <v>1089</v>
      </c>
      <c r="B1092" s="146"/>
      <c r="C1092" s="147"/>
      <c r="D1092" s="42"/>
      <c r="E1092" s="148"/>
      <c r="F1092" s="207"/>
      <c r="G1092" s="45"/>
      <c r="H1092" s="165"/>
      <c r="I1092" s="149"/>
      <c r="J1092" s="147"/>
      <c r="K1092" s="168"/>
      <c r="L1092" s="151"/>
      <c r="M1092" s="150"/>
      <c r="N1092" s="240" t="str">
        <f ca="1">IF(Tabla1[[#This Row],[Fecha de nac]]="","",IF(Tabla1[[#This Row],[Fecha Finalización]] &gt;=TODAY(), DATEDIF(Tabla1[[#This Row],[Fecha de nac]],TODAY(),"y"), ROUNDDOWN((Tabla1[[#This Row],[Fecha Finalización]] -Tabla1[[#This Row],[Fecha de nac]])/365,0)))</f>
        <v/>
      </c>
      <c r="O1092" s="171"/>
      <c r="P1092" s="152"/>
      <c r="Q1092" s="153"/>
      <c r="R1092" s="154"/>
      <c r="S1092" s="154"/>
      <c r="T1092" s="154"/>
      <c r="U1092" s="244" t="str">
        <f>IF(F1092="","",Tabla1[[#This Row],[Fecha Inicio grupo]]+3*7-7)</f>
        <v/>
      </c>
      <c r="V1092" s="245" t="str">
        <f>IF(F1092="","",EDATE(Tabla1[[#This Row],[Fecha Inicio grupo]],3))</f>
        <v/>
      </c>
      <c r="W1092" s="29"/>
      <c r="X1092" s="29"/>
      <c r="Y1092" s="155"/>
      <c r="Z1092" s="155"/>
      <c r="AA1092" s="155"/>
      <c r="AB1092" s="155"/>
      <c r="AC1092" s="155"/>
      <c r="AD1092" s="155"/>
      <c r="AE1092" s="155"/>
      <c r="AF1092" s="155"/>
      <c r="AG1092" s="155"/>
      <c r="AH1092" s="232"/>
      <c r="AI1092" s="232"/>
      <c r="AJ1092" s="233"/>
      <c r="AK1092" s="232"/>
      <c r="AL1092" s="232"/>
      <c r="AM1092" s="232"/>
      <c r="AN1092" s="232"/>
      <c r="AO1092" s="145"/>
      <c r="AP1092" s="247" t="str">
        <f>IF(F1092="","",IFERROR(VLOOKUP(SUBSTITUTE(SUBSTITUTE(Tabla1[[#This Row],[Uso Sistemas]],"T","P"),"N","F"),Parámetros!$M$2:$N$17,2,0),"Completar hasta 3ra sem. para evaluar a Probacionista"))</f>
        <v/>
      </c>
      <c r="AQ1092" s="156"/>
      <c r="AR1092" s="156"/>
      <c r="AS1092" s="156"/>
      <c r="AT1092" s="29"/>
      <c r="AU1092" s="55" t="str">
        <f>CONCATENATE(Tabla1[[#This Row],[sem 01]],Tabla1[[#This Row],[sem 02]],Tabla1[[#This Row],[sem 03]])</f>
        <v/>
      </c>
      <c r="AV1092" s="55"/>
      <c r="AW1092" s="55"/>
      <c r="AX1092" s="249" t="str">
        <f>IF(V1092="","",EOMONTH(EDATE(Tabla1[[#This Row],[Fecha Finalización]],2),0))</f>
        <v/>
      </c>
      <c r="AY1092" s="156"/>
      <c r="AZ1092" s="250" t="str">
        <f>IF(V1092="","",EOMONTH(EDATE(Tabla1[[#This Row],[Fecha Finalización]],3),0))</f>
        <v/>
      </c>
      <c r="BA1092" s="39"/>
      <c r="BB1092" s="39"/>
      <c r="BC1092" s="238"/>
      <c r="BD1092" s="234" t="str">
        <f>IF(F1092="","",Tabla1[[#This Row],[sem 01]]&amp;Tabla1[[#This Row],[sem 02]]&amp;Tabla1[[#This Row],[sem 03]])</f>
        <v/>
      </c>
      <c r="BE1092" s="235" t="str">
        <f>+IF(TRIM(F1092)="","",$B$1&amp;"-"&amp;Tabla1[[#This Row],[Mes Inscrito]]&amp;"-"&amp;Tabla1[[#This Row],[Dia de clases Inscrito]]&amp;"-"&amp;Tabla1[[#This Row],[Horario Inscrito]]&amp;"-"&amp;Tabla1[[#This Row],[Fecha Inicio grupo]])</f>
        <v/>
      </c>
      <c r="BF1092" s="252" t="str">
        <f>IF(F1092="","",Tabla1[[#This Row],[Curso]])</f>
        <v/>
      </c>
      <c r="BG1092" s="253" t="str">
        <f>+IF(TRIM(F1092)="","",$B$1&amp;"-"&amp;TRIM(Tabla1[[#This Row],[Mes Inscrito]])&amp;"-"&amp;TRIM(Tabla1[[#This Row],[Dia de clases Inscrito]])&amp;"-"&amp;TRIM(Tabla1[[#This Row],[Horario Inscrito]])&amp;"-"&amp;TRIM(Tabla1[[#This Row],[Fecha Inicio grupo]])&amp;"-"&amp;TRIM(Tabla1[[#This Row],[Tipo Incrito]]))</f>
        <v/>
      </c>
      <c r="BH1092" s="254"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10"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10"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10" t="str">
        <f>IF(Tabla1[[#This Row],[Fecha Inicio grupo]]="","",IFERROR(VLOOKUP(Tabla1[[#This Row],[Mes de Alta como miembro]],Parámetros!$AM$2:$AN$16,2,0),"01/01/1900"))</f>
        <v/>
      </c>
    </row>
    <row r="1093" spans="1:63" ht="15" customHeight="1">
      <c r="A1093" s="68">
        <v>1090</v>
      </c>
      <c r="B1093" s="146"/>
      <c r="C1093" s="147"/>
      <c r="D1093" s="42"/>
      <c r="E1093" s="148"/>
      <c r="F1093" s="207"/>
      <c r="G1093" s="45"/>
      <c r="H1093" s="165"/>
      <c r="I1093" s="149"/>
      <c r="J1093" s="147"/>
      <c r="K1093" s="168"/>
      <c r="L1093" s="151"/>
      <c r="M1093" s="150"/>
      <c r="N1093" s="240" t="str">
        <f ca="1">IF(Tabla1[[#This Row],[Fecha de nac]]="","",IF(Tabla1[[#This Row],[Fecha Finalización]] &gt;=TODAY(), DATEDIF(Tabla1[[#This Row],[Fecha de nac]],TODAY(),"y"), ROUNDDOWN((Tabla1[[#This Row],[Fecha Finalización]] -Tabla1[[#This Row],[Fecha de nac]])/365,0)))</f>
        <v/>
      </c>
      <c r="O1093" s="171"/>
      <c r="P1093" s="152"/>
      <c r="Q1093" s="153"/>
      <c r="R1093" s="154"/>
      <c r="S1093" s="154"/>
      <c r="T1093" s="154"/>
      <c r="U1093" s="244" t="str">
        <f>IF(F1093="","",Tabla1[[#This Row],[Fecha Inicio grupo]]+3*7-7)</f>
        <v/>
      </c>
      <c r="V1093" s="245" t="str">
        <f>IF(F1093="","",EDATE(Tabla1[[#This Row],[Fecha Inicio grupo]],3))</f>
        <v/>
      </c>
      <c r="W1093" s="29"/>
      <c r="X1093" s="29"/>
      <c r="Y1093" s="155"/>
      <c r="Z1093" s="155"/>
      <c r="AA1093" s="155"/>
      <c r="AB1093" s="155"/>
      <c r="AC1093" s="155"/>
      <c r="AD1093" s="155"/>
      <c r="AE1093" s="155"/>
      <c r="AF1093" s="155"/>
      <c r="AG1093" s="155"/>
      <c r="AH1093" s="232"/>
      <c r="AI1093" s="232"/>
      <c r="AJ1093" s="233"/>
      <c r="AK1093" s="232"/>
      <c r="AL1093" s="232"/>
      <c r="AM1093" s="232"/>
      <c r="AN1093" s="232"/>
      <c r="AO1093" s="145"/>
      <c r="AP1093" s="247" t="str">
        <f>IF(F1093="","",IFERROR(VLOOKUP(SUBSTITUTE(SUBSTITUTE(Tabla1[[#This Row],[Uso Sistemas]],"T","P"),"N","F"),Parámetros!$M$2:$N$17,2,0),"Completar hasta 3ra sem. para evaluar a Probacionista"))</f>
        <v/>
      </c>
      <c r="AQ1093" s="156"/>
      <c r="AR1093" s="156"/>
      <c r="AS1093" s="156"/>
      <c r="AT1093" s="29"/>
      <c r="AU1093" s="55" t="str">
        <f>CONCATENATE(Tabla1[[#This Row],[sem 01]],Tabla1[[#This Row],[sem 02]],Tabla1[[#This Row],[sem 03]])</f>
        <v/>
      </c>
      <c r="AV1093" s="55"/>
      <c r="AW1093" s="55"/>
      <c r="AX1093" s="249" t="str">
        <f>IF(V1093="","",EOMONTH(EDATE(Tabla1[[#This Row],[Fecha Finalización]],2),0))</f>
        <v/>
      </c>
      <c r="AY1093" s="156"/>
      <c r="AZ1093" s="250" t="str">
        <f>IF(V1093="","",EOMONTH(EDATE(Tabla1[[#This Row],[Fecha Finalización]],3),0))</f>
        <v/>
      </c>
      <c r="BA1093" s="39"/>
      <c r="BB1093" s="39"/>
      <c r="BC1093" s="238"/>
      <c r="BD1093" s="234" t="str">
        <f>IF(F1093="","",Tabla1[[#This Row],[sem 01]]&amp;Tabla1[[#This Row],[sem 02]]&amp;Tabla1[[#This Row],[sem 03]])</f>
        <v/>
      </c>
      <c r="BE1093" s="235" t="str">
        <f>+IF(TRIM(F1093)="","",$B$1&amp;"-"&amp;Tabla1[[#This Row],[Mes Inscrito]]&amp;"-"&amp;Tabla1[[#This Row],[Dia de clases Inscrito]]&amp;"-"&amp;Tabla1[[#This Row],[Horario Inscrito]]&amp;"-"&amp;Tabla1[[#This Row],[Fecha Inicio grupo]])</f>
        <v/>
      </c>
      <c r="BF1093" s="252" t="str">
        <f>IF(F1093="","",Tabla1[[#This Row],[Curso]])</f>
        <v/>
      </c>
      <c r="BG1093" s="253" t="str">
        <f>+IF(TRIM(F1093)="","",$B$1&amp;"-"&amp;TRIM(Tabla1[[#This Row],[Mes Inscrito]])&amp;"-"&amp;TRIM(Tabla1[[#This Row],[Dia de clases Inscrito]])&amp;"-"&amp;TRIM(Tabla1[[#This Row],[Horario Inscrito]])&amp;"-"&amp;TRIM(Tabla1[[#This Row],[Fecha Inicio grupo]])&amp;"-"&amp;TRIM(Tabla1[[#This Row],[Tipo Incrito]]))</f>
        <v/>
      </c>
      <c r="BH1093" s="254"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10"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10"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10" t="str">
        <f>IF(Tabla1[[#This Row],[Fecha Inicio grupo]]="","",IFERROR(VLOOKUP(Tabla1[[#This Row],[Mes de Alta como miembro]],Parámetros!$AM$2:$AN$16,2,0),"01/01/1900"))</f>
        <v/>
      </c>
    </row>
    <row r="1094" spans="1:63" ht="15" customHeight="1">
      <c r="A1094" s="68">
        <v>1091</v>
      </c>
      <c r="B1094" s="146"/>
      <c r="C1094" s="147"/>
      <c r="D1094" s="42"/>
      <c r="E1094" s="148"/>
      <c r="F1094" s="207"/>
      <c r="G1094" s="45"/>
      <c r="H1094" s="165"/>
      <c r="I1094" s="149"/>
      <c r="J1094" s="147"/>
      <c r="K1094" s="168"/>
      <c r="L1094" s="151"/>
      <c r="M1094" s="150"/>
      <c r="N1094" s="240" t="str">
        <f ca="1">IF(Tabla1[[#This Row],[Fecha de nac]]="","",IF(Tabla1[[#This Row],[Fecha Finalización]] &gt;=TODAY(), DATEDIF(Tabla1[[#This Row],[Fecha de nac]],TODAY(),"y"), ROUNDDOWN((Tabla1[[#This Row],[Fecha Finalización]] -Tabla1[[#This Row],[Fecha de nac]])/365,0)))</f>
        <v/>
      </c>
      <c r="O1094" s="171"/>
      <c r="P1094" s="152"/>
      <c r="Q1094" s="153"/>
      <c r="R1094" s="154"/>
      <c r="S1094" s="154"/>
      <c r="T1094" s="154"/>
      <c r="U1094" s="244" t="str">
        <f>IF(F1094="","",Tabla1[[#This Row],[Fecha Inicio grupo]]+3*7-7)</f>
        <v/>
      </c>
      <c r="V1094" s="245" t="str">
        <f>IF(F1094="","",EDATE(Tabla1[[#This Row],[Fecha Inicio grupo]],3))</f>
        <v/>
      </c>
      <c r="W1094" s="29"/>
      <c r="X1094" s="29"/>
      <c r="Y1094" s="155"/>
      <c r="Z1094" s="155"/>
      <c r="AA1094" s="155"/>
      <c r="AB1094" s="155"/>
      <c r="AC1094" s="155"/>
      <c r="AD1094" s="155"/>
      <c r="AE1094" s="155"/>
      <c r="AF1094" s="155"/>
      <c r="AG1094" s="155"/>
      <c r="AH1094" s="232"/>
      <c r="AI1094" s="232"/>
      <c r="AJ1094" s="233"/>
      <c r="AK1094" s="232"/>
      <c r="AL1094" s="232"/>
      <c r="AM1094" s="232"/>
      <c r="AN1094" s="232"/>
      <c r="AO1094" s="145"/>
      <c r="AP1094" s="247" t="str">
        <f>IF(F1094="","",IFERROR(VLOOKUP(SUBSTITUTE(SUBSTITUTE(Tabla1[[#This Row],[Uso Sistemas]],"T","P"),"N","F"),Parámetros!$M$2:$N$17,2,0),"Completar hasta 3ra sem. para evaluar a Probacionista"))</f>
        <v/>
      </c>
      <c r="AQ1094" s="156"/>
      <c r="AR1094" s="156"/>
      <c r="AS1094" s="156"/>
      <c r="AT1094" s="29"/>
      <c r="AU1094" s="55" t="str">
        <f>CONCATENATE(Tabla1[[#This Row],[sem 01]],Tabla1[[#This Row],[sem 02]],Tabla1[[#This Row],[sem 03]])</f>
        <v/>
      </c>
      <c r="AV1094" s="55"/>
      <c r="AW1094" s="55"/>
      <c r="AX1094" s="249" t="str">
        <f>IF(V1094="","",EOMONTH(EDATE(Tabla1[[#This Row],[Fecha Finalización]],2),0))</f>
        <v/>
      </c>
      <c r="AY1094" s="156"/>
      <c r="AZ1094" s="250" t="str">
        <f>IF(V1094="","",EOMONTH(EDATE(Tabla1[[#This Row],[Fecha Finalización]],3),0))</f>
        <v/>
      </c>
      <c r="BA1094" s="39"/>
      <c r="BB1094" s="39"/>
      <c r="BC1094" s="238"/>
      <c r="BD1094" s="234" t="str">
        <f>IF(F1094="","",Tabla1[[#This Row],[sem 01]]&amp;Tabla1[[#This Row],[sem 02]]&amp;Tabla1[[#This Row],[sem 03]])</f>
        <v/>
      </c>
      <c r="BE1094" s="235" t="str">
        <f>+IF(TRIM(F1094)="","",$B$1&amp;"-"&amp;Tabla1[[#This Row],[Mes Inscrito]]&amp;"-"&amp;Tabla1[[#This Row],[Dia de clases Inscrito]]&amp;"-"&amp;Tabla1[[#This Row],[Horario Inscrito]]&amp;"-"&amp;Tabla1[[#This Row],[Fecha Inicio grupo]])</f>
        <v/>
      </c>
      <c r="BF1094" s="252" t="str">
        <f>IF(F1094="","",Tabla1[[#This Row],[Curso]])</f>
        <v/>
      </c>
      <c r="BG1094" s="253" t="str">
        <f>+IF(TRIM(F1094)="","",$B$1&amp;"-"&amp;TRIM(Tabla1[[#This Row],[Mes Inscrito]])&amp;"-"&amp;TRIM(Tabla1[[#This Row],[Dia de clases Inscrito]])&amp;"-"&amp;TRIM(Tabla1[[#This Row],[Horario Inscrito]])&amp;"-"&amp;TRIM(Tabla1[[#This Row],[Fecha Inicio grupo]])&amp;"-"&amp;TRIM(Tabla1[[#This Row],[Tipo Incrito]]))</f>
        <v/>
      </c>
      <c r="BH1094" s="254"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10"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10"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10" t="str">
        <f>IF(Tabla1[[#This Row],[Fecha Inicio grupo]]="","",IFERROR(VLOOKUP(Tabla1[[#This Row],[Mes de Alta como miembro]],Parámetros!$AM$2:$AN$16,2,0),"01/01/1900"))</f>
        <v/>
      </c>
    </row>
    <row r="1095" spans="1:63" ht="15" customHeight="1">
      <c r="A1095" s="68">
        <v>1092</v>
      </c>
      <c r="B1095" s="146"/>
      <c r="C1095" s="147"/>
      <c r="D1095" s="42"/>
      <c r="E1095" s="148"/>
      <c r="F1095" s="207"/>
      <c r="G1095" s="45"/>
      <c r="H1095" s="165"/>
      <c r="I1095" s="149"/>
      <c r="J1095" s="147"/>
      <c r="K1095" s="168"/>
      <c r="L1095" s="151"/>
      <c r="M1095" s="150"/>
      <c r="N1095" s="240" t="str">
        <f ca="1">IF(Tabla1[[#This Row],[Fecha de nac]]="","",IF(Tabla1[[#This Row],[Fecha Finalización]] &gt;=TODAY(), DATEDIF(Tabla1[[#This Row],[Fecha de nac]],TODAY(),"y"), ROUNDDOWN((Tabla1[[#This Row],[Fecha Finalización]] -Tabla1[[#This Row],[Fecha de nac]])/365,0)))</f>
        <v/>
      </c>
      <c r="O1095" s="171"/>
      <c r="P1095" s="152"/>
      <c r="Q1095" s="153"/>
      <c r="R1095" s="154"/>
      <c r="S1095" s="154"/>
      <c r="T1095" s="154"/>
      <c r="U1095" s="244" t="str">
        <f>IF(F1095="","",Tabla1[[#This Row],[Fecha Inicio grupo]]+3*7-7)</f>
        <v/>
      </c>
      <c r="V1095" s="245" t="str">
        <f>IF(F1095="","",EDATE(Tabla1[[#This Row],[Fecha Inicio grupo]],3))</f>
        <v/>
      </c>
      <c r="W1095" s="29"/>
      <c r="X1095" s="29"/>
      <c r="Y1095" s="155"/>
      <c r="Z1095" s="155"/>
      <c r="AA1095" s="155"/>
      <c r="AB1095" s="155"/>
      <c r="AC1095" s="155"/>
      <c r="AD1095" s="155"/>
      <c r="AE1095" s="155"/>
      <c r="AF1095" s="155"/>
      <c r="AG1095" s="155"/>
      <c r="AH1095" s="232"/>
      <c r="AI1095" s="232"/>
      <c r="AJ1095" s="233"/>
      <c r="AK1095" s="232"/>
      <c r="AL1095" s="232"/>
      <c r="AM1095" s="232"/>
      <c r="AN1095" s="232"/>
      <c r="AO1095" s="145"/>
      <c r="AP1095" s="247" t="str">
        <f>IF(F1095="","",IFERROR(VLOOKUP(SUBSTITUTE(SUBSTITUTE(Tabla1[[#This Row],[Uso Sistemas]],"T","P"),"N","F"),Parámetros!$M$2:$N$17,2,0),"Completar hasta 3ra sem. para evaluar a Probacionista"))</f>
        <v/>
      </c>
      <c r="AQ1095" s="156"/>
      <c r="AR1095" s="156"/>
      <c r="AS1095" s="156"/>
      <c r="AT1095" s="29"/>
      <c r="AU1095" s="55" t="str">
        <f>CONCATENATE(Tabla1[[#This Row],[sem 01]],Tabla1[[#This Row],[sem 02]],Tabla1[[#This Row],[sem 03]])</f>
        <v/>
      </c>
      <c r="AV1095" s="55"/>
      <c r="AW1095" s="55"/>
      <c r="AX1095" s="249" t="str">
        <f>IF(V1095="","",EOMONTH(EDATE(Tabla1[[#This Row],[Fecha Finalización]],2),0))</f>
        <v/>
      </c>
      <c r="AY1095" s="156"/>
      <c r="AZ1095" s="250" t="str">
        <f>IF(V1095="","",EOMONTH(EDATE(Tabla1[[#This Row],[Fecha Finalización]],3),0))</f>
        <v/>
      </c>
      <c r="BA1095" s="39"/>
      <c r="BB1095" s="39"/>
      <c r="BC1095" s="238"/>
      <c r="BD1095" s="234" t="str">
        <f>IF(F1095="","",Tabla1[[#This Row],[sem 01]]&amp;Tabla1[[#This Row],[sem 02]]&amp;Tabla1[[#This Row],[sem 03]])</f>
        <v/>
      </c>
      <c r="BE1095" s="235" t="str">
        <f>+IF(TRIM(F1095)="","",$B$1&amp;"-"&amp;Tabla1[[#This Row],[Mes Inscrito]]&amp;"-"&amp;Tabla1[[#This Row],[Dia de clases Inscrito]]&amp;"-"&amp;Tabla1[[#This Row],[Horario Inscrito]]&amp;"-"&amp;Tabla1[[#This Row],[Fecha Inicio grupo]])</f>
        <v/>
      </c>
      <c r="BF1095" s="252" t="str">
        <f>IF(F1095="","",Tabla1[[#This Row],[Curso]])</f>
        <v/>
      </c>
      <c r="BG1095" s="253" t="str">
        <f>+IF(TRIM(F1095)="","",$B$1&amp;"-"&amp;TRIM(Tabla1[[#This Row],[Mes Inscrito]])&amp;"-"&amp;TRIM(Tabla1[[#This Row],[Dia de clases Inscrito]])&amp;"-"&amp;TRIM(Tabla1[[#This Row],[Horario Inscrito]])&amp;"-"&amp;TRIM(Tabla1[[#This Row],[Fecha Inicio grupo]])&amp;"-"&amp;TRIM(Tabla1[[#This Row],[Tipo Incrito]]))</f>
        <v/>
      </c>
      <c r="BH1095" s="254"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10"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10"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10" t="str">
        <f>IF(Tabla1[[#This Row],[Fecha Inicio grupo]]="","",IFERROR(VLOOKUP(Tabla1[[#This Row],[Mes de Alta como miembro]],Parámetros!$AM$2:$AN$16,2,0),"01/01/1900"))</f>
        <v/>
      </c>
    </row>
    <row r="1096" spans="1:63" ht="15" customHeight="1">
      <c r="A1096" s="68">
        <v>1093</v>
      </c>
      <c r="B1096" s="146"/>
      <c r="C1096" s="147"/>
      <c r="D1096" s="42"/>
      <c r="E1096" s="148"/>
      <c r="F1096" s="207"/>
      <c r="G1096" s="45"/>
      <c r="H1096" s="165"/>
      <c r="I1096" s="149"/>
      <c r="J1096" s="147"/>
      <c r="K1096" s="168"/>
      <c r="L1096" s="151"/>
      <c r="M1096" s="150"/>
      <c r="N1096" s="240" t="str">
        <f ca="1">IF(Tabla1[[#This Row],[Fecha de nac]]="","",IF(Tabla1[[#This Row],[Fecha Finalización]] &gt;=TODAY(), DATEDIF(Tabla1[[#This Row],[Fecha de nac]],TODAY(),"y"), ROUNDDOWN((Tabla1[[#This Row],[Fecha Finalización]] -Tabla1[[#This Row],[Fecha de nac]])/365,0)))</f>
        <v/>
      </c>
      <c r="O1096" s="171"/>
      <c r="P1096" s="152"/>
      <c r="Q1096" s="153"/>
      <c r="R1096" s="154"/>
      <c r="S1096" s="154"/>
      <c r="T1096" s="154"/>
      <c r="U1096" s="244" t="str">
        <f>IF(F1096="","",Tabla1[[#This Row],[Fecha Inicio grupo]]+3*7-7)</f>
        <v/>
      </c>
      <c r="V1096" s="245" t="str">
        <f>IF(F1096="","",EDATE(Tabla1[[#This Row],[Fecha Inicio grupo]],3))</f>
        <v/>
      </c>
      <c r="W1096" s="29"/>
      <c r="X1096" s="29"/>
      <c r="Y1096" s="155"/>
      <c r="Z1096" s="155"/>
      <c r="AA1096" s="155"/>
      <c r="AB1096" s="155"/>
      <c r="AC1096" s="155"/>
      <c r="AD1096" s="155"/>
      <c r="AE1096" s="155"/>
      <c r="AF1096" s="155"/>
      <c r="AG1096" s="155"/>
      <c r="AH1096" s="232"/>
      <c r="AI1096" s="232"/>
      <c r="AJ1096" s="233"/>
      <c r="AK1096" s="232"/>
      <c r="AL1096" s="232"/>
      <c r="AM1096" s="232"/>
      <c r="AN1096" s="232"/>
      <c r="AO1096" s="145"/>
      <c r="AP1096" s="247" t="str">
        <f>IF(F1096="","",IFERROR(VLOOKUP(SUBSTITUTE(SUBSTITUTE(Tabla1[[#This Row],[Uso Sistemas]],"T","P"),"N","F"),Parámetros!$M$2:$N$17,2,0),"Completar hasta 3ra sem. para evaluar a Probacionista"))</f>
        <v/>
      </c>
      <c r="AQ1096" s="156"/>
      <c r="AR1096" s="156"/>
      <c r="AS1096" s="156"/>
      <c r="AT1096" s="29"/>
      <c r="AU1096" s="55" t="str">
        <f>CONCATENATE(Tabla1[[#This Row],[sem 01]],Tabla1[[#This Row],[sem 02]],Tabla1[[#This Row],[sem 03]])</f>
        <v/>
      </c>
      <c r="AV1096" s="55"/>
      <c r="AW1096" s="55"/>
      <c r="AX1096" s="249" t="str">
        <f>IF(V1096="","",EOMONTH(EDATE(Tabla1[[#This Row],[Fecha Finalización]],2),0))</f>
        <v/>
      </c>
      <c r="AY1096" s="156"/>
      <c r="AZ1096" s="250" t="str">
        <f>IF(V1096="","",EOMONTH(EDATE(Tabla1[[#This Row],[Fecha Finalización]],3),0))</f>
        <v/>
      </c>
      <c r="BA1096" s="39"/>
      <c r="BB1096" s="39"/>
      <c r="BC1096" s="238"/>
      <c r="BD1096" s="234" t="str">
        <f>IF(F1096="","",Tabla1[[#This Row],[sem 01]]&amp;Tabla1[[#This Row],[sem 02]]&amp;Tabla1[[#This Row],[sem 03]])</f>
        <v/>
      </c>
      <c r="BE1096" s="235" t="str">
        <f>+IF(TRIM(F1096)="","",$B$1&amp;"-"&amp;Tabla1[[#This Row],[Mes Inscrito]]&amp;"-"&amp;Tabla1[[#This Row],[Dia de clases Inscrito]]&amp;"-"&amp;Tabla1[[#This Row],[Horario Inscrito]]&amp;"-"&amp;Tabla1[[#This Row],[Fecha Inicio grupo]])</f>
        <v/>
      </c>
      <c r="BF1096" s="252" t="str">
        <f>IF(F1096="","",Tabla1[[#This Row],[Curso]])</f>
        <v/>
      </c>
      <c r="BG1096" s="253" t="str">
        <f>+IF(TRIM(F1096)="","",$B$1&amp;"-"&amp;TRIM(Tabla1[[#This Row],[Mes Inscrito]])&amp;"-"&amp;TRIM(Tabla1[[#This Row],[Dia de clases Inscrito]])&amp;"-"&amp;TRIM(Tabla1[[#This Row],[Horario Inscrito]])&amp;"-"&amp;TRIM(Tabla1[[#This Row],[Fecha Inicio grupo]])&amp;"-"&amp;TRIM(Tabla1[[#This Row],[Tipo Incrito]]))</f>
        <v/>
      </c>
      <c r="BH1096" s="254"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10"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10"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10" t="str">
        <f>IF(Tabla1[[#This Row],[Fecha Inicio grupo]]="","",IFERROR(VLOOKUP(Tabla1[[#This Row],[Mes de Alta como miembro]],Parámetros!$AM$2:$AN$16,2,0),"01/01/1900"))</f>
        <v/>
      </c>
    </row>
    <row r="1097" spans="1:63" ht="15" customHeight="1">
      <c r="A1097" s="68">
        <v>1094</v>
      </c>
      <c r="B1097" s="146"/>
      <c r="C1097" s="147"/>
      <c r="D1097" s="42"/>
      <c r="E1097" s="148"/>
      <c r="F1097" s="207"/>
      <c r="G1097" s="45"/>
      <c r="H1097" s="165"/>
      <c r="I1097" s="149"/>
      <c r="J1097" s="147"/>
      <c r="K1097" s="168"/>
      <c r="L1097" s="151"/>
      <c r="M1097" s="150"/>
      <c r="N1097" s="240" t="str">
        <f ca="1">IF(Tabla1[[#This Row],[Fecha de nac]]="","",IF(Tabla1[[#This Row],[Fecha Finalización]] &gt;=TODAY(), DATEDIF(Tabla1[[#This Row],[Fecha de nac]],TODAY(),"y"), ROUNDDOWN((Tabla1[[#This Row],[Fecha Finalización]] -Tabla1[[#This Row],[Fecha de nac]])/365,0)))</f>
        <v/>
      </c>
      <c r="O1097" s="171"/>
      <c r="P1097" s="152"/>
      <c r="Q1097" s="153"/>
      <c r="R1097" s="154"/>
      <c r="S1097" s="154"/>
      <c r="T1097" s="154"/>
      <c r="U1097" s="244" t="str">
        <f>IF(F1097="","",Tabla1[[#This Row],[Fecha Inicio grupo]]+3*7-7)</f>
        <v/>
      </c>
      <c r="V1097" s="245" t="str">
        <f>IF(F1097="","",EDATE(Tabla1[[#This Row],[Fecha Inicio grupo]],3))</f>
        <v/>
      </c>
      <c r="W1097" s="29"/>
      <c r="X1097" s="29"/>
      <c r="Y1097" s="155"/>
      <c r="Z1097" s="155"/>
      <c r="AA1097" s="155"/>
      <c r="AB1097" s="155"/>
      <c r="AC1097" s="155"/>
      <c r="AD1097" s="155"/>
      <c r="AE1097" s="155"/>
      <c r="AF1097" s="155"/>
      <c r="AG1097" s="155"/>
      <c r="AH1097" s="232"/>
      <c r="AI1097" s="232"/>
      <c r="AJ1097" s="233"/>
      <c r="AK1097" s="232"/>
      <c r="AL1097" s="232"/>
      <c r="AM1097" s="232"/>
      <c r="AN1097" s="232"/>
      <c r="AO1097" s="145"/>
      <c r="AP1097" s="247" t="str">
        <f>IF(F1097="","",IFERROR(VLOOKUP(SUBSTITUTE(SUBSTITUTE(Tabla1[[#This Row],[Uso Sistemas]],"T","P"),"N","F"),Parámetros!$M$2:$N$17,2,0),"Completar hasta 3ra sem. para evaluar a Probacionista"))</f>
        <v/>
      </c>
      <c r="AQ1097" s="156"/>
      <c r="AR1097" s="156"/>
      <c r="AS1097" s="156"/>
      <c r="AT1097" s="29"/>
      <c r="AU1097" s="55" t="str">
        <f>CONCATENATE(Tabla1[[#This Row],[sem 01]],Tabla1[[#This Row],[sem 02]],Tabla1[[#This Row],[sem 03]])</f>
        <v/>
      </c>
      <c r="AV1097" s="55"/>
      <c r="AW1097" s="55"/>
      <c r="AX1097" s="249" t="str">
        <f>IF(V1097="","",EOMONTH(EDATE(Tabla1[[#This Row],[Fecha Finalización]],2),0))</f>
        <v/>
      </c>
      <c r="AY1097" s="156"/>
      <c r="AZ1097" s="250" t="str">
        <f>IF(V1097="","",EOMONTH(EDATE(Tabla1[[#This Row],[Fecha Finalización]],3),0))</f>
        <v/>
      </c>
      <c r="BA1097" s="39"/>
      <c r="BB1097" s="39"/>
      <c r="BC1097" s="238"/>
      <c r="BD1097" s="234" t="str">
        <f>IF(F1097="","",Tabla1[[#This Row],[sem 01]]&amp;Tabla1[[#This Row],[sem 02]]&amp;Tabla1[[#This Row],[sem 03]])</f>
        <v/>
      </c>
      <c r="BE1097" s="235" t="str">
        <f>+IF(TRIM(F1097)="","",$B$1&amp;"-"&amp;Tabla1[[#This Row],[Mes Inscrito]]&amp;"-"&amp;Tabla1[[#This Row],[Dia de clases Inscrito]]&amp;"-"&amp;Tabla1[[#This Row],[Horario Inscrito]]&amp;"-"&amp;Tabla1[[#This Row],[Fecha Inicio grupo]])</f>
        <v/>
      </c>
      <c r="BF1097" s="252" t="str">
        <f>IF(F1097="","",Tabla1[[#This Row],[Curso]])</f>
        <v/>
      </c>
      <c r="BG1097" s="253" t="str">
        <f>+IF(TRIM(F1097)="","",$B$1&amp;"-"&amp;TRIM(Tabla1[[#This Row],[Mes Inscrito]])&amp;"-"&amp;TRIM(Tabla1[[#This Row],[Dia de clases Inscrito]])&amp;"-"&amp;TRIM(Tabla1[[#This Row],[Horario Inscrito]])&amp;"-"&amp;TRIM(Tabla1[[#This Row],[Fecha Inicio grupo]])&amp;"-"&amp;TRIM(Tabla1[[#This Row],[Tipo Incrito]]))</f>
        <v/>
      </c>
      <c r="BH1097" s="254"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10"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10"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10" t="str">
        <f>IF(Tabla1[[#This Row],[Fecha Inicio grupo]]="","",IFERROR(VLOOKUP(Tabla1[[#This Row],[Mes de Alta como miembro]],Parámetros!$AM$2:$AN$16,2,0),"01/01/1900"))</f>
        <v/>
      </c>
    </row>
    <row r="1098" spans="1:63" ht="15" customHeight="1">
      <c r="A1098" s="68">
        <v>1095</v>
      </c>
      <c r="B1098" s="146"/>
      <c r="C1098" s="147"/>
      <c r="D1098" s="42"/>
      <c r="E1098" s="148"/>
      <c r="F1098" s="207"/>
      <c r="G1098" s="45"/>
      <c r="H1098" s="165"/>
      <c r="I1098" s="149"/>
      <c r="J1098" s="147"/>
      <c r="K1098" s="168"/>
      <c r="L1098" s="151"/>
      <c r="M1098" s="150"/>
      <c r="N1098" s="240" t="str">
        <f ca="1">IF(Tabla1[[#This Row],[Fecha de nac]]="","",IF(Tabla1[[#This Row],[Fecha Finalización]] &gt;=TODAY(), DATEDIF(Tabla1[[#This Row],[Fecha de nac]],TODAY(),"y"), ROUNDDOWN((Tabla1[[#This Row],[Fecha Finalización]] -Tabla1[[#This Row],[Fecha de nac]])/365,0)))</f>
        <v/>
      </c>
      <c r="O1098" s="171"/>
      <c r="P1098" s="152"/>
      <c r="Q1098" s="153"/>
      <c r="R1098" s="154"/>
      <c r="S1098" s="154"/>
      <c r="T1098" s="154"/>
      <c r="U1098" s="244" t="str">
        <f>IF(F1098="","",Tabla1[[#This Row],[Fecha Inicio grupo]]+3*7-7)</f>
        <v/>
      </c>
      <c r="V1098" s="245" t="str">
        <f>IF(F1098="","",EDATE(Tabla1[[#This Row],[Fecha Inicio grupo]],3))</f>
        <v/>
      </c>
      <c r="W1098" s="29"/>
      <c r="X1098" s="29"/>
      <c r="Y1098" s="155"/>
      <c r="Z1098" s="155"/>
      <c r="AA1098" s="155"/>
      <c r="AB1098" s="155"/>
      <c r="AC1098" s="155"/>
      <c r="AD1098" s="155"/>
      <c r="AE1098" s="155"/>
      <c r="AF1098" s="155"/>
      <c r="AG1098" s="155"/>
      <c r="AH1098" s="232"/>
      <c r="AI1098" s="232"/>
      <c r="AJ1098" s="233"/>
      <c r="AK1098" s="232"/>
      <c r="AL1098" s="232"/>
      <c r="AM1098" s="232"/>
      <c r="AN1098" s="232"/>
      <c r="AO1098" s="145"/>
      <c r="AP1098" s="247" t="str">
        <f>IF(F1098="","",IFERROR(VLOOKUP(SUBSTITUTE(SUBSTITUTE(Tabla1[[#This Row],[Uso Sistemas]],"T","P"),"N","F"),Parámetros!$M$2:$N$17,2,0),"Completar hasta 3ra sem. para evaluar a Probacionista"))</f>
        <v/>
      </c>
      <c r="AQ1098" s="156"/>
      <c r="AR1098" s="156"/>
      <c r="AS1098" s="156"/>
      <c r="AT1098" s="29"/>
      <c r="AU1098" s="55" t="str">
        <f>CONCATENATE(Tabla1[[#This Row],[sem 01]],Tabla1[[#This Row],[sem 02]],Tabla1[[#This Row],[sem 03]])</f>
        <v/>
      </c>
      <c r="AV1098" s="55"/>
      <c r="AW1098" s="55"/>
      <c r="AX1098" s="249" t="str">
        <f>IF(V1098="","",EOMONTH(EDATE(Tabla1[[#This Row],[Fecha Finalización]],2),0))</f>
        <v/>
      </c>
      <c r="AY1098" s="156"/>
      <c r="AZ1098" s="250" t="str">
        <f>IF(V1098="","",EOMONTH(EDATE(Tabla1[[#This Row],[Fecha Finalización]],3),0))</f>
        <v/>
      </c>
      <c r="BA1098" s="39"/>
      <c r="BB1098" s="39"/>
      <c r="BC1098" s="238"/>
      <c r="BD1098" s="234" t="str">
        <f>IF(F1098="","",Tabla1[[#This Row],[sem 01]]&amp;Tabla1[[#This Row],[sem 02]]&amp;Tabla1[[#This Row],[sem 03]])</f>
        <v/>
      </c>
      <c r="BE1098" s="235" t="str">
        <f>+IF(TRIM(F1098)="","",$B$1&amp;"-"&amp;Tabla1[[#This Row],[Mes Inscrito]]&amp;"-"&amp;Tabla1[[#This Row],[Dia de clases Inscrito]]&amp;"-"&amp;Tabla1[[#This Row],[Horario Inscrito]]&amp;"-"&amp;Tabla1[[#This Row],[Fecha Inicio grupo]])</f>
        <v/>
      </c>
      <c r="BF1098" s="252" t="str">
        <f>IF(F1098="","",Tabla1[[#This Row],[Curso]])</f>
        <v/>
      </c>
      <c r="BG1098" s="253" t="str">
        <f>+IF(TRIM(F1098)="","",$B$1&amp;"-"&amp;TRIM(Tabla1[[#This Row],[Mes Inscrito]])&amp;"-"&amp;TRIM(Tabla1[[#This Row],[Dia de clases Inscrito]])&amp;"-"&amp;TRIM(Tabla1[[#This Row],[Horario Inscrito]])&amp;"-"&amp;TRIM(Tabla1[[#This Row],[Fecha Inicio grupo]])&amp;"-"&amp;TRIM(Tabla1[[#This Row],[Tipo Incrito]]))</f>
        <v/>
      </c>
      <c r="BH1098" s="254"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10"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10"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10" t="str">
        <f>IF(Tabla1[[#This Row],[Fecha Inicio grupo]]="","",IFERROR(VLOOKUP(Tabla1[[#This Row],[Mes de Alta como miembro]],Parámetros!$AM$2:$AN$16,2,0),"01/01/1900"))</f>
        <v/>
      </c>
    </row>
    <row r="1099" spans="1:63" ht="15" customHeight="1">
      <c r="A1099" s="68">
        <v>1096</v>
      </c>
      <c r="B1099" s="146"/>
      <c r="C1099" s="147"/>
      <c r="D1099" s="42"/>
      <c r="E1099" s="148"/>
      <c r="F1099" s="207"/>
      <c r="G1099" s="45"/>
      <c r="H1099" s="165"/>
      <c r="I1099" s="149"/>
      <c r="J1099" s="147"/>
      <c r="K1099" s="168"/>
      <c r="L1099" s="151"/>
      <c r="M1099" s="150"/>
      <c r="N1099" s="240" t="str">
        <f ca="1">IF(Tabla1[[#This Row],[Fecha de nac]]="","",IF(Tabla1[[#This Row],[Fecha Finalización]] &gt;=TODAY(), DATEDIF(Tabla1[[#This Row],[Fecha de nac]],TODAY(),"y"), ROUNDDOWN((Tabla1[[#This Row],[Fecha Finalización]] -Tabla1[[#This Row],[Fecha de nac]])/365,0)))</f>
        <v/>
      </c>
      <c r="O1099" s="171"/>
      <c r="P1099" s="152"/>
      <c r="Q1099" s="153"/>
      <c r="R1099" s="154"/>
      <c r="S1099" s="154"/>
      <c r="T1099" s="154"/>
      <c r="U1099" s="244" t="str">
        <f>IF(F1099="","",Tabla1[[#This Row],[Fecha Inicio grupo]]+3*7-7)</f>
        <v/>
      </c>
      <c r="V1099" s="245" t="str">
        <f>IF(F1099="","",EDATE(Tabla1[[#This Row],[Fecha Inicio grupo]],3))</f>
        <v/>
      </c>
      <c r="W1099" s="29"/>
      <c r="X1099" s="29"/>
      <c r="Y1099" s="155"/>
      <c r="Z1099" s="155"/>
      <c r="AA1099" s="155"/>
      <c r="AB1099" s="155"/>
      <c r="AC1099" s="155"/>
      <c r="AD1099" s="155"/>
      <c r="AE1099" s="155"/>
      <c r="AF1099" s="155"/>
      <c r="AG1099" s="155"/>
      <c r="AH1099" s="232"/>
      <c r="AI1099" s="232"/>
      <c r="AJ1099" s="233"/>
      <c r="AK1099" s="232"/>
      <c r="AL1099" s="232"/>
      <c r="AM1099" s="232"/>
      <c r="AN1099" s="232"/>
      <c r="AO1099" s="145"/>
      <c r="AP1099" s="247" t="str">
        <f>IF(F1099="","",IFERROR(VLOOKUP(SUBSTITUTE(SUBSTITUTE(Tabla1[[#This Row],[Uso Sistemas]],"T","P"),"N","F"),Parámetros!$M$2:$N$17,2,0),"Completar hasta 3ra sem. para evaluar a Probacionista"))</f>
        <v/>
      </c>
      <c r="AQ1099" s="156"/>
      <c r="AR1099" s="156"/>
      <c r="AS1099" s="156"/>
      <c r="AT1099" s="29"/>
      <c r="AU1099" s="55" t="str">
        <f>CONCATENATE(Tabla1[[#This Row],[sem 01]],Tabla1[[#This Row],[sem 02]],Tabla1[[#This Row],[sem 03]])</f>
        <v/>
      </c>
      <c r="AV1099" s="55"/>
      <c r="AW1099" s="55"/>
      <c r="AX1099" s="249" t="str">
        <f>IF(V1099="","",EOMONTH(EDATE(Tabla1[[#This Row],[Fecha Finalización]],2),0))</f>
        <v/>
      </c>
      <c r="AY1099" s="156"/>
      <c r="AZ1099" s="250" t="str">
        <f>IF(V1099="","",EOMONTH(EDATE(Tabla1[[#This Row],[Fecha Finalización]],3),0))</f>
        <v/>
      </c>
      <c r="BA1099" s="39"/>
      <c r="BB1099" s="39"/>
      <c r="BC1099" s="238"/>
      <c r="BD1099" s="234" t="str">
        <f>IF(F1099="","",Tabla1[[#This Row],[sem 01]]&amp;Tabla1[[#This Row],[sem 02]]&amp;Tabla1[[#This Row],[sem 03]])</f>
        <v/>
      </c>
      <c r="BE1099" s="235" t="str">
        <f>+IF(TRIM(F1099)="","",$B$1&amp;"-"&amp;Tabla1[[#This Row],[Mes Inscrito]]&amp;"-"&amp;Tabla1[[#This Row],[Dia de clases Inscrito]]&amp;"-"&amp;Tabla1[[#This Row],[Horario Inscrito]]&amp;"-"&amp;Tabla1[[#This Row],[Fecha Inicio grupo]])</f>
        <v/>
      </c>
      <c r="BF1099" s="252" t="str">
        <f>IF(F1099="","",Tabla1[[#This Row],[Curso]])</f>
        <v/>
      </c>
      <c r="BG1099" s="253" t="str">
        <f>+IF(TRIM(F1099)="","",$B$1&amp;"-"&amp;TRIM(Tabla1[[#This Row],[Mes Inscrito]])&amp;"-"&amp;TRIM(Tabla1[[#This Row],[Dia de clases Inscrito]])&amp;"-"&amp;TRIM(Tabla1[[#This Row],[Horario Inscrito]])&amp;"-"&amp;TRIM(Tabla1[[#This Row],[Fecha Inicio grupo]])&amp;"-"&amp;TRIM(Tabla1[[#This Row],[Tipo Incrito]]))</f>
        <v/>
      </c>
      <c r="BH1099" s="254"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10"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10"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10" t="str">
        <f>IF(Tabla1[[#This Row],[Fecha Inicio grupo]]="","",IFERROR(VLOOKUP(Tabla1[[#This Row],[Mes de Alta como miembro]],Parámetros!$AM$2:$AN$16,2,0),"01/01/1900"))</f>
        <v/>
      </c>
    </row>
    <row r="1100" spans="1:63" ht="15" customHeight="1">
      <c r="Y1100" s="77"/>
    </row>
    <row r="1101" spans="1:63" ht="15" customHeight="1">
      <c r="Y1101" s="77"/>
    </row>
    <row r="1102" spans="1:63" ht="15" customHeight="1">
      <c r="Y1102" s="77"/>
    </row>
    <row r="1103" spans="1:63" ht="15" customHeight="1">
      <c r="Y1103" s="77"/>
    </row>
    <row r="1104" spans="1:63" ht="15" customHeight="1">
      <c r="Y1104" s="77"/>
    </row>
    <row r="1105" spans="25:25" ht="15" customHeight="1">
      <c r="Y1105" s="77"/>
    </row>
  </sheetData>
  <sheetProtection algorithmName="SHA-512" hashValue="ea6jZeukeN3+b4ZfN3tiYHPmxdSZIIFe4w7yVtOf/RkXhNI5HHBvMdoBWXE7VuwTmKCU8M2/LfbPhguXIL2d/Q==" saltValue="4SKrOopSzmLgoaKfXXQrYw=="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1" priority="102"/>
  </conditionalFormatting>
  <conditionalFormatting sqref="K4:K1099">
    <cfRule type="duplicateValues" dxfId="90" priority="107"/>
  </conditionalFormatting>
  <conditionalFormatting sqref="L4:L1099">
    <cfRule type="duplicateValues" dxfId="89" priority="108"/>
  </conditionalFormatting>
  <conditionalFormatting sqref="M1 M5:M7">
    <cfRule type="expression" dxfId="88" priority="143">
      <formula>(MONTH(TODAY())=MONTH(M4))*(DAY(TODAY())=DAY(M4))</formula>
    </cfRule>
  </conditionalFormatting>
  <conditionalFormatting sqref="M4 M15">
    <cfRule type="expression" dxfId="87" priority="171">
      <formula>(MONTH(TODAY())=MONTH(M5))*(DAY(TODAY())=DAY(M5))</formula>
    </cfRule>
  </conditionalFormatting>
  <conditionalFormatting sqref="M8 M13:M14">
    <cfRule type="expression" dxfId="86" priority="267">
      <formula>(MONTH(TODAY())=MONTH(#REF!))*(DAY(TODAY())=DAY(#REF!))</formula>
    </cfRule>
  </conditionalFormatting>
  <conditionalFormatting sqref="M9:M10 M17 M22">
    <cfRule type="expression" dxfId="85" priority="132">
      <formula>(MONTH(TODAY())=MONTH(M11))*(DAY(TODAY())=DAY(M11))</formula>
    </cfRule>
  </conditionalFormatting>
  <conditionalFormatting sqref="M11:M12">
    <cfRule type="expression" dxfId="84" priority="282">
      <formula>(MONTH(TODAY())=MONTH(M14))*(DAY(TODAY())=DAY(M14))</formula>
    </cfRule>
  </conditionalFormatting>
  <conditionalFormatting sqref="M16">
    <cfRule type="expression" dxfId="83" priority="275">
      <formula>(MONTH(TODAY())=MONTH(#REF!))*(DAY(TODAY())=DAY(#REF!))</formula>
    </cfRule>
  </conditionalFormatting>
  <conditionalFormatting sqref="M18">
    <cfRule type="expression" dxfId="82" priority="279">
      <formula>(MONTH(TODAY())=MONTH(M370))*(DAY(TODAY())=DAY(M370))</formula>
    </cfRule>
  </conditionalFormatting>
  <conditionalFormatting sqref="M19 M23:M641">
    <cfRule type="expression" dxfId="81" priority="151">
      <formula>(MONTH(TODAY())=MONTH(M372))*(DAY(TODAY())=DAY(M372))</formula>
    </cfRule>
  </conditionalFormatting>
  <conditionalFormatting sqref="M20">
    <cfRule type="expression" dxfId="80" priority="133">
      <formula>(MONTH(TODAY())=MONTH(#REF!))*(DAY(TODAY())=DAY(#REF!))</formula>
    </cfRule>
  </conditionalFormatting>
  <conditionalFormatting sqref="M21">
    <cfRule type="expression" dxfId="79" priority="112">
      <formula>(MONTH(TODAY())=MONTH(N374))*(DAY(TODAY())=DAY(N374))</formula>
    </cfRule>
  </conditionalFormatting>
  <conditionalFormatting sqref="M74:M75 M77">
    <cfRule type="expression" dxfId="78" priority="104">
      <formula>(MONTH(TODAY())=MONTH(K84))*(DAY(TODAY())=DAY(K84))</formula>
    </cfRule>
  </conditionalFormatting>
  <conditionalFormatting sqref="M76">
    <cfRule type="expression" dxfId="77" priority="105">
      <formula>(MONTH(TODAY())=MONTH(K85))*(DAY(TODAY())=DAY(K85))</formula>
    </cfRule>
  </conditionalFormatting>
  <conditionalFormatting sqref="M78:M80">
    <cfRule type="expression" dxfId="76" priority="103">
      <formula>(MONTH(TODAY())=MONTH(K89))*(DAY(TODAY())=DAY(K89))</formula>
    </cfRule>
  </conditionalFormatting>
  <conditionalFormatting sqref="M81">
    <cfRule type="expression" dxfId="75" priority="101">
      <formula>(MONTH(TODAY())=MONTH(K91))*(DAY(TODAY())=DAY(K91))</formula>
    </cfRule>
  </conditionalFormatting>
  <conditionalFormatting sqref="M82">
    <cfRule type="expression" dxfId="74" priority="100">
      <formula>(MONTH(TODAY())=MONTH(#REF!))*(DAY(TODAY())=DAY(#REF!))</formula>
    </cfRule>
  </conditionalFormatting>
  <conditionalFormatting sqref="M642:M1099">
    <cfRule type="expression" dxfId="73" priority="274">
      <formula>(MONTH(TODAY())=MONTH(P1100))*(DAY(TODAY())=DAY(P1100))</formula>
    </cfRule>
  </conditionalFormatting>
  <conditionalFormatting sqref="Y1:AO2 Y3:AN3 X1100:X1048576 AA1100:AS1048576 Y4:AO1099">
    <cfRule type="beginsWith" dxfId="72" priority="136" operator="beginsWith" text="CG">
      <formula>LEFT(X1,LEN("CG"))="CG"</formula>
    </cfRule>
    <cfRule type="beginsWith" dxfId="71" priority="139" operator="beginsWith" text="T">
      <formula>LEFT(X1,LEN("T"))="T"</formula>
    </cfRule>
    <cfRule type="beginsWith" dxfId="70" priority="140" operator="beginsWith" text="P">
      <formula>LEFT(X1,LEN("P"))="P"</formula>
    </cfRule>
  </conditionalFormatting>
  <conditionalFormatting sqref="AP1:AP2 AP4:AP1099 AW1100:AY1048576">
    <cfRule type="beginsWith" dxfId="69" priority="142"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0">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49D63B6D-6513-42AA-B941-25693287FD31}">
          <x14:formula1>
            <xm:f>Parámetros!$AA$2:$AA$10</xm:f>
          </x14:formula1>
          <xm:sqref>P4:P1099</xm:sqref>
        </x14:dataValidation>
        <x14:dataValidation type="list" allowBlank="1" showInputMessage="1" showErrorMessage="1" xr:uid="{313BD84A-AD78-44AD-8567-230390F06466}">
          <x14:formula1>
            <xm:f>Parámetros!$G$2:$G$10</xm:f>
          </x14:formula1>
          <xm:sqref>Y4:AN1099</xm:sqref>
        </x14:dataValidation>
        <x14:dataValidation type="list" allowBlank="1" showInputMessage="1" showErrorMessage="1" xr:uid="{09AAFD6F-DED7-4BBE-8483-58C79441C243}">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A608-5D11-419D-A11D-C1494BC5D358}">
  <sheetPr codeName="Hoja2">
    <tabColor theme="9" tint="-0.499984740745262"/>
  </sheetPr>
  <dimension ref="A1:WVX27"/>
  <sheetViews>
    <sheetView zoomScale="85" zoomScaleNormal="85" workbookViewId="0">
      <selection activeCell="F7" sqref="F7"/>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Lima - Breña</v>
      </c>
      <c r="C1" s="11"/>
      <c r="D1" s="12"/>
      <c r="E1" s="58"/>
      <c r="F1" s="58"/>
      <c r="G1" s="58"/>
      <c r="H1" s="58"/>
      <c r="I1" s="58"/>
      <c r="J1" s="58"/>
      <c r="K1" s="58"/>
      <c r="L1" s="58"/>
      <c r="M1" s="58"/>
      <c r="N1" s="58"/>
      <c r="O1" s="58"/>
      <c r="P1" s="58"/>
      <c r="Q1" s="58"/>
      <c r="R1" s="278"/>
      <c r="S1" s="318"/>
      <c r="T1" s="318"/>
      <c r="U1" s="318"/>
      <c r="V1" s="318"/>
      <c r="W1" s="318"/>
      <c r="X1" s="318"/>
      <c r="Y1" s="318"/>
      <c r="Z1" s="318"/>
      <c r="AA1" s="318"/>
      <c r="AB1" s="318"/>
      <c r="AC1" s="318"/>
      <c r="AD1" s="318"/>
      <c r="AE1" s="318"/>
      <c r="AF1" s="318"/>
      <c r="AG1" s="318"/>
      <c r="AH1" s="318"/>
      <c r="AI1" s="318"/>
      <c r="AJ1" s="318"/>
      <c r="AK1" s="318"/>
      <c r="AL1" s="318"/>
      <c r="AM1" s="318"/>
      <c r="AN1" s="318"/>
      <c r="AO1" s="318"/>
      <c r="AP1" s="318"/>
      <c r="AQ1" s="318"/>
      <c r="AR1" s="318"/>
      <c r="AS1" s="318"/>
      <c r="AT1" s="318"/>
      <c r="AU1" s="318"/>
      <c r="AV1" s="318"/>
      <c r="AW1" s="318"/>
      <c r="AX1" s="318"/>
      <c r="AY1" s="318"/>
      <c r="AZ1" s="318"/>
      <c r="BA1" s="318"/>
      <c r="BB1" s="318"/>
      <c r="BC1" s="318"/>
      <c r="BD1" s="318"/>
      <c r="BE1" s="318"/>
      <c r="BF1" s="318"/>
      <c r="BG1" s="318"/>
      <c r="BH1" s="318"/>
      <c r="BI1" s="318"/>
      <c r="BJ1" s="318"/>
      <c r="BK1" s="318"/>
      <c r="BL1" s="318"/>
      <c r="BM1" s="318"/>
      <c r="BN1" s="318"/>
      <c r="BO1" s="318"/>
      <c r="BP1" s="318"/>
      <c r="BQ1" s="318"/>
      <c r="BR1" s="318"/>
      <c r="BS1" s="318"/>
      <c r="BT1" s="318"/>
      <c r="BU1" s="318"/>
      <c r="BV1" s="318"/>
      <c r="BW1" s="318"/>
      <c r="BX1" s="318"/>
      <c r="BY1" s="318"/>
      <c r="BZ1" s="318"/>
      <c r="CA1" s="318"/>
      <c r="CB1" s="318"/>
      <c r="CC1" s="318"/>
      <c r="CD1" s="318"/>
      <c r="CE1" s="318"/>
      <c r="CF1" s="318"/>
      <c r="CG1" s="318"/>
      <c r="CH1" s="318"/>
      <c r="CI1" s="318"/>
      <c r="CJ1" s="318"/>
      <c r="CK1" s="318"/>
      <c r="CL1" s="318"/>
      <c r="CM1" s="318"/>
      <c r="CN1" s="318"/>
      <c r="CO1" s="318"/>
      <c r="CP1" s="318"/>
      <c r="CQ1" s="318"/>
      <c r="CR1" s="318"/>
      <c r="CS1" s="318"/>
      <c r="CT1" s="318"/>
      <c r="CU1" s="318"/>
      <c r="CV1" s="318"/>
      <c r="CW1" s="318"/>
      <c r="CX1" s="318"/>
      <c r="CY1" s="318"/>
      <c r="CZ1" s="318"/>
      <c r="DA1" s="318"/>
      <c r="DB1" s="318"/>
      <c r="DC1" s="318"/>
      <c r="DD1" s="318"/>
      <c r="DE1" s="318"/>
      <c r="DF1" s="318"/>
      <c r="DG1" s="318"/>
      <c r="DH1" s="318"/>
      <c r="DI1" s="318"/>
      <c r="DJ1" s="318"/>
      <c r="DK1" s="318"/>
      <c r="DL1" s="318"/>
      <c r="DM1" s="318"/>
      <c r="DN1" s="318"/>
      <c r="DO1" s="318"/>
      <c r="DP1" s="318"/>
      <c r="DQ1" s="318"/>
      <c r="DR1" s="318"/>
      <c r="DS1" s="318"/>
      <c r="DT1" s="318"/>
      <c r="DU1" s="318"/>
      <c r="DV1" s="318"/>
      <c r="DW1" s="318"/>
      <c r="DX1" s="318"/>
      <c r="DY1" s="318"/>
      <c r="DZ1" s="318"/>
      <c r="EA1" s="318"/>
      <c r="EB1" s="318"/>
      <c r="EC1" s="318"/>
      <c r="ED1" s="318"/>
      <c r="EE1" s="318"/>
      <c r="EF1" s="318"/>
      <c r="EG1" s="318"/>
      <c r="EH1" s="318"/>
      <c r="EI1" s="318"/>
      <c r="EJ1" s="318"/>
      <c r="EK1" s="318"/>
      <c r="EL1" s="318"/>
      <c r="EM1" s="318"/>
      <c r="EN1" s="318"/>
      <c r="EO1" s="318"/>
      <c r="EP1" s="318"/>
      <c r="EQ1" s="318"/>
      <c r="ER1" s="318"/>
      <c r="ES1" s="318"/>
      <c r="ET1" s="318"/>
      <c r="EU1" s="318"/>
      <c r="EV1" s="318"/>
      <c r="EW1" s="318"/>
      <c r="EX1" s="318"/>
      <c r="EY1" s="318"/>
      <c r="EZ1" s="318"/>
      <c r="FA1" s="318"/>
      <c r="FB1" s="318"/>
      <c r="FC1" s="318"/>
      <c r="FD1" s="318"/>
      <c r="FE1" s="318"/>
      <c r="FF1" s="318"/>
      <c r="FG1" s="318"/>
      <c r="FH1" s="318"/>
      <c r="FI1" s="318"/>
      <c r="FJ1" s="318"/>
      <c r="FK1" s="318"/>
      <c r="FL1" s="318"/>
      <c r="FM1" s="318"/>
      <c r="FN1" s="318"/>
      <c r="FO1" s="318"/>
      <c r="FP1" s="318"/>
      <c r="FQ1" s="318"/>
      <c r="FR1" s="318"/>
      <c r="FS1" s="318"/>
      <c r="FT1" s="318"/>
      <c r="FU1" s="318"/>
      <c r="FV1" s="318"/>
      <c r="FW1" s="278"/>
      <c r="FX1" s="278"/>
      <c r="FY1" s="278"/>
      <c r="FZ1" s="278"/>
      <c r="GA1" s="278"/>
      <c r="GB1" s="278"/>
      <c r="GC1" s="278"/>
      <c r="GD1" s="278"/>
      <c r="GE1" s="278"/>
      <c r="GF1" s="278"/>
      <c r="GG1" s="278"/>
      <c r="GH1" s="278"/>
      <c r="GI1" s="278"/>
      <c r="GJ1" s="278"/>
      <c r="GK1" s="278"/>
      <c r="GL1" s="278"/>
      <c r="GM1" s="278"/>
      <c r="GN1" s="278"/>
      <c r="GO1" s="278"/>
      <c r="GP1" s="278"/>
      <c r="GQ1" s="278"/>
      <c r="GR1" s="278"/>
      <c r="GS1" s="278"/>
      <c r="GT1" s="278"/>
      <c r="GU1" s="278"/>
      <c r="GV1" s="278"/>
      <c r="GW1" s="278"/>
      <c r="GX1" s="278"/>
      <c r="GY1" s="278"/>
      <c r="GZ1" s="278"/>
      <c r="HA1" s="278"/>
      <c r="HB1" s="278"/>
      <c r="HC1" s="278"/>
      <c r="HD1" s="278"/>
      <c r="HE1" s="278"/>
      <c r="HF1" s="278"/>
      <c r="HG1" s="278"/>
      <c r="HH1" s="278"/>
      <c r="HI1" s="278"/>
      <c r="HJ1" s="278"/>
      <c r="HK1" s="278"/>
      <c r="HL1" s="278"/>
      <c r="HM1" s="278"/>
      <c r="HN1" s="278"/>
      <c r="HO1" s="278"/>
      <c r="HP1" s="278"/>
      <c r="HQ1" s="278"/>
      <c r="HR1" s="278"/>
      <c r="HS1" s="278"/>
      <c r="HT1" s="278"/>
      <c r="HU1" s="278"/>
      <c r="HV1" s="278"/>
      <c r="HW1" s="278"/>
      <c r="HX1" s="278"/>
      <c r="HY1" s="278"/>
      <c r="HZ1" s="278"/>
      <c r="IA1" s="278"/>
      <c r="IB1" s="278"/>
      <c r="IC1" s="278"/>
      <c r="ID1" s="278"/>
      <c r="IE1" s="278"/>
      <c r="IF1" s="278"/>
      <c r="IG1" s="278"/>
      <c r="IH1" s="278"/>
      <c r="II1" s="278"/>
      <c r="IJ1" s="278"/>
      <c r="IK1" s="278"/>
      <c r="IL1" s="278"/>
      <c r="IM1" s="278"/>
      <c r="IN1" s="278"/>
      <c r="IO1" s="278"/>
      <c r="IP1" s="278"/>
      <c r="IQ1" s="278"/>
      <c r="IR1" s="278"/>
      <c r="IS1" s="278"/>
      <c r="IT1" s="278"/>
      <c r="IU1" s="278"/>
      <c r="IV1" s="278"/>
      <c r="IW1" s="278"/>
      <c r="IX1" s="278"/>
      <c r="IY1" s="278"/>
      <c r="IZ1" s="278"/>
      <c r="JA1" s="278"/>
      <c r="JB1" s="278"/>
      <c r="JC1" s="278"/>
      <c r="JD1" s="278"/>
      <c r="JE1" s="278"/>
      <c r="JF1" s="278"/>
      <c r="JG1" s="278"/>
      <c r="JH1" s="278"/>
      <c r="JI1" s="278"/>
      <c r="JJ1" s="278"/>
      <c r="JK1" s="278"/>
      <c r="JL1" s="318"/>
      <c r="JM1" s="318"/>
      <c r="JN1" s="318"/>
      <c r="JO1" s="318"/>
      <c r="JP1" s="318"/>
      <c r="JQ1" s="318"/>
      <c r="JR1" s="318"/>
      <c r="JS1" s="318"/>
      <c r="JT1" s="318"/>
      <c r="JU1" s="318"/>
      <c r="JV1" s="318"/>
      <c r="JW1" s="318"/>
      <c r="JX1" s="318"/>
      <c r="JY1" s="318"/>
      <c r="JZ1" s="318"/>
      <c r="KA1" s="318"/>
      <c r="KB1" s="318"/>
      <c r="KC1" s="318"/>
      <c r="KD1" s="318"/>
      <c r="KE1" s="318"/>
      <c r="KF1" s="318"/>
      <c r="KG1" s="318"/>
      <c r="KH1" s="318"/>
      <c r="KI1" s="318"/>
      <c r="KJ1" s="318"/>
      <c r="KK1" s="318"/>
      <c r="KL1" s="318"/>
      <c r="KM1" s="318"/>
      <c r="KN1" s="318"/>
      <c r="KO1" s="318"/>
      <c r="KP1" s="318"/>
      <c r="KQ1" s="318"/>
      <c r="KR1" s="318"/>
      <c r="KS1" s="318"/>
      <c r="KT1" s="318"/>
      <c r="KU1" s="318"/>
      <c r="KV1" s="318"/>
      <c r="KW1" s="318"/>
      <c r="KX1" s="318"/>
      <c r="KY1" s="318"/>
      <c r="KZ1" s="318"/>
      <c r="LA1" s="318"/>
      <c r="LB1" s="318"/>
      <c r="LC1" s="318"/>
      <c r="LD1" s="318"/>
      <c r="LE1" s="318"/>
      <c r="LF1" s="318"/>
      <c r="LG1" s="318"/>
      <c r="LH1" s="318"/>
      <c r="LI1" s="318"/>
      <c r="LJ1" s="318"/>
      <c r="LK1" s="318"/>
      <c r="LL1" s="318"/>
      <c r="LM1" s="318"/>
      <c r="LN1" s="318"/>
      <c r="LO1" s="318"/>
      <c r="LP1" s="318"/>
      <c r="LQ1" s="318"/>
      <c r="LR1" s="318"/>
      <c r="LS1" s="318"/>
      <c r="LT1" s="318"/>
      <c r="LU1" s="318"/>
      <c r="LV1" s="318"/>
      <c r="LW1" s="318"/>
      <c r="LX1" s="318"/>
      <c r="LY1" s="318"/>
      <c r="LZ1" s="318"/>
      <c r="MA1" s="318"/>
      <c r="MB1" s="318"/>
      <c r="MC1" s="318"/>
      <c r="MD1" s="318"/>
      <c r="ME1" s="318"/>
      <c r="MF1" s="318"/>
      <c r="MG1" s="318"/>
      <c r="MH1" s="318"/>
      <c r="MI1" s="318"/>
      <c r="MJ1" s="318"/>
      <c r="MK1" s="318"/>
      <c r="ML1" s="318"/>
      <c r="MM1" s="318"/>
      <c r="MN1" s="318"/>
      <c r="MO1" s="318"/>
      <c r="MP1" s="318"/>
      <c r="MQ1" s="318"/>
      <c r="MR1" s="318"/>
      <c r="MS1" s="318"/>
      <c r="MT1" s="318"/>
      <c r="MU1" s="318"/>
      <c r="MV1" s="318"/>
      <c r="MW1" s="318"/>
      <c r="MX1" s="318"/>
      <c r="MY1" s="318"/>
      <c r="MZ1" s="318"/>
      <c r="NA1" s="318"/>
      <c r="NB1" s="318"/>
      <c r="NC1" s="318"/>
      <c r="ND1" s="318"/>
      <c r="NE1" s="318"/>
      <c r="NF1" s="318"/>
      <c r="NG1" s="318"/>
      <c r="NH1" s="318"/>
      <c r="NI1" s="318"/>
      <c r="NJ1" s="318"/>
      <c r="NK1" s="318"/>
      <c r="NL1" s="318"/>
      <c r="NM1" s="318"/>
      <c r="NN1" s="318"/>
      <c r="NO1" s="318"/>
      <c r="NP1" s="318"/>
      <c r="NQ1" s="318"/>
      <c r="NR1" s="318"/>
      <c r="NS1" s="318"/>
      <c r="NT1" s="318"/>
      <c r="NU1" s="318"/>
      <c r="NV1" s="318"/>
      <c r="NW1" s="318"/>
      <c r="NX1" s="318"/>
      <c r="NY1" s="318"/>
      <c r="NZ1" s="318"/>
      <c r="OA1" s="318"/>
      <c r="OB1" s="318"/>
      <c r="OC1" s="318"/>
      <c r="OD1" s="318"/>
      <c r="OE1" s="318"/>
      <c r="OF1" s="318"/>
      <c r="OG1" s="318"/>
      <c r="OH1" s="318"/>
      <c r="OI1" s="318"/>
      <c r="OJ1" s="318"/>
      <c r="OK1" s="318"/>
      <c r="OL1" s="318"/>
      <c r="OM1" s="318"/>
      <c r="ON1" s="318"/>
      <c r="OO1" s="318"/>
      <c r="OP1" s="318"/>
      <c r="OQ1" s="318"/>
      <c r="OR1" s="318"/>
      <c r="OS1" s="318"/>
      <c r="OT1" s="318"/>
      <c r="OU1" s="318"/>
      <c r="OV1" s="318"/>
      <c r="OW1" s="318"/>
      <c r="OX1" s="318"/>
      <c r="OY1" s="318"/>
      <c r="OZ1" s="318"/>
      <c r="PA1" s="318"/>
      <c r="PB1" s="318"/>
      <c r="PC1" s="318"/>
      <c r="PD1" s="318"/>
      <c r="PE1" s="318"/>
      <c r="PF1" s="318"/>
      <c r="PG1" s="318"/>
      <c r="PH1" s="318"/>
      <c r="PI1" s="318"/>
      <c r="PJ1" s="318"/>
      <c r="PK1" s="318"/>
      <c r="PL1" s="318"/>
      <c r="PM1" s="318"/>
      <c r="PN1" s="318"/>
      <c r="PO1" s="318"/>
      <c r="PP1" s="318"/>
      <c r="PQ1" s="318"/>
      <c r="PR1" s="318"/>
      <c r="PS1" s="318"/>
      <c r="PT1" s="278"/>
      <c r="PU1" s="278"/>
      <c r="PV1" s="278"/>
      <c r="PW1" s="278"/>
      <c r="PX1" s="278"/>
      <c r="PY1" s="278"/>
      <c r="PZ1" s="278"/>
      <c r="QA1" s="278"/>
      <c r="QB1" s="278"/>
      <c r="QC1" s="278"/>
      <c r="QD1" s="278"/>
      <c r="QE1" s="278"/>
      <c r="QF1" s="278"/>
      <c r="QG1" s="278"/>
      <c r="QH1" s="278"/>
      <c r="QI1" s="278"/>
      <c r="QJ1" s="278"/>
      <c r="QK1" s="278"/>
      <c r="QL1" s="278"/>
      <c r="QM1" s="278"/>
      <c r="QN1" s="278"/>
      <c r="QO1" s="278"/>
      <c r="QP1" s="278"/>
      <c r="QQ1" s="278"/>
      <c r="QR1" s="278"/>
      <c r="QS1" s="278"/>
      <c r="QT1" s="278"/>
      <c r="QU1" s="278"/>
      <c r="QV1" s="278"/>
      <c r="QW1" s="278"/>
      <c r="QX1" s="278"/>
      <c r="QY1" s="278"/>
      <c r="QZ1" s="278"/>
      <c r="RA1" s="278"/>
      <c r="RB1" s="278"/>
      <c r="RC1" s="278"/>
      <c r="RD1" s="278"/>
      <c r="RE1" s="278"/>
      <c r="RF1" s="278"/>
      <c r="RG1" s="278"/>
      <c r="RH1" s="278"/>
      <c r="RI1" s="278"/>
      <c r="RJ1" s="278"/>
      <c r="RK1" s="278"/>
      <c r="RL1" s="278"/>
      <c r="RM1" s="278"/>
      <c r="RN1" s="278"/>
      <c r="RO1" s="278"/>
      <c r="RP1" s="278"/>
      <c r="RQ1" s="278"/>
      <c r="RR1" s="278"/>
      <c r="RS1" s="278"/>
      <c r="RT1" s="278"/>
      <c r="RU1" s="278"/>
      <c r="RV1" s="278"/>
      <c r="RW1" s="278"/>
      <c r="RX1" s="278"/>
      <c r="RY1" s="278"/>
      <c r="RZ1" s="278"/>
      <c r="SA1" s="278"/>
      <c r="SB1" s="278"/>
      <c r="SC1" s="278"/>
      <c r="SD1" s="278"/>
      <c r="SE1" s="278"/>
      <c r="SF1" s="278"/>
      <c r="SG1" s="278"/>
      <c r="SH1" s="278"/>
      <c r="SI1" s="278"/>
      <c r="SJ1" s="278"/>
      <c r="SK1" s="278"/>
      <c r="SL1" s="278"/>
      <c r="SM1" s="278"/>
      <c r="SN1" s="278"/>
      <c r="SO1" s="278"/>
      <c r="SP1" s="278"/>
      <c r="SQ1" s="278"/>
      <c r="SR1" s="278"/>
      <c r="SS1" s="278"/>
      <c r="ST1" s="278"/>
      <c r="SU1" s="278"/>
      <c r="SV1" s="278"/>
      <c r="SW1" s="278"/>
      <c r="SX1" s="278"/>
      <c r="SY1" s="278"/>
      <c r="SZ1" s="278"/>
      <c r="TA1" s="278"/>
      <c r="TB1" s="278"/>
      <c r="TC1" s="278"/>
      <c r="TD1" s="278"/>
      <c r="TE1" s="278"/>
      <c r="TF1" s="278"/>
      <c r="TG1" s="278"/>
      <c r="TH1" s="318"/>
      <c r="TI1" s="318"/>
      <c r="TJ1" s="318"/>
      <c r="TK1" s="318"/>
      <c r="TL1" s="318"/>
      <c r="TM1" s="318"/>
      <c r="TN1" s="318"/>
      <c r="TO1" s="318"/>
      <c r="TP1" s="318"/>
      <c r="TQ1" s="318"/>
      <c r="TR1" s="318"/>
      <c r="TS1" s="318"/>
      <c r="TT1" s="318"/>
      <c r="TU1" s="318"/>
      <c r="TV1" s="318"/>
      <c r="TW1" s="318"/>
      <c r="TX1" s="318"/>
      <c r="TY1" s="318"/>
      <c r="TZ1" s="318"/>
      <c r="UA1" s="318"/>
      <c r="UB1" s="318"/>
      <c r="UC1" s="318"/>
      <c r="UD1" s="318"/>
      <c r="UE1" s="318"/>
      <c r="UF1" s="318"/>
      <c r="UG1" s="318"/>
      <c r="UH1" s="318"/>
      <c r="UI1" s="318"/>
      <c r="UJ1" s="318"/>
      <c r="UK1" s="318"/>
      <c r="UL1" s="318"/>
      <c r="UM1" s="318"/>
      <c r="UN1" s="318"/>
      <c r="UO1" s="318"/>
      <c r="UP1" s="318"/>
      <c r="UQ1" s="318"/>
      <c r="UR1" s="318"/>
      <c r="US1" s="318"/>
      <c r="UT1" s="318"/>
      <c r="UU1" s="318"/>
      <c r="UV1" s="318"/>
      <c r="UW1" s="318"/>
      <c r="UX1" s="318"/>
      <c r="UY1" s="318"/>
      <c r="UZ1" s="318"/>
      <c r="VA1" s="318"/>
      <c r="VB1" s="318"/>
      <c r="VC1" s="318"/>
      <c r="VD1" s="318"/>
      <c r="VE1" s="318"/>
      <c r="VF1" s="318"/>
      <c r="VG1" s="318"/>
      <c r="VH1" s="318"/>
      <c r="VI1" s="318"/>
      <c r="VJ1" s="318"/>
      <c r="VK1" s="318"/>
      <c r="VL1" s="318"/>
      <c r="VM1" s="318"/>
      <c r="VN1" s="318"/>
      <c r="VO1" s="318"/>
      <c r="VP1" s="318"/>
      <c r="VQ1" s="318"/>
      <c r="VR1" s="318"/>
      <c r="VS1" s="318"/>
      <c r="VT1" s="318"/>
      <c r="VU1" s="318"/>
      <c r="VV1" s="318"/>
      <c r="VW1" s="318"/>
      <c r="VX1" s="318"/>
      <c r="VY1" s="318"/>
      <c r="VZ1" s="318"/>
      <c r="WA1" s="318"/>
      <c r="WB1" s="318"/>
      <c r="WC1" s="318"/>
      <c r="WD1" s="318"/>
      <c r="WE1" s="318"/>
      <c r="WF1" s="318"/>
      <c r="WG1" s="318"/>
      <c r="WH1" s="318"/>
      <c r="WI1" s="318"/>
      <c r="WJ1" s="318"/>
      <c r="WK1" s="318"/>
      <c r="WL1" s="318"/>
      <c r="WM1" s="318"/>
      <c r="WN1" s="318"/>
      <c r="WO1" s="318"/>
      <c r="WP1" s="318"/>
      <c r="WQ1" s="318"/>
      <c r="WR1" s="318"/>
      <c r="WS1" s="318"/>
      <c r="WT1" s="318"/>
      <c r="WU1" s="318"/>
      <c r="WV1" s="318"/>
      <c r="WW1" s="318"/>
      <c r="WX1" s="318"/>
      <c r="WY1" s="318"/>
      <c r="WZ1" s="318"/>
      <c r="XA1" s="318"/>
      <c r="XB1" s="318"/>
      <c r="XC1" s="318"/>
      <c r="XD1" s="318"/>
      <c r="XE1" s="318"/>
      <c r="XF1" s="318"/>
      <c r="XG1" s="318"/>
      <c r="XH1" s="318"/>
      <c r="XI1" s="318"/>
      <c r="XJ1" s="318"/>
      <c r="XK1" s="318"/>
      <c r="XL1" s="318"/>
      <c r="XM1" s="318"/>
      <c r="XN1" s="318"/>
      <c r="XO1" s="318"/>
      <c r="XP1" s="318"/>
      <c r="XQ1" s="318"/>
      <c r="XR1" s="318"/>
      <c r="XS1" s="318"/>
      <c r="XT1" s="318"/>
      <c r="XU1" s="318"/>
      <c r="XV1" s="318"/>
      <c r="XW1" s="318"/>
      <c r="XX1" s="318"/>
      <c r="XY1" s="318"/>
      <c r="XZ1" s="318"/>
      <c r="YA1" s="318"/>
      <c r="YB1" s="318"/>
      <c r="YC1" s="318"/>
      <c r="YD1" s="318"/>
      <c r="YE1" s="318"/>
      <c r="YF1" s="318"/>
      <c r="YG1" s="318"/>
      <c r="YH1" s="318"/>
      <c r="YI1" s="318"/>
      <c r="YJ1" s="318"/>
      <c r="YK1" s="318"/>
      <c r="YL1" s="318"/>
      <c r="YM1" s="318"/>
      <c r="YN1" s="318"/>
      <c r="YO1" s="318"/>
      <c r="YP1" s="318"/>
      <c r="YQ1" s="318"/>
      <c r="YR1" s="318"/>
      <c r="YS1" s="318"/>
      <c r="YT1" s="318"/>
      <c r="YU1" s="318"/>
      <c r="YV1" s="318"/>
      <c r="YW1" s="318"/>
      <c r="YX1" s="318"/>
      <c r="YY1" s="318"/>
      <c r="YZ1" s="318"/>
      <c r="ZA1" s="318"/>
      <c r="ZB1" s="318"/>
      <c r="ZC1" s="318"/>
      <c r="ZD1" s="318"/>
      <c r="ZE1" s="318"/>
      <c r="ZF1" s="318"/>
      <c r="ZG1" s="318"/>
      <c r="ZH1" s="318"/>
      <c r="ZI1" s="318"/>
      <c r="ZJ1" s="318"/>
      <c r="ZK1" s="318"/>
      <c r="ZL1" s="318"/>
      <c r="ZM1" s="318"/>
      <c r="ZN1" s="318"/>
      <c r="ZO1" s="318"/>
      <c r="ZP1" s="278"/>
      <c r="ZQ1" s="278"/>
      <c r="ZR1" s="278"/>
      <c r="ZS1" s="278"/>
      <c r="ZT1" s="278"/>
      <c r="ZU1" s="278"/>
      <c r="ZV1" s="278"/>
      <c r="ZW1" s="278"/>
      <c r="ZX1" s="278"/>
      <c r="ZY1" s="278"/>
      <c r="ZZ1" s="278"/>
      <c r="AAA1" s="278"/>
      <c r="AAB1" s="278"/>
      <c r="AAC1" s="278"/>
      <c r="AAD1" s="278"/>
      <c r="AAE1" s="278"/>
      <c r="AAF1" s="278"/>
      <c r="AAG1" s="278"/>
      <c r="AAH1" s="278"/>
      <c r="AAI1" s="278"/>
      <c r="AAJ1" s="278"/>
      <c r="AAK1" s="278"/>
      <c r="AAL1" s="278"/>
      <c r="AAM1" s="278"/>
      <c r="AAN1" s="278"/>
      <c r="AAO1" s="278"/>
      <c r="AAP1" s="278"/>
      <c r="AAQ1" s="278"/>
      <c r="AAR1" s="278"/>
      <c r="AAS1" s="278"/>
      <c r="AAT1" s="278"/>
      <c r="AAU1" s="278"/>
      <c r="AAV1" s="278"/>
      <c r="AAW1" s="278"/>
      <c r="AAX1" s="278"/>
      <c r="AAY1" s="278"/>
      <c r="AAZ1" s="278"/>
      <c r="ABA1" s="278"/>
      <c r="ABB1" s="278"/>
      <c r="ABC1" s="278"/>
      <c r="ABD1" s="278"/>
      <c r="ABE1" s="278"/>
      <c r="ABF1" s="278"/>
      <c r="ABG1" s="278"/>
      <c r="ABH1" s="278"/>
      <c r="ABI1" s="278"/>
      <c r="ABJ1" s="278"/>
      <c r="ABK1" s="278"/>
      <c r="ABL1" s="278"/>
      <c r="ABM1" s="278"/>
      <c r="ABN1" s="278"/>
      <c r="ABO1" s="278"/>
      <c r="ABP1" s="278"/>
      <c r="ABQ1" s="278"/>
      <c r="ABR1" s="278"/>
      <c r="ABS1" s="278"/>
      <c r="ABT1" s="278"/>
      <c r="ABU1" s="278"/>
      <c r="ABV1" s="278"/>
      <c r="ABW1" s="278"/>
      <c r="ABX1" s="278"/>
      <c r="ABY1" s="278"/>
      <c r="ABZ1" s="278"/>
      <c r="ACA1" s="278"/>
      <c r="ACB1" s="278"/>
      <c r="ACC1" s="278"/>
      <c r="ACD1" s="278"/>
      <c r="ACE1" s="278"/>
      <c r="ACF1" s="278"/>
      <c r="ACG1" s="278"/>
      <c r="ACH1" s="278"/>
      <c r="ACI1" s="278"/>
      <c r="ACJ1" s="278"/>
      <c r="ACK1" s="278"/>
      <c r="ACL1" s="278"/>
      <c r="ACM1" s="278"/>
      <c r="ACN1" s="278"/>
      <c r="ACO1" s="278"/>
      <c r="ACP1" s="278"/>
      <c r="ACQ1" s="278"/>
      <c r="ACR1" s="278"/>
      <c r="ACS1" s="278"/>
      <c r="ACT1" s="278"/>
      <c r="ACU1" s="278"/>
      <c r="ACV1" s="278"/>
      <c r="ACW1" s="278"/>
      <c r="ACX1" s="278"/>
      <c r="ACY1" s="278"/>
      <c r="ACZ1" s="278"/>
      <c r="ADA1" s="278"/>
      <c r="ADB1" s="278"/>
      <c r="ADC1" s="278"/>
      <c r="ADD1" s="318"/>
      <c r="ADE1" s="318"/>
      <c r="ADF1" s="318"/>
      <c r="ADG1" s="318"/>
      <c r="ADH1" s="318"/>
      <c r="ADI1" s="318"/>
      <c r="ADJ1" s="318"/>
      <c r="ADK1" s="318"/>
      <c r="ADL1" s="318"/>
      <c r="ADM1" s="318"/>
      <c r="ADN1" s="318"/>
      <c r="ADO1" s="318"/>
      <c r="ADP1" s="318"/>
      <c r="ADQ1" s="318"/>
      <c r="ADR1" s="318"/>
      <c r="ADS1" s="318"/>
      <c r="ADT1" s="318"/>
      <c r="ADU1" s="318"/>
      <c r="ADV1" s="318"/>
      <c r="ADW1" s="318"/>
      <c r="ADX1" s="318"/>
      <c r="ADY1" s="318"/>
      <c r="ADZ1" s="318"/>
      <c r="AEA1" s="318"/>
      <c r="AEB1" s="318"/>
      <c r="AEC1" s="318"/>
      <c r="AED1" s="318"/>
      <c r="AEE1" s="318"/>
      <c r="AEF1" s="318"/>
      <c r="AEG1" s="318"/>
      <c r="AEH1" s="318"/>
      <c r="AEI1" s="318"/>
      <c r="AEJ1" s="318"/>
      <c r="AEK1" s="318"/>
      <c r="AEL1" s="318"/>
      <c r="AEM1" s="318"/>
      <c r="AEN1" s="318"/>
      <c r="AEO1" s="318"/>
      <c r="AEP1" s="318"/>
      <c r="AEQ1" s="318"/>
      <c r="AER1" s="318"/>
      <c r="AES1" s="318"/>
      <c r="AET1" s="318"/>
      <c r="AEU1" s="318"/>
      <c r="AEV1" s="318"/>
      <c r="AEW1" s="318"/>
      <c r="AEX1" s="318"/>
      <c r="AEY1" s="318"/>
      <c r="AEZ1" s="318"/>
      <c r="AFA1" s="318"/>
      <c r="AFB1" s="318"/>
      <c r="AFC1" s="318"/>
      <c r="AFD1" s="318"/>
      <c r="AFE1" s="318"/>
      <c r="AFF1" s="318"/>
      <c r="AFG1" s="318"/>
      <c r="AFH1" s="318"/>
      <c r="AFI1" s="318"/>
      <c r="AFJ1" s="318"/>
      <c r="AFK1" s="318"/>
      <c r="AFL1" s="318"/>
      <c r="AFM1" s="318"/>
      <c r="AFN1" s="318"/>
      <c r="AFO1" s="318"/>
      <c r="AFP1" s="318"/>
      <c r="AFQ1" s="318"/>
      <c r="AFR1" s="318"/>
      <c r="AFS1" s="318"/>
      <c r="AFT1" s="318"/>
      <c r="AFU1" s="318"/>
      <c r="AFV1" s="318"/>
      <c r="AFW1" s="318"/>
      <c r="AFX1" s="318"/>
      <c r="AFY1" s="318"/>
      <c r="AFZ1" s="318"/>
      <c r="AGA1" s="318"/>
      <c r="AGB1" s="318"/>
      <c r="AGC1" s="318"/>
      <c r="AGD1" s="318"/>
      <c r="AGE1" s="318"/>
      <c r="AGF1" s="318"/>
      <c r="AGG1" s="318"/>
      <c r="AGH1" s="318"/>
      <c r="AGI1" s="318"/>
      <c r="AGJ1" s="318"/>
      <c r="AGK1" s="318"/>
      <c r="AGL1" s="318"/>
      <c r="AGM1" s="318"/>
      <c r="AGN1" s="318"/>
      <c r="AGO1" s="318"/>
      <c r="AGP1" s="318"/>
      <c r="AGQ1" s="318"/>
      <c r="AGR1" s="318"/>
      <c r="AGS1" s="318"/>
      <c r="AGT1" s="318"/>
      <c r="AGU1" s="318"/>
      <c r="AGV1" s="318"/>
      <c r="AGW1" s="318"/>
      <c r="AGX1" s="318"/>
      <c r="AGY1" s="318"/>
      <c r="AGZ1" s="318"/>
      <c r="AHA1" s="318"/>
      <c r="AHB1" s="318"/>
      <c r="AHC1" s="318"/>
      <c r="AHD1" s="318"/>
      <c r="AHE1" s="318"/>
      <c r="AHF1" s="318"/>
      <c r="AHG1" s="318"/>
      <c r="AHH1" s="318"/>
      <c r="AHI1" s="318"/>
      <c r="AHJ1" s="318"/>
      <c r="AHK1" s="318"/>
      <c r="AHL1" s="318"/>
      <c r="AHM1" s="318"/>
      <c r="AHN1" s="318"/>
      <c r="AHO1" s="318"/>
      <c r="AHP1" s="318"/>
      <c r="AHQ1" s="318"/>
      <c r="AHR1" s="318"/>
      <c r="AHS1" s="318"/>
      <c r="AHT1" s="318"/>
      <c r="AHU1" s="318"/>
      <c r="AHV1" s="318"/>
      <c r="AHW1" s="318"/>
      <c r="AHX1" s="318"/>
      <c r="AHY1" s="318"/>
      <c r="AHZ1" s="318"/>
      <c r="AIA1" s="318"/>
      <c r="AIB1" s="318"/>
      <c r="AIC1" s="318"/>
      <c r="AID1" s="318"/>
      <c r="AIE1" s="318"/>
      <c r="AIF1" s="318"/>
      <c r="AIG1" s="318"/>
      <c r="AIH1" s="318"/>
      <c r="AII1" s="318"/>
      <c r="AIJ1" s="318"/>
      <c r="AIK1" s="318"/>
      <c r="AIL1" s="318"/>
      <c r="AIM1" s="318"/>
      <c r="AIN1" s="318"/>
      <c r="AIO1" s="318"/>
      <c r="AIP1" s="318"/>
      <c r="AIQ1" s="318"/>
      <c r="AIR1" s="318"/>
      <c r="AIS1" s="318"/>
      <c r="AIT1" s="318"/>
      <c r="AIU1" s="318"/>
      <c r="AIV1" s="318"/>
      <c r="AIW1" s="318"/>
      <c r="AIX1" s="318"/>
      <c r="AIY1" s="318"/>
      <c r="AIZ1" s="318"/>
      <c r="AJA1" s="318"/>
      <c r="AJB1" s="318"/>
      <c r="AJC1" s="318"/>
      <c r="AJD1" s="318"/>
      <c r="AJE1" s="318"/>
      <c r="AJF1" s="318"/>
      <c r="AJG1" s="318"/>
      <c r="AJH1" s="318"/>
      <c r="AJI1" s="318"/>
      <c r="AJJ1" s="318"/>
      <c r="AJK1" s="318"/>
      <c r="AJL1" s="278"/>
      <c r="AJM1" s="278"/>
      <c r="AJN1" s="278"/>
      <c r="AJO1" s="278"/>
      <c r="AJP1" s="278"/>
      <c r="AJQ1" s="278"/>
      <c r="AJR1" s="278"/>
      <c r="AJS1" s="278"/>
      <c r="AJT1" s="278"/>
      <c r="AJU1" s="278"/>
      <c r="AJV1" s="278"/>
      <c r="AJW1" s="278"/>
      <c r="AJX1" s="278"/>
      <c r="AJY1" s="278"/>
      <c r="AJZ1" s="278"/>
      <c r="AKA1" s="278"/>
      <c r="AKB1" s="278"/>
      <c r="AKC1" s="278"/>
      <c r="AKD1" s="278"/>
      <c r="AKE1" s="278"/>
      <c r="AKF1" s="278"/>
      <c r="AKG1" s="278"/>
      <c r="AKH1" s="278"/>
      <c r="AKI1" s="278"/>
      <c r="AKJ1" s="278"/>
      <c r="AKK1" s="278"/>
      <c r="AKL1" s="278"/>
      <c r="AKM1" s="278"/>
      <c r="AKN1" s="278"/>
      <c r="AKO1" s="278"/>
      <c r="AKP1" s="278"/>
      <c r="AKQ1" s="278"/>
      <c r="AKR1" s="278"/>
      <c r="AKS1" s="278"/>
      <c r="AKT1" s="278"/>
      <c r="AKU1" s="278"/>
      <c r="AKV1" s="278"/>
      <c r="AKW1" s="278"/>
      <c r="AKX1" s="278"/>
      <c r="AKY1" s="278"/>
      <c r="AKZ1" s="278"/>
      <c r="ALA1" s="278"/>
      <c r="ALB1" s="278"/>
      <c r="ALC1" s="278"/>
      <c r="ALD1" s="278"/>
      <c r="ALE1" s="278"/>
      <c r="ALF1" s="278"/>
      <c r="ALG1" s="278"/>
      <c r="ALH1" s="278"/>
      <c r="ALI1" s="278"/>
      <c r="ALJ1" s="278"/>
      <c r="ALK1" s="278"/>
      <c r="ALL1" s="278"/>
      <c r="ALM1" s="278"/>
      <c r="ALN1" s="278"/>
      <c r="ALO1" s="278"/>
      <c r="ALP1" s="278"/>
      <c r="ALQ1" s="278"/>
      <c r="ALR1" s="278"/>
      <c r="ALS1" s="278"/>
      <c r="ALT1" s="278"/>
      <c r="ALU1" s="278"/>
      <c r="ALV1" s="278"/>
      <c r="ALW1" s="278"/>
      <c r="ALX1" s="278"/>
      <c r="ALY1" s="278"/>
      <c r="ALZ1" s="278"/>
      <c r="AMA1" s="278"/>
      <c r="AMB1" s="278"/>
      <c r="AMC1" s="278"/>
      <c r="AMD1" s="278"/>
      <c r="AME1" s="278"/>
      <c r="AMF1" s="278"/>
      <c r="AMG1" s="278"/>
      <c r="AMH1" s="278"/>
      <c r="AMI1" s="278"/>
      <c r="AMJ1" s="278"/>
      <c r="AMK1" s="278"/>
      <c r="AML1" s="278"/>
      <c r="AMM1" s="278"/>
      <c r="AMN1" s="278"/>
      <c r="AMO1" s="278"/>
      <c r="AMP1" s="278"/>
      <c r="AMQ1" s="278"/>
      <c r="AMR1" s="278"/>
      <c r="AMS1" s="278"/>
      <c r="AMT1" s="278"/>
      <c r="AMU1" s="278"/>
      <c r="AMV1" s="278"/>
      <c r="AMW1" s="278"/>
      <c r="AMX1" s="278"/>
      <c r="AMY1" s="278"/>
      <c r="AMZ1" s="318"/>
      <c r="ANA1" s="318"/>
      <c r="ANB1" s="318"/>
      <c r="ANC1" s="318"/>
      <c r="AND1" s="318"/>
      <c r="ANE1" s="318"/>
      <c r="ANF1" s="318"/>
      <c r="ANG1" s="318"/>
      <c r="ANH1" s="318"/>
      <c r="ANI1" s="318"/>
      <c r="ANJ1" s="318"/>
      <c r="ANK1" s="318"/>
      <c r="ANL1" s="318"/>
      <c r="ANM1" s="318"/>
      <c r="ANN1" s="318"/>
      <c r="ANO1" s="318"/>
      <c r="ANP1" s="318"/>
      <c r="ANQ1" s="318"/>
      <c r="ANR1" s="318"/>
      <c r="ANS1" s="318"/>
      <c r="ANT1" s="318"/>
      <c r="ANU1" s="318"/>
      <c r="ANV1" s="318"/>
      <c r="ANW1" s="318"/>
      <c r="ANX1" s="318"/>
      <c r="ANY1" s="318"/>
      <c r="ANZ1" s="318"/>
      <c r="AOA1" s="318"/>
      <c r="AOB1" s="318"/>
      <c r="AOC1" s="318"/>
      <c r="AOD1" s="318"/>
      <c r="AOE1" s="318"/>
      <c r="AOF1" s="318"/>
      <c r="AOG1" s="318"/>
      <c r="AOH1" s="318"/>
      <c r="AOI1" s="318"/>
      <c r="AOJ1" s="318"/>
      <c r="AOK1" s="318"/>
      <c r="AOL1" s="318"/>
      <c r="AOM1" s="318"/>
      <c r="AON1" s="318"/>
      <c r="AOO1" s="318"/>
      <c r="AOP1" s="318"/>
      <c r="AOQ1" s="318"/>
      <c r="AOR1" s="318"/>
      <c r="AOS1" s="318"/>
      <c r="AOT1" s="318"/>
      <c r="AOU1" s="318"/>
      <c r="AOV1" s="318"/>
      <c r="AOW1" s="318"/>
      <c r="AOX1" s="318"/>
      <c r="AOY1" s="318"/>
      <c r="AOZ1" s="318"/>
      <c r="APA1" s="318"/>
      <c r="APB1" s="318"/>
      <c r="APC1" s="318"/>
      <c r="APD1" s="318"/>
      <c r="APE1" s="318"/>
      <c r="APF1" s="318"/>
      <c r="APG1" s="318"/>
      <c r="APH1" s="318"/>
      <c r="API1" s="318"/>
      <c r="APJ1" s="318"/>
      <c r="APK1" s="318"/>
      <c r="APL1" s="318"/>
      <c r="APM1" s="318"/>
      <c r="APN1" s="318"/>
      <c r="APO1" s="318"/>
      <c r="APP1" s="318"/>
      <c r="APQ1" s="318"/>
      <c r="APR1" s="318"/>
      <c r="APS1" s="318"/>
      <c r="APT1" s="318"/>
      <c r="APU1" s="318"/>
      <c r="APV1" s="318"/>
      <c r="APW1" s="318"/>
      <c r="APX1" s="318"/>
      <c r="APY1" s="318"/>
      <c r="APZ1" s="318"/>
      <c r="AQA1" s="318"/>
      <c r="AQB1" s="318"/>
      <c r="AQC1" s="318"/>
      <c r="AQD1" s="318"/>
      <c r="AQE1" s="318"/>
      <c r="AQF1" s="318"/>
      <c r="AQG1" s="318"/>
      <c r="AQH1" s="318"/>
      <c r="AQI1" s="318"/>
      <c r="AQJ1" s="318"/>
      <c r="AQK1" s="318"/>
      <c r="AQL1" s="318"/>
      <c r="AQM1" s="318"/>
      <c r="AQN1" s="318"/>
      <c r="AQO1" s="318"/>
      <c r="AQP1" s="318"/>
      <c r="AQQ1" s="318"/>
      <c r="AQR1" s="318"/>
      <c r="AQS1" s="318"/>
      <c r="AQT1" s="318"/>
      <c r="AQU1" s="318"/>
      <c r="AQV1" s="318"/>
      <c r="AQW1" s="318"/>
      <c r="AQX1" s="318"/>
      <c r="AQY1" s="318"/>
      <c r="AQZ1" s="318"/>
      <c r="ARA1" s="318"/>
      <c r="ARB1" s="318"/>
      <c r="ARC1" s="318"/>
      <c r="ARD1" s="318"/>
      <c r="ARE1" s="318"/>
      <c r="ARF1" s="318"/>
      <c r="ARG1" s="318"/>
      <c r="ARH1" s="318"/>
      <c r="ARI1" s="318"/>
      <c r="ARJ1" s="318"/>
      <c r="ARK1" s="318"/>
      <c r="ARL1" s="318"/>
      <c r="ARM1" s="318"/>
      <c r="ARN1" s="318"/>
      <c r="ARO1" s="318"/>
      <c r="ARP1" s="318"/>
      <c r="ARQ1" s="318"/>
      <c r="ARR1" s="318"/>
      <c r="ARS1" s="318"/>
      <c r="ART1" s="318"/>
      <c r="ARU1" s="318"/>
      <c r="ARV1" s="318"/>
      <c r="ARW1" s="318"/>
      <c r="ARX1" s="318"/>
      <c r="ARY1" s="318"/>
      <c r="ARZ1" s="318"/>
      <c r="ASA1" s="318"/>
      <c r="ASB1" s="318"/>
      <c r="ASC1" s="318"/>
      <c r="ASD1" s="318"/>
      <c r="ASE1" s="318"/>
      <c r="ASF1" s="318"/>
      <c r="ASG1" s="318"/>
      <c r="ASH1" s="318"/>
      <c r="ASI1" s="318"/>
      <c r="ASJ1" s="318"/>
      <c r="ASK1" s="318"/>
      <c r="ASL1" s="318"/>
      <c r="ASM1" s="318"/>
      <c r="ASN1" s="318"/>
      <c r="ASO1" s="318"/>
      <c r="ASP1" s="318"/>
      <c r="ASQ1" s="318"/>
      <c r="ASR1" s="318"/>
      <c r="ASS1" s="318"/>
      <c r="AST1" s="318"/>
      <c r="ASU1" s="318"/>
      <c r="ASV1" s="318"/>
      <c r="ASW1" s="318"/>
      <c r="ASX1" s="318"/>
      <c r="ASY1" s="318"/>
      <c r="ASZ1" s="318"/>
      <c r="ATA1" s="318"/>
      <c r="ATB1" s="318"/>
      <c r="ATC1" s="318"/>
      <c r="ATD1" s="318"/>
      <c r="ATE1" s="318"/>
      <c r="ATF1" s="318"/>
      <c r="ATG1" s="318"/>
      <c r="ATH1" s="278"/>
      <c r="ATI1" s="278"/>
      <c r="ATJ1" s="278"/>
      <c r="ATK1" s="278"/>
      <c r="ATL1" s="278"/>
      <c r="ATM1" s="278"/>
      <c r="ATN1" s="278"/>
      <c r="ATO1" s="278"/>
      <c r="ATP1" s="278"/>
      <c r="ATQ1" s="278"/>
      <c r="ATR1" s="278"/>
      <c r="ATS1" s="278"/>
      <c r="ATT1" s="278"/>
      <c r="ATU1" s="278"/>
      <c r="ATV1" s="278"/>
      <c r="ATW1" s="278"/>
      <c r="ATX1" s="278"/>
      <c r="ATY1" s="278"/>
      <c r="ATZ1" s="278"/>
      <c r="AUA1" s="278"/>
      <c r="AUB1" s="278"/>
      <c r="AUC1" s="278"/>
      <c r="AUD1" s="278"/>
      <c r="AUE1" s="278"/>
      <c r="AUF1" s="278"/>
      <c r="AUG1" s="278"/>
      <c r="AUH1" s="278"/>
      <c r="AUI1" s="278"/>
      <c r="AUJ1" s="278"/>
      <c r="AUK1" s="278"/>
      <c r="AUL1" s="278"/>
      <c r="AUM1" s="278"/>
      <c r="AUN1" s="278"/>
      <c r="AUO1" s="278"/>
      <c r="AUP1" s="278"/>
      <c r="AUQ1" s="278"/>
      <c r="AUR1" s="278"/>
      <c r="AUS1" s="278"/>
      <c r="AUT1" s="278"/>
      <c r="AUU1" s="278"/>
      <c r="AUV1" s="278"/>
      <c r="AUW1" s="278"/>
      <c r="AUX1" s="278"/>
      <c r="AUY1" s="278"/>
      <c r="AUZ1" s="278"/>
      <c r="AVA1" s="278"/>
      <c r="AVB1" s="278"/>
      <c r="AVC1" s="278"/>
      <c r="AVD1" s="278"/>
      <c r="AVE1" s="278"/>
      <c r="AVF1" s="278"/>
      <c r="AVG1" s="278"/>
      <c r="AVH1" s="278"/>
      <c r="AVI1" s="278"/>
      <c r="AVJ1" s="278"/>
      <c r="AVK1" s="278"/>
      <c r="AVL1" s="278"/>
      <c r="AVM1" s="278"/>
      <c r="AVN1" s="278"/>
      <c r="AVO1" s="278"/>
      <c r="AVP1" s="278"/>
      <c r="AVQ1" s="278"/>
      <c r="AVR1" s="278"/>
      <c r="AVS1" s="278"/>
      <c r="AVT1" s="278"/>
      <c r="AVU1" s="278"/>
      <c r="AVV1" s="278"/>
      <c r="AVW1" s="278"/>
      <c r="AVX1" s="278"/>
      <c r="AVY1" s="278"/>
      <c r="AVZ1" s="278"/>
      <c r="AWA1" s="278"/>
      <c r="AWB1" s="278"/>
      <c r="AWC1" s="278"/>
      <c r="AWD1" s="278"/>
      <c r="AWE1" s="278"/>
      <c r="AWF1" s="278"/>
      <c r="AWG1" s="278"/>
      <c r="AWH1" s="278"/>
      <c r="AWI1" s="278"/>
      <c r="AWJ1" s="278"/>
      <c r="AWK1" s="278"/>
      <c r="AWL1" s="278"/>
      <c r="AWM1" s="278"/>
      <c r="AWN1" s="278"/>
      <c r="AWO1" s="278"/>
      <c r="AWP1" s="278"/>
      <c r="AWQ1" s="278"/>
      <c r="AWR1" s="278"/>
      <c r="AWS1" s="278"/>
      <c r="AWT1" s="278"/>
      <c r="AWU1" s="278"/>
      <c r="AWV1" s="318"/>
      <c r="AWW1" s="318"/>
      <c r="AWX1" s="318"/>
      <c r="AWY1" s="318"/>
      <c r="AWZ1" s="318"/>
      <c r="AXA1" s="318"/>
      <c r="AXB1" s="318"/>
      <c r="AXC1" s="318"/>
      <c r="AXD1" s="318"/>
      <c r="AXE1" s="318"/>
      <c r="AXF1" s="318"/>
      <c r="AXG1" s="318"/>
      <c r="AXH1" s="318"/>
      <c r="AXI1" s="318"/>
      <c r="AXJ1" s="318"/>
      <c r="AXK1" s="318"/>
      <c r="AXL1" s="318"/>
      <c r="AXM1" s="318"/>
      <c r="AXN1" s="318"/>
      <c r="AXO1" s="318"/>
      <c r="AXP1" s="318"/>
      <c r="AXQ1" s="318"/>
      <c r="AXR1" s="318"/>
      <c r="AXS1" s="318"/>
      <c r="AXT1" s="318"/>
      <c r="AXU1" s="318"/>
      <c r="AXV1" s="318"/>
      <c r="AXW1" s="318"/>
      <c r="AXX1" s="318"/>
      <c r="AXY1" s="318"/>
      <c r="AXZ1" s="318"/>
      <c r="AYA1" s="318"/>
      <c r="AYB1" s="318"/>
      <c r="AYC1" s="318"/>
      <c r="AYD1" s="318"/>
      <c r="AYE1" s="318"/>
      <c r="AYF1" s="318"/>
      <c r="AYG1" s="318"/>
      <c r="AYH1" s="318"/>
      <c r="AYI1" s="318"/>
      <c r="AYJ1" s="318"/>
      <c r="AYK1" s="318"/>
      <c r="AYL1" s="318"/>
      <c r="AYM1" s="318"/>
      <c r="AYN1" s="318"/>
      <c r="AYO1" s="318"/>
      <c r="AYP1" s="318"/>
      <c r="AYQ1" s="318"/>
      <c r="AYR1" s="318"/>
      <c r="AYS1" s="318"/>
      <c r="AYT1" s="318"/>
      <c r="AYU1" s="318"/>
      <c r="AYV1" s="318"/>
      <c r="AYW1" s="318"/>
      <c r="AYX1" s="318"/>
      <c r="AYY1" s="318"/>
      <c r="AYZ1" s="318"/>
      <c r="AZA1" s="318"/>
      <c r="AZB1" s="318"/>
      <c r="AZC1" s="318"/>
      <c r="AZD1" s="318"/>
      <c r="AZE1" s="318"/>
      <c r="AZF1" s="318"/>
      <c r="AZG1" s="318"/>
      <c r="AZH1" s="318"/>
      <c r="AZI1" s="318"/>
      <c r="AZJ1" s="318"/>
      <c r="AZK1" s="318"/>
      <c r="AZL1" s="318"/>
      <c r="AZM1" s="318"/>
      <c r="AZN1" s="318"/>
      <c r="AZO1" s="318"/>
      <c r="AZP1" s="318"/>
      <c r="AZQ1" s="318"/>
      <c r="AZR1" s="318"/>
      <c r="AZS1" s="318"/>
      <c r="AZT1" s="318"/>
      <c r="AZU1" s="318"/>
      <c r="AZV1" s="318"/>
      <c r="AZW1" s="318"/>
      <c r="AZX1" s="318"/>
      <c r="AZY1" s="318"/>
      <c r="AZZ1" s="318"/>
      <c r="BAA1" s="318"/>
      <c r="BAB1" s="318"/>
      <c r="BAC1" s="318"/>
      <c r="BAD1" s="318"/>
      <c r="BAE1" s="318"/>
      <c r="BAF1" s="318"/>
      <c r="BAG1" s="318"/>
      <c r="BAH1" s="318"/>
      <c r="BAI1" s="318"/>
      <c r="BAJ1" s="318"/>
      <c r="BAK1" s="318"/>
      <c r="BAL1" s="318"/>
      <c r="BAM1" s="318"/>
      <c r="BAN1" s="318"/>
      <c r="BAO1" s="318"/>
      <c r="BAP1" s="318"/>
      <c r="BAQ1" s="318"/>
      <c r="BAR1" s="318"/>
      <c r="BAS1" s="318"/>
      <c r="BAT1" s="318"/>
      <c r="BAU1" s="318"/>
      <c r="BAV1" s="318"/>
      <c r="BAW1" s="318"/>
      <c r="BAX1" s="318"/>
      <c r="BAY1" s="318"/>
      <c r="BAZ1" s="318"/>
      <c r="BBA1" s="318"/>
      <c r="BBB1" s="318"/>
      <c r="BBC1" s="318"/>
      <c r="BBD1" s="318"/>
      <c r="BBE1" s="318"/>
      <c r="BBF1" s="318"/>
      <c r="BBG1" s="318"/>
      <c r="BBH1" s="318"/>
      <c r="BBI1" s="318"/>
      <c r="BBJ1" s="318"/>
      <c r="BBK1" s="318"/>
      <c r="BBL1" s="318"/>
      <c r="BBM1" s="318"/>
      <c r="BBN1" s="318"/>
      <c r="BBO1" s="318"/>
      <c r="BBP1" s="318"/>
      <c r="BBQ1" s="318"/>
      <c r="BBR1" s="318"/>
      <c r="BBS1" s="318"/>
      <c r="BBT1" s="318"/>
      <c r="BBU1" s="318"/>
      <c r="BBV1" s="318"/>
      <c r="BBW1" s="318"/>
      <c r="BBX1" s="318"/>
      <c r="BBY1" s="318"/>
      <c r="BBZ1" s="318"/>
      <c r="BCA1" s="318"/>
      <c r="BCB1" s="318"/>
      <c r="BCC1" s="318"/>
      <c r="BCD1" s="318"/>
      <c r="BCE1" s="318"/>
      <c r="BCF1" s="318"/>
      <c r="BCG1" s="318"/>
      <c r="BCH1" s="318"/>
      <c r="BCI1" s="318"/>
      <c r="BCJ1" s="318"/>
      <c r="BCK1" s="318"/>
      <c r="BCL1" s="318"/>
      <c r="BCM1" s="318"/>
      <c r="BCN1" s="318"/>
      <c r="BCO1" s="318"/>
      <c r="BCP1" s="318"/>
      <c r="BCQ1" s="318"/>
      <c r="BCR1" s="318"/>
      <c r="BCS1" s="318"/>
      <c r="BCT1" s="318"/>
      <c r="BCU1" s="318"/>
      <c r="BCV1" s="318"/>
      <c r="BCW1" s="318"/>
      <c r="BCX1" s="318"/>
      <c r="BCY1" s="318"/>
      <c r="BCZ1" s="318"/>
      <c r="BDA1" s="318"/>
      <c r="BDB1" s="318"/>
      <c r="BDC1" s="318"/>
      <c r="BDD1" s="278"/>
      <c r="BDE1" s="278"/>
      <c r="BDF1" s="278"/>
      <c r="BDG1" s="278"/>
      <c r="BDH1" s="278"/>
      <c r="BDI1" s="278"/>
      <c r="BDJ1" s="278"/>
      <c r="BDK1" s="278"/>
      <c r="BDL1" s="278"/>
      <c r="BDM1" s="278"/>
      <c r="BDN1" s="278"/>
      <c r="BDO1" s="278"/>
      <c r="BDP1" s="278"/>
      <c r="BDQ1" s="278"/>
      <c r="BDR1" s="278"/>
      <c r="BDS1" s="278"/>
      <c r="BDT1" s="278"/>
      <c r="BDU1" s="278"/>
      <c r="BDV1" s="278"/>
      <c r="BDW1" s="278"/>
      <c r="BDX1" s="278"/>
      <c r="BDY1" s="278"/>
      <c r="BDZ1" s="278"/>
      <c r="BEA1" s="278"/>
      <c r="BEB1" s="278"/>
      <c r="BEC1" s="278"/>
      <c r="BED1" s="278"/>
      <c r="BEE1" s="278"/>
      <c r="BEF1" s="278"/>
      <c r="BEG1" s="278"/>
      <c r="BEH1" s="278"/>
      <c r="BEI1" s="278"/>
      <c r="BEJ1" s="278"/>
      <c r="BEK1" s="278"/>
      <c r="BEL1" s="278"/>
      <c r="BEM1" s="278"/>
      <c r="BEN1" s="278"/>
      <c r="BEO1" s="278"/>
      <c r="BEP1" s="278"/>
      <c r="BEQ1" s="278"/>
      <c r="BER1" s="278"/>
      <c r="BES1" s="278"/>
      <c r="BET1" s="278"/>
      <c r="BEU1" s="278"/>
      <c r="BEV1" s="278"/>
      <c r="BEW1" s="278"/>
      <c r="BEX1" s="278"/>
      <c r="BEY1" s="278"/>
      <c r="BEZ1" s="278"/>
      <c r="BFA1" s="278"/>
      <c r="BFB1" s="278"/>
      <c r="BFC1" s="278"/>
      <c r="BFD1" s="278"/>
      <c r="BFE1" s="278"/>
      <c r="BFF1" s="278"/>
      <c r="BFG1" s="278"/>
      <c r="BFH1" s="278"/>
      <c r="BFI1" s="278"/>
      <c r="BFJ1" s="278"/>
      <c r="BFK1" s="278"/>
      <c r="BFL1" s="278"/>
      <c r="BFM1" s="278"/>
      <c r="BFN1" s="278"/>
      <c r="BFO1" s="278"/>
      <c r="BFP1" s="278"/>
      <c r="BFQ1" s="278"/>
      <c r="BFR1" s="278"/>
      <c r="BFS1" s="278"/>
      <c r="BFT1" s="278"/>
      <c r="BFU1" s="278"/>
      <c r="BFV1" s="278"/>
      <c r="BFW1" s="278"/>
      <c r="BFX1" s="278"/>
      <c r="BFY1" s="278"/>
      <c r="BFZ1" s="278"/>
      <c r="BGA1" s="278"/>
      <c r="BGB1" s="278"/>
      <c r="BGC1" s="278"/>
      <c r="BGD1" s="278"/>
      <c r="BGE1" s="278"/>
      <c r="BGF1" s="278"/>
      <c r="BGG1" s="278"/>
      <c r="BGH1" s="278"/>
      <c r="BGI1" s="278"/>
      <c r="BGJ1" s="278"/>
      <c r="BGK1" s="278"/>
      <c r="BGL1" s="278"/>
      <c r="BGM1" s="278"/>
      <c r="BGN1" s="278"/>
      <c r="BGO1" s="278"/>
      <c r="BGP1" s="278"/>
      <c r="BGQ1" s="278"/>
      <c r="BGR1" s="318"/>
      <c r="BGS1" s="318"/>
      <c r="BGT1" s="318"/>
      <c r="BGU1" s="318"/>
      <c r="BGV1" s="318"/>
      <c r="BGW1" s="318"/>
      <c r="BGX1" s="318"/>
      <c r="BGY1" s="318"/>
      <c r="BGZ1" s="318"/>
      <c r="BHA1" s="318"/>
      <c r="BHB1" s="318"/>
      <c r="BHC1" s="318"/>
      <c r="BHD1" s="318"/>
      <c r="BHE1" s="318"/>
      <c r="BHF1" s="318"/>
      <c r="BHG1" s="318"/>
      <c r="BHH1" s="318"/>
      <c r="BHI1" s="318"/>
      <c r="BHJ1" s="318"/>
      <c r="BHK1" s="318"/>
      <c r="BHL1" s="318"/>
      <c r="BHM1" s="318"/>
      <c r="BHN1" s="318"/>
      <c r="BHO1" s="318"/>
      <c r="BHP1" s="318"/>
      <c r="BHQ1" s="318"/>
      <c r="BHR1" s="318"/>
      <c r="BHS1" s="318"/>
      <c r="BHT1" s="318"/>
      <c r="BHU1" s="318"/>
      <c r="BHV1" s="318"/>
      <c r="BHW1" s="318"/>
      <c r="BHX1" s="318"/>
      <c r="BHY1" s="318"/>
      <c r="BHZ1" s="318"/>
      <c r="BIA1" s="318"/>
      <c r="BIB1" s="318"/>
      <c r="BIC1" s="318"/>
      <c r="BID1" s="318"/>
      <c r="BIE1" s="318"/>
      <c r="BIF1" s="318"/>
      <c r="BIG1" s="318"/>
      <c r="BIH1" s="318"/>
      <c r="BII1" s="318"/>
      <c r="BIJ1" s="318"/>
      <c r="BIK1" s="318"/>
      <c r="BIL1" s="318"/>
      <c r="BIM1" s="318"/>
      <c r="BIN1" s="318"/>
      <c r="BIO1" s="318"/>
      <c r="BIP1" s="318"/>
      <c r="BIQ1" s="318"/>
      <c r="BIR1" s="318"/>
      <c r="BIS1" s="318"/>
      <c r="BIT1" s="318"/>
      <c r="BIU1" s="318"/>
      <c r="BIV1" s="318"/>
      <c r="BIW1" s="318"/>
      <c r="BIX1" s="318"/>
      <c r="BIY1" s="318"/>
      <c r="BIZ1" s="318"/>
      <c r="BJA1" s="318"/>
      <c r="BJB1" s="318"/>
      <c r="BJC1" s="318"/>
      <c r="BJD1" s="318"/>
      <c r="BJE1" s="318"/>
      <c r="BJF1" s="318"/>
      <c r="BJG1" s="318"/>
      <c r="BJH1" s="318"/>
      <c r="BJI1" s="318"/>
      <c r="BJJ1" s="318"/>
      <c r="BJK1" s="318"/>
      <c r="BJL1" s="318"/>
      <c r="BJM1" s="318"/>
      <c r="BJN1" s="318"/>
      <c r="BJO1" s="318"/>
      <c r="BJP1" s="318"/>
      <c r="BJQ1" s="318"/>
      <c r="BJR1" s="318"/>
      <c r="BJS1" s="318"/>
      <c r="BJT1" s="318"/>
      <c r="BJU1" s="318"/>
      <c r="BJV1" s="318"/>
      <c r="BJW1" s="318"/>
      <c r="BJX1" s="318"/>
      <c r="BJY1" s="318"/>
      <c r="BJZ1" s="318"/>
      <c r="BKA1" s="318"/>
      <c r="BKB1" s="318"/>
      <c r="BKC1" s="318"/>
      <c r="BKD1" s="318"/>
      <c r="BKE1" s="318"/>
      <c r="BKF1" s="318"/>
      <c r="BKG1" s="318"/>
      <c r="BKH1" s="318"/>
      <c r="BKI1" s="318"/>
      <c r="BKJ1" s="318"/>
      <c r="BKK1" s="318"/>
      <c r="BKL1" s="318"/>
      <c r="BKM1" s="318"/>
      <c r="BKN1" s="318"/>
      <c r="BKO1" s="318"/>
      <c r="BKP1" s="318"/>
      <c r="BKQ1" s="318"/>
      <c r="BKR1" s="318"/>
      <c r="BKS1" s="318"/>
      <c r="BKT1" s="318"/>
      <c r="BKU1" s="318"/>
      <c r="BKV1" s="318"/>
      <c r="BKW1" s="318"/>
      <c r="BKX1" s="318"/>
      <c r="BKY1" s="318"/>
      <c r="BKZ1" s="318"/>
      <c r="BLA1" s="318"/>
      <c r="BLB1" s="318"/>
      <c r="BLC1" s="318"/>
      <c r="BLD1" s="318"/>
      <c r="BLE1" s="318"/>
      <c r="BLF1" s="318"/>
      <c r="BLG1" s="318"/>
      <c r="BLH1" s="318"/>
      <c r="BLI1" s="318"/>
      <c r="BLJ1" s="318"/>
      <c r="BLK1" s="318"/>
      <c r="BLL1" s="318"/>
      <c r="BLM1" s="318"/>
      <c r="BLN1" s="318"/>
      <c r="BLO1" s="318"/>
      <c r="BLP1" s="318"/>
      <c r="BLQ1" s="318"/>
      <c r="BLR1" s="318"/>
      <c r="BLS1" s="318"/>
      <c r="BLT1" s="318"/>
      <c r="BLU1" s="318"/>
      <c r="BLV1" s="318"/>
      <c r="BLW1" s="318"/>
      <c r="BLX1" s="318"/>
      <c r="BLY1" s="318"/>
      <c r="BLZ1" s="318"/>
      <c r="BMA1" s="318"/>
      <c r="BMB1" s="318"/>
      <c r="BMC1" s="318"/>
      <c r="BMD1" s="318"/>
      <c r="BME1" s="318"/>
      <c r="BMF1" s="318"/>
      <c r="BMG1" s="318"/>
      <c r="BMH1" s="318"/>
      <c r="BMI1" s="318"/>
      <c r="BMJ1" s="318"/>
      <c r="BMK1" s="318"/>
      <c r="BML1" s="318"/>
      <c r="BMM1" s="318"/>
      <c r="BMN1" s="318"/>
      <c r="BMO1" s="318"/>
      <c r="BMP1" s="318"/>
      <c r="BMQ1" s="318"/>
      <c r="BMR1" s="318"/>
      <c r="BMS1" s="318"/>
      <c r="BMT1" s="318"/>
      <c r="BMU1" s="318"/>
      <c r="BMV1" s="318"/>
      <c r="BMW1" s="318"/>
      <c r="BMX1" s="318"/>
      <c r="BMY1" s="318"/>
      <c r="BMZ1" s="278"/>
      <c r="BNA1" s="278"/>
      <c r="BNB1" s="278"/>
      <c r="BNC1" s="278"/>
      <c r="BND1" s="278"/>
      <c r="BNE1" s="278"/>
      <c r="BNF1" s="278"/>
      <c r="BNG1" s="278"/>
      <c r="BNH1" s="278"/>
      <c r="BNI1" s="278"/>
      <c r="BNJ1" s="278"/>
      <c r="BNK1" s="278"/>
      <c r="BNL1" s="278"/>
      <c r="BNM1" s="278"/>
      <c r="BNN1" s="278"/>
      <c r="BNO1" s="278"/>
      <c r="BNP1" s="278"/>
      <c r="BNQ1" s="278"/>
      <c r="BNR1" s="278"/>
      <c r="BNS1" s="278"/>
      <c r="BNT1" s="278"/>
      <c r="BNU1" s="278"/>
      <c r="BNV1" s="278"/>
      <c r="BNW1" s="278"/>
      <c r="BNX1" s="278"/>
      <c r="BNY1" s="278"/>
      <c r="BNZ1" s="278"/>
      <c r="BOA1" s="278"/>
      <c r="BOB1" s="278"/>
      <c r="BOC1" s="278"/>
      <c r="BOD1" s="278"/>
      <c r="BOE1" s="278"/>
      <c r="BOF1" s="278"/>
      <c r="BOG1" s="278"/>
      <c r="BOH1" s="278"/>
      <c r="BOI1" s="278"/>
      <c r="BOJ1" s="278"/>
      <c r="BOK1" s="278"/>
      <c r="BOL1" s="278"/>
      <c r="BOM1" s="278"/>
      <c r="BON1" s="278"/>
      <c r="BOO1" s="278"/>
      <c r="BOP1" s="278"/>
      <c r="BOQ1" s="278"/>
      <c r="BOR1" s="278"/>
      <c r="BOS1" s="278"/>
      <c r="BOT1" s="278"/>
      <c r="BOU1" s="278"/>
      <c r="BOV1" s="278"/>
      <c r="BOW1" s="278"/>
      <c r="BOX1" s="278"/>
      <c r="BOY1" s="278"/>
      <c r="BOZ1" s="278"/>
      <c r="BPA1" s="278"/>
      <c r="BPB1" s="278"/>
      <c r="BPC1" s="278"/>
      <c r="BPD1" s="278"/>
      <c r="BPE1" s="278"/>
      <c r="BPF1" s="278"/>
      <c r="BPG1" s="278"/>
      <c r="BPH1" s="278"/>
      <c r="BPI1" s="278"/>
      <c r="BPJ1" s="278"/>
      <c r="BPK1" s="278"/>
      <c r="BPL1" s="278"/>
      <c r="BPM1" s="278"/>
      <c r="BPN1" s="278"/>
      <c r="BPO1" s="278"/>
      <c r="BPP1" s="278"/>
      <c r="BPQ1" s="278"/>
      <c r="BPR1" s="278"/>
      <c r="BPS1" s="278"/>
      <c r="BPT1" s="278"/>
      <c r="BPU1" s="278"/>
      <c r="BPV1" s="278"/>
      <c r="BPW1" s="278"/>
      <c r="BPX1" s="278"/>
      <c r="BPY1" s="278"/>
      <c r="BPZ1" s="278"/>
      <c r="BQA1" s="278"/>
      <c r="BQB1" s="278"/>
      <c r="BQC1" s="278"/>
      <c r="BQD1" s="278"/>
      <c r="BQE1" s="278"/>
      <c r="BQF1" s="278"/>
      <c r="BQG1" s="278"/>
      <c r="BQH1" s="278"/>
      <c r="BQI1" s="278"/>
      <c r="BQJ1" s="278"/>
      <c r="BQK1" s="278"/>
      <c r="BQL1" s="278"/>
      <c r="BQM1" s="278"/>
      <c r="BQN1" s="318"/>
      <c r="BQO1" s="318"/>
      <c r="BQP1" s="318"/>
      <c r="BQQ1" s="318"/>
      <c r="BQR1" s="318"/>
      <c r="BQS1" s="318"/>
      <c r="BQT1" s="318"/>
      <c r="BQU1" s="318"/>
      <c r="BQV1" s="318"/>
      <c r="BQW1" s="318"/>
      <c r="BQX1" s="318"/>
      <c r="BQY1" s="318"/>
      <c r="BQZ1" s="318"/>
      <c r="BRA1" s="318"/>
      <c r="BRB1" s="318"/>
      <c r="BRC1" s="318"/>
      <c r="BRD1" s="318"/>
      <c r="BRE1" s="318"/>
      <c r="BRF1" s="318"/>
      <c r="BRG1" s="318"/>
      <c r="BRH1" s="318"/>
      <c r="BRI1" s="318"/>
      <c r="BRJ1" s="318"/>
      <c r="BRK1" s="318"/>
      <c r="BRL1" s="318"/>
      <c r="BRM1" s="318"/>
      <c r="BRN1" s="318"/>
      <c r="BRO1" s="318"/>
      <c r="BRP1" s="318"/>
      <c r="BRQ1" s="318"/>
      <c r="BRR1" s="318"/>
      <c r="BRS1" s="318"/>
      <c r="BRT1" s="318"/>
      <c r="BRU1" s="318"/>
      <c r="BRV1" s="318"/>
      <c r="BRW1" s="318"/>
      <c r="BRX1" s="318"/>
      <c r="BRY1" s="318"/>
      <c r="BRZ1" s="318"/>
      <c r="BSA1" s="318"/>
      <c r="BSB1" s="318"/>
      <c r="BSC1" s="318"/>
      <c r="BSD1" s="318"/>
      <c r="BSE1" s="318"/>
      <c r="BSF1" s="318"/>
      <c r="BSG1" s="318"/>
      <c r="BSH1" s="318"/>
      <c r="BSI1" s="318"/>
      <c r="BSJ1" s="318"/>
      <c r="BSK1" s="318"/>
      <c r="BSL1" s="318"/>
      <c r="BSM1" s="318"/>
      <c r="BSN1" s="318"/>
      <c r="BSO1" s="318"/>
      <c r="BSP1" s="318"/>
      <c r="BSQ1" s="318"/>
      <c r="BSR1" s="318"/>
      <c r="BSS1" s="318"/>
      <c r="BST1" s="318"/>
      <c r="BSU1" s="318"/>
      <c r="BSV1" s="318"/>
      <c r="BSW1" s="318"/>
      <c r="BSX1" s="318"/>
      <c r="BSY1" s="318"/>
      <c r="BSZ1" s="318"/>
      <c r="BTA1" s="318"/>
      <c r="BTB1" s="318"/>
      <c r="BTC1" s="318"/>
      <c r="BTD1" s="318"/>
      <c r="BTE1" s="318"/>
      <c r="BTF1" s="318"/>
      <c r="BTG1" s="318"/>
      <c r="BTH1" s="318"/>
      <c r="BTI1" s="318"/>
      <c r="BTJ1" s="318"/>
      <c r="BTK1" s="318"/>
      <c r="BTL1" s="318"/>
      <c r="BTM1" s="318"/>
      <c r="BTN1" s="318"/>
      <c r="BTO1" s="318"/>
      <c r="BTP1" s="318"/>
      <c r="BTQ1" s="318"/>
      <c r="BTR1" s="318"/>
      <c r="BTS1" s="318"/>
      <c r="BTT1" s="318"/>
      <c r="BTU1" s="318"/>
      <c r="BTV1" s="318"/>
      <c r="BTW1" s="318"/>
      <c r="BTX1" s="318"/>
      <c r="BTY1" s="318"/>
      <c r="BTZ1" s="318"/>
      <c r="BUA1" s="318"/>
      <c r="BUB1" s="318"/>
      <c r="BUC1" s="318"/>
      <c r="BUD1" s="318"/>
      <c r="BUE1" s="318"/>
      <c r="BUF1" s="318"/>
      <c r="BUG1" s="318"/>
      <c r="BUH1" s="318"/>
      <c r="BUI1" s="318"/>
      <c r="BUJ1" s="318"/>
      <c r="BUK1" s="318"/>
      <c r="BUL1" s="318"/>
      <c r="BUM1" s="318"/>
      <c r="BUN1" s="318"/>
      <c r="BUO1" s="318"/>
      <c r="BUP1" s="318"/>
      <c r="BUQ1" s="318"/>
      <c r="BUR1" s="318"/>
      <c r="BUS1" s="318"/>
      <c r="BUT1" s="318"/>
      <c r="BUU1" s="318"/>
      <c r="BUV1" s="318"/>
      <c r="BUW1" s="318"/>
      <c r="BUX1" s="318"/>
      <c r="BUY1" s="318"/>
      <c r="BUZ1" s="318"/>
      <c r="BVA1" s="318"/>
      <c r="BVB1" s="318"/>
      <c r="BVC1" s="318"/>
      <c r="BVD1" s="318"/>
      <c r="BVE1" s="318"/>
      <c r="BVF1" s="318"/>
      <c r="BVG1" s="318"/>
      <c r="BVH1" s="318"/>
      <c r="BVI1" s="318"/>
      <c r="BVJ1" s="318"/>
      <c r="BVK1" s="318"/>
      <c r="BVL1" s="318"/>
      <c r="BVM1" s="318"/>
      <c r="BVN1" s="318"/>
      <c r="BVO1" s="318"/>
      <c r="BVP1" s="318"/>
      <c r="BVQ1" s="318"/>
      <c r="BVR1" s="318"/>
      <c r="BVS1" s="318"/>
      <c r="BVT1" s="318"/>
      <c r="BVU1" s="318"/>
      <c r="BVV1" s="318"/>
      <c r="BVW1" s="318"/>
      <c r="BVX1" s="318"/>
      <c r="BVY1" s="318"/>
      <c r="BVZ1" s="318"/>
      <c r="BWA1" s="318"/>
      <c r="BWB1" s="318"/>
      <c r="BWC1" s="318"/>
      <c r="BWD1" s="318"/>
      <c r="BWE1" s="318"/>
      <c r="BWF1" s="318"/>
      <c r="BWG1" s="318"/>
      <c r="BWH1" s="318"/>
      <c r="BWI1" s="318"/>
      <c r="BWJ1" s="318"/>
      <c r="BWK1" s="318"/>
      <c r="BWL1" s="318"/>
      <c r="BWM1" s="318"/>
      <c r="BWN1" s="318"/>
      <c r="BWO1" s="318"/>
      <c r="BWP1" s="318"/>
      <c r="BWQ1" s="318"/>
      <c r="BWR1" s="318"/>
      <c r="BWS1" s="318"/>
      <c r="BWT1" s="318"/>
      <c r="BWU1" s="318"/>
      <c r="BWV1" s="278"/>
      <c r="BWW1" s="278"/>
      <c r="BWX1" s="278"/>
      <c r="BWY1" s="278"/>
      <c r="BWZ1" s="278"/>
      <c r="BXA1" s="278"/>
      <c r="BXB1" s="278"/>
      <c r="BXC1" s="278"/>
      <c r="BXD1" s="278"/>
      <c r="BXE1" s="278"/>
      <c r="BXF1" s="278"/>
      <c r="BXG1" s="278"/>
      <c r="BXH1" s="278"/>
      <c r="BXI1" s="278"/>
      <c r="BXJ1" s="278"/>
      <c r="BXK1" s="278"/>
      <c r="BXL1" s="278"/>
      <c r="BXM1" s="278"/>
      <c r="BXN1" s="278"/>
      <c r="BXO1" s="278"/>
      <c r="BXP1" s="278"/>
      <c r="BXQ1" s="278"/>
      <c r="BXR1" s="278"/>
      <c r="BXS1" s="278"/>
      <c r="BXT1" s="278"/>
      <c r="BXU1" s="278"/>
      <c r="BXV1" s="278"/>
      <c r="BXW1" s="278"/>
      <c r="BXX1" s="278"/>
      <c r="BXY1" s="278"/>
      <c r="BXZ1" s="278"/>
      <c r="BYA1" s="278"/>
      <c r="BYB1" s="278"/>
      <c r="BYC1" s="278"/>
      <c r="BYD1" s="278"/>
      <c r="BYE1" s="278"/>
      <c r="BYF1" s="278"/>
      <c r="BYG1" s="278"/>
      <c r="BYH1" s="278"/>
      <c r="BYI1" s="278"/>
      <c r="BYJ1" s="278"/>
      <c r="BYK1" s="278"/>
      <c r="BYL1" s="278"/>
      <c r="BYM1" s="278"/>
      <c r="BYN1" s="278"/>
      <c r="BYO1" s="278"/>
      <c r="BYP1" s="278"/>
      <c r="BYQ1" s="278"/>
      <c r="BYR1" s="278"/>
      <c r="BYS1" s="278"/>
      <c r="BYT1" s="278"/>
      <c r="BYU1" s="278"/>
      <c r="BYV1" s="278"/>
      <c r="BYW1" s="278"/>
      <c r="BYX1" s="278"/>
      <c r="BYY1" s="278"/>
      <c r="BYZ1" s="278"/>
      <c r="BZA1" s="278"/>
      <c r="BZB1" s="278"/>
      <c r="BZC1" s="278"/>
      <c r="BZD1" s="278"/>
      <c r="BZE1" s="278"/>
      <c r="BZF1" s="278"/>
      <c r="BZG1" s="278"/>
      <c r="BZH1" s="278"/>
      <c r="BZI1" s="278"/>
      <c r="BZJ1" s="278"/>
      <c r="BZK1" s="278"/>
      <c r="BZL1" s="278"/>
      <c r="BZM1" s="278"/>
      <c r="BZN1" s="278"/>
      <c r="BZO1" s="278"/>
      <c r="BZP1" s="278"/>
      <c r="BZQ1" s="278"/>
      <c r="BZR1" s="278"/>
      <c r="BZS1" s="278"/>
      <c r="BZT1" s="278"/>
      <c r="BZU1" s="278"/>
      <c r="BZV1" s="278"/>
      <c r="BZW1" s="278"/>
      <c r="BZX1" s="278"/>
      <c r="BZY1" s="278"/>
      <c r="BZZ1" s="278"/>
      <c r="CAA1" s="278"/>
      <c r="CAB1" s="278"/>
      <c r="CAC1" s="278"/>
      <c r="CAD1" s="278"/>
      <c r="CAE1" s="278"/>
      <c r="CAF1" s="278"/>
      <c r="CAG1" s="278"/>
      <c r="CAH1" s="278"/>
      <c r="CAI1" s="278"/>
      <c r="CAJ1" s="318"/>
      <c r="CAK1" s="318"/>
      <c r="CAL1" s="318"/>
      <c r="CAM1" s="318"/>
      <c r="CAN1" s="318"/>
      <c r="CAO1" s="318"/>
      <c r="CAP1" s="318"/>
      <c r="CAQ1" s="318"/>
      <c r="CAR1" s="318"/>
      <c r="CAS1" s="318"/>
      <c r="CAT1" s="318"/>
      <c r="CAU1" s="318"/>
      <c r="CAV1" s="318"/>
      <c r="CAW1" s="318"/>
      <c r="CAX1" s="318"/>
      <c r="CAY1" s="318"/>
      <c r="CAZ1" s="318"/>
      <c r="CBA1" s="318"/>
      <c r="CBB1" s="318"/>
      <c r="CBC1" s="318"/>
      <c r="CBD1" s="318"/>
      <c r="CBE1" s="318"/>
      <c r="CBF1" s="318"/>
      <c r="CBG1" s="318"/>
      <c r="CBH1" s="318"/>
      <c r="CBI1" s="318"/>
      <c r="CBJ1" s="318"/>
      <c r="CBK1" s="318"/>
      <c r="CBL1" s="318"/>
      <c r="CBM1" s="318"/>
      <c r="CBN1" s="318"/>
      <c r="CBO1" s="318"/>
      <c r="CBP1" s="318"/>
      <c r="CBQ1" s="318"/>
      <c r="CBR1" s="318"/>
      <c r="CBS1" s="318"/>
      <c r="CBT1" s="318"/>
      <c r="CBU1" s="318"/>
      <c r="CBV1" s="318"/>
      <c r="CBW1" s="318"/>
      <c r="CBX1" s="318"/>
      <c r="CBY1" s="318"/>
      <c r="CBZ1" s="318"/>
      <c r="CCA1" s="318"/>
      <c r="CCB1" s="318"/>
      <c r="CCC1" s="318"/>
      <c r="CCD1" s="318"/>
      <c r="CCE1" s="318"/>
      <c r="CCF1" s="318"/>
      <c r="CCG1" s="318"/>
      <c r="CCH1" s="318"/>
      <c r="CCI1" s="318"/>
      <c r="CCJ1" s="318"/>
      <c r="CCK1" s="318"/>
      <c r="CCL1" s="318"/>
      <c r="CCM1" s="318"/>
      <c r="CCN1" s="318"/>
      <c r="CCO1" s="318"/>
      <c r="CCP1" s="318"/>
      <c r="CCQ1" s="318"/>
      <c r="CCR1" s="318"/>
      <c r="CCS1" s="318"/>
      <c r="CCT1" s="318"/>
      <c r="CCU1" s="318"/>
      <c r="CCV1" s="318"/>
      <c r="CCW1" s="318"/>
      <c r="CCX1" s="318"/>
      <c r="CCY1" s="318"/>
      <c r="CCZ1" s="318"/>
      <c r="CDA1" s="318"/>
      <c r="CDB1" s="318"/>
      <c r="CDC1" s="318"/>
      <c r="CDD1" s="318"/>
      <c r="CDE1" s="318"/>
      <c r="CDF1" s="318"/>
      <c r="CDG1" s="318"/>
      <c r="CDH1" s="318"/>
      <c r="CDI1" s="318"/>
      <c r="CDJ1" s="318"/>
      <c r="CDK1" s="318"/>
      <c r="CDL1" s="318"/>
      <c r="CDM1" s="318"/>
      <c r="CDN1" s="318"/>
      <c r="CDO1" s="318"/>
      <c r="CDP1" s="318"/>
      <c r="CDQ1" s="318"/>
      <c r="CDR1" s="318"/>
      <c r="CDS1" s="318"/>
      <c r="CDT1" s="318"/>
      <c r="CDU1" s="318"/>
      <c r="CDV1" s="318"/>
      <c r="CDW1" s="318"/>
      <c r="CDX1" s="318"/>
      <c r="CDY1" s="318"/>
      <c r="CDZ1" s="318"/>
      <c r="CEA1" s="318"/>
      <c r="CEB1" s="318"/>
      <c r="CEC1" s="318"/>
      <c r="CED1" s="318"/>
      <c r="CEE1" s="318"/>
      <c r="CEF1" s="318"/>
      <c r="CEG1" s="318"/>
      <c r="CEH1" s="318"/>
      <c r="CEI1" s="318"/>
      <c r="CEJ1" s="318"/>
      <c r="CEK1" s="318"/>
      <c r="CEL1" s="318"/>
      <c r="CEM1" s="318"/>
      <c r="CEN1" s="318"/>
      <c r="CEO1" s="318"/>
      <c r="CEP1" s="318"/>
      <c r="CEQ1" s="318"/>
      <c r="CER1" s="318"/>
      <c r="CES1" s="318"/>
      <c r="CET1" s="318"/>
      <c r="CEU1" s="318"/>
      <c r="CEV1" s="318"/>
      <c r="CEW1" s="318"/>
      <c r="CEX1" s="318"/>
      <c r="CEY1" s="318"/>
      <c r="CEZ1" s="318"/>
      <c r="CFA1" s="318"/>
      <c r="CFB1" s="318"/>
      <c r="CFC1" s="318"/>
      <c r="CFD1" s="318"/>
      <c r="CFE1" s="318"/>
      <c r="CFF1" s="318"/>
      <c r="CFG1" s="318"/>
      <c r="CFH1" s="318"/>
      <c r="CFI1" s="318"/>
      <c r="CFJ1" s="318"/>
      <c r="CFK1" s="318"/>
      <c r="CFL1" s="318"/>
      <c r="CFM1" s="318"/>
      <c r="CFN1" s="318"/>
      <c r="CFO1" s="318"/>
      <c r="CFP1" s="318"/>
      <c r="CFQ1" s="318"/>
      <c r="CFR1" s="318"/>
      <c r="CFS1" s="318"/>
      <c r="CFT1" s="318"/>
      <c r="CFU1" s="318"/>
      <c r="CFV1" s="318"/>
      <c r="CFW1" s="318"/>
      <c r="CFX1" s="318"/>
      <c r="CFY1" s="318"/>
      <c r="CFZ1" s="318"/>
      <c r="CGA1" s="318"/>
      <c r="CGB1" s="318"/>
      <c r="CGC1" s="318"/>
      <c r="CGD1" s="318"/>
      <c r="CGE1" s="318"/>
      <c r="CGF1" s="318"/>
      <c r="CGG1" s="318"/>
      <c r="CGH1" s="318"/>
      <c r="CGI1" s="318"/>
      <c r="CGJ1" s="318"/>
      <c r="CGK1" s="318"/>
      <c r="CGL1" s="318"/>
      <c r="CGM1" s="318"/>
      <c r="CGN1" s="318"/>
      <c r="CGO1" s="318"/>
      <c r="CGP1" s="318"/>
      <c r="CGQ1" s="318"/>
      <c r="CGR1" s="278"/>
      <c r="CGS1" s="278"/>
      <c r="CGT1" s="278"/>
      <c r="CGU1" s="278"/>
      <c r="CGV1" s="278"/>
      <c r="CGW1" s="278"/>
      <c r="CGX1" s="278"/>
      <c r="CGY1" s="278"/>
      <c r="CGZ1" s="278"/>
      <c r="CHA1" s="278"/>
      <c r="CHB1" s="278"/>
      <c r="CHC1" s="278"/>
      <c r="CHD1" s="278"/>
      <c r="CHE1" s="278"/>
      <c r="CHF1" s="278"/>
      <c r="CHG1" s="278"/>
      <c r="CHH1" s="278"/>
      <c r="CHI1" s="278"/>
      <c r="CHJ1" s="278"/>
      <c r="CHK1" s="278"/>
      <c r="CHL1" s="278"/>
      <c r="CHM1" s="278"/>
      <c r="CHN1" s="278"/>
      <c r="CHO1" s="278"/>
      <c r="CHP1" s="278"/>
      <c r="CHQ1" s="278"/>
      <c r="CHR1" s="278"/>
      <c r="CHS1" s="278"/>
      <c r="CHT1" s="278"/>
      <c r="CHU1" s="278"/>
      <c r="CHV1" s="278"/>
      <c r="CHW1" s="278"/>
      <c r="CHX1" s="278"/>
      <c r="CHY1" s="278"/>
      <c r="CHZ1" s="278"/>
      <c r="CIA1" s="278"/>
      <c r="CIB1" s="278"/>
      <c r="CIC1" s="278"/>
      <c r="CID1" s="278"/>
      <c r="CIE1" s="278"/>
      <c r="CIF1" s="278"/>
      <c r="CIG1" s="278"/>
      <c r="CIH1" s="278"/>
      <c r="CII1" s="278"/>
      <c r="CIJ1" s="278"/>
      <c r="CIK1" s="278"/>
      <c r="CIL1" s="278"/>
      <c r="CIM1" s="278"/>
      <c r="CIN1" s="278"/>
      <c r="CIO1" s="278"/>
      <c r="CIP1" s="278"/>
      <c r="CIQ1" s="278"/>
      <c r="CIR1" s="278"/>
      <c r="CIS1" s="278"/>
      <c r="CIT1" s="278"/>
      <c r="CIU1" s="278"/>
      <c r="CIV1" s="278"/>
      <c r="CIW1" s="278"/>
      <c r="CIX1" s="278"/>
      <c r="CIY1" s="278"/>
      <c r="CIZ1" s="278"/>
      <c r="CJA1" s="278"/>
      <c r="CJB1" s="278"/>
      <c r="CJC1" s="278"/>
      <c r="CJD1" s="278"/>
      <c r="CJE1" s="278"/>
      <c r="CJF1" s="278"/>
      <c r="CJG1" s="278"/>
      <c r="CJH1" s="278"/>
      <c r="CJI1" s="278"/>
      <c r="CJJ1" s="278"/>
      <c r="CJK1" s="278"/>
      <c r="CJL1" s="278"/>
      <c r="CJM1" s="278"/>
      <c r="CJN1" s="278"/>
      <c r="CJO1" s="278"/>
      <c r="CJP1" s="278"/>
      <c r="CJQ1" s="278"/>
      <c r="CJR1" s="278"/>
      <c r="CJS1" s="278"/>
      <c r="CJT1" s="278"/>
      <c r="CJU1" s="278"/>
      <c r="CJV1" s="278"/>
      <c r="CJW1" s="278"/>
      <c r="CJX1" s="278"/>
      <c r="CJY1" s="278"/>
      <c r="CJZ1" s="278"/>
      <c r="CKA1" s="278"/>
      <c r="CKB1" s="278"/>
      <c r="CKC1" s="278"/>
      <c r="CKD1" s="278"/>
      <c r="CKE1" s="278"/>
      <c r="CKF1" s="318"/>
      <c r="CKG1" s="318"/>
      <c r="CKH1" s="318"/>
      <c r="CKI1" s="318"/>
      <c r="CKJ1" s="318"/>
      <c r="CKK1" s="318"/>
      <c r="CKL1" s="318"/>
      <c r="CKM1" s="318"/>
      <c r="CKN1" s="318"/>
      <c r="CKO1" s="318"/>
      <c r="CKP1" s="318"/>
      <c r="CKQ1" s="318"/>
      <c r="CKR1" s="318"/>
      <c r="CKS1" s="318"/>
      <c r="CKT1" s="318"/>
      <c r="CKU1" s="318"/>
      <c r="CKV1" s="318"/>
      <c r="CKW1" s="318"/>
      <c r="CKX1" s="318"/>
      <c r="CKY1" s="318"/>
      <c r="CKZ1" s="318"/>
      <c r="CLA1" s="318"/>
      <c r="CLB1" s="318"/>
      <c r="CLC1" s="318"/>
      <c r="CLD1" s="318"/>
      <c r="CLE1" s="318"/>
      <c r="CLF1" s="318"/>
      <c r="CLG1" s="318"/>
      <c r="CLH1" s="318"/>
      <c r="CLI1" s="318"/>
      <c r="CLJ1" s="318"/>
      <c r="CLK1" s="318"/>
      <c r="CLL1" s="318"/>
      <c r="CLM1" s="318"/>
      <c r="CLN1" s="318"/>
      <c r="CLO1" s="318"/>
      <c r="CLP1" s="318"/>
      <c r="CLQ1" s="318"/>
      <c r="CLR1" s="318"/>
      <c r="CLS1" s="318"/>
      <c r="CLT1" s="318"/>
      <c r="CLU1" s="318"/>
      <c r="CLV1" s="318"/>
      <c r="CLW1" s="318"/>
      <c r="CLX1" s="318"/>
      <c r="CLY1" s="318"/>
      <c r="CLZ1" s="318"/>
      <c r="CMA1" s="318"/>
      <c r="CMB1" s="318"/>
      <c r="CMC1" s="318"/>
      <c r="CMD1" s="318"/>
      <c r="CME1" s="318"/>
      <c r="CMF1" s="318"/>
      <c r="CMG1" s="318"/>
      <c r="CMH1" s="318"/>
      <c r="CMI1" s="318"/>
      <c r="CMJ1" s="318"/>
      <c r="CMK1" s="318"/>
      <c r="CML1" s="318"/>
      <c r="CMM1" s="318"/>
      <c r="CMN1" s="318"/>
      <c r="CMO1" s="318"/>
      <c r="CMP1" s="318"/>
      <c r="CMQ1" s="318"/>
      <c r="CMR1" s="318"/>
      <c r="CMS1" s="318"/>
      <c r="CMT1" s="318"/>
      <c r="CMU1" s="318"/>
      <c r="CMV1" s="318"/>
      <c r="CMW1" s="318"/>
      <c r="CMX1" s="318"/>
      <c r="CMY1" s="318"/>
      <c r="CMZ1" s="318"/>
      <c r="CNA1" s="318"/>
      <c r="CNB1" s="318"/>
      <c r="CNC1" s="318"/>
      <c r="CND1" s="318"/>
      <c r="CNE1" s="318"/>
      <c r="CNF1" s="318"/>
      <c r="CNG1" s="318"/>
      <c r="CNH1" s="318"/>
      <c r="CNI1" s="318"/>
      <c r="CNJ1" s="318"/>
      <c r="CNK1" s="318"/>
      <c r="CNL1" s="318"/>
      <c r="CNM1" s="318"/>
      <c r="CNN1" s="318"/>
      <c r="CNO1" s="318"/>
      <c r="CNP1" s="318"/>
      <c r="CNQ1" s="318"/>
      <c r="CNR1" s="318"/>
      <c r="CNS1" s="318"/>
      <c r="CNT1" s="318"/>
      <c r="CNU1" s="318"/>
      <c r="CNV1" s="318"/>
      <c r="CNW1" s="318"/>
      <c r="CNX1" s="318"/>
      <c r="CNY1" s="318"/>
      <c r="CNZ1" s="318"/>
      <c r="COA1" s="318"/>
      <c r="COB1" s="318"/>
      <c r="COC1" s="318"/>
      <c r="COD1" s="318"/>
      <c r="COE1" s="318"/>
      <c r="COF1" s="318"/>
      <c r="COG1" s="318"/>
      <c r="COH1" s="318"/>
      <c r="COI1" s="318"/>
      <c r="COJ1" s="318"/>
      <c r="COK1" s="318"/>
      <c r="COL1" s="318"/>
      <c r="COM1" s="318"/>
      <c r="CON1" s="318"/>
      <c r="COO1" s="318"/>
      <c r="COP1" s="318"/>
      <c r="COQ1" s="318"/>
      <c r="COR1" s="318"/>
      <c r="COS1" s="318"/>
      <c r="COT1" s="318"/>
      <c r="COU1" s="318"/>
      <c r="COV1" s="318"/>
      <c r="COW1" s="318"/>
      <c r="COX1" s="318"/>
      <c r="COY1" s="318"/>
      <c r="COZ1" s="318"/>
      <c r="CPA1" s="318"/>
      <c r="CPB1" s="318"/>
      <c r="CPC1" s="318"/>
      <c r="CPD1" s="318"/>
      <c r="CPE1" s="318"/>
      <c r="CPF1" s="318"/>
      <c r="CPG1" s="318"/>
      <c r="CPH1" s="318"/>
      <c r="CPI1" s="318"/>
      <c r="CPJ1" s="318"/>
      <c r="CPK1" s="318"/>
      <c r="CPL1" s="318"/>
      <c r="CPM1" s="318"/>
      <c r="CPN1" s="318"/>
      <c r="CPO1" s="318"/>
      <c r="CPP1" s="318"/>
      <c r="CPQ1" s="318"/>
      <c r="CPR1" s="318"/>
      <c r="CPS1" s="318"/>
      <c r="CPT1" s="318"/>
      <c r="CPU1" s="318"/>
      <c r="CPV1" s="318"/>
      <c r="CPW1" s="318"/>
      <c r="CPX1" s="318"/>
      <c r="CPY1" s="318"/>
      <c r="CPZ1" s="318"/>
      <c r="CQA1" s="318"/>
      <c r="CQB1" s="318"/>
      <c r="CQC1" s="318"/>
      <c r="CQD1" s="318"/>
      <c r="CQE1" s="318"/>
      <c r="CQF1" s="318"/>
      <c r="CQG1" s="318"/>
      <c r="CQH1" s="318"/>
      <c r="CQI1" s="318"/>
      <c r="CQJ1" s="318"/>
      <c r="CQK1" s="318"/>
      <c r="CQL1" s="318"/>
      <c r="CQM1" s="318"/>
      <c r="CQN1" s="278"/>
      <c r="CQO1" s="278"/>
      <c r="CQP1" s="278"/>
      <c r="CQQ1" s="278"/>
      <c r="CQR1" s="278"/>
      <c r="CQS1" s="278"/>
      <c r="CQT1" s="278"/>
      <c r="CQU1" s="278"/>
      <c r="CQV1" s="278"/>
      <c r="CQW1" s="278"/>
      <c r="CQX1" s="278"/>
      <c r="CQY1" s="278"/>
      <c r="CQZ1" s="278"/>
      <c r="CRA1" s="278"/>
      <c r="CRB1" s="278"/>
      <c r="CRC1" s="278"/>
      <c r="CRD1" s="278"/>
      <c r="CRE1" s="278"/>
      <c r="CRF1" s="278"/>
      <c r="CRG1" s="278"/>
      <c r="CRH1" s="278"/>
      <c r="CRI1" s="278"/>
      <c r="CRJ1" s="278"/>
      <c r="CRK1" s="278"/>
      <c r="CRL1" s="278"/>
      <c r="CRM1" s="278"/>
      <c r="CRN1" s="278"/>
      <c r="CRO1" s="278"/>
      <c r="CRP1" s="278"/>
      <c r="CRQ1" s="278"/>
      <c r="CRR1" s="278"/>
      <c r="CRS1" s="278"/>
      <c r="CRT1" s="278"/>
      <c r="CRU1" s="278"/>
      <c r="CRV1" s="278"/>
      <c r="CRW1" s="278"/>
      <c r="CRX1" s="278"/>
      <c r="CRY1" s="278"/>
      <c r="CRZ1" s="278"/>
      <c r="CSA1" s="278"/>
      <c r="CSB1" s="278"/>
      <c r="CSC1" s="278"/>
      <c r="CSD1" s="278"/>
      <c r="CSE1" s="278"/>
      <c r="CSF1" s="278"/>
      <c r="CSG1" s="278"/>
      <c r="CSH1" s="278"/>
      <c r="CSI1" s="278"/>
      <c r="CSJ1" s="278"/>
      <c r="CSK1" s="278"/>
      <c r="CSL1" s="278"/>
      <c r="CSM1" s="278"/>
      <c r="CSN1" s="278"/>
      <c r="CSO1" s="278"/>
      <c r="CSP1" s="278"/>
      <c r="CSQ1" s="278"/>
      <c r="CSR1" s="278"/>
      <c r="CSS1" s="278"/>
      <c r="CST1" s="278"/>
      <c r="CSU1" s="278"/>
      <c r="CSV1" s="278"/>
      <c r="CSW1" s="278"/>
      <c r="CSX1" s="278"/>
      <c r="CSY1" s="278"/>
      <c r="CSZ1" s="278"/>
      <c r="CTA1" s="278"/>
      <c r="CTB1" s="278"/>
      <c r="CTC1" s="278"/>
      <c r="CTD1" s="278"/>
      <c r="CTE1" s="278"/>
      <c r="CTF1" s="278"/>
      <c r="CTG1" s="278"/>
      <c r="CTH1" s="278"/>
      <c r="CTI1" s="278"/>
      <c r="CTJ1" s="278"/>
      <c r="CTK1" s="278"/>
      <c r="CTL1" s="278"/>
      <c r="CTM1" s="278"/>
      <c r="CTN1" s="278"/>
      <c r="CTO1" s="278"/>
      <c r="CTP1" s="278"/>
      <c r="CTQ1" s="278"/>
      <c r="CTR1" s="278"/>
      <c r="CTS1" s="278"/>
      <c r="CTT1" s="278"/>
      <c r="CTU1" s="278"/>
      <c r="CTV1" s="278"/>
      <c r="CTW1" s="278"/>
      <c r="CTX1" s="278"/>
      <c r="CTY1" s="278"/>
      <c r="CTZ1" s="278"/>
      <c r="CUA1" s="278"/>
      <c r="CUB1" s="318"/>
      <c r="CUC1" s="318"/>
      <c r="CUD1" s="318"/>
      <c r="CUE1" s="318"/>
      <c r="CUF1" s="318"/>
      <c r="CUG1" s="318"/>
      <c r="CUH1" s="318"/>
      <c r="CUI1" s="318"/>
      <c r="CUJ1" s="318"/>
      <c r="CUK1" s="318"/>
      <c r="CUL1" s="318"/>
      <c r="CUM1" s="318"/>
      <c r="CUN1" s="318"/>
      <c r="CUO1" s="318"/>
      <c r="CUP1" s="318"/>
      <c r="CUQ1" s="318"/>
      <c r="CUR1" s="318"/>
      <c r="CUS1" s="318"/>
      <c r="CUT1" s="318"/>
      <c r="CUU1" s="318"/>
      <c r="CUV1" s="318"/>
      <c r="CUW1" s="318"/>
      <c r="CUX1" s="318"/>
      <c r="CUY1" s="318"/>
      <c r="CUZ1" s="318"/>
      <c r="CVA1" s="318"/>
      <c r="CVB1" s="318"/>
      <c r="CVC1" s="318"/>
      <c r="CVD1" s="318"/>
      <c r="CVE1" s="318"/>
      <c r="CVF1" s="318"/>
      <c r="CVG1" s="318"/>
      <c r="CVH1" s="318"/>
      <c r="CVI1" s="318"/>
      <c r="CVJ1" s="318"/>
      <c r="CVK1" s="318"/>
      <c r="CVL1" s="318"/>
      <c r="CVM1" s="318"/>
      <c r="CVN1" s="318"/>
      <c r="CVO1" s="318"/>
      <c r="CVP1" s="318"/>
      <c r="CVQ1" s="318"/>
      <c r="CVR1" s="318"/>
      <c r="CVS1" s="318"/>
      <c r="CVT1" s="318"/>
      <c r="CVU1" s="318"/>
      <c r="CVV1" s="318"/>
      <c r="CVW1" s="318"/>
      <c r="CVX1" s="318"/>
      <c r="CVY1" s="318"/>
      <c r="CVZ1" s="318"/>
      <c r="CWA1" s="318"/>
      <c r="CWB1" s="318"/>
      <c r="CWC1" s="318"/>
      <c r="CWD1" s="318"/>
      <c r="CWE1" s="318"/>
      <c r="CWF1" s="318"/>
      <c r="CWG1" s="318"/>
      <c r="CWH1" s="318"/>
      <c r="CWI1" s="318"/>
      <c r="CWJ1" s="318"/>
      <c r="CWK1" s="318"/>
      <c r="CWL1" s="318"/>
      <c r="CWM1" s="318"/>
      <c r="CWN1" s="318"/>
      <c r="CWO1" s="318"/>
      <c r="CWP1" s="318"/>
      <c r="CWQ1" s="318"/>
      <c r="CWR1" s="318"/>
      <c r="CWS1" s="318"/>
      <c r="CWT1" s="318"/>
      <c r="CWU1" s="318"/>
      <c r="CWV1" s="318"/>
      <c r="CWW1" s="318"/>
      <c r="CWX1" s="318"/>
      <c r="CWY1" s="318"/>
      <c r="CWZ1" s="318"/>
      <c r="CXA1" s="318"/>
      <c r="CXB1" s="318"/>
      <c r="CXC1" s="318"/>
      <c r="CXD1" s="318"/>
      <c r="CXE1" s="318"/>
      <c r="CXF1" s="318"/>
      <c r="CXG1" s="318"/>
      <c r="CXH1" s="318"/>
      <c r="CXI1" s="318"/>
      <c r="CXJ1" s="318"/>
      <c r="CXK1" s="318"/>
      <c r="CXL1" s="318"/>
      <c r="CXM1" s="318"/>
      <c r="CXN1" s="318"/>
      <c r="CXO1" s="318"/>
      <c r="CXP1" s="318"/>
      <c r="CXQ1" s="318"/>
      <c r="CXR1" s="318"/>
      <c r="CXS1" s="318"/>
      <c r="CXT1" s="318"/>
      <c r="CXU1" s="318"/>
      <c r="CXV1" s="318"/>
      <c r="CXW1" s="318"/>
      <c r="CXX1" s="318"/>
      <c r="CXY1" s="318"/>
      <c r="CXZ1" s="318"/>
      <c r="CYA1" s="318"/>
      <c r="CYB1" s="318"/>
      <c r="CYC1" s="318"/>
      <c r="CYD1" s="318"/>
      <c r="CYE1" s="318"/>
      <c r="CYF1" s="318"/>
      <c r="CYG1" s="318"/>
      <c r="CYH1" s="318"/>
      <c r="CYI1" s="318"/>
      <c r="CYJ1" s="318"/>
      <c r="CYK1" s="318"/>
      <c r="CYL1" s="318"/>
      <c r="CYM1" s="318"/>
      <c r="CYN1" s="318"/>
      <c r="CYO1" s="318"/>
      <c r="CYP1" s="318"/>
      <c r="CYQ1" s="318"/>
      <c r="CYR1" s="318"/>
      <c r="CYS1" s="318"/>
      <c r="CYT1" s="318"/>
      <c r="CYU1" s="318"/>
      <c r="CYV1" s="318"/>
      <c r="CYW1" s="318"/>
      <c r="CYX1" s="318"/>
      <c r="CYY1" s="318"/>
      <c r="CYZ1" s="318"/>
      <c r="CZA1" s="318"/>
      <c r="CZB1" s="318"/>
      <c r="CZC1" s="318"/>
      <c r="CZD1" s="318"/>
      <c r="CZE1" s="318"/>
      <c r="CZF1" s="318"/>
      <c r="CZG1" s="318"/>
      <c r="CZH1" s="318"/>
      <c r="CZI1" s="318"/>
      <c r="CZJ1" s="318"/>
      <c r="CZK1" s="318"/>
      <c r="CZL1" s="318"/>
      <c r="CZM1" s="318"/>
      <c r="CZN1" s="318"/>
      <c r="CZO1" s="318"/>
      <c r="CZP1" s="318"/>
      <c r="CZQ1" s="318"/>
      <c r="CZR1" s="318"/>
      <c r="CZS1" s="318"/>
      <c r="CZT1" s="318"/>
      <c r="CZU1" s="318"/>
      <c r="CZV1" s="318"/>
      <c r="CZW1" s="318"/>
      <c r="CZX1" s="318"/>
      <c r="CZY1" s="318"/>
      <c r="CZZ1" s="318"/>
      <c r="DAA1" s="318"/>
      <c r="DAB1" s="318"/>
      <c r="DAC1" s="318"/>
      <c r="DAD1" s="318"/>
      <c r="DAE1" s="318"/>
      <c r="DAF1" s="318"/>
      <c r="DAG1" s="318"/>
      <c r="DAH1" s="318"/>
      <c r="DAI1" s="318"/>
      <c r="DAJ1" s="278"/>
      <c r="DAK1" s="278"/>
      <c r="DAL1" s="278"/>
      <c r="DAM1" s="278"/>
      <c r="DAN1" s="278"/>
      <c r="DAO1" s="278"/>
      <c r="DAP1" s="278"/>
      <c r="DAQ1" s="278"/>
      <c r="DAR1" s="278"/>
      <c r="DAS1" s="278"/>
      <c r="DAT1" s="278"/>
      <c r="DAU1" s="278"/>
      <c r="DAV1" s="278"/>
      <c r="DAW1" s="278"/>
      <c r="DAX1" s="278"/>
      <c r="DAY1" s="278"/>
      <c r="DAZ1" s="278"/>
      <c r="DBA1" s="278"/>
      <c r="DBB1" s="278"/>
      <c r="DBC1" s="278"/>
      <c r="DBD1" s="278"/>
      <c r="DBE1" s="278"/>
      <c r="DBF1" s="278"/>
      <c r="DBG1" s="278"/>
      <c r="DBH1" s="278"/>
      <c r="DBI1" s="278"/>
      <c r="DBJ1" s="278"/>
      <c r="DBK1" s="278"/>
      <c r="DBL1" s="278"/>
      <c r="DBM1" s="278"/>
      <c r="DBN1" s="278"/>
      <c r="DBO1" s="278"/>
      <c r="DBP1" s="278"/>
      <c r="DBQ1" s="278"/>
      <c r="DBR1" s="278"/>
      <c r="DBS1" s="278"/>
      <c r="DBT1" s="278"/>
      <c r="DBU1" s="278"/>
      <c r="DBV1" s="278"/>
      <c r="DBW1" s="278"/>
      <c r="DBX1" s="278"/>
      <c r="DBY1" s="278"/>
      <c r="DBZ1" s="278"/>
      <c r="DCA1" s="278"/>
      <c r="DCB1" s="278"/>
      <c r="DCC1" s="278"/>
      <c r="DCD1" s="278"/>
      <c r="DCE1" s="278"/>
      <c r="DCF1" s="278"/>
      <c r="DCG1" s="278"/>
      <c r="DCH1" s="278"/>
      <c r="DCI1" s="278"/>
      <c r="DCJ1" s="278"/>
      <c r="DCK1" s="278"/>
      <c r="DCL1" s="278"/>
      <c r="DCM1" s="278"/>
      <c r="DCN1" s="278"/>
      <c r="DCO1" s="278"/>
      <c r="DCP1" s="278"/>
      <c r="DCQ1" s="278"/>
      <c r="DCR1" s="278"/>
      <c r="DCS1" s="278"/>
      <c r="DCT1" s="278"/>
      <c r="DCU1" s="278"/>
      <c r="DCV1" s="278"/>
      <c r="DCW1" s="278"/>
      <c r="DCX1" s="278"/>
      <c r="DCY1" s="278"/>
      <c r="DCZ1" s="278"/>
      <c r="DDA1" s="278"/>
      <c r="DDB1" s="278"/>
      <c r="DDC1" s="278"/>
      <c r="DDD1" s="278"/>
      <c r="DDE1" s="278"/>
      <c r="DDF1" s="278"/>
      <c r="DDG1" s="278"/>
      <c r="DDH1" s="278"/>
      <c r="DDI1" s="278"/>
      <c r="DDJ1" s="278"/>
      <c r="DDK1" s="278"/>
      <c r="DDL1" s="278"/>
      <c r="DDM1" s="278"/>
      <c r="DDN1" s="278"/>
      <c r="DDO1" s="278"/>
      <c r="DDP1" s="278"/>
      <c r="DDQ1" s="278"/>
      <c r="DDR1" s="278"/>
      <c r="DDS1" s="278"/>
      <c r="DDT1" s="278"/>
      <c r="DDU1" s="278"/>
      <c r="DDV1" s="278"/>
      <c r="DDW1" s="278"/>
      <c r="DDX1" s="318"/>
      <c r="DDY1" s="318"/>
      <c r="DDZ1" s="318"/>
      <c r="DEA1" s="318"/>
      <c r="DEB1" s="318"/>
      <c r="DEC1" s="318"/>
      <c r="DED1" s="318"/>
      <c r="DEE1" s="318"/>
      <c r="DEF1" s="318"/>
      <c r="DEG1" s="318"/>
      <c r="DEH1" s="318"/>
      <c r="DEI1" s="318"/>
      <c r="DEJ1" s="318"/>
      <c r="DEK1" s="318"/>
      <c r="DEL1" s="318"/>
      <c r="DEM1" s="318"/>
      <c r="DEN1" s="318"/>
      <c r="DEO1" s="318"/>
      <c r="DEP1" s="318"/>
      <c r="DEQ1" s="318"/>
      <c r="DER1" s="318"/>
      <c r="DES1" s="318"/>
      <c r="DET1" s="318"/>
      <c r="DEU1" s="318"/>
      <c r="DEV1" s="318"/>
      <c r="DEW1" s="318"/>
      <c r="DEX1" s="318"/>
      <c r="DEY1" s="318"/>
      <c r="DEZ1" s="318"/>
      <c r="DFA1" s="318"/>
      <c r="DFB1" s="318"/>
      <c r="DFC1" s="318"/>
      <c r="DFD1" s="318"/>
      <c r="DFE1" s="318"/>
      <c r="DFF1" s="318"/>
      <c r="DFG1" s="318"/>
      <c r="DFH1" s="318"/>
      <c r="DFI1" s="318"/>
      <c r="DFJ1" s="318"/>
      <c r="DFK1" s="318"/>
      <c r="DFL1" s="318"/>
      <c r="DFM1" s="318"/>
      <c r="DFN1" s="318"/>
      <c r="DFO1" s="318"/>
      <c r="DFP1" s="318"/>
      <c r="DFQ1" s="318"/>
      <c r="DFR1" s="318"/>
      <c r="DFS1" s="318"/>
      <c r="DFT1" s="318"/>
      <c r="DFU1" s="318"/>
      <c r="DFV1" s="318"/>
      <c r="DFW1" s="318"/>
      <c r="DFX1" s="318"/>
      <c r="DFY1" s="318"/>
      <c r="DFZ1" s="318"/>
      <c r="DGA1" s="318"/>
      <c r="DGB1" s="318"/>
      <c r="DGC1" s="318"/>
      <c r="DGD1" s="318"/>
      <c r="DGE1" s="318"/>
      <c r="DGF1" s="318"/>
      <c r="DGG1" s="318"/>
      <c r="DGH1" s="318"/>
      <c r="DGI1" s="318"/>
      <c r="DGJ1" s="318"/>
      <c r="DGK1" s="318"/>
      <c r="DGL1" s="318"/>
      <c r="DGM1" s="318"/>
      <c r="DGN1" s="318"/>
      <c r="DGO1" s="318"/>
      <c r="DGP1" s="318"/>
      <c r="DGQ1" s="318"/>
      <c r="DGR1" s="318"/>
      <c r="DGS1" s="318"/>
      <c r="DGT1" s="318"/>
      <c r="DGU1" s="318"/>
      <c r="DGV1" s="318"/>
      <c r="DGW1" s="318"/>
      <c r="DGX1" s="318"/>
      <c r="DGY1" s="318"/>
      <c r="DGZ1" s="318"/>
      <c r="DHA1" s="318"/>
      <c r="DHB1" s="318"/>
      <c r="DHC1" s="318"/>
      <c r="DHD1" s="318"/>
      <c r="DHE1" s="318"/>
      <c r="DHF1" s="318"/>
      <c r="DHG1" s="318"/>
      <c r="DHH1" s="318"/>
      <c r="DHI1" s="318"/>
      <c r="DHJ1" s="318"/>
      <c r="DHK1" s="318"/>
      <c r="DHL1" s="318"/>
      <c r="DHM1" s="318"/>
      <c r="DHN1" s="318"/>
      <c r="DHO1" s="318"/>
      <c r="DHP1" s="318"/>
      <c r="DHQ1" s="318"/>
      <c r="DHR1" s="318"/>
      <c r="DHS1" s="318"/>
      <c r="DHT1" s="318"/>
      <c r="DHU1" s="318"/>
      <c r="DHV1" s="318"/>
      <c r="DHW1" s="318"/>
      <c r="DHX1" s="318"/>
      <c r="DHY1" s="318"/>
      <c r="DHZ1" s="318"/>
      <c r="DIA1" s="318"/>
      <c r="DIB1" s="318"/>
      <c r="DIC1" s="318"/>
      <c r="DID1" s="318"/>
      <c r="DIE1" s="318"/>
      <c r="DIF1" s="318"/>
      <c r="DIG1" s="318"/>
      <c r="DIH1" s="318"/>
      <c r="DII1" s="318"/>
      <c r="DIJ1" s="318"/>
      <c r="DIK1" s="318"/>
      <c r="DIL1" s="318"/>
      <c r="DIM1" s="318"/>
      <c r="DIN1" s="318"/>
      <c r="DIO1" s="318"/>
      <c r="DIP1" s="318"/>
      <c r="DIQ1" s="318"/>
      <c r="DIR1" s="318"/>
      <c r="DIS1" s="318"/>
      <c r="DIT1" s="318"/>
      <c r="DIU1" s="318"/>
      <c r="DIV1" s="318"/>
      <c r="DIW1" s="318"/>
      <c r="DIX1" s="318"/>
      <c r="DIY1" s="318"/>
      <c r="DIZ1" s="318"/>
      <c r="DJA1" s="318"/>
      <c r="DJB1" s="318"/>
      <c r="DJC1" s="318"/>
      <c r="DJD1" s="318"/>
      <c r="DJE1" s="318"/>
      <c r="DJF1" s="318"/>
      <c r="DJG1" s="318"/>
      <c r="DJH1" s="318"/>
      <c r="DJI1" s="318"/>
      <c r="DJJ1" s="318"/>
      <c r="DJK1" s="318"/>
      <c r="DJL1" s="318"/>
      <c r="DJM1" s="318"/>
      <c r="DJN1" s="318"/>
      <c r="DJO1" s="318"/>
      <c r="DJP1" s="318"/>
      <c r="DJQ1" s="318"/>
      <c r="DJR1" s="318"/>
      <c r="DJS1" s="318"/>
      <c r="DJT1" s="318"/>
      <c r="DJU1" s="318"/>
      <c r="DJV1" s="318"/>
      <c r="DJW1" s="318"/>
      <c r="DJX1" s="318"/>
      <c r="DJY1" s="318"/>
      <c r="DJZ1" s="318"/>
      <c r="DKA1" s="318"/>
      <c r="DKB1" s="318"/>
      <c r="DKC1" s="318"/>
      <c r="DKD1" s="318"/>
      <c r="DKE1" s="318"/>
      <c r="DKF1" s="278"/>
      <c r="DKG1" s="278"/>
      <c r="DKH1" s="278"/>
      <c r="DKI1" s="278"/>
      <c r="DKJ1" s="278"/>
      <c r="DKK1" s="278"/>
      <c r="DKL1" s="278"/>
      <c r="DKM1" s="278"/>
      <c r="DKN1" s="278"/>
      <c r="DKO1" s="278"/>
      <c r="DKP1" s="278"/>
      <c r="DKQ1" s="278"/>
      <c r="DKR1" s="278"/>
      <c r="DKS1" s="278"/>
      <c r="DKT1" s="278"/>
      <c r="DKU1" s="278"/>
      <c r="DKV1" s="278"/>
      <c r="DKW1" s="278"/>
      <c r="DKX1" s="278"/>
      <c r="DKY1" s="278"/>
      <c r="DKZ1" s="278"/>
      <c r="DLA1" s="278"/>
      <c r="DLB1" s="278"/>
      <c r="DLC1" s="278"/>
      <c r="DLD1" s="278"/>
      <c r="DLE1" s="278"/>
      <c r="DLF1" s="278"/>
      <c r="DLG1" s="278"/>
      <c r="DLH1" s="278"/>
      <c r="DLI1" s="278"/>
      <c r="DLJ1" s="278"/>
      <c r="DLK1" s="278"/>
      <c r="DLL1" s="278"/>
      <c r="DLM1" s="278"/>
      <c r="DLN1" s="278"/>
      <c r="DLO1" s="278"/>
      <c r="DLP1" s="278"/>
      <c r="DLQ1" s="278"/>
      <c r="DLR1" s="278"/>
      <c r="DLS1" s="278"/>
      <c r="DLT1" s="278"/>
      <c r="DLU1" s="278"/>
      <c r="DLV1" s="278"/>
      <c r="DLW1" s="278"/>
      <c r="DLX1" s="278"/>
      <c r="DLY1" s="278"/>
      <c r="DLZ1" s="278"/>
      <c r="DMA1" s="278"/>
      <c r="DMB1" s="278"/>
      <c r="DMC1" s="278"/>
      <c r="DMD1" s="278"/>
      <c r="DME1" s="278"/>
      <c r="DMF1" s="278"/>
      <c r="DMG1" s="278"/>
      <c r="DMH1" s="278"/>
      <c r="DMI1" s="278"/>
      <c r="DMJ1" s="278"/>
      <c r="DMK1" s="278"/>
      <c r="DML1" s="278"/>
      <c r="DMM1" s="278"/>
      <c r="DMN1" s="278"/>
      <c r="DMO1" s="278"/>
      <c r="DMP1" s="278"/>
      <c r="DMQ1" s="278"/>
      <c r="DMR1" s="278"/>
      <c r="DMS1" s="278"/>
      <c r="DMT1" s="278"/>
      <c r="DMU1" s="278"/>
      <c r="DMV1" s="278"/>
      <c r="DMW1" s="278"/>
      <c r="DMX1" s="278"/>
      <c r="DMY1" s="278"/>
      <c r="DMZ1" s="278"/>
      <c r="DNA1" s="278"/>
      <c r="DNB1" s="278"/>
      <c r="DNC1" s="278"/>
      <c r="DND1" s="278"/>
      <c r="DNE1" s="278"/>
      <c r="DNF1" s="278"/>
      <c r="DNG1" s="278"/>
      <c r="DNH1" s="278"/>
      <c r="DNI1" s="278"/>
      <c r="DNJ1" s="278"/>
      <c r="DNK1" s="278"/>
      <c r="DNL1" s="278"/>
      <c r="DNM1" s="278"/>
      <c r="DNN1" s="278"/>
      <c r="DNO1" s="278"/>
      <c r="DNP1" s="278"/>
      <c r="DNQ1" s="278"/>
      <c r="DNR1" s="278"/>
      <c r="DNS1" s="278"/>
      <c r="DNT1" s="318"/>
      <c r="DNU1" s="318"/>
      <c r="DNV1" s="318"/>
      <c r="DNW1" s="318"/>
      <c r="DNX1" s="318"/>
      <c r="DNY1" s="318"/>
      <c r="DNZ1" s="318"/>
      <c r="DOA1" s="318"/>
      <c r="DOB1" s="318"/>
      <c r="DOC1" s="318"/>
      <c r="DOD1" s="318"/>
      <c r="DOE1" s="318"/>
      <c r="DOF1" s="318"/>
      <c r="DOG1" s="318"/>
      <c r="DOH1" s="318"/>
      <c r="DOI1" s="318"/>
      <c r="DOJ1" s="318"/>
      <c r="DOK1" s="318"/>
      <c r="DOL1" s="318"/>
      <c r="DOM1" s="318"/>
      <c r="DON1" s="318"/>
      <c r="DOO1" s="318"/>
      <c r="DOP1" s="318"/>
      <c r="DOQ1" s="318"/>
      <c r="DOR1" s="318"/>
      <c r="DOS1" s="318"/>
      <c r="DOT1" s="318"/>
      <c r="DOU1" s="318"/>
      <c r="DOV1" s="318"/>
      <c r="DOW1" s="318"/>
      <c r="DOX1" s="318"/>
      <c r="DOY1" s="318"/>
      <c r="DOZ1" s="318"/>
      <c r="DPA1" s="318"/>
      <c r="DPB1" s="318"/>
      <c r="DPC1" s="318"/>
      <c r="DPD1" s="318"/>
      <c r="DPE1" s="318"/>
      <c r="DPF1" s="318"/>
      <c r="DPG1" s="318"/>
      <c r="DPH1" s="318"/>
      <c r="DPI1" s="318"/>
      <c r="DPJ1" s="318"/>
      <c r="DPK1" s="318"/>
      <c r="DPL1" s="318"/>
      <c r="DPM1" s="318"/>
      <c r="DPN1" s="318"/>
      <c r="DPO1" s="318"/>
      <c r="DPP1" s="318"/>
      <c r="DPQ1" s="318"/>
      <c r="DPR1" s="318"/>
      <c r="DPS1" s="318"/>
      <c r="DPT1" s="318"/>
      <c r="DPU1" s="318"/>
      <c r="DPV1" s="318"/>
      <c r="DPW1" s="318"/>
      <c r="DPX1" s="318"/>
      <c r="DPY1" s="318"/>
      <c r="DPZ1" s="318"/>
      <c r="DQA1" s="318"/>
      <c r="DQB1" s="318"/>
      <c r="DQC1" s="318"/>
      <c r="DQD1" s="318"/>
      <c r="DQE1" s="318"/>
      <c r="DQF1" s="318"/>
      <c r="DQG1" s="318"/>
      <c r="DQH1" s="318"/>
      <c r="DQI1" s="318"/>
      <c r="DQJ1" s="318"/>
      <c r="DQK1" s="318"/>
      <c r="DQL1" s="318"/>
      <c r="DQM1" s="318"/>
      <c r="DQN1" s="318"/>
      <c r="DQO1" s="318"/>
      <c r="DQP1" s="318"/>
      <c r="DQQ1" s="318"/>
      <c r="DQR1" s="318"/>
      <c r="DQS1" s="318"/>
      <c r="DQT1" s="318"/>
      <c r="DQU1" s="318"/>
      <c r="DQV1" s="318"/>
      <c r="DQW1" s="318"/>
      <c r="DQX1" s="318"/>
      <c r="DQY1" s="318"/>
      <c r="DQZ1" s="318"/>
      <c r="DRA1" s="318"/>
      <c r="DRB1" s="318"/>
      <c r="DRC1" s="318"/>
      <c r="DRD1" s="318"/>
      <c r="DRE1" s="318"/>
      <c r="DRF1" s="318"/>
      <c r="DRG1" s="318"/>
      <c r="DRH1" s="318"/>
      <c r="DRI1" s="318"/>
      <c r="DRJ1" s="318"/>
      <c r="DRK1" s="318"/>
      <c r="DRL1" s="318"/>
      <c r="DRM1" s="318"/>
      <c r="DRN1" s="318"/>
      <c r="DRO1" s="318"/>
      <c r="DRP1" s="318"/>
      <c r="DRQ1" s="318"/>
      <c r="DRR1" s="318"/>
      <c r="DRS1" s="318"/>
      <c r="DRT1" s="318"/>
      <c r="DRU1" s="318"/>
      <c r="DRV1" s="318"/>
      <c r="DRW1" s="318"/>
      <c r="DRX1" s="318"/>
      <c r="DRY1" s="318"/>
      <c r="DRZ1" s="318"/>
      <c r="DSA1" s="318"/>
      <c r="DSB1" s="318"/>
      <c r="DSC1" s="318"/>
      <c r="DSD1" s="318"/>
      <c r="DSE1" s="318"/>
      <c r="DSF1" s="318"/>
      <c r="DSG1" s="318"/>
      <c r="DSH1" s="318"/>
      <c r="DSI1" s="318"/>
      <c r="DSJ1" s="318"/>
      <c r="DSK1" s="318"/>
      <c r="DSL1" s="318"/>
      <c r="DSM1" s="318"/>
      <c r="DSN1" s="318"/>
      <c r="DSO1" s="318"/>
      <c r="DSP1" s="318"/>
      <c r="DSQ1" s="318"/>
      <c r="DSR1" s="318"/>
      <c r="DSS1" s="318"/>
      <c r="DST1" s="318"/>
      <c r="DSU1" s="318"/>
      <c r="DSV1" s="318"/>
      <c r="DSW1" s="318"/>
      <c r="DSX1" s="318"/>
      <c r="DSY1" s="318"/>
      <c r="DSZ1" s="318"/>
      <c r="DTA1" s="318"/>
      <c r="DTB1" s="318"/>
      <c r="DTC1" s="318"/>
      <c r="DTD1" s="318"/>
      <c r="DTE1" s="318"/>
      <c r="DTF1" s="318"/>
      <c r="DTG1" s="318"/>
      <c r="DTH1" s="318"/>
      <c r="DTI1" s="318"/>
      <c r="DTJ1" s="318"/>
      <c r="DTK1" s="318"/>
      <c r="DTL1" s="318"/>
      <c r="DTM1" s="318"/>
      <c r="DTN1" s="318"/>
      <c r="DTO1" s="318"/>
      <c r="DTP1" s="318"/>
      <c r="DTQ1" s="318"/>
      <c r="DTR1" s="318"/>
      <c r="DTS1" s="318"/>
      <c r="DTT1" s="318"/>
      <c r="DTU1" s="318"/>
      <c r="DTV1" s="318"/>
      <c r="DTW1" s="318"/>
      <c r="DTX1" s="318"/>
      <c r="DTY1" s="318"/>
      <c r="DTZ1" s="318"/>
      <c r="DUA1" s="318"/>
      <c r="DUB1" s="278"/>
      <c r="DUC1" s="278"/>
      <c r="DUD1" s="278"/>
      <c r="DUE1" s="278"/>
      <c r="DUF1" s="278"/>
      <c r="DUG1" s="278"/>
      <c r="DUH1" s="278"/>
      <c r="DUI1" s="278"/>
      <c r="DUJ1" s="278"/>
      <c r="DUK1" s="278"/>
      <c r="DUL1" s="278"/>
      <c r="DUM1" s="278"/>
      <c r="DUN1" s="278"/>
      <c r="DUO1" s="278"/>
      <c r="DUP1" s="278"/>
      <c r="DUQ1" s="278"/>
      <c r="DUR1" s="278"/>
      <c r="DUS1" s="278"/>
      <c r="DUT1" s="278"/>
      <c r="DUU1" s="278"/>
      <c r="DUV1" s="278"/>
      <c r="DUW1" s="278"/>
      <c r="DUX1" s="278"/>
      <c r="DUY1" s="278"/>
      <c r="DUZ1" s="278"/>
      <c r="DVA1" s="278"/>
      <c r="DVB1" s="278"/>
      <c r="DVC1" s="278"/>
      <c r="DVD1" s="278"/>
      <c r="DVE1" s="278"/>
      <c r="DVF1" s="278"/>
      <c r="DVG1" s="278"/>
      <c r="DVH1" s="278"/>
      <c r="DVI1" s="278"/>
      <c r="DVJ1" s="278"/>
      <c r="DVK1" s="278"/>
      <c r="DVL1" s="278"/>
      <c r="DVM1" s="278"/>
      <c r="DVN1" s="278"/>
      <c r="DVO1" s="278"/>
      <c r="DVP1" s="278"/>
      <c r="DVQ1" s="278"/>
      <c r="DVR1" s="278"/>
      <c r="DVS1" s="278"/>
      <c r="DVT1" s="278"/>
      <c r="DVU1" s="278"/>
      <c r="DVV1" s="278"/>
      <c r="DVW1" s="278"/>
      <c r="DVX1" s="278"/>
      <c r="DVY1" s="278"/>
      <c r="DVZ1" s="278"/>
      <c r="DWA1" s="278"/>
      <c r="DWB1" s="278"/>
      <c r="DWC1" s="278"/>
      <c r="DWD1" s="278"/>
      <c r="DWE1" s="278"/>
      <c r="DWF1" s="278"/>
      <c r="DWG1" s="278"/>
      <c r="DWH1" s="278"/>
      <c r="DWI1" s="278"/>
      <c r="DWJ1" s="278"/>
      <c r="DWK1" s="278"/>
      <c r="DWL1" s="278"/>
      <c r="DWM1" s="278"/>
      <c r="DWN1" s="278"/>
      <c r="DWO1" s="278"/>
      <c r="DWP1" s="278"/>
      <c r="DWQ1" s="278"/>
      <c r="DWR1" s="278"/>
      <c r="DWS1" s="278"/>
      <c r="DWT1" s="278"/>
      <c r="DWU1" s="278"/>
      <c r="DWV1" s="278"/>
      <c r="DWW1" s="278"/>
      <c r="DWX1" s="278"/>
      <c r="DWY1" s="278"/>
      <c r="DWZ1" s="278"/>
      <c r="DXA1" s="278"/>
      <c r="DXB1" s="278"/>
      <c r="DXC1" s="278"/>
      <c r="DXD1" s="278"/>
      <c r="DXE1" s="278"/>
      <c r="DXF1" s="278"/>
      <c r="DXG1" s="278"/>
      <c r="DXH1" s="278"/>
      <c r="DXI1" s="278"/>
      <c r="DXJ1" s="278"/>
      <c r="DXK1" s="278"/>
      <c r="DXL1" s="278"/>
      <c r="DXM1" s="278"/>
      <c r="DXN1" s="278"/>
      <c r="DXO1" s="278"/>
      <c r="DXP1" s="318"/>
      <c r="DXQ1" s="318"/>
      <c r="DXR1" s="318"/>
      <c r="DXS1" s="318"/>
      <c r="DXT1" s="318"/>
      <c r="DXU1" s="318"/>
      <c r="DXV1" s="318"/>
      <c r="DXW1" s="318"/>
      <c r="DXX1" s="318"/>
      <c r="DXY1" s="318"/>
      <c r="DXZ1" s="318"/>
      <c r="DYA1" s="318"/>
      <c r="DYB1" s="318"/>
      <c r="DYC1" s="318"/>
      <c r="DYD1" s="318"/>
      <c r="DYE1" s="318"/>
      <c r="DYF1" s="318"/>
      <c r="DYG1" s="318"/>
      <c r="DYH1" s="318"/>
      <c r="DYI1" s="318"/>
      <c r="DYJ1" s="318"/>
      <c r="DYK1" s="318"/>
      <c r="DYL1" s="318"/>
      <c r="DYM1" s="318"/>
      <c r="DYN1" s="318"/>
      <c r="DYO1" s="318"/>
      <c r="DYP1" s="318"/>
      <c r="DYQ1" s="318"/>
      <c r="DYR1" s="318"/>
      <c r="DYS1" s="318"/>
      <c r="DYT1" s="318"/>
      <c r="DYU1" s="318"/>
      <c r="DYV1" s="318"/>
      <c r="DYW1" s="318"/>
      <c r="DYX1" s="318"/>
      <c r="DYY1" s="318"/>
      <c r="DYZ1" s="318"/>
      <c r="DZA1" s="318"/>
      <c r="DZB1" s="318"/>
      <c r="DZC1" s="318"/>
      <c r="DZD1" s="318"/>
      <c r="DZE1" s="318"/>
      <c r="DZF1" s="318"/>
      <c r="DZG1" s="318"/>
      <c r="DZH1" s="318"/>
      <c r="DZI1" s="318"/>
      <c r="DZJ1" s="318"/>
      <c r="DZK1" s="318"/>
      <c r="DZL1" s="318"/>
      <c r="DZM1" s="318"/>
      <c r="DZN1" s="318"/>
      <c r="DZO1" s="318"/>
      <c r="DZP1" s="318"/>
      <c r="DZQ1" s="318"/>
      <c r="DZR1" s="318"/>
      <c r="DZS1" s="318"/>
      <c r="DZT1" s="318"/>
      <c r="DZU1" s="318"/>
      <c r="DZV1" s="318"/>
      <c r="DZW1" s="318"/>
      <c r="DZX1" s="318"/>
      <c r="DZY1" s="318"/>
      <c r="DZZ1" s="318"/>
      <c r="EAA1" s="318"/>
      <c r="EAB1" s="318"/>
      <c r="EAC1" s="318"/>
      <c r="EAD1" s="318"/>
      <c r="EAE1" s="318"/>
      <c r="EAF1" s="318"/>
      <c r="EAG1" s="318"/>
      <c r="EAH1" s="318"/>
      <c r="EAI1" s="318"/>
      <c r="EAJ1" s="318"/>
      <c r="EAK1" s="318"/>
      <c r="EAL1" s="318"/>
      <c r="EAM1" s="318"/>
      <c r="EAN1" s="318"/>
      <c r="EAO1" s="318"/>
      <c r="EAP1" s="318"/>
      <c r="EAQ1" s="318"/>
      <c r="EAR1" s="318"/>
      <c r="EAS1" s="318"/>
      <c r="EAT1" s="318"/>
      <c r="EAU1" s="318"/>
      <c r="EAV1" s="318"/>
      <c r="EAW1" s="318"/>
      <c r="EAX1" s="318"/>
      <c r="EAY1" s="318"/>
      <c r="EAZ1" s="318"/>
      <c r="EBA1" s="318"/>
      <c r="EBB1" s="318"/>
      <c r="EBC1" s="318"/>
      <c r="EBD1" s="318"/>
      <c r="EBE1" s="318"/>
      <c r="EBF1" s="318"/>
      <c r="EBG1" s="318"/>
      <c r="EBH1" s="318"/>
      <c r="EBI1" s="318"/>
      <c r="EBJ1" s="318"/>
      <c r="EBK1" s="318"/>
      <c r="EBL1" s="318"/>
      <c r="EBM1" s="318"/>
      <c r="EBN1" s="318"/>
      <c r="EBO1" s="318"/>
      <c r="EBP1" s="318"/>
      <c r="EBQ1" s="318"/>
      <c r="EBR1" s="318"/>
      <c r="EBS1" s="318"/>
      <c r="EBT1" s="318"/>
      <c r="EBU1" s="318"/>
      <c r="EBV1" s="318"/>
      <c r="EBW1" s="318"/>
      <c r="EBX1" s="318"/>
      <c r="EBY1" s="318"/>
      <c r="EBZ1" s="318"/>
      <c r="ECA1" s="318"/>
      <c r="ECB1" s="318"/>
      <c r="ECC1" s="318"/>
      <c r="ECD1" s="318"/>
      <c r="ECE1" s="318"/>
      <c r="ECF1" s="318"/>
      <c r="ECG1" s="318"/>
      <c r="ECH1" s="318"/>
      <c r="ECI1" s="318"/>
      <c r="ECJ1" s="318"/>
      <c r="ECK1" s="318"/>
      <c r="ECL1" s="318"/>
      <c r="ECM1" s="318"/>
      <c r="ECN1" s="318"/>
      <c r="ECO1" s="318"/>
      <c r="ECP1" s="318"/>
      <c r="ECQ1" s="318"/>
      <c r="ECR1" s="318"/>
      <c r="ECS1" s="318"/>
      <c r="ECT1" s="318"/>
      <c r="ECU1" s="318"/>
      <c r="ECV1" s="318"/>
      <c r="ECW1" s="318"/>
      <c r="ECX1" s="318"/>
      <c r="ECY1" s="318"/>
      <c r="ECZ1" s="318"/>
      <c r="EDA1" s="318"/>
      <c r="EDB1" s="318"/>
      <c r="EDC1" s="318"/>
      <c r="EDD1" s="318"/>
      <c r="EDE1" s="318"/>
      <c r="EDF1" s="318"/>
      <c r="EDG1" s="318"/>
      <c r="EDH1" s="318"/>
      <c r="EDI1" s="318"/>
      <c r="EDJ1" s="318"/>
      <c r="EDK1" s="318"/>
      <c r="EDL1" s="318"/>
      <c r="EDM1" s="318"/>
      <c r="EDN1" s="318"/>
      <c r="EDO1" s="318"/>
      <c r="EDP1" s="318"/>
      <c r="EDQ1" s="318"/>
      <c r="EDR1" s="318"/>
      <c r="EDS1" s="318"/>
      <c r="EDT1" s="318"/>
      <c r="EDU1" s="318"/>
      <c r="EDV1" s="318"/>
      <c r="EDW1" s="318"/>
      <c r="EDX1" s="278"/>
      <c r="EDY1" s="278"/>
      <c r="EDZ1" s="278"/>
      <c r="EEA1" s="278"/>
      <c r="EEB1" s="278"/>
      <c r="EEC1" s="278"/>
      <c r="EED1" s="278"/>
      <c r="EEE1" s="278"/>
      <c r="EEF1" s="278"/>
      <c r="EEG1" s="278"/>
      <c r="EEH1" s="278"/>
      <c r="EEI1" s="278"/>
      <c r="EEJ1" s="278"/>
      <c r="EEK1" s="278"/>
      <c r="EEL1" s="278"/>
      <c r="EEM1" s="278"/>
      <c r="EEN1" s="278"/>
      <c r="EEO1" s="278"/>
      <c r="EEP1" s="278"/>
      <c r="EEQ1" s="278"/>
      <c r="EER1" s="278"/>
      <c r="EES1" s="278"/>
      <c r="EET1" s="278"/>
      <c r="EEU1" s="278"/>
      <c r="EEV1" s="278"/>
      <c r="EEW1" s="278"/>
      <c r="EEX1" s="278"/>
      <c r="EEY1" s="278"/>
      <c r="EEZ1" s="278"/>
      <c r="EFA1" s="278"/>
      <c r="EFB1" s="278"/>
      <c r="EFC1" s="278"/>
      <c r="EFD1" s="278"/>
      <c r="EFE1" s="278"/>
      <c r="EFF1" s="278"/>
      <c r="EFG1" s="278"/>
      <c r="EFH1" s="278"/>
      <c r="EFI1" s="278"/>
      <c r="EFJ1" s="278"/>
      <c r="EFK1" s="278"/>
      <c r="EFL1" s="278"/>
      <c r="EFM1" s="278"/>
      <c r="EFN1" s="278"/>
      <c r="EFO1" s="278"/>
      <c r="EFP1" s="278"/>
      <c r="EFQ1" s="278"/>
      <c r="EFR1" s="278"/>
      <c r="EFS1" s="278"/>
      <c r="EFT1" s="278"/>
      <c r="EFU1" s="278"/>
      <c r="EFV1" s="278"/>
      <c r="EFW1" s="278"/>
      <c r="EFX1" s="278"/>
      <c r="EFY1" s="278"/>
      <c r="EFZ1" s="278"/>
      <c r="EGA1" s="278"/>
      <c r="EGB1" s="278"/>
      <c r="EGC1" s="278"/>
      <c r="EGD1" s="278"/>
      <c r="EGE1" s="278"/>
      <c r="EGF1" s="278"/>
      <c r="EGG1" s="278"/>
      <c r="EGH1" s="278"/>
      <c r="EGI1" s="278"/>
      <c r="EGJ1" s="278"/>
      <c r="EGK1" s="278"/>
      <c r="EGL1" s="278"/>
      <c r="EGM1" s="278"/>
      <c r="EGN1" s="278"/>
      <c r="EGO1" s="278"/>
      <c r="EGP1" s="278"/>
      <c r="EGQ1" s="278"/>
      <c r="EGR1" s="278"/>
      <c r="EGS1" s="278"/>
      <c r="EGT1" s="278"/>
      <c r="EGU1" s="278"/>
      <c r="EGV1" s="278"/>
      <c r="EGW1" s="278"/>
      <c r="EGX1" s="278"/>
      <c r="EGY1" s="278"/>
      <c r="EGZ1" s="278"/>
      <c r="EHA1" s="278"/>
      <c r="EHB1" s="278"/>
      <c r="EHC1" s="278"/>
      <c r="EHD1" s="278"/>
      <c r="EHE1" s="278"/>
      <c r="EHF1" s="278"/>
      <c r="EHG1" s="278"/>
      <c r="EHH1" s="278"/>
      <c r="EHI1" s="278"/>
      <c r="EHJ1" s="278"/>
      <c r="EHK1" s="278"/>
      <c r="EHL1" s="318"/>
      <c r="EHM1" s="318"/>
      <c r="EHN1" s="318"/>
      <c r="EHO1" s="318"/>
      <c r="EHP1" s="318"/>
      <c r="EHQ1" s="318"/>
      <c r="EHR1" s="318"/>
      <c r="EHS1" s="318"/>
      <c r="EHT1" s="318"/>
      <c r="EHU1" s="318"/>
      <c r="EHV1" s="318"/>
      <c r="EHW1" s="318"/>
      <c r="EHX1" s="318"/>
      <c r="EHY1" s="318"/>
      <c r="EHZ1" s="318"/>
      <c r="EIA1" s="318"/>
      <c r="EIB1" s="318"/>
      <c r="EIC1" s="318"/>
      <c r="EID1" s="318"/>
      <c r="EIE1" s="318"/>
      <c r="EIF1" s="318"/>
      <c r="EIG1" s="318"/>
      <c r="EIH1" s="318"/>
      <c r="EII1" s="318"/>
      <c r="EIJ1" s="318"/>
      <c r="EIK1" s="318"/>
      <c r="EIL1" s="318"/>
      <c r="EIM1" s="318"/>
      <c r="EIN1" s="318"/>
      <c r="EIO1" s="318"/>
      <c r="EIP1" s="318"/>
      <c r="EIQ1" s="318"/>
      <c r="EIR1" s="318"/>
      <c r="EIS1" s="318"/>
      <c r="EIT1" s="318"/>
      <c r="EIU1" s="318"/>
      <c r="EIV1" s="318"/>
      <c r="EIW1" s="318"/>
      <c r="EIX1" s="318"/>
      <c r="EIY1" s="318"/>
      <c r="EIZ1" s="318"/>
      <c r="EJA1" s="318"/>
      <c r="EJB1" s="318"/>
      <c r="EJC1" s="318"/>
      <c r="EJD1" s="318"/>
      <c r="EJE1" s="318"/>
      <c r="EJF1" s="318"/>
      <c r="EJG1" s="318"/>
      <c r="EJH1" s="318"/>
      <c r="EJI1" s="318"/>
      <c r="EJJ1" s="318"/>
      <c r="EJK1" s="318"/>
      <c r="EJL1" s="318"/>
      <c r="EJM1" s="318"/>
      <c r="EJN1" s="318"/>
      <c r="EJO1" s="318"/>
      <c r="EJP1" s="318"/>
      <c r="EJQ1" s="318"/>
      <c r="EJR1" s="318"/>
      <c r="EJS1" s="318"/>
      <c r="EJT1" s="318"/>
      <c r="EJU1" s="318"/>
      <c r="EJV1" s="318"/>
      <c r="EJW1" s="318"/>
      <c r="EJX1" s="318"/>
      <c r="EJY1" s="318"/>
      <c r="EJZ1" s="318"/>
      <c r="EKA1" s="318"/>
      <c r="EKB1" s="318"/>
      <c r="EKC1" s="318"/>
      <c r="EKD1" s="318"/>
      <c r="EKE1" s="318"/>
      <c r="EKF1" s="318"/>
      <c r="EKG1" s="318"/>
      <c r="EKH1" s="318"/>
      <c r="EKI1" s="318"/>
      <c r="EKJ1" s="318"/>
      <c r="EKK1" s="318"/>
      <c r="EKL1" s="318"/>
      <c r="EKM1" s="318"/>
      <c r="EKN1" s="318"/>
      <c r="EKO1" s="318"/>
      <c r="EKP1" s="318"/>
      <c r="EKQ1" s="318"/>
      <c r="EKR1" s="318"/>
      <c r="EKS1" s="318"/>
      <c r="EKT1" s="318"/>
      <c r="EKU1" s="318"/>
      <c r="EKV1" s="318"/>
      <c r="EKW1" s="318"/>
      <c r="EKX1" s="318"/>
      <c r="EKY1" s="318"/>
      <c r="EKZ1" s="318"/>
      <c r="ELA1" s="318"/>
      <c r="ELB1" s="318"/>
      <c r="ELC1" s="318"/>
      <c r="ELD1" s="318"/>
      <c r="ELE1" s="318"/>
      <c r="ELF1" s="318"/>
      <c r="ELG1" s="318"/>
      <c r="ELH1" s="318"/>
      <c r="ELI1" s="318"/>
      <c r="ELJ1" s="318"/>
      <c r="ELK1" s="318"/>
      <c r="ELL1" s="318"/>
      <c r="ELM1" s="318"/>
      <c r="ELN1" s="318"/>
      <c r="ELO1" s="318"/>
      <c r="ELP1" s="318"/>
      <c r="ELQ1" s="318"/>
      <c r="ELR1" s="318"/>
      <c r="ELS1" s="318"/>
      <c r="ELT1" s="318"/>
      <c r="ELU1" s="318"/>
      <c r="ELV1" s="318"/>
      <c r="ELW1" s="318"/>
      <c r="ELX1" s="318"/>
      <c r="ELY1" s="318"/>
      <c r="ELZ1" s="318"/>
      <c r="EMA1" s="318"/>
      <c r="EMB1" s="318"/>
      <c r="EMC1" s="318"/>
      <c r="EMD1" s="318"/>
      <c r="EME1" s="318"/>
      <c r="EMF1" s="318"/>
      <c r="EMG1" s="318"/>
      <c r="EMH1" s="318"/>
      <c r="EMI1" s="318"/>
      <c r="EMJ1" s="318"/>
      <c r="EMK1" s="318"/>
      <c r="EML1" s="318"/>
      <c r="EMM1" s="318"/>
      <c r="EMN1" s="318"/>
      <c r="EMO1" s="318"/>
      <c r="EMP1" s="318"/>
      <c r="EMQ1" s="318"/>
      <c r="EMR1" s="318"/>
      <c r="EMS1" s="318"/>
      <c r="EMT1" s="318"/>
      <c r="EMU1" s="318"/>
      <c r="EMV1" s="318"/>
      <c r="EMW1" s="318"/>
      <c r="EMX1" s="318"/>
      <c r="EMY1" s="318"/>
      <c r="EMZ1" s="318"/>
      <c r="ENA1" s="318"/>
      <c r="ENB1" s="318"/>
      <c r="ENC1" s="318"/>
      <c r="END1" s="318"/>
      <c r="ENE1" s="318"/>
      <c r="ENF1" s="318"/>
      <c r="ENG1" s="318"/>
      <c r="ENH1" s="318"/>
      <c r="ENI1" s="318"/>
      <c r="ENJ1" s="318"/>
      <c r="ENK1" s="318"/>
      <c r="ENL1" s="318"/>
      <c r="ENM1" s="318"/>
      <c r="ENN1" s="318"/>
      <c r="ENO1" s="318"/>
      <c r="ENP1" s="318"/>
      <c r="ENQ1" s="318"/>
      <c r="ENR1" s="318"/>
      <c r="ENS1" s="318"/>
      <c r="ENT1" s="278"/>
      <c r="ENU1" s="278"/>
      <c r="ENV1" s="278"/>
      <c r="ENW1" s="278"/>
      <c r="ENX1" s="278"/>
      <c r="ENY1" s="278"/>
      <c r="ENZ1" s="278"/>
      <c r="EOA1" s="278"/>
      <c r="EOB1" s="278"/>
      <c r="EOC1" s="278"/>
      <c r="EOD1" s="278"/>
      <c r="EOE1" s="278"/>
      <c r="EOF1" s="278"/>
      <c r="EOG1" s="278"/>
      <c r="EOH1" s="278"/>
      <c r="EOI1" s="278"/>
      <c r="EOJ1" s="278"/>
      <c r="EOK1" s="278"/>
      <c r="EOL1" s="278"/>
      <c r="EOM1" s="278"/>
      <c r="EON1" s="278"/>
      <c r="EOO1" s="278"/>
      <c r="EOP1" s="278"/>
      <c r="EOQ1" s="278"/>
      <c r="EOR1" s="278"/>
      <c r="EOS1" s="278"/>
      <c r="EOT1" s="278"/>
      <c r="EOU1" s="278"/>
      <c r="EOV1" s="278"/>
      <c r="EOW1" s="278"/>
      <c r="EOX1" s="278"/>
      <c r="EOY1" s="278"/>
      <c r="EOZ1" s="278"/>
      <c r="EPA1" s="278"/>
      <c r="EPB1" s="278"/>
      <c r="EPC1" s="278"/>
      <c r="EPD1" s="278"/>
      <c r="EPE1" s="278"/>
      <c r="EPF1" s="278"/>
      <c r="EPG1" s="278"/>
      <c r="EPH1" s="278"/>
      <c r="EPI1" s="278"/>
      <c r="EPJ1" s="278"/>
      <c r="EPK1" s="278"/>
      <c r="EPL1" s="278"/>
      <c r="EPM1" s="278"/>
      <c r="EPN1" s="278"/>
      <c r="EPO1" s="278"/>
      <c r="EPP1" s="278"/>
      <c r="EPQ1" s="278"/>
      <c r="EPR1" s="278"/>
      <c r="EPS1" s="278"/>
      <c r="EPT1" s="278"/>
      <c r="EPU1" s="278"/>
      <c r="EPV1" s="278"/>
      <c r="EPW1" s="278"/>
      <c r="EPX1" s="278"/>
      <c r="EPY1" s="278"/>
      <c r="EPZ1" s="278"/>
      <c r="EQA1" s="278"/>
      <c r="EQB1" s="278"/>
      <c r="EQC1" s="278"/>
      <c r="EQD1" s="278"/>
      <c r="EQE1" s="278"/>
      <c r="EQF1" s="278"/>
      <c r="EQG1" s="278"/>
      <c r="EQH1" s="278"/>
      <c r="EQI1" s="278"/>
      <c r="EQJ1" s="278"/>
      <c r="EQK1" s="278"/>
      <c r="EQL1" s="278"/>
      <c r="EQM1" s="278"/>
      <c r="EQN1" s="278"/>
      <c r="EQO1" s="278"/>
      <c r="EQP1" s="278"/>
      <c r="EQQ1" s="278"/>
      <c r="EQR1" s="278"/>
      <c r="EQS1" s="278"/>
      <c r="EQT1" s="278"/>
      <c r="EQU1" s="278"/>
      <c r="EQV1" s="278"/>
      <c r="EQW1" s="278"/>
      <c r="EQX1" s="278"/>
      <c r="EQY1" s="278"/>
      <c r="EQZ1" s="278"/>
      <c r="ERA1" s="278"/>
      <c r="ERB1" s="278"/>
      <c r="ERC1" s="278"/>
      <c r="ERD1" s="278"/>
      <c r="ERE1" s="278"/>
      <c r="ERF1" s="278"/>
      <c r="ERG1" s="278"/>
      <c r="ERH1" s="318"/>
      <c r="ERI1" s="318"/>
      <c r="ERJ1" s="318"/>
      <c r="ERK1" s="318"/>
      <c r="ERL1" s="318"/>
      <c r="ERM1" s="318"/>
      <c r="ERN1" s="318"/>
      <c r="ERO1" s="318"/>
      <c r="ERP1" s="318"/>
      <c r="ERQ1" s="318"/>
      <c r="ERR1" s="318"/>
      <c r="ERS1" s="318"/>
      <c r="ERT1" s="318"/>
      <c r="ERU1" s="318"/>
      <c r="ERV1" s="318"/>
      <c r="ERW1" s="318"/>
      <c r="ERX1" s="318"/>
      <c r="ERY1" s="318"/>
      <c r="ERZ1" s="318"/>
      <c r="ESA1" s="318"/>
      <c r="ESB1" s="318"/>
      <c r="ESC1" s="318"/>
      <c r="ESD1" s="318"/>
      <c r="ESE1" s="318"/>
      <c r="ESF1" s="318"/>
      <c r="ESG1" s="318"/>
      <c r="ESH1" s="318"/>
      <c r="ESI1" s="318"/>
      <c r="ESJ1" s="318"/>
      <c r="ESK1" s="318"/>
      <c r="ESL1" s="318"/>
      <c r="ESM1" s="318"/>
      <c r="ESN1" s="318"/>
      <c r="ESO1" s="318"/>
      <c r="ESP1" s="318"/>
      <c r="ESQ1" s="318"/>
      <c r="ESR1" s="318"/>
      <c r="ESS1" s="318"/>
      <c r="EST1" s="318"/>
      <c r="ESU1" s="318"/>
      <c r="ESV1" s="318"/>
      <c r="ESW1" s="318"/>
      <c r="ESX1" s="318"/>
      <c r="ESY1" s="318"/>
      <c r="ESZ1" s="318"/>
      <c r="ETA1" s="318"/>
      <c r="ETB1" s="318"/>
      <c r="ETC1" s="318"/>
      <c r="ETD1" s="318"/>
      <c r="ETE1" s="318"/>
      <c r="ETF1" s="318"/>
      <c r="ETG1" s="318"/>
      <c r="ETH1" s="318"/>
      <c r="ETI1" s="318"/>
      <c r="ETJ1" s="318"/>
      <c r="ETK1" s="318"/>
      <c r="ETL1" s="318"/>
      <c r="ETM1" s="318"/>
      <c r="ETN1" s="318"/>
      <c r="ETO1" s="318"/>
      <c r="ETP1" s="318"/>
      <c r="ETQ1" s="318"/>
      <c r="ETR1" s="318"/>
      <c r="ETS1" s="318"/>
      <c r="ETT1" s="318"/>
      <c r="ETU1" s="318"/>
      <c r="ETV1" s="318"/>
      <c r="ETW1" s="318"/>
      <c r="ETX1" s="318"/>
      <c r="ETY1" s="318"/>
      <c r="ETZ1" s="318"/>
      <c r="EUA1" s="318"/>
      <c r="EUB1" s="318"/>
      <c r="EUC1" s="318"/>
      <c r="EUD1" s="318"/>
      <c r="EUE1" s="318"/>
      <c r="EUF1" s="318"/>
      <c r="EUG1" s="318"/>
      <c r="EUH1" s="318"/>
      <c r="EUI1" s="318"/>
      <c r="EUJ1" s="318"/>
      <c r="EUK1" s="318"/>
      <c r="EUL1" s="318"/>
      <c r="EUM1" s="318"/>
      <c r="EUN1" s="318"/>
      <c r="EUO1" s="318"/>
      <c r="EUP1" s="318"/>
      <c r="EUQ1" s="318"/>
      <c r="EUR1" s="318"/>
      <c r="EUS1" s="318"/>
      <c r="EUT1" s="318"/>
      <c r="EUU1" s="318"/>
      <c r="EUV1" s="318"/>
      <c r="EUW1" s="318"/>
      <c r="EUX1" s="318"/>
      <c r="EUY1" s="318"/>
      <c r="EUZ1" s="318"/>
      <c r="EVA1" s="318"/>
      <c r="EVB1" s="318"/>
      <c r="EVC1" s="318"/>
      <c r="EVD1" s="318"/>
      <c r="EVE1" s="318"/>
      <c r="EVF1" s="318"/>
      <c r="EVG1" s="318"/>
      <c r="EVH1" s="318"/>
      <c r="EVI1" s="318"/>
      <c r="EVJ1" s="318"/>
      <c r="EVK1" s="318"/>
      <c r="EVL1" s="318"/>
      <c r="EVM1" s="318"/>
      <c r="EVN1" s="318"/>
      <c r="EVO1" s="318"/>
      <c r="EVP1" s="318"/>
      <c r="EVQ1" s="318"/>
      <c r="EVR1" s="318"/>
      <c r="EVS1" s="318"/>
      <c r="EVT1" s="318"/>
      <c r="EVU1" s="318"/>
      <c r="EVV1" s="318"/>
      <c r="EVW1" s="318"/>
      <c r="EVX1" s="318"/>
      <c r="EVY1" s="318"/>
      <c r="EVZ1" s="318"/>
      <c r="EWA1" s="318"/>
      <c r="EWB1" s="318"/>
      <c r="EWC1" s="318"/>
      <c r="EWD1" s="318"/>
      <c r="EWE1" s="318"/>
      <c r="EWF1" s="318"/>
      <c r="EWG1" s="318"/>
      <c r="EWH1" s="318"/>
      <c r="EWI1" s="318"/>
      <c r="EWJ1" s="318"/>
      <c r="EWK1" s="318"/>
      <c r="EWL1" s="318"/>
      <c r="EWM1" s="318"/>
      <c r="EWN1" s="318"/>
      <c r="EWO1" s="318"/>
      <c r="EWP1" s="318"/>
      <c r="EWQ1" s="318"/>
      <c r="EWR1" s="318"/>
      <c r="EWS1" s="318"/>
      <c r="EWT1" s="318"/>
      <c r="EWU1" s="318"/>
      <c r="EWV1" s="318"/>
      <c r="EWW1" s="318"/>
      <c r="EWX1" s="318"/>
      <c r="EWY1" s="318"/>
      <c r="EWZ1" s="318"/>
      <c r="EXA1" s="318"/>
      <c r="EXB1" s="318"/>
      <c r="EXC1" s="318"/>
      <c r="EXD1" s="318"/>
      <c r="EXE1" s="318"/>
      <c r="EXF1" s="318"/>
      <c r="EXG1" s="318"/>
      <c r="EXH1" s="318"/>
      <c r="EXI1" s="318"/>
      <c r="EXJ1" s="318"/>
      <c r="EXK1" s="318"/>
      <c r="EXL1" s="318"/>
      <c r="EXM1" s="318"/>
      <c r="EXN1" s="318"/>
      <c r="EXO1" s="318"/>
      <c r="EXP1" s="278"/>
      <c r="EXQ1" s="278"/>
      <c r="EXR1" s="278"/>
      <c r="EXS1" s="278"/>
      <c r="EXT1" s="278"/>
      <c r="EXU1" s="278"/>
      <c r="EXV1" s="278"/>
      <c r="EXW1" s="278"/>
      <c r="EXX1" s="278"/>
      <c r="EXY1" s="278"/>
      <c r="EXZ1" s="278"/>
      <c r="EYA1" s="278"/>
      <c r="EYB1" s="278"/>
      <c r="EYC1" s="278"/>
      <c r="EYD1" s="278"/>
      <c r="EYE1" s="278"/>
      <c r="EYF1" s="278"/>
      <c r="EYG1" s="278"/>
      <c r="EYH1" s="278"/>
      <c r="EYI1" s="278"/>
      <c r="EYJ1" s="278"/>
      <c r="EYK1" s="278"/>
      <c r="EYL1" s="278"/>
      <c r="EYM1" s="278"/>
      <c r="EYN1" s="278"/>
      <c r="EYO1" s="278"/>
      <c r="EYP1" s="278"/>
      <c r="EYQ1" s="278"/>
      <c r="EYR1" s="278"/>
      <c r="EYS1" s="278"/>
      <c r="EYT1" s="278"/>
      <c r="EYU1" s="278"/>
      <c r="EYV1" s="278"/>
      <c r="EYW1" s="278"/>
      <c r="EYX1" s="278"/>
      <c r="EYY1" s="278"/>
      <c r="EYZ1" s="278"/>
      <c r="EZA1" s="278"/>
      <c r="EZB1" s="278"/>
      <c r="EZC1" s="278"/>
      <c r="EZD1" s="278"/>
      <c r="EZE1" s="278"/>
      <c r="EZF1" s="278"/>
      <c r="EZG1" s="278"/>
      <c r="EZH1" s="278"/>
      <c r="EZI1" s="278"/>
      <c r="EZJ1" s="278"/>
      <c r="EZK1" s="278"/>
      <c r="EZL1" s="278"/>
      <c r="EZM1" s="278"/>
      <c r="EZN1" s="278"/>
      <c r="EZO1" s="278"/>
      <c r="EZP1" s="278"/>
      <c r="EZQ1" s="278"/>
      <c r="EZR1" s="278"/>
      <c r="EZS1" s="278"/>
      <c r="EZT1" s="278"/>
      <c r="EZU1" s="278"/>
      <c r="EZV1" s="278"/>
      <c r="EZW1" s="278"/>
      <c r="EZX1" s="278"/>
      <c r="EZY1" s="278"/>
      <c r="EZZ1" s="278"/>
      <c r="FAA1" s="278"/>
      <c r="FAB1" s="278"/>
      <c r="FAC1" s="278"/>
      <c r="FAD1" s="278"/>
      <c r="FAE1" s="278"/>
      <c r="FAF1" s="278"/>
      <c r="FAG1" s="278"/>
      <c r="FAH1" s="278"/>
      <c r="FAI1" s="278"/>
      <c r="FAJ1" s="278"/>
      <c r="FAK1" s="278"/>
      <c r="FAL1" s="278"/>
      <c r="FAM1" s="278"/>
      <c r="FAN1" s="278"/>
      <c r="FAO1" s="278"/>
      <c r="FAP1" s="278"/>
      <c r="FAQ1" s="278"/>
      <c r="FAR1" s="278"/>
      <c r="FAS1" s="278"/>
      <c r="FAT1" s="278"/>
      <c r="FAU1" s="278"/>
      <c r="FAV1" s="278"/>
      <c r="FAW1" s="278"/>
      <c r="FAX1" s="278"/>
      <c r="FAY1" s="278"/>
      <c r="FAZ1" s="278"/>
      <c r="FBA1" s="278"/>
      <c r="FBB1" s="278"/>
      <c r="FBC1" s="278"/>
      <c r="FBD1" s="318"/>
      <c r="FBE1" s="318"/>
      <c r="FBF1" s="318"/>
      <c r="FBG1" s="318"/>
      <c r="FBH1" s="318"/>
      <c r="FBI1" s="318"/>
      <c r="FBJ1" s="318"/>
      <c r="FBK1" s="318"/>
      <c r="FBL1" s="318"/>
      <c r="FBM1" s="318"/>
      <c r="FBN1" s="318"/>
      <c r="FBO1" s="318"/>
      <c r="FBP1" s="318"/>
      <c r="FBQ1" s="318"/>
      <c r="FBR1" s="318"/>
      <c r="FBS1" s="318"/>
      <c r="FBT1" s="318"/>
      <c r="FBU1" s="318"/>
      <c r="FBV1" s="318"/>
      <c r="FBW1" s="318"/>
      <c r="FBX1" s="318"/>
      <c r="FBY1" s="318"/>
      <c r="FBZ1" s="318"/>
      <c r="FCA1" s="318"/>
      <c r="FCB1" s="318"/>
      <c r="FCC1" s="318"/>
      <c r="FCD1" s="318"/>
      <c r="FCE1" s="318"/>
      <c r="FCF1" s="318"/>
      <c r="FCG1" s="318"/>
      <c r="FCH1" s="318"/>
      <c r="FCI1" s="318"/>
      <c r="FCJ1" s="318"/>
      <c r="FCK1" s="318"/>
      <c r="FCL1" s="318"/>
      <c r="FCM1" s="318"/>
      <c r="FCN1" s="318"/>
      <c r="FCO1" s="318"/>
      <c r="FCP1" s="318"/>
      <c r="FCQ1" s="318"/>
      <c r="FCR1" s="318"/>
      <c r="FCS1" s="318"/>
      <c r="FCT1" s="318"/>
      <c r="FCU1" s="318"/>
      <c r="FCV1" s="318"/>
      <c r="FCW1" s="318"/>
      <c r="FCX1" s="318"/>
      <c r="FCY1" s="318"/>
      <c r="FCZ1" s="318"/>
      <c r="FDA1" s="318"/>
      <c r="FDB1" s="318"/>
      <c r="FDC1" s="318"/>
      <c r="FDD1" s="318"/>
      <c r="FDE1" s="318"/>
      <c r="FDF1" s="318"/>
      <c r="FDG1" s="318"/>
      <c r="FDH1" s="318"/>
      <c r="FDI1" s="318"/>
      <c r="FDJ1" s="318"/>
      <c r="FDK1" s="318"/>
      <c r="FDL1" s="318"/>
      <c r="FDM1" s="318"/>
      <c r="FDN1" s="318"/>
      <c r="FDO1" s="318"/>
      <c r="FDP1" s="318"/>
      <c r="FDQ1" s="318"/>
      <c r="FDR1" s="318"/>
      <c r="FDS1" s="318"/>
      <c r="FDT1" s="318"/>
      <c r="FDU1" s="318"/>
      <c r="FDV1" s="318"/>
      <c r="FDW1" s="318"/>
      <c r="FDX1" s="318"/>
      <c r="FDY1" s="318"/>
      <c r="FDZ1" s="318"/>
      <c r="FEA1" s="318"/>
      <c r="FEB1" s="318"/>
      <c r="FEC1" s="318"/>
      <c r="FED1" s="318"/>
      <c r="FEE1" s="318"/>
      <c r="FEF1" s="318"/>
      <c r="FEG1" s="318"/>
      <c r="FEH1" s="318"/>
      <c r="FEI1" s="318"/>
      <c r="FEJ1" s="318"/>
      <c r="FEK1" s="318"/>
      <c r="FEL1" s="318"/>
      <c r="FEM1" s="318"/>
      <c r="FEN1" s="318"/>
      <c r="FEO1" s="318"/>
      <c r="FEP1" s="318"/>
      <c r="FEQ1" s="318"/>
      <c r="FER1" s="318"/>
      <c r="FES1" s="318"/>
      <c r="FET1" s="318"/>
      <c r="FEU1" s="318"/>
      <c r="FEV1" s="318"/>
      <c r="FEW1" s="318"/>
      <c r="FEX1" s="318"/>
      <c r="FEY1" s="318"/>
      <c r="FEZ1" s="318"/>
      <c r="FFA1" s="318"/>
      <c r="FFB1" s="318"/>
      <c r="FFC1" s="318"/>
      <c r="FFD1" s="318"/>
      <c r="FFE1" s="318"/>
      <c r="FFF1" s="318"/>
      <c r="FFG1" s="318"/>
      <c r="FFH1" s="318"/>
      <c r="FFI1" s="318"/>
      <c r="FFJ1" s="318"/>
      <c r="FFK1" s="318"/>
      <c r="FFL1" s="318"/>
      <c r="FFM1" s="318"/>
      <c r="FFN1" s="318"/>
      <c r="FFO1" s="318"/>
      <c r="FFP1" s="318"/>
      <c r="FFQ1" s="318"/>
      <c r="FFR1" s="318"/>
      <c r="FFS1" s="318"/>
      <c r="FFT1" s="318"/>
      <c r="FFU1" s="318"/>
      <c r="FFV1" s="318"/>
      <c r="FFW1" s="318"/>
      <c r="FFX1" s="318"/>
      <c r="FFY1" s="318"/>
      <c r="FFZ1" s="318"/>
      <c r="FGA1" s="318"/>
      <c r="FGB1" s="318"/>
      <c r="FGC1" s="318"/>
      <c r="FGD1" s="318"/>
      <c r="FGE1" s="318"/>
      <c r="FGF1" s="318"/>
      <c r="FGG1" s="318"/>
      <c r="FGH1" s="318"/>
      <c r="FGI1" s="318"/>
      <c r="FGJ1" s="318"/>
      <c r="FGK1" s="318"/>
      <c r="FGL1" s="318"/>
      <c r="FGM1" s="318"/>
      <c r="FGN1" s="318"/>
      <c r="FGO1" s="318"/>
      <c r="FGP1" s="318"/>
      <c r="FGQ1" s="318"/>
      <c r="FGR1" s="318"/>
      <c r="FGS1" s="318"/>
      <c r="FGT1" s="318"/>
      <c r="FGU1" s="318"/>
      <c r="FGV1" s="318"/>
      <c r="FGW1" s="318"/>
      <c r="FGX1" s="318"/>
      <c r="FGY1" s="318"/>
      <c r="FGZ1" s="318"/>
      <c r="FHA1" s="318"/>
      <c r="FHB1" s="318"/>
      <c r="FHC1" s="318"/>
      <c r="FHD1" s="318"/>
      <c r="FHE1" s="318"/>
      <c r="FHF1" s="318"/>
      <c r="FHG1" s="318"/>
      <c r="FHH1" s="318"/>
      <c r="FHI1" s="318"/>
      <c r="FHJ1" s="318"/>
      <c r="FHK1" s="318"/>
      <c r="FHL1" s="278"/>
      <c r="FHM1" s="278"/>
      <c r="FHN1" s="278"/>
      <c r="FHO1" s="278"/>
      <c r="FHP1" s="278"/>
      <c r="FHQ1" s="278"/>
      <c r="FHR1" s="278"/>
      <c r="FHS1" s="278"/>
      <c r="FHT1" s="278"/>
      <c r="FHU1" s="278"/>
      <c r="FHV1" s="278"/>
      <c r="FHW1" s="278"/>
      <c r="FHX1" s="278"/>
      <c r="FHY1" s="278"/>
      <c r="FHZ1" s="278"/>
      <c r="FIA1" s="278"/>
      <c r="FIB1" s="278"/>
      <c r="FIC1" s="278"/>
      <c r="FID1" s="278"/>
      <c r="FIE1" s="278"/>
      <c r="FIF1" s="278"/>
      <c r="FIG1" s="278"/>
      <c r="FIH1" s="278"/>
      <c r="FII1" s="278"/>
      <c r="FIJ1" s="278"/>
      <c r="FIK1" s="278"/>
      <c r="FIL1" s="278"/>
      <c r="FIM1" s="278"/>
      <c r="FIN1" s="278"/>
      <c r="FIO1" s="278"/>
      <c r="FIP1" s="278"/>
      <c r="FIQ1" s="278"/>
      <c r="FIR1" s="278"/>
      <c r="FIS1" s="278"/>
      <c r="FIT1" s="278"/>
      <c r="FIU1" s="278"/>
      <c r="FIV1" s="278"/>
      <c r="FIW1" s="278"/>
      <c r="FIX1" s="278"/>
      <c r="FIY1" s="278"/>
      <c r="FIZ1" s="278"/>
      <c r="FJA1" s="278"/>
      <c r="FJB1" s="278"/>
      <c r="FJC1" s="278"/>
      <c r="FJD1" s="278"/>
      <c r="FJE1" s="278"/>
      <c r="FJF1" s="278"/>
      <c r="FJG1" s="278"/>
      <c r="FJH1" s="278"/>
      <c r="FJI1" s="278"/>
      <c r="FJJ1" s="278"/>
      <c r="FJK1" s="278"/>
      <c r="FJL1" s="278"/>
      <c r="FJM1" s="278"/>
      <c r="FJN1" s="278"/>
      <c r="FJO1" s="278"/>
      <c r="FJP1" s="278"/>
      <c r="FJQ1" s="278"/>
      <c r="FJR1" s="278"/>
      <c r="FJS1" s="278"/>
      <c r="FJT1" s="278"/>
      <c r="FJU1" s="278"/>
      <c r="FJV1" s="278"/>
      <c r="FJW1" s="278"/>
      <c r="FJX1" s="278"/>
      <c r="FJY1" s="278"/>
      <c r="FJZ1" s="278"/>
      <c r="FKA1" s="278"/>
      <c r="FKB1" s="278"/>
      <c r="FKC1" s="278"/>
      <c r="FKD1" s="278"/>
      <c r="FKE1" s="278"/>
      <c r="FKF1" s="278"/>
      <c r="FKG1" s="278"/>
      <c r="FKH1" s="278"/>
      <c r="FKI1" s="278"/>
      <c r="FKJ1" s="278"/>
      <c r="FKK1" s="278"/>
      <c r="FKL1" s="278"/>
      <c r="FKM1" s="278"/>
      <c r="FKN1" s="278"/>
      <c r="FKO1" s="278"/>
      <c r="FKP1" s="278"/>
      <c r="FKQ1" s="278"/>
      <c r="FKR1" s="278"/>
      <c r="FKS1" s="278"/>
      <c r="FKT1" s="278"/>
      <c r="FKU1" s="278"/>
      <c r="FKV1" s="278"/>
      <c r="FKW1" s="278"/>
      <c r="FKX1" s="278"/>
      <c r="FKY1" s="278"/>
      <c r="FKZ1" s="318"/>
      <c r="FLA1" s="318"/>
      <c r="FLB1" s="318"/>
      <c r="FLC1" s="318"/>
      <c r="FLD1" s="318"/>
      <c r="FLE1" s="318"/>
      <c r="FLF1" s="318"/>
      <c r="FLG1" s="318"/>
      <c r="FLH1" s="318"/>
      <c r="FLI1" s="318"/>
      <c r="FLJ1" s="318"/>
      <c r="FLK1" s="318"/>
      <c r="FLL1" s="318"/>
      <c r="FLM1" s="318"/>
      <c r="FLN1" s="318"/>
      <c r="FLO1" s="318"/>
      <c r="FLP1" s="318"/>
      <c r="FLQ1" s="318"/>
      <c r="FLR1" s="318"/>
      <c r="FLS1" s="318"/>
      <c r="FLT1" s="318"/>
      <c r="FLU1" s="318"/>
      <c r="FLV1" s="318"/>
      <c r="FLW1" s="318"/>
      <c r="FLX1" s="318"/>
      <c r="FLY1" s="318"/>
      <c r="FLZ1" s="318"/>
      <c r="FMA1" s="318"/>
      <c r="FMB1" s="318"/>
      <c r="FMC1" s="318"/>
      <c r="FMD1" s="318"/>
      <c r="FME1" s="318"/>
      <c r="FMF1" s="318"/>
      <c r="FMG1" s="318"/>
      <c r="FMH1" s="318"/>
      <c r="FMI1" s="318"/>
      <c r="FMJ1" s="318"/>
      <c r="FMK1" s="318"/>
      <c r="FML1" s="318"/>
      <c r="FMM1" s="318"/>
      <c r="FMN1" s="318"/>
      <c r="FMO1" s="318"/>
      <c r="FMP1" s="318"/>
      <c r="FMQ1" s="318"/>
      <c r="FMR1" s="318"/>
      <c r="FMS1" s="318"/>
      <c r="FMT1" s="318"/>
      <c r="FMU1" s="318"/>
      <c r="FMV1" s="318"/>
      <c r="FMW1" s="318"/>
      <c r="FMX1" s="318"/>
      <c r="FMY1" s="318"/>
      <c r="FMZ1" s="318"/>
      <c r="FNA1" s="318"/>
      <c r="FNB1" s="318"/>
      <c r="FNC1" s="318"/>
      <c r="FND1" s="318"/>
      <c r="FNE1" s="318"/>
      <c r="FNF1" s="318"/>
      <c r="FNG1" s="318"/>
      <c r="FNH1" s="318"/>
      <c r="FNI1" s="318"/>
      <c r="FNJ1" s="318"/>
      <c r="FNK1" s="318"/>
      <c r="FNL1" s="318"/>
      <c r="FNM1" s="318"/>
      <c r="FNN1" s="318"/>
      <c r="FNO1" s="318"/>
      <c r="FNP1" s="318"/>
      <c r="FNQ1" s="318"/>
      <c r="FNR1" s="318"/>
      <c r="FNS1" s="318"/>
      <c r="FNT1" s="318"/>
      <c r="FNU1" s="318"/>
      <c r="FNV1" s="318"/>
      <c r="FNW1" s="318"/>
      <c r="FNX1" s="318"/>
      <c r="FNY1" s="318"/>
      <c r="FNZ1" s="318"/>
      <c r="FOA1" s="318"/>
      <c r="FOB1" s="318"/>
      <c r="FOC1" s="318"/>
      <c r="FOD1" s="318"/>
      <c r="FOE1" s="318"/>
      <c r="FOF1" s="318"/>
      <c r="FOG1" s="318"/>
      <c r="FOH1" s="318"/>
      <c r="FOI1" s="318"/>
      <c r="FOJ1" s="318"/>
      <c r="FOK1" s="318"/>
      <c r="FOL1" s="318"/>
      <c r="FOM1" s="318"/>
      <c r="FON1" s="318"/>
      <c r="FOO1" s="318"/>
      <c r="FOP1" s="318"/>
      <c r="FOQ1" s="318"/>
      <c r="FOR1" s="318"/>
      <c r="FOS1" s="318"/>
      <c r="FOT1" s="318"/>
      <c r="FOU1" s="318"/>
      <c r="FOV1" s="318"/>
      <c r="FOW1" s="318"/>
      <c r="FOX1" s="318"/>
      <c r="FOY1" s="318"/>
      <c r="FOZ1" s="318"/>
      <c r="FPA1" s="318"/>
      <c r="FPB1" s="318"/>
      <c r="FPC1" s="318"/>
      <c r="FPD1" s="318"/>
      <c r="FPE1" s="318"/>
      <c r="FPF1" s="318"/>
      <c r="FPG1" s="318"/>
      <c r="FPH1" s="318"/>
      <c r="FPI1" s="318"/>
      <c r="FPJ1" s="318"/>
      <c r="FPK1" s="318"/>
      <c r="FPL1" s="318"/>
      <c r="FPM1" s="318"/>
      <c r="FPN1" s="318"/>
      <c r="FPO1" s="318"/>
      <c r="FPP1" s="318"/>
      <c r="FPQ1" s="318"/>
      <c r="FPR1" s="318"/>
      <c r="FPS1" s="318"/>
      <c r="FPT1" s="318"/>
      <c r="FPU1" s="318"/>
      <c r="FPV1" s="318"/>
      <c r="FPW1" s="318"/>
      <c r="FPX1" s="318"/>
      <c r="FPY1" s="318"/>
      <c r="FPZ1" s="318"/>
      <c r="FQA1" s="318"/>
      <c r="FQB1" s="318"/>
      <c r="FQC1" s="318"/>
      <c r="FQD1" s="318"/>
      <c r="FQE1" s="318"/>
      <c r="FQF1" s="318"/>
      <c r="FQG1" s="318"/>
      <c r="FQH1" s="318"/>
      <c r="FQI1" s="318"/>
      <c r="FQJ1" s="318"/>
      <c r="FQK1" s="318"/>
      <c r="FQL1" s="318"/>
      <c r="FQM1" s="318"/>
      <c r="FQN1" s="318"/>
      <c r="FQO1" s="318"/>
      <c r="FQP1" s="318"/>
      <c r="FQQ1" s="318"/>
      <c r="FQR1" s="318"/>
      <c r="FQS1" s="318"/>
      <c r="FQT1" s="318"/>
      <c r="FQU1" s="318"/>
      <c r="FQV1" s="318"/>
      <c r="FQW1" s="318"/>
      <c r="FQX1" s="318"/>
      <c r="FQY1" s="318"/>
      <c r="FQZ1" s="318"/>
      <c r="FRA1" s="318"/>
      <c r="FRB1" s="318"/>
      <c r="FRC1" s="318"/>
      <c r="FRD1" s="318"/>
      <c r="FRE1" s="318"/>
      <c r="FRF1" s="318"/>
      <c r="FRG1" s="318"/>
      <c r="FRH1" s="278"/>
      <c r="FRI1" s="278"/>
      <c r="FRJ1" s="278"/>
      <c r="FRK1" s="278"/>
      <c r="FRL1" s="278"/>
      <c r="FRM1" s="278"/>
      <c r="FRN1" s="278"/>
      <c r="FRO1" s="278"/>
      <c r="FRP1" s="278"/>
      <c r="FRQ1" s="278"/>
      <c r="FRR1" s="278"/>
      <c r="FRS1" s="278"/>
      <c r="FRT1" s="278"/>
      <c r="FRU1" s="278"/>
      <c r="FRV1" s="278"/>
      <c r="FRW1" s="278"/>
      <c r="FRX1" s="278"/>
      <c r="FRY1" s="278"/>
      <c r="FRZ1" s="278"/>
      <c r="FSA1" s="278"/>
      <c r="FSB1" s="278"/>
      <c r="FSC1" s="278"/>
      <c r="FSD1" s="278"/>
      <c r="FSE1" s="278"/>
      <c r="FSF1" s="278"/>
      <c r="FSG1" s="278"/>
      <c r="FSH1" s="278"/>
      <c r="FSI1" s="278"/>
      <c r="FSJ1" s="278"/>
      <c r="FSK1" s="278"/>
      <c r="FSL1" s="278"/>
      <c r="FSM1" s="278"/>
      <c r="FSN1" s="278"/>
      <c r="FSO1" s="278"/>
      <c r="FSP1" s="278"/>
      <c r="FSQ1" s="278"/>
      <c r="FSR1" s="278"/>
      <c r="FSS1" s="278"/>
      <c r="FST1" s="278"/>
      <c r="FSU1" s="278"/>
      <c r="FSV1" s="278"/>
      <c r="FSW1" s="278"/>
      <c r="FSX1" s="278"/>
      <c r="FSY1" s="278"/>
      <c r="FSZ1" s="278"/>
      <c r="FTA1" s="278"/>
      <c r="FTB1" s="278"/>
      <c r="FTC1" s="278"/>
      <c r="FTD1" s="278"/>
      <c r="FTE1" s="278"/>
      <c r="FTF1" s="278"/>
      <c r="FTG1" s="278"/>
      <c r="FTH1" s="278"/>
      <c r="FTI1" s="278"/>
      <c r="FTJ1" s="278"/>
      <c r="FTK1" s="278"/>
      <c r="FTL1" s="278"/>
      <c r="FTM1" s="278"/>
      <c r="FTN1" s="278"/>
      <c r="FTO1" s="278"/>
      <c r="FTP1" s="278"/>
      <c r="FTQ1" s="278"/>
      <c r="FTR1" s="278"/>
      <c r="FTS1" s="278"/>
      <c r="FTT1" s="278"/>
      <c r="FTU1" s="278"/>
      <c r="FTV1" s="278"/>
      <c r="FTW1" s="278"/>
      <c r="FTX1" s="278"/>
      <c r="FTY1" s="278"/>
      <c r="FTZ1" s="278"/>
      <c r="FUA1" s="278"/>
      <c r="FUB1" s="278"/>
      <c r="FUC1" s="278"/>
      <c r="FUD1" s="278"/>
      <c r="FUE1" s="278"/>
      <c r="FUF1" s="278"/>
      <c r="FUG1" s="278"/>
      <c r="FUH1" s="278"/>
      <c r="FUI1" s="278"/>
      <c r="FUJ1" s="278"/>
      <c r="FUK1" s="278"/>
      <c r="FUL1" s="278"/>
      <c r="FUM1" s="278"/>
      <c r="FUN1" s="278"/>
      <c r="FUO1" s="278"/>
      <c r="FUP1" s="278"/>
      <c r="FUQ1" s="278"/>
      <c r="FUR1" s="278"/>
      <c r="FUS1" s="278"/>
      <c r="FUT1" s="278"/>
      <c r="FUU1" s="278"/>
      <c r="FUV1" s="318"/>
      <c r="FUW1" s="318"/>
      <c r="FUX1" s="318"/>
      <c r="FUY1" s="318"/>
      <c r="FUZ1" s="318"/>
      <c r="FVA1" s="318"/>
      <c r="FVB1" s="318"/>
      <c r="FVC1" s="318"/>
      <c r="FVD1" s="318"/>
      <c r="FVE1" s="318"/>
      <c r="FVF1" s="318"/>
      <c r="FVG1" s="318"/>
      <c r="FVH1" s="318"/>
      <c r="FVI1" s="318"/>
      <c r="FVJ1" s="318"/>
      <c r="FVK1" s="318"/>
      <c r="FVL1" s="318"/>
      <c r="FVM1" s="318"/>
      <c r="FVN1" s="318"/>
      <c r="FVO1" s="318"/>
      <c r="FVP1" s="318"/>
      <c r="FVQ1" s="318"/>
      <c r="FVR1" s="318"/>
      <c r="FVS1" s="318"/>
      <c r="FVT1" s="318"/>
      <c r="FVU1" s="318"/>
      <c r="FVV1" s="318"/>
      <c r="FVW1" s="318"/>
      <c r="FVX1" s="318"/>
      <c r="FVY1" s="318"/>
      <c r="FVZ1" s="318"/>
      <c r="FWA1" s="318"/>
      <c r="FWB1" s="318"/>
      <c r="FWC1" s="318"/>
      <c r="FWD1" s="318"/>
      <c r="FWE1" s="318"/>
      <c r="FWF1" s="318"/>
      <c r="FWG1" s="318"/>
      <c r="FWH1" s="318"/>
      <c r="FWI1" s="318"/>
      <c r="FWJ1" s="318"/>
      <c r="FWK1" s="318"/>
      <c r="FWL1" s="318"/>
      <c r="FWM1" s="318"/>
      <c r="FWN1" s="318"/>
      <c r="FWO1" s="318"/>
      <c r="FWP1" s="318"/>
      <c r="FWQ1" s="318"/>
      <c r="FWR1" s="318"/>
      <c r="FWS1" s="318"/>
      <c r="FWT1" s="318"/>
      <c r="FWU1" s="318"/>
      <c r="FWV1" s="318"/>
      <c r="FWW1" s="318"/>
      <c r="FWX1" s="318"/>
      <c r="FWY1" s="318"/>
      <c r="FWZ1" s="318"/>
      <c r="FXA1" s="318"/>
      <c r="FXB1" s="318"/>
      <c r="FXC1" s="318"/>
      <c r="FXD1" s="318"/>
      <c r="FXE1" s="318"/>
      <c r="FXF1" s="318"/>
      <c r="FXG1" s="318"/>
      <c r="FXH1" s="318"/>
      <c r="FXI1" s="318"/>
      <c r="FXJ1" s="318"/>
      <c r="FXK1" s="318"/>
      <c r="FXL1" s="318"/>
      <c r="FXM1" s="318"/>
      <c r="FXN1" s="318"/>
      <c r="FXO1" s="318"/>
      <c r="FXP1" s="318"/>
      <c r="FXQ1" s="318"/>
      <c r="FXR1" s="318"/>
      <c r="FXS1" s="318"/>
      <c r="FXT1" s="318"/>
      <c r="FXU1" s="318"/>
      <c r="FXV1" s="318"/>
      <c r="FXW1" s="318"/>
      <c r="FXX1" s="318"/>
      <c r="FXY1" s="318"/>
      <c r="FXZ1" s="318"/>
      <c r="FYA1" s="318"/>
      <c r="FYB1" s="318"/>
      <c r="FYC1" s="318"/>
      <c r="FYD1" s="318"/>
      <c r="FYE1" s="318"/>
      <c r="FYF1" s="318"/>
      <c r="FYG1" s="318"/>
      <c r="FYH1" s="318"/>
      <c r="FYI1" s="318"/>
      <c r="FYJ1" s="318"/>
      <c r="FYK1" s="318"/>
      <c r="FYL1" s="318"/>
      <c r="FYM1" s="318"/>
      <c r="FYN1" s="318"/>
      <c r="FYO1" s="318"/>
      <c r="FYP1" s="318"/>
      <c r="FYQ1" s="318"/>
      <c r="FYR1" s="318"/>
      <c r="FYS1" s="318"/>
      <c r="FYT1" s="318"/>
      <c r="FYU1" s="318"/>
      <c r="FYV1" s="318"/>
      <c r="FYW1" s="318"/>
      <c r="FYX1" s="318"/>
      <c r="FYY1" s="318"/>
      <c r="FYZ1" s="318"/>
      <c r="FZA1" s="318"/>
      <c r="FZB1" s="318"/>
      <c r="FZC1" s="318"/>
      <c r="FZD1" s="318"/>
      <c r="FZE1" s="318"/>
      <c r="FZF1" s="318"/>
      <c r="FZG1" s="318"/>
      <c r="FZH1" s="318"/>
      <c r="FZI1" s="318"/>
      <c r="FZJ1" s="318"/>
      <c r="FZK1" s="318"/>
      <c r="FZL1" s="318"/>
      <c r="FZM1" s="318"/>
      <c r="FZN1" s="318"/>
      <c r="FZO1" s="318"/>
      <c r="FZP1" s="318"/>
      <c r="FZQ1" s="318"/>
      <c r="FZR1" s="318"/>
      <c r="FZS1" s="318"/>
      <c r="FZT1" s="318"/>
      <c r="FZU1" s="318"/>
      <c r="FZV1" s="318"/>
      <c r="FZW1" s="318"/>
      <c r="FZX1" s="318"/>
      <c r="FZY1" s="318"/>
      <c r="FZZ1" s="318"/>
      <c r="GAA1" s="318"/>
      <c r="GAB1" s="318"/>
      <c r="GAC1" s="318"/>
      <c r="GAD1" s="318"/>
      <c r="GAE1" s="318"/>
      <c r="GAF1" s="318"/>
      <c r="GAG1" s="318"/>
      <c r="GAH1" s="318"/>
      <c r="GAI1" s="318"/>
      <c r="GAJ1" s="318"/>
      <c r="GAK1" s="318"/>
      <c r="GAL1" s="318"/>
      <c r="GAM1" s="318"/>
      <c r="GAN1" s="318"/>
      <c r="GAO1" s="318"/>
      <c r="GAP1" s="318"/>
      <c r="GAQ1" s="318"/>
      <c r="GAR1" s="318"/>
      <c r="GAS1" s="318"/>
      <c r="GAT1" s="318"/>
      <c r="GAU1" s="318"/>
      <c r="GAV1" s="318"/>
      <c r="GAW1" s="318"/>
      <c r="GAX1" s="318"/>
      <c r="GAY1" s="318"/>
      <c r="GAZ1" s="318"/>
      <c r="GBA1" s="318"/>
      <c r="GBB1" s="318"/>
      <c r="GBC1" s="318"/>
      <c r="GBD1" s="278"/>
      <c r="GBE1" s="278"/>
      <c r="GBF1" s="278"/>
      <c r="GBG1" s="278"/>
      <c r="GBH1" s="278"/>
      <c r="GBI1" s="278"/>
      <c r="GBJ1" s="278"/>
      <c r="GBK1" s="278"/>
      <c r="GBL1" s="278"/>
      <c r="GBM1" s="278"/>
      <c r="GBN1" s="278"/>
      <c r="GBO1" s="278"/>
      <c r="GBP1" s="278"/>
      <c r="GBQ1" s="278"/>
      <c r="GBR1" s="278"/>
      <c r="GBS1" s="278"/>
      <c r="GBT1" s="278"/>
      <c r="GBU1" s="278"/>
      <c r="GBV1" s="278"/>
      <c r="GBW1" s="278"/>
      <c r="GBX1" s="278"/>
      <c r="GBY1" s="278"/>
      <c r="GBZ1" s="278"/>
      <c r="GCA1" s="278"/>
      <c r="GCB1" s="278"/>
      <c r="GCC1" s="278"/>
      <c r="GCD1" s="278"/>
      <c r="GCE1" s="278"/>
      <c r="GCF1" s="278"/>
      <c r="GCG1" s="278"/>
      <c r="GCH1" s="278"/>
      <c r="GCI1" s="278"/>
      <c r="GCJ1" s="278"/>
      <c r="GCK1" s="278"/>
      <c r="GCL1" s="278"/>
      <c r="GCM1" s="278"/>
      <c r="GCN1" s="278"/>
      <c r="GCO1" s="278"/>
      <c r="GCP1" s="278"/>
      <c r="GCQ1" s="278"/>
      <c r="GCR1" s="278"/>
      <c r="GCS1" s="278"/>
      <c r="GCT1" s="278"/>
      <c r="GCU1" s="278"/>
      <c r="GCV1" s="278"/>
      <c r="GCW1" s="278"/>
      <c r="GCX1" s="278"/>
      <c r="GCY1" s="278"/>
      <c r="GCZ1" s="278"/>
      <c r="GDA1" s="278"/>
      <c r="GDB1" s="278"/>
      <c r="GDC1" s="278"/>
      <c r="GDD1" s="278"/>
      <c r="GDE1" s="278"/>
      <c r="GDF1" s="278"/>
      <c r="GDG1" s="278"/>
      <c r="GDH1" s="278"/>
      <c r="GDI1" s="278"/>
      <c r="GDJ1" s="278"/>
      <c r="GDK1" s="278"/>
      <c r="GDL1" s="278"/>
      <c r="GDM1" s="278"/>
      <c r="GDN1" s="278"/>
      <c r="GDO1" s="278"/>
      <c r="GDP1" s="278"/>
      <c r="GDQ1" s="278"/>
      <c r="GDR1" s="278"/>
      <c r="GDS1" s="278"/>
      <c r="GDT1" s="278"/>
      <c r="GDU1" s="278"/>
      <c r="GDV1" s="278"/>
      <c r="GDW1" s="278"/>
      <c r="GDX1" s="278"/>
      <c r="GDY1" s="278"/>
      <c r="GDZ1" s="278"/>
      <c r="GEA1" s="278"/>
      <c r="GEB1" s="278"/>
      <c r="GEC1" s="278"/>
      <c r="GED1" s="278"/>
      <c r="GEE1" s="278"/>
      <c r="GEF1" s="278"/>
      <c r="GEG1" s="278"/>
      <c r="GEH1" s="278"/>
      <c r="GEI1" s="278"/>
      <c r="GEJ1" s="278"/>
      <c r="GEK1" s="278"/>
      <c r="GEL1" s="278"/>
      <c r="GEM1" s="278"/>
      <c r="GEN1" s="278"/>
      <c r="GEO1" s="278"/>
      <c r="GEP1" s="278"/>
      <c r="GEQ1" s="278"/>
      <c r="GER1" s="318"/>
      <c r="GES1" s="318"/>
      <c r="GET1" s="318"/>
      <c r="GEU1" s="318"/>
      <c r="GEV1" s="318"/>
      <c r="GEW1" s="318"/>
      <c r="GEX1" s="318"/>
      <c r="GEY1" s="318"/>
      <c r="GEZ1" s="318"/>
      <c r="GFA1" s="318"/>
      <c r="GFB1" s="318"/>
      <c r="GFC1" s="318"/>
      <c r="GFD1" s="318"/>
      <c r="GFE1" s="318"/>
      <c r="GFF1" s="318"/>
      <c r="GFG1" s="318"/>
      <c r="GFH1" s="318"/>
      <c r="GFI1" s="318"/>
      <c r="GFJ1" s="318"/>
      <c r="GFK1" s="318"/>
      <c r="GFL1" s="318"/>
      <c r="GFM1" s="318"/>
      <c r="GFN1" s="318"/>
      <c r="GFO1" s="318"/>
      <c r="GFP1" s="318"/>
      <c r="GFQ1" s="318"/>
      <c r="GFR1" s="318"/>
      <c r="GFS1" s="318"/>
      <c r="GFT1" s="318"/>
      <c r="GFU1" s="318"/>
      <c r="GFV1" s="318"/>
      <c r="GFW1" s="318"/>
      <c r="GFX1" s="318"/>
      <c r="GFY1" s="318"/>
      <c r="GFZ1" s="318"/>
      <c r="GGA1" s="318"/>
      <c r="GGB1" s="318"/>
      <c r="GGC1" s="318"/>
      <c r="GGD1" s="318"/>
      <c r="GGE1" s="318"/>
      <c r="GGF1" s="318"/>
      <c r="GGG1" s="318"/>
      <c r="GGH1" s="318"/>
      <c r="GGI1" s="318"/>
      <c r="GGJ1" s="318"/>
      <c r="GGK1" s="318"/>
      <c r="GGL1" s="318"/>
      <c r="GGM1" s="318"/>
      <c r="GGN1" s="318"/>
      <c r="GGO1" s="318"/>
      <c r="GGP1" s="318"/>
      <c r="GGQ1" s="318"/>
      <c r="GGR1" s="318"/>
      <c r="GGS1" s="318"/>
      <c r="GGT1" s="318"/>
      <c r="GGU1" s="318"/>
      <c r="GGV1" s="318"/>
      <c r="GGW1" s="318"/>
      <c r="GGX1" s="318"/>
      <c r="GGY1" s="318"/>
      <c r="GGZ1" s="318"/>
      <c r="GHA1" s="318"/>
      <c r="GHB1" s="318"/>
      <c r="GHC1" s="318"/>
      <c r="GHD1" s="318"/>
      <c r="GHE1" s="318"/>
      <c r="GHF1" s="318"/>
      <c r="GHG1" s="318"/>
      <c r="GHH1" s="318"/>
      <c r="GHI1" s="318"/>
      <c r="GHJ1" s="318"/>
      <c r="GHK1" s="318"/>
      <c r="GHL1" s="318"/>
      <c r="GHM1" s="318"/>
      <c r="GHN1" s="318"/>
      <c r="GHO1" s="318"/>
      <c r="GHP1" s="318"/>
      <c r="GHQ1" s="318"/>
      <c r="GHR1" s="318"/>
      <c r="GHS1" s="318"/>
      <c r="GHT1" s="318"/>
      <c r="GHU1" s="318"/>
      <c r="GHV1" s="318"/>
      <c r="GHW1" s="318"/>
      <c r="GHX1" s="318"/>
      <c r="GHY1" s="318"/>
      <c r="GHZ1" s="318"/>
      <c r="GIA1" s="318"/>
      <c r="GIB1" s="318"/>
      <c r="GIC1" s="318"/>
      <c r="GID1" s="318"/>
      <c r="GIE1" s="318"/>
      <c r="GIF1" s="318"/>
      <c r="GIG1" s="318"/>
      <c r="GIH1" s="318"/>
      <c r="GII1" s="318"/>
      <c r="GIJ1" s="318"/>
      <c r="GIK1" s="318"/>
      <c r="GIL1" s="318"/>
      <c r="GIM1" s="318"/>
      <c r="GIN1" s="318"/>
      <c r="GIO1" s="318"/>
      <c r="GIP1" s="318"/>
      <c r="GIQ1" s="318"/>
      <c r="GIR1" s="318"/>
      <c r="GIS1" s="318"/>
      <c r="GIT1" s="318"/>
      <c r="GIU1" s="318"/>
      <c r="GIV1" s="318"/>
      <c r="GIW1" s="318"/>
      <c r="GIX1" s="318"/>
      <c r="GIY1" s="318"/>
      <c r="GIZ1" s="318"/>
      <c r="GJA1" s="318"/>
      <c r="GJB1" s="318"/>
      <c r="GJC1" s="318"/>
      <c r="GJD1" s="318"/>
      <c r="GJE1" s="318"/>
      <c r="GJF1" s="318"/>
      <c r="GJG1" s="318"/>
      <c r="GJH1" s="318"/>
      <c r="GJI1" s="318"/>
      <c r="GJJ1" s="318"/>
      <c r="GJK1" s="318"/>
      <c r="GJL1" s="318"/>
      <c r="GJM1" s="318"/>
      <c r="GJN1" s="318"/>
      <c r="GJO1" s="318"/>
      <c r="GJP1" s="318"/>
      <c r="GJQ1" s="318"/>
      <c r="GJR1" s="318"/>
      <c r="GJS1" s="318"/>
      <c r="GJT1" s="318"/>
      <c r="GJU1" s="318"/>
      <c r="GJV1" s="318"/>
      <c r="GJW1" s="318"/>
      <c r="GJX1" s="318"/>
      <c r="GJY1" s="318"/>
      <c r="GJZ1" s="318"/>
      <c r="GKA1" s="318"/>
      <c r="GKB1" s="318"/>
      <c r="GKC1" s="318"/>
      <c r="GKD1" s="318"/>
      <c r="GKE1" s="318"/>
      <c r="GKF1" s="318"/>
      <c r="GKG1" s="318"/>
      <c r="GKH1" s="318"/>
      <c r="GKI1" s="318"/>
      <c r="GKJ1" s="318"/>
      <c r="GKK1" s="318"/>
      <c r="GKL1" s="318"/>
      <c r="GKM1" s="318"/>
      <c r="GKN1" s="318"/>
      <c r="GKO1" s="318"/>
      <c r="GKP1" s="318"/>
      <c r="GKQ1" s="318"/>
      <c r="GKR1" s="318"/>
      <c r="GKS1" s="318"/>
      <c r="GKT1" s="318"/>
      <c r="GKU1" s="318"/>
      <c r="GKV1" s="318"/>
      <c r="GKW1" s="318"/>
      <c r="GKX1" s="318"/>
      <c r="GKY1" s="318"/>
      <c r="GKZ1" s="278"/>
      <c r="GLA1" s="278"/>
      <c r="GLB1" s="278"/>
      <c r="GLC1" s="278"/>
      <c r="GLD1" s="278"/>
      <c r="GLE1" s="278"/>
      <c r="GLF1" s="278"/>
      <c r="GLG1" s="278"/>
      <c r="GLH1" s="278"/>
      <c r="GLI1" s="278"/>
      <c r="GLJ1" s="278"/>
      <c r="GLK1" s="278"/>
      <c r="GLL1" s="278"/>
      <c r="GLM1" s="278"/>
      <c r="GLN1" s="278"/>
      <c r="GLO1" s="278"/>
      <c r="GLP1" s="278"/>
      <c r="GLQ1" s="278"/>
      <c r="GLR1" s="278"/>
      <c r="GLS1" s="278"/>
      <c r="GLT1" s="278"/>
      <c r="GLU1" s="278"/>
      <c r="GLV1" s="278"/>
      <c r="GLW1" s="278"/>
      <c r="GLX1" s="278"/>
      <c r="GLY1" s="278"/>
      <c r="GLZ1" s="278"/>
      <c r="GMA1" s="278"/>
      <c r="GMB1" s="278"/>
      <c r="GMC1" s="278"/>
      <c r="GMD1" s="278"/>
      <c r="GME1" s="278"/>
      <c r="GMF1" s="278"/>
      <c r="GMG1" s="278"/>
      <c r="GMH1" s="278"/>
      <c r="GMI1" s="278"/>
      <c r="GMJ1" s="278"/>
      <c r="GMK1" s="278"/>
      <c r="GML1" s="278"/>
      <c r="GMM1" s="278"/>
      <c r="GMN1" s="278"/>
      <c r="GMO1" s="278"/>
      <c r="GMP1" s="278"/>
      <c r="GMQ1" s="278"/>
      <c r="GMR1" s="278"/>
      <c r="GMS1" s="278"/>
      <c r="GMT1" s="278"/>
      <c r="GMU1" s="278"/>
      <c r="GMV1" s="278"/>
      <c r="GMW1" s="278"/>
      <c r="GMX1" s="278"/>
      <c r="GMY1" s="278"/>
      <c r="GMZ1" s="278"/>
      <c r="GNA1" s="278"/>
      <c r="GNB1" s="278"/>
      <c r="GNC1" s="278"/>
      <c r="GND1" s="278"/>
      <c r="GNE1" s="278"/>
      <c r="GNF1" s="278"/>
      <c r="GNG1" s="278"/>
      <c r="GNH1" s="278"/>
      <c r="GNI1" s="278"/>
      <c r="GNJ1" s="278"/>
      <c r="GNK1" s="278"/>
      <c r="GNL1" s="278"/>
      <c r="GNM1" s="278"/>
      <c r="GNN1" s="278"/>
      <c r="GNO1" s="278"/>
      <c r="GNP1" s="278"/>
      <c r="GNQ1" s="278"/>
      <c r="GNR1" s="278"/>
      <c r="GNS1" s="278"/>
      <c r="GNT1" s="278"/>
      <c r="GNU1" s="278"/>
      <c r="GNV1" s="278"/>
      <c r="GNW1" s="278"/>
      <c r="GNX1" s="278"/>
      <c r="GNY1" s="278"/>
      <c r="GNZ1" s="278"/>
      <c r="GOA1" s="278"/>
      <c r="GOB1" s="278"/>
      <c r="GOC1" s="278"/>
      <c r="GOD1" s="278"/>
      <c r="GOE1" s="278"/>
      <c r="GOF1" s="278"/>
      <c r="GOG1" s="278"/>
      <c r="GOH1" s="278"/>
      <c r="GOI1" s="278"/>
      <c r="GOJ1" s="278"/>
      <c r="GOK1" s="278"/>
      <c r="GOL1" s="278"/>
      <c r="GOM1" s="278"/>
      <c r="GON1" s="318"/>
      <c r="GOO1" s="318"/>
      <c r="GOP1" s="318"/>
      <c r="GOQ1" s="318"/>
      <c r="GOR1" s="318"/>
      <c r="GOS1" s="318"/>
      <c r="GOT1" s="318"/>
      <c r="GOU1" s="318"/>
      <c r="GOV1" s="318"/>
      <c r="GOW1" s="318"/>
      <c r="GOX1" s="318"/>
      <c r="GOY1" s="318"/>
      <c r="GOZ1" s="318"/>
      <c r="GPA1" s="318"/>
      <c r="GPB1" s="318"/>
      <c r="GPC1" s="318"/>
      <c r="GPD1" s="318"/>
      <c r="GPE1" s="318"/>
      <c r="GPF1" s="318"/>
      <c r="GPG1" s="318"/>
      <c r="GPH1" s="318"/>
      <c r="GPI1" s="318"/>
      <c r="GPJ1" s="318"/>
      <c r="GPK1" s="318"/>
      <c r="GPL1" s="318"/>
      <c r="GPM1" s="318"/>
      <c r="GPN1" s="318"/>
      <c r="GPO1" s="318"/>
      <c r="GPP1" s="318"/>
      <c r="GPQ1" s="318"/>
      <c r="GPR1" s="318"/>
      <c r="GPS1" s="318"/>
      <c r="GPT1" s="318"/>
      <c r="GPU1" s="318"/>
      <c r="GPV1" s="318"/>
      <c r="GPW1" s="318"/>
      <c r="GPX1" s="318"/>
      <c r="GPY1" s="318"/>
      <c r="GPZ1" s="318"/>
      <c r="GQA1" s="318"/>
      <c r="GQB1" s="318"/>
      <c r="GQC1" s="318"/>
      <c r="GQD1" s="318"/>
      <c r="GQE1" s="318"/>
      <c r="GQF1" s="318"/>
      <c r="GQG1" s="318"/>
      <c r="GQH1" s="318"/>
      <c r="GQI1" s="318"/>
      <c r="GQJ1" s="318"/>
      <c r="GQK1" s="318"/>
      <c r="GQL1" s="318"/>
      <c r="GQM1" s="318"/>
      <c r="GQN1" s="318"/>
      <c r="GQO1" s="318"/>
      <c r="GQP1" s="318"/>
      <c r="GQQ1" s="318"/>
      <c r="GQR1" s="318"/>
      <c r="GQS1" s="318"/>
      <c r="GQT1" s="318"/>
      <c r="GQU1" s="318"/>
      <c r="GQV1" s="318"/>
      <c r="GQW1" s="318"/>
      <c r="GQX1" s="318"/>
      <c r="GQY1" s="318"/>
      <c r="GQZ1" s="318"/>
      <c r="GRA1" s="318"/>
      <c r="GRB1" s="318"/>
      <c r="GRC1" s="318"/>
      <c r="GRD1" s="318"/>
      <c r="GRE1" s="318"/>
      <c r="GRF1" s="318"/>
      <c r="GRG1" s="318"/>
      <c r="GRH1" s="318"/>
      <c r="GRI1" s="318"/>
      <c r="GRJ1" s="318"/>
      <c r="GRK1" s="318"/>
      <c r="GRL1" s="318"/>
      <c r="GRM1" s="318"/>
      <c r="GRN1" s="318"/>
      <c r="GRO1" s="318"/>
      <c r="GRP1" s="318"/>
      <c r="GRQ1" s="318"/>
      <c r="GRR1" s="318"/>
      <c r="GRS1" s="318"/>
      <c r="GRT1" s="318"/>
      <c r="GRU1" s="318"/>
      <c r="GRV1" s="318"/>
      <c r="GRW1" s="318"/>
      <c r="GRX1" s="318"/>
      <c r="GRY1" s="318"/>
      <c r="GRZ1" s="318"/>
      <c r="GSA1" s="318"/>
      <c r="GSB1" s="318"/>
      <c r="GSC1" s="318"/>
      <c r="GSD1" s="318"/>
      <c r="GSE1" s="318"/>
      <c r="GSF1" s="318"/>
      <c r="GSG1" s="318"/>
      <c r="GSH1" s="318"/>
      <c r="GSI1" s="318"/>
      <c r="GSJ1" s="318"/>
      <c r="GSK1" s="318"/>
      <c r="GSL1" s="318"/>
      <c r="GSM1" s="318"/>
      <c r="GSN1" s="318"/>
      <c r="GSO1" s="318"/>
      <c r="GSP1" s="318"/>
      <c r="GSQ1" s="318"/>
      <c r="GSR1" s="318"/>
      <c r="GSS1" s="318"/>
      <c r="GST1" s="318"/>
      <c r="GSU1" s="318"/>
      <c r="GSV1" s="318"/>
      <c r="GSW1" s="318"/>
      <c r="GSX1" s="318"/>
      <c r="GSY1" s="318"/>
      <c r="GSZ1" s="318"/>
      <c r="GTA1" s="318"/>
      <c r="GTB1" s="318"/>
      <c r="GTC1" s="318"/>
      <c r="GTD1" s="318"/>
      <c r="GTE1" s="318"/>
      <c r="GTF1" s="318"/>
      <c r="GTG1" s="318"/>
      <c r="GTH1" s="318"/>
      <c r="GTI1" s="318"/>
      <c r="GTJ1" s="318"/>
      <c r="GTK1" s="318"/>
      <c r="GTL1" s="318"/>
      <c r="GTM1" s="318"/>
      <c r="GTN1" s="318"/>
      <c r="GTO1" s="318"/>
      <c r="GTP1" s="318"/>
      <c r="GTQ1" s="318"/>
      <c r="GTR1" s="318"/>
      <c r="GTS1" s="318"/>
      <c r="GTT1" s="318"/>
      <c r="GTU1" s="318"/>
      <c r="GTV1" s="318"/>
      <c r="GTW1" s="318"/>
      <c r="GTX1" s="318"/>
      <c r="GTY1" s="318"/>
      <c r="GTZ1" s="318"/>
      <c r="GUA1" s="318"/>
      <c r="GUB1" s="318"/>
      <c r="GUC1" s="318"/>
      <c r="GUD1" s="318"/>
      <c r="GUE1" s="318"/>
      <c r="GUF1" s="318"/>
      <c r="GUG1" s="318"/>
      <c r="GUH1" s="318"/>
      <c r="GUI1" s="318"/>
      <c r="GUJ1" s="318"/>
      <c r="GUK1" s="318"/>
      <c r="GUL1" s="318"/>
      <c r="GUM1" s="318"/>
      <c r="GUN1" s="318"/>
      <c r="GUO1" s="318"/>
      <c r="GUP1" s="318"/>
      <c r="GUQ1" s="318"/>
      <c r="GUR1" s="318"/>
      <c r="GUS1" s="318"/>
      <c r="GUT1" s="318"/>
      <c r="GUU1" s="318"/>
      <c r="GUV1" s="278"/>
      <c r="GUW1" s="278"/>
      <c r="GUX1" s="278"/>
      <c r="GUY1" s="278"/>
      <c r="GUZ1" s="278"/>
      <c r="GVA1" s="278"/>
      <c r="GVB1" s="278"/>
      <c r="GVC1" s="278"/>
      <c r="GVD1" s="278"/>
      <c r="GVE1" s="278"/>
      <c r="GVF1" s="278"/>
      <c r="GVG1" s="278"/>
      <c r="GVH1" s="278"/>
      <c r="GVI1" s="278"/>
      <c r="GVJ1" s="278"/>
      <c r="GVK1" s="278"/>
      <c r="GVL1" s="278"/>
      <c r="GVM1" s="278"/>
      <c r="GVN1" s="278"/>
      <c r="GVO1" s="278"/>
      <c r="GVP1" s="278"/>
      <c r="GVQ1" s="278"/>
      <c r="GVR1" s="278"/>
      <c r="GVS1" s="278"/>
      <c r="GVT1" s="278"/>
      <c r="GVU1" s="278"/>
      <c r="GVV1" s="278"/>
      <c r="GVW1" s="278"/>
      <c r="GVX1" s="278"/>
      <c r="GVY1" s="278"/>
      <c r="GVZ1" s="278"/>
      <c r="GWA1" s="278"/>
      <c r="GWB1" s="278"/>
      <c r="GWC1" s="278"/>
      <c r="GWD1" s="278"/>
      <c r="GWE1" s="278"/>
      <c r="GWF1" s="278"/>
      <c r="GWG1" s="278"/>
      <c r="GWH1" s="278"/>
      <c r="GWI1" s="278"/>
      <c r="GWJ1" s="278"/>
      <c r="GWK1" s="278"/>
      <c r="GWL1" s="278"/>
      <c r="GWM1" s="278"/>
      <c r="GWN1" s="278"/>
      <c r="GWO1" s="278"/>
      <c r="GWP1" s="278"/>
      <c r="GWQ1" s="278"/>
      <c r="GWR1" s="278"/>
      <c r="GWS1" s="278"/>
      <c r="GWT1" s="278"/>
      <c r="GWU1" s="278"/>
      <c r="GWV1" s="278"/>
      <c r="GWW1" s="278"/>
      <c r="GWX1" s="278"/>
      <c r="GWY1" s="278"/>
      <c r="GWZ1" s="278"/>
      <c r="GXA1" s="278"/>
      <c r="GXB1" s="278"/>
      <c r="GXC1" s="278"/>
      <c r="GXD1" s="278"/>
      <c r="GXE1" s="278"/>
      <c r="GXF1" s="278"/>
      <c r="GXG1" s="278"/>
      <c r="GXH1" s="278"/>
      <c r="GXI1" s="278"/>
      <c r="GXJ1" s="278"/>
      <c r="GXK1" s="278"/>
      <c r="GXL1" s="278"/>
      <c r="GXM1" s="278"/>
      <c r="GXN1" s="278"/>
      <c r="GXO1" s="278"/>
      <c r="GXP1" s="278"/>
      <c r="GXQ1" s="278"/>
      <c r="GXR1" s="278"/>
      <c r="GXS1" s="278"/>
      <c r="GXT1" s="278"/>
      <c r="GXU1" s="278"/>
      <c r="GXV1" s="278"/>
      <c r="GXW1" s="278"/>
      <c r="GXX1" s="278"/>
      <c r="GXY1" s="278"/>
      <c r="GXZ1" s="278"/>
      <c r="GYA1" s="278"/>
      <c r="GYB1" s="278"/>
      <c r="GYC1" s="278"/>
      <c r="GYD1" s="278"/>
      <c r="GYE1" s="278"/>
      <c r="GYF1" s="278"/>
      <c r="GYG1" s="278"/>
      <c r="GYH1" s="278"/>
      <c r="GYI1" s="278"/>
      <c r="GYJ1" s="318"/>
      <c r="GYK1" s="318"/>
      <c r="GYL1" s="318"/>
      <c r="GYM1" s="318"/>
      <c r="GYN1" s="318"/>
      <c r="GYO1" s="318"/>
      <c r="GYP1" s="318"/>
      <c r="GYQ1" s="318"/>
      <c r="GYR1" s="318"/>
      <c r="GYS1" s="318"/>
      <c r="GYT1" s="318"/>
      <c r="GYU1" s="318"/>
      <c r="GYV1" s="318"/>
      <c r="GYW1" s="318"/>
      <c r="GYX1" s="318"/>
      <c r="GYY1" s="318"/>
      <c r="GYZ1" s="318"/>
      <c r="GZA1" s="318"/>
      <c r="GZB1" s="318"/>
      <c r="GZC1" s="318"/>
      <c r="GZD1" s="318"/>
      <c r="GZE1" s="318"/>
      <c r="GZF1" s="318"/>
      <c r="GZG1" s="318"/>
      <c r="GZH1" s="318"/>
      <c r="GZI1" s="318"/>
      <c r="GZJ1" s="318"/>
      <c r="GZK1" s="318"/>
      <c r="GZL1" s="318"/>
      <c r="GZM1" s="318"/>
      <c r="GZN1" s="318"/>
      <c r="GZO1" s="318"/>
      <c r="GZP1" s="318"/>
      <c r="GZQ1" s="318"/>
      <c r="GZR1" s="318"/>
      <c r="GZS1" s="318"/>
      <c r="GZT1" s="318"/>
      <c r="GZU1" s="318"/>
      <c r="GZV1" s="318"/>
      <c r="GZW1" s="318"/>
      <c r="GZX1" s="318"/>
      <c r="GZY1" s="318"/>
      <c r="GZZ1" s="318"/>
      <c r="HAA1" s="318"/>
      <c r="HAB1" s="318"/>
      <c r="HAC1" s="318"/>
      <c r="HAD1" s="318"/>
      <c r="HAE1" s="318"/>
      <c r="HAF1" s="318"/>
      <c r="HAG1" s="318"/>
      <c r="HAH1" s="318"/>
      <c r="HAI1" s="318"/>
      <c r="HAJ1" s="318"/>
      <c r="HAK1" s="318"/>
      <c r="HAL1" s="318"/>
      <c r="HAM1" s="318"/>
      <c r="HAN1" s="318"/>
      <c r="HAO1" s="318"/>
      <c r="HAP1" s="318"/>
      <c r="HAQ1" s="318"/>
      <c r="HAR1" s="318"/>
      <c r="HAS1" s="318"/>
      <c r="HAT1" s="318"/>
      <c r="HAU1" s="318"/>
      <c r="HAV1" s="318"/>
      <c r="HAW1" s="318"/>
      <c r="HAX1" s="318"/>
      <c r="HAY1" s="318"/>
      <c r="HAZ1" s="318"/>
      <c r="HBA1" s="318"/>
      <c r="HBB1" s="318"/>
      <c r="HBC1" s="318"/>
      <c r="HBD1" s="318"/>
      <c r="HBE1" s="318"/>
      <c r="HBF1" s="318"/>
      <c r="HBG1" s="318"/>
      <c r="HBH1" s="318"/>
      <c r="HBI1" s="318"/>
      <c r="HBJ1" s="318"/>
      <c r="HBK1" s="318"/>
      <c r="HBL1" s="318"/>
      <c r="HBM1" s="318"/>
      <c r="HBN1" s="318"/>
      <c r="HBO1" s="318"/>
      <c r="HBP1" s="318"/>
      <c r="HBQ1" s="318"/>
      <c r="HBR1" s="318"/>
      <c r="HBS1" s="318"/>
      <c r="HBT1" s="318"/>
      <c r="HBU1" s="318"/>
      <c r="HBV1" s="318"/>
      <c r="HBW1" s="318"/>
      <c r="HBX1" s="318"/>
      <c r="HBY1" s="318"/>
      <c r="HBZ1" s="318"/>
      <c r="HCA1" s="318"/>
      <c r="HCB1" s="318"/>
      <c r="HCC1" s="318"/>
      <c r="HCD1" s="318"/>
      <c r="HCE1" s="318"/>
      <c r="HCF1" s="318"/>
      <c r="HCG1" s="318"/>
      <c r="HCH1" s="318"/>
      <c r="HCI1" s="318"/>
      <c r="HCJ1" s="318"/>
      <c r="HCK1" s="318"/>
      <c r="HCL1" s="318"/>
      <c r="HCM1" s="318"/>
      <c r="HCN1" s="318"/>
      <c r="HCO1" s="318"/>
      <c r="HCP1" s="318"/>
      <c r="HCQ1" s="318"/>
      <c r="HCR1" s="318"/>
      <c r="HCS1" s="318"/>
      <c r="HCT1" s="318"/>
      <c r="HCU1" s="318"/>
      <c r="HCV1" s="318"/>
      <c r="HCW1" s="318"/>
      <c r="HCX1" s="318"/>
      <c r="HCY1" s="318"/>
      <c r="HCZ1" s="318"/>
      <c r="HDA1" s="318"/>
      <c r="HDB1" s="318"/>
      <c r="HDC1" s="318"/>
      <c r="HDD1" s="318"/>
      <c r="HDE1" s="318"/>
      <c r="HDF1" s="318"/>
      <c r="HDG1" s="318"/>
      <c r="HDH1" s="318"/>
      <c r="HDI1" s="318"/>
      <c r="HDJ1" s="318"/>
      <c r="HDK1" s="318"/>
      <c r="HDL1" s="318"/>
      <c r="HDM1" s="318"/>
      <c r="HDN1" s="318"/>
      <c r="HDO1" s="318"/>
      <c r="HDP1" s="318"/>
      <c r="HDQ1" s="318"/>
      <c r="HDR1" s="318"/>
      <c r="HDS1" s="318"/>
      <c r="HDT1" s="318"/>
      <c r="HDU1" s="318"/>
      <c r="HDV1" s="318"/>
      <c r="HDW1" s="318"/>
      <c r="HDX1" s="318"/>
      <c r="HDY1" s="318"/>
      <c r="HDZ1" s="318"/>
      <c r="HEA1" s="318"/>
      <c r="HEB1" s="318"/>
      <c r="HEC1" s="318"/>
      <c r="HED1" s="318"/>
      <c r="HEE1" s="318"/>
      <c r="HEF1" s="318"/>
      <c r="HEG1" s="318"/>
      <c r="HEH1" s="318"/>
      <c r="HEI1" s="318"/>
      <c r="HEJ1" s="318"/>
      <c r="HEK1" s="318"/>
      <c r="HEL1" s="318"/>
      <c r="HEM1" s="318"/>
      <c r="HEN1" s="318"/>
      <c r="HEO1" s="318"/>
      <c r="HEP1" s="318"/>
      <c r="HEQ1" s="318"/>
      <c r="HER1" s="278"/>
      <c r="HES1" s="278"/>
      <c r="HET1" s="278"/>
      <c r="HEU1" s="278"/>
      <c r="HEV1" s="278"/>
      <c r="HEW1" s="278"/>
      <c r="HEX1" s="278"/>
      <c r="HEY1" s="278"/>
      <c r="HEZ1" s="278"/>
      <c r="HFA1" s="278"/>
      <c r="HFB1" s="278"/>
      <c r="HFC1" s="278"/>
      <c r="HFD1" s="278"/>
      <c r="HFE1" s="278"/>
      <c r="HFF1" s="278"/>
      <c r="HFG1" s="278"/>
      <c r="HFH1" s="278"/>
      <c r="HFI1" s="278"/>
      <c r="HFJ1" s="278"/>
      <c r="HFK1" s="278"/>
      <c r="HFL1" s="278"/>
      <c r="HFM1" s="278"/>
      <c r="HFN1" s="278"/>
      <c r="HFO1" s="278"/>
      <c r="HFP1" s="278"/>
      <c r="HFQ1" s="278"/>
      <c r="HFR1" s="278"/>
      <c r="HFS1" s="278"/>
      <c r="HFT1" s="278"/>
      <c r="HFU1" s="278"/>
      <c r="HFV1" s="278"/>
      <c r="HFW1" s="278"/>
      <c r="HFX1" s="278"/>
      <c r="HFY1" s="278"/>
      <c r="HFZ1" s="278"/>
      <c r="HGA1" s="278"/>
      <c r="HGB1" s="278"/>
      <c r="HGC1" s="278"/>
      <c r="HGD1" s="278"/>
      <c r="HGE1" s="278"/>
      <c r="HGF1" s="278"/>
      <c r="HGG1" s="278"/>
      <c r="HGH1" s="278"/>
      <c r="HGI1" s="278"/>
      <c r="HGJ1" s="278"/>
      <c r="HGK1" s="278"/>
      <c r="HGL1" s="278"/>
      <c r="HGM1" s="278"/>
      <c r="HGN1" s="278"/>
      <c r="HGO1" s="278"/>
      <c r="HGP1" s="278"/>
      <c r="HGQ1" s="278"/>
      <c r="HGR1" s="278"/>
      <c r="HGS1" s="278"/>
      <c r="HGT1" s="278"/>
      <c r="HGU1" s="278"/>
      <c r="HGV1" s="278"/>
      <c r="HGW1" s="278"/>
      <c r="HGX1" s="278"/>
      <c r="HGY1" s="278"/>
      <c r="HGZ1" s="278"/>
      <c r="HHA1" s="278"/>
      <c r="HHB1" s="278"/>
      <c r="HHC1" s="278"/>
      <c r="HHD1" s="278"/>
      <c r="HHE1" s="278"/>
      <c r="HHF1" s="278"/>
      <c r="HHG1" s="278"/>
      <c r="HHH1" s="278"/>
      <c r="HHI1" s="278"/>
      <c r="HHJ1" s="278"/>
      <c r="HHK1" s="278"/>
      <c r="HHL1" s="278"/>
      <c r="HHM1" s="278"/>
      <c r="HHN1" s="278"/>
      <c r="HHO1" s="278"/>
      <c r="HHP1" s="278"/>
      <c r="HHQ1" s="278"/>
      <c r="HHR1" s="278"/>
      <c r="HHS1" s="278"/>
      <c r="HHT1" s="278"/>
      <c r="HHU1" s="278"/>
      <c r="HHV1" s="278"/>
      <c r="HHW1" s="278"/>
      <c r="HHX1" s="278"/>
      <c r="HHY1" s="278"/>
      <c r="HHZ1" s="278"/>
      <c r="HIA1" s="278"/>
      <c r="HIB1" s="278"/>
      <c r="HIC1" s="278"/>
      <c r="HID1" s="278"/>
      <c r="HIE1" s="278"/>
      <c r="HIF1" s="318"/>
      <c r="HIG1" s="318"/>
      <c r="HIH1" s="318"/>
      <c r="HII1" s="318"/>
      <c r="HIJ1" s="318"/>
      <c r="HIK1" s="318"/>
      <c r="HIL1" s="318"/>
      <c r="HIM1" s="318"/>
      <c r="HIN1" s="318"/>
      <c r="HIO1" s="318"/>
      <c r="HIP1" s="318"/>
      <c r="HIQ1" s="318"/>
      <c r="HIR1" s="318"/>
      <c r="HIS1" s="318"/>
      <c r="HIT1" s="318"/>
      <c r="HIU1" s="318"/>
      <c r="HIV1" s="318"/>
      <c r="HIW1" s="318"/>
      <c r="HIX1" s="318"/>
      <c r="HIY1" s="318"/>
      <c r="HIZ1" s="318"/>
      <c r="HJA1" s="318"/>
      <c r="HJB1" s="318"/>
      <c r="HJC1" s="318"/>
      <c r="HJD1" s="318"/>
      <c r="HJE1" s="318"/>
      <c r="HJF1" s="318"/>
      <c r="HJG1" s="318"/>
      <c r="HJH1" s="318"/>
      <c r="HJI1" s="318"/>
      <c r="HJJ1" s="318"/>
      <c r="HJK1" s="318"/>
      <c r="HJL1" s="318"/>
      <c r="HJM1" s="318"/>
      <c r="HJN1" s="318"/>
      <c r="HJO1" s="318"/>
      <c r="HJP1" s="318"/>
      <c r="HJQ1" s="318"/>
      <c r="HJR1" s="318"/>
      <c r="HJS1" s="318"/>
      <c r="HJT1" s="318"/>
      <c r="HJU1" s="318"/>
      <c r="HJV1" s="318"/>
      <c r="HJW1" s="318"/>
      <c r="HJX1" s="318"/>
      <c r="HJY1" s="318"/>
      <c r="HJZ1" s="318"/>
      <c r="HKA1" s="318"/>
      <c r="HKB1" s="318"/>
      <c r="HKC1" s="318"/>
      <c r="HKD1" s="318"/>
      <c r="HKE1" s="318"/>
      <c r="HKF1" s="318"/>
      <c r="HKG1" s="318"/>
      <c r="HKH1" s="318"/>
      <c r="HKI1" s="318"/>
      <c r="HKJ1" s="318"/>
      <c r="HKK1" s="318"/>
      <c r="HKL1" s="318"/>
      <c r="HKM1" s="318"/>
      <c r="HKN1" s="318"/>
      <c r="HKO1" s="318"/>
      <c r="HKP1" s="318"/>
      <c r="HKQ1" s="318"/>
      <c r="HKR1" s="318"/>
      <c r="HKS1" s="318"/>
      <c r="HKT1" s="318"/>
      <c r="HKU1" s="318"/>
      <c r="HKV1" s="318"/>
      <c r="HKW1" s="318"/>
      <c r="HKX1" s="318"/>
      <c r="HKY1" s="318"/>
      <c r="HKZ1" s="318"/>
      <c r="HLA1" s="318"/>
      <c r="HLB1" s="318"/>
      <c r="HLC1" s="318"/>
      <c r="HLD1" s="318"/>
      <c r="HLE1" s="318"/>
      <c r="HLF1" s="318"/>
      <c r="HLG1" s="318"/>
      <c r="HLH1" s="318"/>
      <c r="HLI1" s="318"/>
      <c r="HLJ1" s="318"/>
      <c r="HLK1" s="318"/>
      <c r="HLL1" s="318"/>
      <c r="HLM1" s="318"/>
      <c r="HLN1" s="318"/>
      <c r="HLO1" s="318"/>
      <c r="HLP1" s="318"/>
      <c r="HLQ1" s="318"/>
      <c r="HLR1" s="318"/>
      <c r="HLS1" s="318"/>
      <c r="HLT1" s="318"/>
      <c r="HLU1" s="318"/>
      <c r="HLV1" s="318"/>
      <c r="HLW1" s="318"/>
      <c r="HLX1" s="318"/>
      <c r="HLY1" s="318"/>
      <c r="HLZ1" s="318"/>
      <c r="HMA1" s="318"/>
      <c r="HMB1" s="318"/>
      <c r="HMC1" s="318"/>
      <c r="HMD1" s="318"/>
      <c r="HME1" s="318"/>
      <c r="HMF1" s="318"/>
      <c r="HMG1" s="318"/>
      <c r="HMH1" s="318"/>
      <c r="HMI1" s="318"/>
      <c r="HMJ1" s="318"/>
      <c r="HMK1" s="318"/>
      <c r="HML1" s="318"/>
      <c r="HMM1" s="318"/>
      <c r="HMN1" s="318"/>
      <c r="HMO1" s="318"/>
      <c r="HMP1" s="318"/>
      <c r="HMQ1" s="318"/>
      <c r="HMR1" s="318"/>
      <c r="HMS1" s="318"/>
      <c r="HMT1" s="318"/>
      <c r="HMU1" s="318"/>
      <c r="HMV1" s="318"/>
      <c r="HMW1" s="318"/>
      <c r="HMX1" s="318"/>
      <c r="HMY1" s="318"/>
      <c r="HMZ1" s="318"/>
      <c r="HNA1" s="318"/>
      <c r="HNB1" s="318"/>
      <c r="HNC1" s="318"/>
      <c r="HND1" s="318"/>
      <c r="HNE1" s="318"/>
      <c r="HNF1" s="318"/>
      <c r="HNG1" s="318"/>
      <c r="HNH1" s="318"/>
      <c r="HNI1" s="318"/>
      <c r="HNJ1" s="318"/>
      <c r="HNK1" s="318"/>
      <c r="HNL1" s="318"/>
      <c r="HNM1" s="318"/>
      <c r="HNN1" s="318"/>
      <c r="HNO1" s="318"/>
      <c r="HNP1" s="318"/>
      <c r="HNQ1" s="318"/>
      <c r="HNR1" s="318"/>
      <c r="HNS1" s="318"/>
      <c r="HNT1" s="318"/>
      <c r="HNU1" s="318"/>
      <c r="HNV1" s="318"/>
      <c r="HNW1" s="318"/>
      <c r="HNX1" s="318"/>
      <c r="HNY1" s="318"/>
      <c r="HNZ1" s="318"/>
      <c r="HOA1" s="318"/>
      <c r="HOB1" s="318"/>
      <c r="HOC1" s="318"/>
      <c r="HOD1" s="318"/>
      <c r="HOE1" s="318"/>
      <c r="HOF1" s="318"/>
      <c r="HOG1" s="318"/>
      <c r="HOH1" s="318"/>
      <c r="HOI1" s="318"/>
      <c r="HOJ1" s="318"/>
      <c r="HOK1" s="318"/>
      <c r="HOL1" s="318"/>
      <c r="HOM1" s="318"/>
      <c r="HON1" s="278"/>
      <c r="HOO1" s="278"/>
      <c r="HOP1" s="278"/>
      <c r="HOQ1" s="278"/>
      <c r="HOR1" s="278"/>
      <c r="HOS1" s="278"/>
      <c r="HOT1" s="278"/>
      <c r="HOU1" s="278"/>
      <c r="HOV1" s="278"/>
      <c r="HOW1" s="278"/>
      <c r="HOX1" s="278"/>
      <c r="HOY1" s="278"/>
      <c r="HOZ1" s="278"/>
      <c r="HPA1" s="278"/>
      <c r="HPB1" s="278"/>
      <c r="HPC1" s="278"/>
      <c r="HPD1" s="278"/>
      <c r="HPE1" s="278"/>
      <c r="HPF1" s="278"/>
      <c r="HPG1" s="278"/>
      <c r="HPH1" s="278"/>
      <c r="HPI1" s="278"/>
      <c r="HPJ1" s="278"/>
      <c r="HPK1" s="278"/>
      <c r="HPL1" s="278"/>
      <c r="HPM1" s="278"/>
      <c r="HPN1" s="278"/>
      <c r="HPO1" s="278"/>
      <c r="HPP1" s="278"/>
      <c r="HPQ1" s="278"/>
      <c r="HPR1" s="278"/>
      <c r="HPS1" s="278"/>
      <c r="HPT1" s="278"/>
      <c r="HPU1" s="278"/>
      <c r="HPV1" s="278"/>
      <c r="HPW1" s="278"/>
      <c r="HPX1" s="278"/>
      <c r="HPY1" s="278"/>
      <c r="HPZ1" s="278"/>
      <c r="HQA1" s="278"/>
      <c r="HQB1" s="278"/>
      <c r="HQC1" s="278"/>
      <c r="HQD1" s="278"/>
      <c r="HQE1" s="278"/>
      <c r="HQF1" s="278"/>
      <c r="HQG1" s="278"/>
      <c r="HQH1" s="278"/>
      <c r="HQI1" s="278"/>
      <c r="HQJ1" s="278"/>
      <c r="HQK1" s="278"/>
      <c r="HQL1" s="278"/>
      <c r="HQM1" s="278"/>
      <c r="HQN1" s="278"/>
      <c r="HQO1" s="278"/>
      <c r="HQP1" s="278"/>
      <c r="HQQ1" s="278"/>
      <c r="HQR1" s="278"/>
      <c r="HQS1" s="278"/>
      <c r="HQT1" s="278"/>
      <c r="HQU1" s="278"/>
      <c r="HQV1" s="278"/>
      <c r="HQW1" s="278"/>
      <c r="HQX1" s="278"/>
      <c r="HQY1" s="278"/>
      <c r="HQZ1" s="278"/>
      <c r="HRA1" s="278"/>
      <c r="HRB1" s="278"/>
      <c r="HRC1" s="278"/>
      <c r="HRD1" s="278"/>
      <c r="HRE1" s="278"/>
      <c r="HRF1" s="278"/>
      <c r="HRG1" s="278"/>
      <c r="HRH1" s="278"/>
      <c r="HRI1" s="278"/>
      <c r="HRJ1" s="278"/>
      <c r="HRK1" s="278"/>
      <c r="HRL1" s="278"/>
      <c r="HRM1" s="278"/>
      <c r="HRN1" s="278"/>
      <c r="HRO1" s="278"/>
      <c r="HRP1" s="278"/>
      <c r="HRQ1" s="278"/>
      <c r="HRR1" s="278"/>
      <c r="HRS1" s="278"/>
      <c r="HRT1" s="278"/>
      <c r="HRU1" s="278"/>
      <c r="HRV1" s="278"/>
      <c r="HRW1" s="278"/>
      <c r="HRX1" s="278"/>
      <c r="HRY1" s="278"/>
      <c r="HRZ1" s="278"/>
      <c r="HSA1" s="278"/>
      <c r="HSB1" s="318"/>
      <c r="HSC1" s="318"/>
      <c r="HSD1" s="318"/>
      <c r="HSE1" s="318"/>
      <c r="HSF1" s="318"/>
      <c r="HSG1" s="318"/>
      <c r="HSH1" s="318"/>
      <c r="HSI1" s="318"/>
      <c r="HSJ1" s="318"/>
      <c r="HSK1" s="318"/>
      <c r="HSL1" s="318"/>
      <c r="HSM1" s="318"/>
      <c r="HSN1" s="318"/>
      <c r="HSO1" s="318"/>
      <c r="HSP1" s="318"/>
      <c r="HSQ1" s="318"/>
      <c r="HSR1" s="318"/>
      <c r="HSS1" s="318"/>
      <c r="HST1" s="318"/>
      <c r="HSU1" s="318"/>
      <c r="HSV1" s="318"/>
      <c r="HSW1" s="318"/>
      <c r="HSX1" s="318"/>
      <c r="HSY1" s="318"/>
      <c r="HSZ1" s="318"/>
      <c r="HTA1" s="318"/>
      <c r="HTB1" s="318"/>
      <c r="HTC1" s="318"/>
      <c r="HTD1" s="318"/>
      <c r="HTE1" s="318"/>
      <c r="HTF1" s="318"/>
      <c r="HTG1" s="318"/>
      <c r="HTH1" s="318"/>
      <c r="HTI1" s="318"/>
      <c r="HTJ1" s="318"/>
      <c r="HTK1" s="318"/>
      <c r="HTL1" s="318"/>
      <c r="HTM1" s="318"/>
      <c r="HTN1" s="318"/>
      <c r="HTO1" s="318"/>
      <c r="HTP1" s="318"/>
      <c r="HTQ1" s="318"/>
      <c r="HTR1" s="318"/>
      <c r="HTS1" s="318"/>
      <c r="HTT1" s="318"/>
      <c r="HTU1" s="318"/>
      <c r="HTV1" s="318"/>
      <c r="HTW1" s="318"/>
      <c r="HTX1" s="318"/>
      <c r="HTY1" s="318"/>
      <c r="HTZ1" s="318"/>
      <c r="HUA1" s="318"/>
      <c r="HUB1" s="318"/>
      <c r="HUC1" s="318"/>
      <c r="HUD1" s="318"/>
      <c r="HUE1" s="318"/>
      <c r="HUF1" s="318"/>
      <c r="HUG1" s="318"/>
      <c r="HUH1" s="318"/>
      <c r="HUI1" s="318"/>
      <c r="HUJ1" s="318"/>
      <c r="HUK1" s="318"/>
      <c r="HUL1" s="318"/>
      <c r="HUM1" s="318"/>
      <c r="HUN1" s="318"/>
      <c r="HUO1" s="318"/>
      <c r="HUP1" s="318"/>
      <c r="HUQ1" s="318"/>
      <c r="HUR1" s="318"/>
      <c r="HUS1" s="318"/>
      <c r="HUT1" s="318"/>
      <c r="HUU1" s="318"/>
      <c r="HUV1" s="318"/>
      <c r="HUW1" s="318"/>
      <c r="HUX1" s="318"/>
      <c r="HUY1" s="318"/>
      <c r="HUZ1" s="318"/>
      <c r="HVA1" s="318"/>
      <c r="HVB1" s="318"/>
      <c r="HVC1" s="318"/>
      <c r="HVD1" s="318"/>
      <c r="HVE1" s="318"/>
      <c r="HVF1" s="318"/>
      <c r="HVG1" s="318"/>
      <c r="HVH1" s="318"/>
      <c r="HVI1" s="318"/>
      <c r="HVJ1" s="318"/>
      <c r="HVK1" s="318"/>
      <c r="HVL1" s="318"/>
      <c r="HVM1" s="318"/>
      <c r="HVN1" s="318"/>
      <c r="HVO1" s="318"/>
      <c r="HVP1" s="318"/>
      <c r="HVQ1" s="318"/>
      <c r="HVR1" s="318"/>
      <c r="HVS1" s="318"/>
      <c r="HVT1" s="318"/>
      <c r="HVU1" s="318"/>
      <c r="HVV1" s="318"/>
      <c r="HVW1" s="318"/>
      <c r="HVX1" s="318"/>
      <c r="HVY1" s="318"/>
      <c r="HVZ1" s="318"/>
      <c r="HWA1" s="318"/>
      <c r="HWB1" s="318"/>
      <c r="HWC1" s="318"/>
      <c r="HWD1" s="318"/>
      <c r="HWE1" s="318"/>
      <c r="HWF1" s="318"/>
      <c r="HWG1" s="318"/>
      <c r="HWH1" s="318"/>
      <c r="HWI1" s="318"/>
      <c r="HWJ1" s="318"/>
      <c r="HWK1" s="318"/>
      <c r="HWL1" s="318"/>
      <c r="HWM1" s="318"/>
      <c r="HWN1" s="318"/>
      <c r="HWO1" s="318"/>
      <c r="HWP1" s="318"/>
      <c r="HWQ1" s="318"/>
      <c r="HWR1" s="318"/>
      <c r="HWS1" s="318"/>
      <c r="HWT1" s="318"/>
      <c r="HWU1" s="318"/>
      <c r="HWV1" s="318"/>
      <c r="HWW1" s="318"/>
      <c r="HWX1" s="318"/>
      <c r="HWY1" s="318"/>
      <c r="HWZ1" s="318"/>
      <c r="HXA1" s="318"/>
      <c r="HXB1" s="318"/>
      <c r="HXC1" s="318"/>
      <c r="HXD1" s="318"/>
      <c r="HXE1" s="318"/>
      <c r="HXF1" s="318"/>
      <c r="HXG1" s="318"/>
      <c r="HXH1" s="318"/>
      <c r="HXI1" s="318"/>
      <c r="HXJ1" s="318"/>
      <c r="HXK1" s="318"/>
      <c r="HXL1" s="318"/>
      <c r="HXM1" s="318"/>
      <c r="HXN1" s="318"/>
      <c r="HXO1" s="318"/>
      <c r="HXP1" s="318"/>
      <c r="HXQ1" s="318"/>
      <c r="HXR1" s="318"/>
      <c r="HXS1" s="318"/>
      <c r="HXT1" s="318"/>
      <c r="HXU1" s="318"/>
      <c r="HXV1" s="318"/>
      <c r="HXW1" s="318"/>
      <c r="HXX1" s="318"/>
      <c r="HXY1" s="318"/>
      <c r="HXZ1" s="318"/>
      <c r="HYA1" s="318"/>
      <c r="HYB1" s="318"/>
      <c r="HYC1" s="318"/>
      <c r="HYD1" s="318"/>
      <c r="HYE1" s="318"/>
      <c r="HYF1" s="318"/>
      <c r="HYG1" s="318"/>
      <c r="HYH1" s="318"/>
      <c r="HYI1" s="318"/>
      <c r="HYJ1" s="278"/>
      <c r="HYK1" s="278"/>
      <c r="HYL1" s="278"/>
      <c r="HYM1" s="278"/>
      <c r="HYN1" s="278"/>
      <c r="HYO1" s="278"/>
      <c r="HYP1" s="278"/>
      <c r="HYQ1" s="278"/>
      <c r="HYR1" s="278"/>
      <c r="HYS1" s="278"/>
      <c r="HYT1" s="278"/>
      <c r="HYU1" s="278"/>
      <c r="HYV1" s="278"/>
      <c r="HYW1" s="278"/>
      <c r="HYX1" s="278"/>
      <c r="HYY1" s="278"/>
      <c r="HYZ1" s="278"/>
      <c r="HZA1" s="278"/>
      <c r="HZB1" s="278"/>
      <c r="HZC1" s="278"/>
      <c r="HZD1" s="278"/>
      <c r="HZE1" s="278"/>
      <c r="HZF1" s="278"/>
      <c r="HZG1" s="278"/>
      <c r="HZH1" s="278"/>
      <c r="HZI1" s="278"/>
      <c r="HZJ1" s="278"/>
      <c r="HZK1" s="278"/>
      <c r="HZL1" s="278"/>
      <c r="HZM1" s="278"/>
      <c r="HZN1" s="278"/>
      <c r="HZO1" s="278"/>
      <c r="HZP1" s="278"/>
      <c r="HZQ1" s="278"/>
      <c r="HZR1" s="278"/>
      <c r="HZS1" s="278"/>
      <c r="HZT1" s="278"/>
      <c r="HZU1" s="278"/>
      <c r="HZV1" s="278"/>
      <c r="HZW1" s="278"/>
      <c r="HZX1" s="278"/>
      <c r="HZY1" s="278"/>
      <c r="HZZ1" s="278"/>
      <c r="IAA1" s="278"/>
      <c r="IAB1" s="278"/>
      <c r="IAC1" s="278"/>
      <c r="IAD1" s="278"/>
      <c r="IAE1" s="278"/>
      <c r="IAF1" s="278"/>
      <c r="IAG1" s="278"/>
      <c r="IAH1" s="278"/>
      <c r="IAI1" s="278"/>
      <c r="IAJ1" s="278"/>
      <c r="IAK1" s="278"/>
      <c r="IAL1" s="278"/>
      <c r="IAM1" s="278"/>
      <c r="IAN1" s="278"/>
      <c r="IAO1" s="278"/>
      <c r="IAP1" s="278"/>
      <c r="IAQ1" s="278"/>
      <c r="IAR1" s="278"/>
      <c r="IAS1" s="278"/>
      <c r="IAT1" s="278"/>
      <c r="IAU1" s="278"/>
      <c r="IAV1" s="278"/>
      <c r="IAW1" s="278"/>
      <c r="IAX1" s="278"/>
      <c r="IAY1" s="278"/>
      <c r="IAZ1" s="278"/>
      <c r="IBA1" s="278"/>
      <c r="IBB1" s="278"/>
      <c r="IBC1" s="278"/>
      <c r="IBD1" s="278"/>
      <c r="IBE1" s="278"/>
      <c r="IBF1" s="278"/>
      <c r="IBG1" s="278"/>
      <c r="IBH1" s="278"/>
      <c r="IBI1" s="278"/>
      <c r="IBJ1" s="278"/>
      <c r="IBK1" s="278"/>
      <c r="IBL1" s="278"/>
      <c r="IBM1" s="278"/>
      <c r="IBN1" s="278"/>
      <c r="IBO1" s="278"/>
      <c r="IBP1" s="278"/>
      <c r="IBQ1" s="278"/>
      <c r="IBR1" s="278"/>
      <c r="IBS1" s="278"/>
      <c r="IBT1" s="278"/>
      <c r="IBU1" s="278"/>
      <c r="IBV1" s="278"/>
      <c r="IBW1" s="278"/>
      <c r="IBX1" s="318"/>
      <c r="IBY1" s="318"/>
      <c r="IBZ1" s="318"/>
      <c r="ICA1" s="318"/>
      <c r="ICB1" s="318"/>
      <c r="ICC1" s="318"/>
      <c r="ICD1" s="318"/>
      <c r="ICE1" s="318"/>
      <c r="ICF1" s="318"/>
      <c r="ICG1" s="318"/>
      <c r="ICH1" s="318"/>
      <c r="ICI1" s="318"/>
      <c r="ICJ1" s="318"/>
      <c r="ICK1" s="318"/>
      <c r="ICL1" s="318"/>
      <c r="ICM1" s="318"/>
      <c r="ICN1" s="318"/>
      <c r="ICO1" s="318"/>
      <c r="ICP1" s="318"/>
      <c r="ICQ1" s="318"/>
      <c r="ICR1" s="318"/>
      <c r="ICS1" s="318"/>
      <c r="ICT1" s="318"/>
      <c r="ICU1" s="318"/>
      <c r="ICV1" s="318"/>
      <c r="ICW1" s="318"/>
      <c r="ICX1" s="318"/>
      <c r="ICY1" s="318"/>
      <c r="ICZ1" s="318"/>
      <c r="IDA1" s="318"/>
      <c r="IDB1" s="318"/>
      <c r="IDC1" s="318"/>
      <c r="IDD1" s="318"/>
      <c r="IDE1" s="318"/>
      <c r="IDF1" s="318"/>
      <c r="IDG1" s="318"/>
      <c r="IDH1" s="318"/>
      <c r="IDI1" s="318"/>
      <c r="IDJ1" s="318"/>
      <c r="IDK1" s="318"/>
      <c r="IDL1" s="318"/>
      <c r="IDM1" s="318"/>
      <c r="IDN1" s="318"/>
      <c r="IDO1" s="318"/>
      <c r="IDP1" s="318"/>
      <c r="IDQ1" s="318"/>
      <c r="IDR1" s="318"/>
      <c r="IDS1" s="318"/>
      <c r="IDT1" s="318"/>
      <c r="IDU1" s="318"/>
      <c r="IDV1" s="318"/>
      <c r="IDW1" s="318"/>
      <c r="IDX1" s="318"/>
      <c r="IDY1" s="318"/>
      <c r="IDZ1" s="318"/>
      <c r="IEA1" s="318"/>
      <c r="IEB1" s="318"/>
      <c r="IEC1" s="318"/>
      <c r="IED1" s="318"/>
      <c r="IEE1" s="318"/>
      <c r="IEF1" s="318"/>
      <c r="IEG1" s="318"/>
      <c r="IEH1" s="318"/>
      <c r="IEI1" s="318"/>
      <c r="IEJ1" s="318"/>
      <c r="IEK1" s="318"/>
      <c r="IEL1" s="318"/>
      <c r="IEM1" s="318"/>
      <c r="IEN1" s="318"/>
      <c r="IEO1" s="318"/>
      <c r="IEP1" s="318"/>
      <c r="IEQ1" s="318"/>
      <c r="IER1" s="318"/>
      <c r="IES1" s="318"/>
      <c r="IET1" s="318"/>
      <c r="IEU1" s="318"/>
      <c r="IEV1" s="318"/>
      <c r="IEW1" s="318"/>
      <c r="IEX1" s="318"/>
      <c r="IEY1" s="318"/>
      <c r="IEZ1" s="318"/>
      <c r="IFA1" s="318"/>
      <c r="IFB1" s="318"/>
      <c r="IFC1" s="318"/>
      <c r="IFD1" s="318"/>
      <c r="IFE1" s="318"/>
      <c r="IFF1" s="318"/>
      <c r="IFG1" s="318"/>
      <c r="IFH1" s="318"/>
      <c r="IFI1" s="318"/>
      <c r="IFJ1" s="318"/>
      <c r="IFK1" s="318"/>
      <c r="IFL1" s="318"/>
      <c r="IFM1" s="318"/>
      <c r="IFN1" s="318"/>
      <c r="IFO1" s="318"/>
      <c r="IFP1" s="318"/>
      <c r="IFQ1" s="318"/>
      <c r="IFR1" s="318"/>
      <c r="IFS1" s="318"/>
      <c r="IFT1" s="318"/>
      <c r="IFU1" s="318"/>
      <c r="IFV1" s="318"/>
      <c r="IFW1" s="318"/>
      <c r="IFX1" s="318"/>
      <c r="IFY1" s="318"/>
      <c r="IFZ1" s="318"/>
      <c r="IGA1" s="318"/>
      <c r="IGB1" s="318"/>
      <c r="IGC1" s="318"/>
      <c r="IGD1" s="318"/>
      <c r="IGE1" s="318"/>
      <c r="IGF1" s="318"/>
      <c r="IGG1" s="318"/>
      <c r="IGH1" s="318"/>
      <c r="IGI1" s="318"/>
      <c r="IGJ1" s="318"/>
      <c r="IGK1" s="318"/>
      <c r="IGL1" s="318"/>
      <c r="IGM1" s="318"/>
      <c r="IGN1" s="318"/>
      <c r="IGO1" s="318"/>
      <c r="IGP1" s="318"/>
      <c r="IGQ1" s="318"/>
      <c r="IGR1" s="318"/>
      <c r="IGS1" s="318"/>
      <c r="IGT1" s="318"/>
      <c r="IGU1" s="318"/>
      <c r="IGV1" s="318"/>
      <c r="IGW1" s="318"/>
      <c r="IGX1" s="318"/>
      <c r="IGY1" s="318"/>
      <c r="IGZ1" s="318"/>
      <c r="IHA1" s="318"/>
      <c r="IHB1" s="318"/>
      <c r="IHC1" s="318"/>
      <c r="IHD1" s="318"/>
      <c r="IHE1" s="318"/>
      <c r="IHF1" s="318"/>
      <c r="IHG1" s="318"/>
      <c r="IHH1" s="318"/>
      <c r="IHI1" s="318"/>
      <c r="IHJ1" s="318"/>
      <c r="IHK1" s="318"/>
      <c r="IHL1" s="318"/>
      <c r="IHM1" s="318"/>
      <c r="IHN1" s="318"/>
      <c r="IHO1" s="318"/>
      <c r="IHP1" s="318"/>
      <c r="IHQ1" s="318"/>
      <c r="IHR1" s="318"/>
      <c r="IHS1" s="318"/>
      <c r="IHT1" s="318"/>
      <c r="IHU1" s="318"/>
      <c r="IHV1" s="318"/>
      <c r="IHW1" s="318"/>
      <c r="IHX1" s="318"/>
      <c r="IHY1" s="318"/>
      <c r="IHZ1" s="318"/>
      <c r="IIA1" s="318"/>
      <c r="IIB1" s="318"/>
      <c r="IIC1" s="318"/>
      <c r="IID1" s="318"/>
      <c r="IIE1" s="318"/>
      <c r="IIF1" s="278"/>
      <c r="IIG1" s="278"/>
      <c r="IIH1" s="278"/>
      <c r="III1" s="278"/>
      <c r="IIJ1" s="278"/>
      <c r="IIK1" s="278"/>
      <c r="IIL1" s="278"/>
      <c r="IIM1" s="278"/>
      <c r="IIN1" s="278"/>
      <c r="IIO1" s="278"/>
      <c r="IIP1" s="278"/>
      <c r="IIQ1" s="278"/>
      <c r="IIR1" s="278"/>
      <c r="IIS1" s="278"/>
      <c r="IIT1" s="278"/>
      <c r="IIU1" s="278"/>
      <c r="IIV1" s="278"/>
      <c r="IIW1" s="278"/>
      <c r="IIX1" s="278"/>
      <c r="IIY1" s="278"/>
      <c r="IIZ1" s="278"/>
      <c r="IJA1" s="278"/>
      <c r="IJB1" s="278"/>
      <c r="IJC1" s="278"/>
      <c r="IJD1" s="278"/>
      <c r="IJE1" s="278"/>
      <c r="IJF1" s="278"/>
      <c r="IJG1" s="278"/>
      <c r="IJH1" s="278"/>
      <c r="IJI1" s="278"/>
      <c r="IJJ1" s="278"/>
      <c r="IJK1" s="278"/>
      <c r="IJL1" s="278"/>
      <c r="IJM1" s="278"/>
      <c r="IJN1" s="278"/>
      <c r="IJO1" s="278"/>
      <c r="IJP1" s="278"/>
      <c r="IJQ1" s="278"/>
      <c r="IJR1" s="278"/>
      <c r="IJS1" s="278"/>
      <c r="IJT1" s="278"/>
      <c r="IJU1" s="278"/>
      <c r="IJV1" s="278"/>
      <c r="IJW1" s="278"/>
      <c r="IJX1" s="278"/>
      <c r="IJY1" s="278"/>
      <c r="IJZ1" s="278"/>
      <c r="IKA1" s="278"/>
      <c r="IKB1" s="278"/>
      <c r="IKC1" s="278"/>
      <c r="IKD1" s="278"/>
      <c r="IKE1" s="278"/>
      <c r="IKF1" s="278"/>
      <c r="IKG1" s="278"/>
      <c r="IKH1" s="278"/>
      <c r="IKI1" s="278"/>
      <c r="IKJ1" s="278"/>
      <c r="IKK1" s="278"/>
      <c r="IKL1" s="278"/>
      <c r="IKM1" s="278"/>
      <c r="IKN1" s="278"/>
      <c r="IKO1" s="278"/>
      <c r="IKP1" s="278"/>
      <c r="IKQ1" s="278"/>
      <c r="IKR1" s="278"/>
      <c r="IKS1" s="278"/>
      <c r="IKT1" s="278"/>
      <c r="IKU1" s="278"/>
      <c r="IKV1" s="278"/>
      <c r="IKW1" s="278"/>
      <c r="IKX1" s="278"/>
      <c r="IKY1" s="278"/>
      <c r="IKZ1" s="278"/>
      <c r="ILA1" s="278"/>
      <c r="ILB1" s="278"/>
      <c r="ILC1" s="278"/>
      <c r="ILD1" s="278"/>
      <c r="ILE1" s="278"/>
      <c r="ILF1" s="278"/>
      <c r="ILG1" s="278"/>
      <c r="ILH1" s="278"/>
      <c r="ILI1" s="278"/>
      <c r="ILJ1" s="278"/>
      <c r="ILK1" s="278"/>
      <c r="ILL1" s="278"/>
      <c r="ILM1" s="278"/>
      <c r="ILN1" s="278"/>
      <c r="ILO1" s="278"/>
      <c r="ILP1" s="278"/>
      <c r="ILQ1" s="278"/>
      <c r="ILR1" s="278"/>
      <c r="ILS1" s="278"/>
      <c r="ILT1" s="318"/>
      <c r="ILU1" s="318"/>
      <c r="ILV1" s="318"/>
      <c r="ILW1" s="318"/>
      <c r="ILX1" s="318"/>
      <c r="ILY1" s="318"/>
      <c r="ILZ1" s="318"/>
      <c r="IMA1" s="318"/>
      <c r="IMB1" s="318"/>
      <c r="IMC1" s="318"/>
      <c r="IMD1" s="318"/>
      <c r="IME1" s="318"/>
      <c r="IMF1" s="318"/>
      <c r="IMG1" s="318"/>
      <c r="IMH1" s="318"/>
      <c r="IMI1" s="318"/>
      <c r="IMJ1" s="318"/>
      <c r="IMK1" s="318"/>
      <c r="IML1" s="318"/>
      <c r="IMM1" s="318"/>
      <c r="IMN1" s="318"/>
      <c r="IMO1" s="318"/>
      <c r="IMP1" s="318"/>
      <c r="IMQ1" s="318"/>
      <c r="IMR1" s="318"/>
      <c r="IMS1" s="318"/>
      <c r="IMT1" s="318"/>
      <c r="IMU1" s="318"/>
      <c r="IMV1" s="318"/>
      <c r="IMW1" s="318"/>
      <c r="IMX1" s="318"/>
      <c r="IMY1" s="318"/>
      <c r="IMZ1" s="318"/>
      <c r="INA1" s="318"/>
      <c r="INB1" s="318"/>
      <c r="INC1" s="318"/>
      <c r="IND1" s="318"/>
      <c r="INE1" s="318"/>
      <c r="INF1" s="318"/>
      <c r="ING1" s="318"/>
      <c r="INH1" s="318"/>
      <c r="INI1" s="318"/>
      <c r="INJ1" s="318"/>
      <c r="INK1" s="318"/>
      <c r="INL1" s="318"/>
      <c r="INM1" s="318"/>
      <c r="INN1" s="318"/>
      <c r="INO1" s="318"/>
      <c r="INP1" s="318"/>
      <c r="INQ1" s="318"/>
      <c r="INR1" s="318"/>
      <c r="INS1" s="318"/>
      <c r="INT1" s="318"/>
      <c r="INU1" s="318"/>
      <c r="INV1" s="318"/>
      <c r="INW1" s="318"/>
      <c r="INX1" s="318"/>
      <c r="INY1" s="318"/>
      <c r="INZ1" s="318"/>
      <c r="IOA1" s="318"/>
      <c r="IOB1" s="318"/>
      <c r="IOC1" s="318"/>
      <c r="IOD1" s="318"/>
      <c r="IOE1" s="318"/>
      <c r="IOF1" s="318"/>
      <c r="IOG1" s="318"/>
      <c r="IOH1" s="318"/>
      <c r="IOI1" s="318"/>
      <c r="IOJ1" s="318"/>
      <c r="IOK1" s="318"/>
      <c r="IOL1" s="318"/>
      <c r="IOM1" s="318"/>
      <c r="ION1" s="318"/>
      <c r="IOO1" s="318"/>
      <c r="IOP1" s="318"/>
      <c r="IOQ1" s="318"/>
      <c r="IOR1" s="318"/>
      <c r="IOS1" s="318"/>
      <c r="IOT1" s="318"/>
      <c r="IOU1" s="318"/>
      <c r="IOV1" s="318"/>
      <c r="IOW1" s="318"/>
      <c r="IOX1" s="318"/>
      <c r="IOY1" s="318"/>
      <c r="IOZ1" s="318"/>
      <c r="IPA1" s="318"/>
      <c r="IPB1" s="318"/>
      <c r="IPC1" s="318"/>
      <c r="IPD1" s="318"/>
      <c r="IPE1" s="318"/>
      <c r="IPF1" s="318"/>
      <c r="IPG1" s="318"/>
      <c r="IPH1" s="318"/>
      <c r="IPI1" s="318"/>
      <c r="IPJ1" s="318"/>
      <c r="IPK1" s="318"/>
      <c r="IPL1" s="318"/>
      <c r="IPM1" s="318"/>
      <c r="IPN1" s="318"/>
      <c r="IPO1" s="318"/>
      <c r="IPP1" s="318"/>
      <c r="IPQ1" s="318"/>
      <c r="IPR1" s="318"/>
      <c r="IPS1" s="318"/>
      <c r="IPT1" s="318"/>
      <c r="IPU1" s="318"/>
      <c r="IPV1" s="318"/>
      <c r="IPW1" s="318"/>
      <c r="IPX1" s="318"/>
      <c r="IPY1" s="318"/>
      <c r="IPZ1" s="318"/>
      <c r="IQA1" s="318"/>
      <c r="IQB1" s="318"/>
      <c r="IQC1" s="318"/>
      <c r="IQD1" s="318"/>
      <c r="IQE1" s="318"/>
      <c r="IQF1" s="318"/>
      <c r="IQG1" s="318"/>
      <c r="IQH1" s="318"/>
      <c r="IQI1" s="318"/>
      <c r="IQJ1" s="318"/>
      <c r="IQK1" s="318"/>
      <c r="IQL1" s="318"/>
      <c r="IQM1" s="318"/>
      <c r="IQN1" s="318"/>
      <c r="IQO1" s="318"/>
      <c r="IQP1" s="318"/>
      <c r="IQQ1" s="318"/>
      <c r="IQR1" s="318"/>
      <c r="IQS1" s="318"/>
      <c r="IQT1" s="318"/>
      <c r="IQU1" s="318"/>
      <c r="IQV1" s="318"/>
      <c r="IQW1" s="318"/>
      <c r="IQX1" s="318"/>
      <c r="IQY1" s="318"/>
      <c r="IQZ1" s="318"/>
      <c r="IRA1" s="318"/>
      <c r="IRB1" s="318"/>
      <c r="IRC1" s="318"/>
      <c r="IRD1" s="318"/>
      <c r="IRE1" s="318"/>
      <c r="IRF1" s="318"/>
      <c r="IRG1" s="318"/>
      <c r="IRH1" s="318"/>
      <c r="IRI1" s="318"/>
      <c r="IRJ1" s="318"/>
      <c r="IRK1" s="318"/>
      <c r="IRL1" s="318"/>
      <c r="IRM1" s="318"/>
      <c r="IRN1" s="318"/>
      <c r="IRO1" s="318"/>
      <c r="IRP1" s="318"/>
      <c r="IRQ1" s="318"/>
      <c r="IRR1" s="318"/>
      <c r="IRS1" s="318"/>
      <c r="IRT1" s="318"/>
      <c r="IRU1" s="318"/>
      <c r="IRV1" s="318"/>
      <c r="IRW1" s="318"/>
      <c r="IRX1" s="318"/>
      <c r="IRY1" s="318"/>
      <c r="IRZ1" s="318"/>
      <c r="ISA1" s="318"/>
      <c r="ISB1" s="278"/>
      <c r="ISC1" s="278"/>
      <c r="ISD1" s="278"/>
      <c r="ISE1" s="278"/>
      <c r="ISF1" s="278"/>
      <c r="ISG1" s="278"/>
      <c r="ISH1" s="278"/>
      <c r="ISI1" s="278"/>
      <c r="ISJ1" s="278"/>
      <c r="ISK1" s="278"/>
      <c r="ISL1" s="278"/>
      <c r="ISM1" s="278"/>
      <c r="ISN1" s="278"/>
      <c r="ISO1" s="278"/>
      <c r="ISP1" s="278"/>
      <c r="ISQ1" s="278"/>
      <c r="ISR1" s="278"/>
      <c r="ISS1" s="278"/>
      <c r="IST1" s="278"/>
      <c r="ISU1" s="278"/>
      <c r="ISV1" s="278"/>
      <c r="ISW1" s="278"/>
      <c r="ISX1" s="278"/>
      <c r="ISY1" s="278"/>
      <c r="ISZ1" s="278"/>
      <c r="ITA1" s="278"/>
      <c r="ITB1" s="278"/>
      <c r="ITC1" s="278"/>
      <c r="ITD1" s="278"/>
      <c r="ITE1" s="278"/>
      <c r="ITF1" s="278"/>
      <c r="ITG1" s="278"/>
      <c r="ITH1" s="278"/>
      <c r="ITI1" s="278"/>
      <c r="ITJ1" s="278"/>
      <c r="ITK1" s="278"/>
      <c r="ITL1" s="278"/>
      <c r="ITM1" s="278"/>
      <c r="ITN1" s="278"/>
      <c r="ITO1" s="278"/>
      <c r="ITP1" s="278"/>
      <c r="ITQ1" s="278"/>
      <c r="ITR1" s="278"/>
      <c r="ITS1" s="278"/>
      <c r="ITT1" s="278"/>
      <c r="ITU1" s="278"/>
      <c r="ITV1" s="278"/>
      <c r="ITW1" s="278"/>
      <c r="ITX1" s="278"/>
      <c r="ITY1" s="278"/>
      <c r="ITZ1" s="278"/>
      <c r="IUA1" s="278"/>
      <c r="IUB1" s="278"/>
      <c r="IUC1" s="278"/>
      <c r="IUD1" s="278"/>
      <c r="IUE1" s="278"/>
      <c r="IUF1" s="278"/>
      <c r="IUG1" s="278"/>
      <c r="IUH1" s="278"/>
      <c r="IUI1" s="278"/>
      <c r="IUJ1" s="278"/>
      <c r="IUK1" s="278"/>
      <c r="IUL1" s="278"/>
      <c r="IUM1" s="278"/>
      <c r="IUN1" s="278"/>
      <c r="IUO1" s="278"/>
      <c r="IUP1" s="278"/>
      <c r="IUQ1" s="278"/>
      <c r="IUR1" s="278"/>
      <c r="IUS1" s="278"/>
      <c r="IUT1" s="278"/>
      <c r="IUU1" s="278"/>
      <c r="IUV1" s="278"/>
      <c r="IUW1" s="278"/>
      <c r="IUX1" s="278"/>
      <c r="IUY1" s="278"/>
      <c r="IUZ1" s="278"/>
      <c r="IVA1" s="278"/>
      <c r="IVB1" s="278"/>
      <c r="IVC1" s="278"/>
      <c r="IVD1" s="278"/>
      <c r="IVE1" s="278"/>
      <c r="IVF1" s="278"/>
      <c r="IVG1" s="278"/>
      <c r="IVH1" s="278"/>
      <c r="IVI1" s="278"/>
      <c r="IVJ1" s="278"/>
      <c r="IVK1" s="278"/>
      <c r="IVL1" s="278"/>
      <c r="IVM1" s="278"/>
      <c r="IVN1" s="278"/>
      <c r="IVO1" s="278"/>
      <c r="IVP1" s="318"/>
      <c r="IVQ1" s="318"/>
      <c r="IVR1" s="318"/>
      <c r="IVS1" s="318"/>
      <c r="IVT1" s="318"/>
      <c r="IVU1" s="318"/>
      <c r="IVV1" s="318"/>
      <c r="IVW1" s="318"/>
      <c r="IVX1" s="318"/>
      <c r="IVY1" s="318"/>
      <c r="IVZ1" s="318"/>
      <c r="IWA1" s="318"/>
      <c r="IWB1" s="318"/>
      <c r="IWC1" s="318"/>
      <c r="IWD1" s="318"/>
      <c r="IWE1" s="318"/>
      <c r="IWF1" s="318"/>
      <c r="IWG1" s="318"/>
      <c r="IWH1" s="318"/>
      <c r="IWI1" s="318"/>
      <c r="IWJ1" s="318"/>
      <c r="IWK1" s="318"/>
      <c r="IWL1" s="318"/>
      <c r="IWM1" s="318"/>
      <c r="IWN1" s="318"/>
      <c r="IWO1" s="318"/>
      <c r="IWP1" s="318"/>
      <c r="IWQ1" s="318"/>
      <c r="IWR1" s="318"/>
      <c r="IWS1" s="318"/>
      <c r="IWT1" s="318"/>
      <c r="IWU1" s="318"/>
      <c r="IWV1" s="318"/>
      <c r="IWW1" s="318"/>
      <c r="IWX1" s="318"/>
      <c r="IWY1" s="318"/>
      <c r="IWZ1" s="318"/>
      <c r="IXA1" s="318"/>
      <c r="IXB1" s="318"/>
      <c r="IXC1" s="318"/>
      <c r="IXD1" s="318"/>
      <c r="IXE1" s="318"/>
      <c r="IXF1" s="318"/>
      <c r="IXG1" s="318"/>
      <c r="IXH1" s="318"/>
      <c r="IXI1" s="318"/>
      <c r="IXJ1" s="318"/>
      <c r="IXK1" s="318"/>
      <c r="IXL1" s="318"/>
      <c r="IXM1" s="318"/>
      <c r="IXN1" s="318"/>
      <c r="IXO1" s="318"/>
      <c r="IXP1" s="318"/>
      <c r="IXQ1" s="318"/>
      <c r="IXR1" s="318"/>
      <c r="IXS1" s="318"/>
      <c r="IXT1" s="318"/>
      <c r="IXU1" s="318"/>
      <c r="IXV1" s="318"/>
      <c r="IXW1" s="318"/>
      <c r="IXX1" s="318"/>
      <c r="IXY1" s="318"/>
      <c r="IXZ1" s="318"/>
      <c r="IYA1" s="318"/>
      <c r="IYB1" s="318"/>
      <c r="IYC1" s="318"/>
      <c r="IYD1" s="318"/>
      <c r="IYE1" s="318"/>
      <c r="IYF1" s="318"/>
      <c r="IYG1" s="318"/>
      <c r="IYH1" s="318"/>
      <c r="IYI1" s="318"/>
      <c r="IYJ1" s="318"/>
      <c r="IYK1" s="318"/>
      <c r="IYL1" s="318"/>
      <c r="IYM1" s="318"/>
      <c r="IYN1" s="318"/>
      <c r="IYO1" s="318"/>
      <c r="IYP1" s="318"/>
      <c r="IYQ1" s="318"/>
      <c r="IYR1" s="318"/>
      <c r="IYS1" s="318"/>
      <c r="IYT1" s="318"/>
      <c r="IYU1" s="318"/>
      <c r="IYV1" s="318"/>
      <c r="IYW1" s="318"/>
      <c r="IYX1" s="318"/>
      <c r="IYY1" s="318"/>
      <c r="IYZ1" s="318"/>
      <c r="IZA1" s="318"/>
      <c r="IZB1" s="318"/>
      <c r="IZC1" s="318"/>
      <c r="IZD1" s="318"/>
      <c r="IZE1" s="318"/>
      <c r="IZF1" s="318"/>
      <c r="IZG1" s="318"/>
      <c r="IZH1" s="318"/>
      <c r="IZI1" s="318"/>
      <c r="IZJ1" s="318"/>
      <c r="IZK1" s="318"/>
      <c r="IZL1" s="318"/>
      <c r="IZM1" s="318"/>
      <c r="IZN1" s="318"/>
      <c r="IZO1" s="318"/>
      <c r="IZP1" s="318"/>
      <c r="IZQ1" s="318"/>
      <c r="IZR1" s="318"/>
      <c r="IZS1" s="318"/>
      <c r="IZT1" s="318"/>
      <c r="IZU1" s="318"/>
      <c r="IZV1" s="318"/>
      <c r="IZW1" s="318"/>
      <c r="IZX1" s="318"/>
      <c r="IZY1" s="318"/>
      <c r="IZZ1" s="318"/>
      <c r="JAA1" s="318"/>
      <c r="JAB1" s="318"/>
      <c r="JAC1" s="318"/>
      <c r="JAD1" s="318"/>
      <c r="JAE1" s="318"/>
      <c r="JAF1" s="318"/>
      <c r="JAG1" s="318"/>
      <c r="JAH1" s="318"/>
      <c r="JAI1" s="318"/>
      <c r="JAJ1" s="318"/>
      <c r="JAK1" s="318"/>
      <c r="JAL1" s="318"/>
      <c r="JAM1" s="318"/>
      <c r="JAN1" s="318"/>
      <c r="JAO1" s="318"/>
      <c r="JAP1" s="318"/>
      <c r="JAQ1" s="318"/>
      <c r="JAR1" s="318"/>
      <c r="JAS1" s="318"/>
      <c r="JAT1" s="318"/>
      <c r="JAU1" s="318"/>
      <c r="JAV1" s="318"/>
      <c r="JAW1" s="318"/>
      <c r="JAX1" s="318"/>
      <c r="JAY1" s="318"/>
      <c r="JAZ1" s="318"/>
      <c r="JBA1" s="318"/>
      <c r="JBB1" s="318"/>
      <c r="JBC1" s="318"/>
      <c r="JBD1" s="318"/>
      <c r="JBE1" s="318"/>
      <c r="JBF1" s="318"/>
      <c r="JBG1" s="318"/>
      <c r="JBH1" s="318"/>
      <c r="JBI1" s="318"/>
      <c r="JBJ1" s="318"/>
      <c r="JBK1" s="318"/>
      <c r="JBL1" s="318"/>
      <c r="JBM1" s="318"/>
      <c r="JBN1" s="318"/>
      <c r="JBO1" s="318"/>
      <c r="JBP1" s="318"/>
      <c r="JBQ1" s="318"/>
      <c r="JBR1" s="318"/>
      <c r="JBS1" s="318"/>
      <c r="JBT1" s="318"/>
      <c r="JBU1" s="318"/>
      <c r="JBV1" s="318"/>
      <c r="JBW1" s="318"/>
      <c r="JBX1" s="278"/>
      <c r="JBY1" s="278"/>
      <c r="JBZ1" s="278"/>
      <c r="JCA1" s="278"/>
      <c r="JCB1" s="278"/>
      <c r="JCC1" s="278"/>
      <c r="JCD1" s="278"/>
      <c r="JCE1" s="278"/>
      <c r="JCF1" s="278"/>
      <c r="JCG1" s="278"/>
      <c r="JCH1" s="278"/>
      <c r="JCI1" s="278"/>
      <c r="JCJ1" s="278"/>
      <c r="JCK1" s="278"/>
      <c r="JCL1" s="278"/>
      <c r="JCM1" s="278"/>
      <c r="JCN1" s="278"/>
      <c r="JCO1" s="278"/>
      <c r="JCP1" s="278"/>
      <c r="JCQ1" s="278"/>
      <c r="JCR1" s="278"/>
      <c r="JCS1" s="278"/>
      <c r="JCT1" s="278"/>
      <c r="JCU1" s="278"/>
      <c r="JCV1" s="278"/>
      <c r="JCW1" s="278"/>
      <c r="JCX1" s="278"/>
      <c r="JCY1" s="278"/>
      <c r="JCZ1" s="278"/>
      <c r="JDA1" s="278"/>
      <c r="JDB1" s="278"/>
      <c r="JDC1" s="278"/>
      <c r="JDD1" s="278"/>
      <c r="JDE1" s="278"/>
      <c r="JDF1" s="278"/>
      <c r="JDG1" s="278"/>
      <c r="JDH1" s="278"/>
      <c r="JDI1" s="278"/>
      <c r="JDJ1" s="278"/>
      <c r="JDK1" s="278"/>
      <c r="JDL1" s="278"/>
      <c r="JDM1" s="278"/>
      <c r="JDN1" s="278"/>
      <c r="JDO1" s="278"/>
      <c r="JDP1" s="278"/>
      <c r="JDQ1" s="278"/>
      <c r="JDR1" s="278"/>
      <c r="JDS1" s="278"/>
      <c r="JDT1" s="278"/>
      <c r="JDU1" s="278"/>
      <c r="JDV1" s="278"/>
      <c r="JDW1" s="278"/>
      <c r="JDX1" s="278"/>
      <c r="JDY1" s="278"/>
      <c r="JDZ1" s="278"/>
      <c r="JEA1" s="278"/>
      <c r="JEB1" s="278"/>
      <c r="JEC1" s="278"/>
      <c r="JED1" s="278"/>
      <c r="JEE1" s="278"/>
      <c r="JEF1" s="278"/>
      <c r="JEG1" s="278"/>
      <c r="JEH1" s="278"/>
      <c r="JEI1" s="278"/>
      <c r="JEJ1" s="278"/>
      <c r="JEK1" s="278"/>
      <c r="JEL1" s="278"/>
      <c r="JEM1" s="278"/>
      <c r="JEN1" s="278"/>
      <c r="JEO1" s="278"/>
      <c r="JEP1" s="278"/>
      <c r="JEQ1" s="278"/>
      <c r="JER1" s="278"/>
      <c r="JES1" s="278"/>
      <c r="JET1" s="278"/>
      <c r="JEU1" s="278"/>
      <c r="JEV1" s="278"/>
      <c r="JEW1" s="278"/>
      <c r="JEX1" s="278"/>
      <c r="JEY1" s="278"/>
      <c r="JEZ1" s="278"/>
      <c r="JFA1" s="278"/>
      <c r="JFB1" s="278"/>
      <c r="JFC1" s="278"/>
      <c r="JFD1" s="278"/>
      <c r="JFE1" s="278"/>
      <c r="JFF1" s="278"/>
      <c r="JFG1" s="278"/>
      <c r="JFH1" s="278"/>
      <c r="JFI1" s="278"/>
      <c r="JFJ1" s="278"/>
      <c r="JFK1" s="278"/>
      <c r="JFL1" s="318"/>
      <c r="JFM1" s="318"/>
      <c r="JFN1" s="318"/>
      <c r="JFO1" s="318"/>
      <c r="JFP1" s="318"/>
      <c r="JFQ1" s="318"/>
      <c r="JFR1" s="318"/>
      <c r="JFS1" s="318"/>
      <c r="JFT1" s="318"/>
      <c r="JFU1" s="318"/>
      <c r="JFV1" s="318"/>
      <c r="JFW1" s="318"/>
      <c r="JFX1" s="318"/>
      <c r="JFY1" s="318"/>
      <c r="JFZ1" s="318"/>
      <c r="JGA1" s="318"/>
      <c r="JGB1" s="318"/>
      <c r="JGC1" s="318"/>
      <c r="JGD1" s="318"/>
      <c r="JGE1" s="318"/>
      <c r="JGF1" s="318"/>
      <c r="JGG1" s="318"/>
      <c r="JGH1" s="318"/>
      <c r="JGI1" s="318"/>
      <c r="JGJ1" s="318"/>
      <c r="JGK1" s="318"/>
      <c r="JGL1" s="318"/>
      <c r="JGM1" s="318"/>
      <c r="JGN1" s="318"/>
      <c r="JGO1" s="318"/>
      <c r="JGP1" s="318"/>
      <c r="JGQ1" s="318"/>
      <c r="JGR1" s="318"/>
      <c r="JGS1" s="318"/>
      <c r="JGT1" s="318"/>
      <c r="JGU1" s="318"/>
      <c r="JGV1" s="318"/>
      <c r="JGW1" s="318"/>
      <c r="JGX1" s="318"/>
      <c r="JGY1" s="318"/>
      <c r="JGZ1" s="318"/>
      <c r="JHA1" s="318"/>
      <c r="JHB1" s="318"/>
      <c r="JHC1" s="318"/>
      <c r="JHD1" s="318"/>
      <c r="JHE1" s="318"/>
      <c r="JHF1" s="318"/>
      <c r="JHG1" s="318"/>
      <c r="JHH1" s="318"/>
      <c r="JHI1" s="318"/>
      <c r="JHJ1" s="318"/>
      <c r="JHK1" s="318"/>
      <c r="JHL1" s="318"/>
      <c r="JHM1" s="318"/>
      <c r="JHN1" s="318"/>
      <c r="JHO1" s="318"/>
      <c r="JHP1" s="318"/>
      <c r="JHQ1" s="318"/>
      <c r="JHR1" s="318"/>
      <c r="JHS1" s="318"/>
      <c r="JHT1" s="318"/>
      <c r="JHU1" s="318"/>
      <c r="JHV1" s="318"/>
      <c r="JHW1" s="318"/>
      <c r="JHX1" s="318"/>
      <c r="JHY1" s="318"/>
      <c r="JHZ1" s="318"/>
      <c r="JIA1" s="318"/>
      <c r="JIB1" s="318"/>
      <c r="JIC1" s="318"/>
      <c r="JID1" s="318"/>
      <c r="JIE1" s="318"/>
      <c r="JIF1" s="318"/>
      <c r="JIG1" s="318"/>
      <c r="JIH1" s="318"/>
      <c r="JII1" s="318"/>
      <c r="JIJ1" s="318"/>
      <c r="JIK1" s="318"/>
      <c r="JIL1" s="318"/>
      <c r="JIM1" s="318"/>
      <c r="JIN1" s="318"/>
      <c r="JIO1" s="318"/>
      <c r="JIP1" s="318"/>
      <c r="JIQ1" s="318"/>
      <c r="JIR1" s="318"/>
      <c r="JIS1" s="318"/>
      <c r="JIT1" s="318"/>
      <c r="JIU1" s="318"/>
      <c r="JIV1" s="318"/>
      <c r="JIW1" s="318"/>
      <c r="JIX1" s="318"/>
      <c r="JIY1" s="318"/>
      <c r="JIZ1" s="318"/>
      <c r="JJA1" s="318"/>
      <c r="JJB1" s="318"/>
      <c r="JJC1" s="318"/>
      <c r="JJD1" s="318"/>
      <c r="JJE1" s="318"/>
      <c r="JJF1" s="318"/>
      <c r="JJG1" s="318"/>
      <c r="JJH1" s="318"/>
      <c r="JJI1" s="318"/>
      <c r="JJJ1" s="318"/>
      <c r="JJK1" s="318"/>
      <c r="JJL1" s="318"/>
      <c r="JJM1" s="318"/>
      <c r="JJN1" s="318"/>
      <c r="JJO1" s="318"/>
      <c r="JJP1" s="318"/>
      <c r="JJQ1" s="318"/>
      <c r="JJR1" s="318"/>
      <c r="JJS1" s="318"/>
      <c r="JJT1" s="318"/>
      <c r="JJU1" s="318"/>
      <c r="JJV1" s="318"/>
      <c r="JJW1" s="318"/>
      <c r="JJX1" s="318"/>
      <c r="JJY1" s="318"/>
      <c r="JJZ1" s="318"/>
      <c r="JKA1" s="318"/>
      <c r="JKB1" s="318"/>
      <c r="JKC1" s="318"/>
      <c r="JKD1" s="318"/>
      <c r="JKE1" s="318"/>
      <c r="JKF1" s="318"/>
      <c r="JKG1" s="318"/>
      <c r="JKH1" s="318"/>
      <c r="JKI1" s="318"/>
      <c r="JKJ1" s="318"/>
      <c r="JKK1" s="318"/>
      <c r="JKL1" s="318"/>
      <c r="JKM1" s="318"/>
      <c r="JKN1" s="318"/>
      <c r="JKO1" s="318"/>
      <c r="JKP1" s="318"/>
      <c r="JKQ1" s="318"/>
      <c r="JKR1" s="318"/>
      <c r="JKS1" s="318"/>
      <c r="JKT1" s="318"/>
      <c r="JKU1" s="318"/>
      <c r="JKV1" s="318"/>
      <c r="JKW1" s="318"/>
      <c r="JKX1" s="318"/>
      <c r="JKY1" s="318"/>
      <c r="JKZ1" s="318"/>
      <c r="JLA1" s="318"/>
      <c r="JLB1" s="318"/>
      <c r="JLC1" s="318"/>
      <c r="JLD1" s="318"/>
      <c r="JLE1" s="318"/>
      <c r="JLF1" s="318"/>
      <c r="JLG1" s="318"/>
      <c r="JLH1" s="318"/>
      <c r="JLI1" s="318"/>
      <c r="JLJ1" s="318"/>
      <c r="JLK1" s="318"/>
      <c r="JLL1" s="318"/>
      <c r="JLM1" s="318"/>
      <c r="JLN1" s="318"/>
      <c r="JLO1" s="318"/>
      <c r="JLP1" s="318"/>
      <c r="JLQ1" s="318"/>
      <c r="JLR1" s="318"/>
      <c r="JLS1" s="318"/>
      <c r="JLT1" s="278"/>
      <c r="JLU1" s="278"/>
      <c r="JLV1" s="278"/>
      <c r="JLW1" s="278"/>
      <c r="JLX1" s="278"/>
      <c r="JLY1" s="278"/>
      <c r="JLZ1" s="278"/>
      <c r="JMA1" s="278"/>
      <c r="JMB1" s="278"/>
      <c r="JMC1" s="278"/>
      <c r="JMD1" s="278"/>
      <c r="JME1" s="278"/>
      <c r="JMF1" s="278"/>
      <c r="JMG1" s="278"/>
      <c r="JMH1" s="278"/>
      <c r="JMI1" s="278"/>
      <c r="JMJ1" s="278"/>
      <c r="JMK1" s="278"/>
      <c r="JML1" s="278"/>
      <c r="JMM1" s="278"/>
      <c r="JMN1" s="278"/>
      <c r="JMO1" s="278"/>
      <c r="JMP1" s="278"/>
      <c r="JMQ1" s="278"/>
      <c r="JMR1" s="278"/>
      <c r="JMS1" s="278"/>
      <c r="JMT1" s="278"/>
      <c r="JMU1" s="278"/>
      <c r="JMV1" s="278"/>
      <c r="JMW1" s="278"/>
      <c r="JMX1" s="278"/>
      <c r="JMY1" s="278"/>
      <c r="JMZ1" s="278"/>
      <c r="JNA1" s="278"/>
      <c r="JNB1" s="278"/>
      <c r="JNC1" s="278"/>
      <c r="JND1" s="278"/>
      <c r="JNE1" s="278"/>
      <c r="JNF1" s="278"/>
      <c r="JNG1" s="278"/>
      <c r="JNH1" s="278"/>
      <c r="JNI1" s="278"/>
      <c r="JNJ1" s="278"/>
      <c r="JNK1" s="278"/>
      <c r="JNL1" s="278"/>
      <c r="JNM1" s="278"/>
      <c r="JNN1" s="278"/>
      <c r="JNO1" s="278"/>
      <c r="JNP1" s="278"/>
      <c r="JNQ1" s="278"/>
      <c r="JNR1" s="278"/>
      <c r="JNS1" s="278"/>
      <c r="JNT1" s="278"/>
      <c r="JNU1" s="278"/>
      <c r="JNV1" s="278"/>
      <c r="JNW1" s="278"/>
      <c r="JNX1" s="278"/>
      <c r="JNY1" s="278"/>
      <c r="JNZ1" s="278"/>
      <c r="JOA1" s="278"/>
      <c r="JOB1" s="278"/>
      <c r="JOC1" s="278"/>
      <c r="JOD1" s="278"/>
      <c r="JOE1" s="278"/>
      <c r="JOF1" s="278"/>
      <c r="JOG1" s="278"/>
      <c r="JOH1" s="278"/>
      <c r="JOI1" s="278"/>
      <c r="JOJ1" s="278"/>
      <c r="JOK1" s="278"/>
      <c r="JOL1" s="278"/>
      <c r="JOM1" s="278"/>
      <c r="JON1" s="278"/>
      <c r="JOO1" s="278"/>
      <c r="JOP1" s="278"/>
      <c r="JOQ1" s="278"/>
      <c r="JOR1" s="278"/>
      <c r="JOS1" s="278"/>
      <c r="JOT1" s="278"/>
      <c r="JOU1" s="278"/>
      <c r="JOV1" s="278"/>
      <c r="JOW1" s="278"/>
      <c r="JOX1" s="278"/>
      <c r="JOY1" s="278"/>
      <c r="JOZ1" s="278"/>
      <c r="JPA1" s="278"/>
      <c r="JPB1" s="278"/>
      <c r="JPC1" s="278"/>
      <c r="JPD1" s="278"/>
      <c r="JPE1" s="278"/>
      <c r="JPF1" s="278"/>
      <c r="JPG1" s="278"/>
      <c r="JPH1" s="318"/>
      <c r="JPI1" s="318"/>
      <c r="JPJ1" s="318"/>
      <c r="JPK1" s="318"/>
      <c r="JPL1" s="318"/>
      <c r="JPM1" s="318"/>
      <c r="JPN1" s="318"/>
      <c r="JPO1" s="318"/>
      <c r="JPP1" s="318"/>
      <c r="JPQ1" s="318"/>
      <c r="JPR1" s="318"/>
      <c r="JPS1" s="318"/>
      <c r="JPT1" s="318"/>
      <c r="JPU1" s="318"/>
      <c r="JPV1" s="318"/>
      <c r="JPW1" s="318"/>
      <c r="JPX1" s="318"/>
      <c r="JPY1" s="318"/>
      <c r="JPZ1" s="318"/>
      <c r="JQA1" s="318"/>
      <c r="JQB1" s="318"/>
      <c r="JQC1" s="318"/>
      <c r="JQD1" s="318"/>
      <c r="JQE1" s="318"/>
      <c r="JQF1" s="318"/>
      <c r="JQG1" s="318"/>
      <c r="JQH1" s="318"/>
      <c r="JQI1" s="318"/>
      <c r="JQJ1" s="318"/>
      <c r="JQK1" s="318"/>
      <c r="JQL1" s="318"/>
      <c r="JQM1" s="318"/>
      <c r="JQN1" s="318"/>
      <c r="JQO1" s="318"/>
      <c r="JQP1" s="318"/>
      <c r="JQQ1" s="318"/>
      <c r="JQR1" s="318"/>
      <c r="JQS1" s="318"/>
      <c r="JQT1" s="318"/>
      <c r="JQU1" s="318"/>
      <c r="JQV1" s="318"/>
      <c r="JQW1" s="318"/>
      <c r="JQX1" s="318"/>
      <c r="JQY1" s="318"/>
      <c r="JQZ1" s="318"/>
      <c r="JRA1" s="318"/>
      <c r="JRB1" s="318"/>
      <c r="JRC1" s="318"/>
      <c r="JRD1" s="318"/>
      <c r="JRE1" s="318"/>
      <c r="JRF1" s="318"/>
      <c r="JRG1" s="318"/>
      <c r="JRH1" s="318"/>
      <c r="JRI1" s="318"/>
      <c r="JRJ1" s="318"/>
      <c r="JRK1" s="318"/>
      <c r="JRL1" s="318"/>
      <c r="JRM1" s="318"/>
      <c r="JRN1" s="318"/>
      <c r="JRO1" s="318"/>
      <c r="JRP1" s="318"/>
      <c r="JRQ1" s="318"/>
      <c r="JRR1" s="318"/>
      <c r="JRS1" s="318"/>
      <c r="JRT1" s="318"/>
      <c r="JRU1" s="318"/>
      <c r="JRV1" s="318"/>
      <c r="JRW1" s="318"/>
      <c r="JRX1" s="318"/>
      <c r="JRY1" s="318"/>
      <c r="JRZ1" s="318"/>
      <c r="JSA1" s="318"/>
      <c r="JSB1" s="318"/>
      <c r="JSC1" s="318"/>
      <c r="JSD1" s="318"/>
      <c r="JSE1" s="318"/>
      <c r="JSF1" s="318"/>
      <c r="JSG1" s="318"/>
      <c r="JSH1" s="318"/>
      <c r="JSI1" s="318"/>
      <c r="JSJ1" s="318"/>
      <c r="JSK1" s="318"/>
      <c r="JSL1" s="318"/>
      <c r="JSM1" s="318"/>
      <c r="JSN1" s="318"/>
      <c r="JSO1" s="318"/>
      <c r="JSP1" s="318"/>
      <c r="JSQ1" s="318"/>
      <c r="JSR1" s="318"/>
      <c r="JSS1" s="318"/>
      <c r="JST1" s="318"/>
      <c r="JSU1" s="318"/>
      <c r="JSV1" s="318"/>
      <c r="JSW1" s="318"/>
      <c r="JSX1" s="318"/>
      <c r="JSY1" s="318"/>
      <c r="JSZ1" s="318"/>
      <c r="JTA1" s="318"/>
      <c r="JTB1" s="318"/>
      <c r="JTC1" s="318"/>
      <c r="JTD1" s="318"/>
      <c r="JTE1" s="318"/>
      <c r="JTF1" s="318"/>
      <c r="JTG1" s="318"/>
      <c r="JTH1" s="318"/>
      <c r="JTI1" s="318"/>
      <c r="JTJ1" s="318"/>
      <c r="JTK1" s="318"/>
      <c r="JTL1" s="318"/>
      <c r="JTM1" s="318"/>
      <c r="JTN1" s="318"/>
      <c r="JTO1" s="318"/>
      <c r="JTP1" s="318"/>
      <c r="JTQ1" s="318"/>
      <c r="JTR1" s="318"/>
      <c r="JTS1" s="318"/>
      <c r="JTT1" s="318"/>
      <c r="JTU1" s="318"/>
      <c r="JTV1" s="318"/>
      <c r="JTW1" s="318"/>
      <c r="JTX1" s="318"/>
      <c r="JTY1" s="318"/>
      <c r="JTZ1" s="318"/>
      <c r="JUA1" s="318"/>
      <c r="JUB1" s="318"/>
      <c r="JUC1" s="318"/>
      <c r="JUD1" s="318"/>
      <c r="JUE1" s="318"/>
      <c r="JUF1" s="318"/>
      <c r="JUG1" s="318"/>
      <c r="JUH1" s="318"/>
      <c r="JUI1" s="318"/>
      <c r="JUJ1" s="318"/>
      <c r="JUK1" s="318"/>
      <c r="JUL1" s="318"/>
      <c r="JUM1" s="318"/>
      <c r="JUN1" s="318"/>
      <c r="JUO1" s="318"/>
      <c r="JUP1" s="318"/>
      <c r="JUQ1" s="318"/>
      <c r="JUR1" s="318"/>
      <c r="JUS1" s="318"/>
      <c r="JUT1" s="318"/>
      <c r="JUU1" s="318"/>
      <c r="JUV1" s="318"/>
      <c r="JUW1" s="318"/>
      <c r="JUX1" s="318"/>
      <c r="JUY1" s="318"/>
      <c r="JUZ1" s="318"/>
      <c r="JVA1" s="318"/>
      <c r="JVB1" s="318"/>
      <c r="JVC1" s="318"/>
      <c r="JVD1" s="318"/>
      <c r="JVE1" s="318"/>
      <c r="JVF1" s="318"/>
      <c r="JVG1" s="318"/>
      <c r="JVH1" s="318"/>
      <c r="JVI1" s="318"/>
      <c r="JVJ1" s="318"/>
      <c r="JVK1" s="318"/>
      <c r="JVL1" s="318"/>
      <c r="JVM1" s="318"/>
      <c r="JVN1" s="318"/>
      <c r="JVO1" s="318"/>
      <c r="JVP1" s="278"/>
      <c r="JVQ1" s="278"/>
      <c r="JVR1" s="278"/>
      <c r="JVS1" s="278"/>
      <c r="JVT1" s="278"/>
      <c r="JVU1" s="278"/>
      <c r="JVV1" s="278"/>
      <c r="JVW1" s="278"/>
      <c r="JVX1" s="278"/>
      <c r="JVY1" s="278"/>
      <c r="JVZ1" s="278"/>
      <c r="JWA1" s="278"/>
      <c r="JWB1" s="278"/>
      <c r="JWC1" s="278"/>
      <c r="JWD1" s="278"/>
      <c r="JWE1" s="278"/>
      <c r="JWF1" s="278"/>
      <c r="JWG1" s="278"/>
      <c r="JWH1" s="278"/>
      <c r="JWI1" s="278"/>
      <c r="JWJ1" s="278"/>
      <c r="JWK1" s="278"/>
      <c r="JWL1" s="278"/>
      <c r="JWM1" s="278"/>
      <c r="JWN1" s="278"/>
      <c r="JWO1" s="278"/>
      <c r="JWP1" s="278"/>
      <c r="JWQ1" s="278"/>
      <c r="JWR1" s="278"/>
      <c r="JWS1" s="278"/>
      <c r="JWT1" s="278"/>
      <c r="JWU1" s="278"/>
      <c r="JWV1" s="278"/>
      <c r="JWW1" s="278"/>
      <c r="JWX1" s="278"/>
      <c r="JWY1" s="278"/>
      <c r="JWZ1" s="278"/>
      <c r="JXA1" s="278"/>
      <c r="JXB1" s="278"/>
      <c r="JXC1" s="278"/>
      <c r="JXD1" s="278"/>
      <c r="JXE1" s="278"/>
      <c r="JXF1" s="278"/>
      <c r="JXG1" s="278"/>
      <c r="JXH1" s="278"/>
      <c r="JXI1" s="278"/>
      <c r="JXJ1" s="278"/>
      <c r="JXK1" s="278"/>
      <c r="JXL1" s="278"/>
      <c r="JXM1" s="278"/>
      <c r="JXN1" s="278"/>
      <c r="JXO1" s="278"/>
      <c r="JXP1" s="278"/>
      <c r="JXQ1" s="278"/>
      <c r="JXR1" s="278"/>
      <c r="JXS1" s="278"/>
      <c r="JXT1" s="278"/>
      <c r="JXU1" s="278"/>
      <c r="JXV1" s="278"/>
      <c r="JXW1" s="278"/>
      <c r="JXX1" s="278"/>
      <c r="JXY1" s="278"/>
      <c r="JXZ1" s="278"/>
      <c r="JYA1" s="278"/>
      <c r="JYB1" s="278"/>
      <c r="JYC1" s="278"/>
      <c r="JYD1" s="278"/>
      <c r="JYE1" s="278"/>
      <c r="JYF1" s="278"/>
      <c r="JYG1" s="278"/>
      <c r="JYH1" s="278"/>
      <c r="JYI1" s="278"/>
      <c r="JYJ1" s="278"/>
      <c r="JYK1" s="278"/>
      <c r="JYL1" s="278"/>
      <c r="JYM1" s="278"/>
      <c r="JYN1" s="278"/>
      <c r="JYO1" s="278"/>
      <c r="JYP1" s="278"/>
      <c r="JYQ1" s="278"/>
      <c r="JYR1" s="278"/>
      <c r="JYS1" s="278"/>
      <c r="JYT1" s="278"/>
      <c r="JYU1" s="278"/>
      <c r="JYV1" s="278"/>
      <c r="JYW1" s="278"/>
      <c r="JYX1" s="278"/>
      <c r="JYY1" s="278"/>
      <c r="JYZ1" s="278"/>
      <c r="JZA1" s="278"/>
      <c r="JZB1" s="278"/>
      <c r="JZC1" s="278"/>
      <c r="JZD1" s="318"/>
      <c r="JZE1" s="318"/>
      <c r="JZF1" s="318"/>
      <c r="JZG1" s="318"/>
      <c r="JZH1" s="318"/>
      <c r="JZI1" s="318"/>
      <c r="JZJ1" s="318"/>
      <c r="JZK1" s="318"/>
      <c r="JZL1" s="318"/>
      <c r="JZM1" s="318"/>
      <c r="JZN1" s="318"/>
      <c r="JZO1" s="318"/>
      <c r="JZP1" s="318"/>
      <c r="JZQ1" s="318"/>
      <c r="JZR1" s="318"/>
      <c r="JZS1" s="318"/>
      <c r="JZT1" s="318"/>
      <c r="JZU1" s="318"/>
      <c r="JZV1" s="318"/>
      <c r="JZW1" s="318"/>
      <c r="JZX1" s="318"/>
      <c r="JZY1" s="318"/>
      <c r="JZZ1" s="318"/>
      <c r="KAA1" s="318"/>
      <c r="KAB1" s="318"/>
      <c r="KAC1" s="318"/>
      <c r="KAD1" s="318"/>
      <c r="KAE1" s="318"/>
      <c r="KAF1" s="318"/>
      <c r="KAG1" s="318"/>
      <c r="KAH1" s="318"/>
      <c r="KAI1" s="318"/>
      <c r="KAJ1" s="318"/>
      <c r="KAK1" s="318"/>
      <c r="KAL1" s="318"/>
      <c r="KAM1" s="318"/>
      <c r="KAN1" s="318"/>
      <c r="KAO1" s="318"/>
      <c r="KAP1" s="318"/>
      <c r="KAQ1" s="318"/>
      <c r="KAR1" s="318"/>
      <c r="KAS1" s="318"/>
      <c r="KAT1" s="318"/>
      <c r="KAU1" s="318"/>
      <c r="KAV1" s="318"/>
      <c r="KAW1" s="318"/>
      <c r="KAX1" s="318"/>
      <c r="KAY1" s="318"/>
      <c r="KAZ1" s="318"/>
      <c r="KBA1" s="318"/>
      <c r="KBB1" s="318"/>
      <c r="KBC1" s="318"/>
      <c r="KBD1" s="318"/>
      <c r="KBE1" s="318"/>
      <c r="KBF1" s="318"/>
      <c r="KBG1" s="318"/>
      <c r="KBH1" s="318"/>
      <c r="KBI1" s="318"/>
      <c r="KBJ1" s="318"/>
      <c r="KBK1" s="318"/>
      <c r="KBL1" s="318"/>
      <c r="KBM1" s="318"/>
      <c r="KBN1" s="318"/>
      <c r="KBO1" s="318"/>
      <c r="KBP1" s="318"/>
      <c r="KBQ1" s="318"/>
      <c r="KBR1" s="318"/>
      <c r="KBS1" s="318"/>
      <c r="KBT1" s="318"/>
      <c r="KBU1" s="318"/>
      <c r="KBV1" s="318"/>
      <c r="KBW1" s="318"/>
      <c r="KBX1" s="318"/>
      <c r="KBY1" s="318"/>
      <c r="KBZ1" s="318"/>
      <c r="KCA1" s="318"/>
      <c r="KCB1" s="318"/>
      <c r="KCC1" s="318"/>
      <c r="KCD1" s="318"/>
      <c r="KCE1" s="318"/>
      <c r="KCF1" s="318"/>
      <c r="KCG1" s="318"/>
      <c r="KCH1" s="318"/>
      <c r="KCI1" s="318"/>
      <c r="KCJ1" s="318"/>
      <c r="KCK1" s="318"/>
      <c r="KCL1" s="318"/>
      <c r="KCM1" s="318"/>
      <c r="KCN1" s="318"/>
      <c r="KCO1" s="318"/>
      <c r="KCP1" s="318"/>
      <c r="KCQ1" s="318"/>
      <c r="KCR1" s="318"/>
      <c r="KCS1" s="318"/>
      <c r="KCT1" s="318"/>
      <c r="KCU1" s="318"/>
      <c r="KCV1" s="318"/>
      <c r="KCW1" s="318"/>
      <c r="KCX1" s="318"/>
      <c r="KCY1" s="318"/>
      <c r="KCZ1" s="318"/>
      <c r="KDA1" s="318"/>
      <c r="KDB1" s="318"/>
      <c r="KDC1" s="318"/>
      <c r="KDD1" s="318"/>
      <c r="KDE1" s="318"/>
      <c r="KDF1" s="318"/>
      <c r="KDG1" s="318"/>
      <c r="KDH1" s="318"/>
      <c r="KDI1" s="318"/>
      <c r="KDJ1" s="318"/>
      <c r="KDK1" s="318"/>
      <c r="KDL1" s="318"/>
      <c r="KDM1" s="318"/>
      <c r="KDN1" s="318"/>
      <c r="KDO1" s="318"/>
      <c r="KDP1" s="318"/>
      <c r="KDQ1" s="318"/>
      <c r="KDR1" s="318"/>
      <c r="KDS1" s="318"/>
      <c r="KDT1" s="318"/>
      <c r="KDU1" s="318"/>
      <c r="KDV1" s="318"/>
      <c r="KDW1" s="318"/>
      <c r="KDX1" s="318"/>
      <c r="KDY1" s="318"/>
      <c r="KDZ1" s="318"/>
      <c r="KEA1" s="318"/>
      <c r="KEB1" s="318"/>
      <c r="KEC1" s="318"/>
      <c r="KED1" s="318"/>
      <c r="KEE1" s="318"/>
      <c r="KEF1" s="318"/>
      <c r="KEG1" s="318"/>
      <c r="KEH1" s="318"/>
      <c r="KEI1" s="318"/>
      <c r="KEJ1" s="318"/>
      <c r="KEK1" s="318"/>
      <c r="KEL1" s="318"/>
      <c r="KEM1" s="318"/>
      <c r="KEN1" s="318"/>
      <c r="KEO1" s="318"/>
      <c r="KEP1" s="318"/>
      <c r="KEQ1" s="318"/>
      <c r="KER1" s="318"/>
      <c r="KES1" s="318"/>
      <c r="KET1" s="318"/>
      <c r="KEU1" s="318"/>
      <c r="KEV1" s="318"/>
      <c r="KEW1" s="318"/>
      <c r="KEX1" s="318"/>
      <c r="KEY1" s="318"/>
      <c r="KEZ1" s="318"/>
      <c r="KFA1" s="318"/>
      <c r="KFB1" s="318"/>
      <c r="KFC1" s="318"/>
      <c r="KFD1" s="318"/>
      <c r="KFE1" s="318"/>
      <c r="KFF1" s="318"/>
      <c r="KFG1" s="318"/>
      <c r="KFH1" s="318"/>
      <c r="KFI1" s="318"/>
      <c r="KFJ1" s="318"/>
      <c r="KFK1" s="318"/>
      <c r="KFL1" s="278"/>
      <c r="KFM1" s="278"/>
      <c r="KFN1" s="278"/>
      <c r="KFO1" s="278"/>
      <c r="KFP1" s="278"/>
      <c r="KFQ1" s="278"/>
      <c r="KFR1" s="278"/>
      <c r="KFS1" s="278"/>
      <c r="KFT1" s="278"/>
      <c r="KFU1" s="278"/>
      <c r="KFV1" s="278"/>
      <c r="KFW1" s="278"/>
      <c r="KFX1" s="278"/>
      <c r="KFY1" s="278"/>
      <c r="KFZ1" s="278"/>
      <c r="KGA1" s="278"/>
      <c r="KGB1" s="278"/>
      <c r="KGC1" s="278"/>
      <c r="KGD1" s="278"/>
      <c r="KGE1" s="278"/>
      <c r="KGF1" s="278"/>
      <c r="KGG1" s="278"/>
      <c r="KGH1" s="278"/>
      <c r="KGI1" s="278"/>
      <c r="KGJ1" s="278"/>
      <c r="KGK1" s="278"/>
      <c r="KGL1" s="278"/>
      <c r="KGM1" s="278"/>
      <c r="KGN1" s="278"/>
      <c r="KGO1" s="278"/>
      <c r="KGP1" s="278"/>
      <c r="KGQ1" s="278"/>
      <c r="KGR1" s="278"/>
      <c r="KGS1" s="278"/>
      <c r="KGT1" s="278"/>
      <c r="KGU1" s="278"/>
      <c r="KGV1" s="278"/>
      <c r="KGW1" s="278"/>
      <c r="KGX1" s="278"/>
      <c r="KGY1" s="278"/>
      <c r="KGZ1" s="278"/>
      <c r="KHA1" s="278"/>
      <c r="KHB1" s="278"/>
      <c r="KHC1" s="278"/>
      <c r="KHD1" s="278"/>
      <c r="KHE1" s="278"/>
      <c r="KHF1" s="278"/>
      <c r="KHG1" s="278"/>
      <c r="KHH1" s="278"/>
      <c r="KHI1" s="278"/>
      <c r="KHJ1" s="278"/>
      <c r="KHK1" s="278"/>
      <c r="KHL1" s="278"/>
      <c r="KHM1" s="278"/>
      <c r="KHN1" s="278"/>
      <c r="KHO1" s="278"/>
      <c r="KHP1" s="278"/>
      <c r="KHQ1" s="278"/>
      <c r="KHR1" s="278"/>
      <c r="KHS1" s="278"/>
      <c r="KHT1" s="278"/>
      <c r="KHU1" s="278"/>
      <c r="KHV1" s="278"/>
      <c r="KHW1" s="278"/>
      <c r="KHX1" s="278"/>
      <c r="KHY1" s="278"/>
      <c r="KHZ1" s="278"/>
      <c r="KIA1" s="278"/>
      <c r="KIB1" s="278"/>
      <c r="KIC1" s="278"/>
      <c r="KID1" s="278"/>
      <c r="KIE1" s="278"/>
      <c r="KIF1" s="278"/>
      <c r="KIG1" s="278"/>
      <c r="KIH1" s="278"/>
      <c r="KII1" s="278"/>
      <c r="KIJ1" s="278"/>
      <c r="KIK1" s="278"/>
      <c r="KIL1" s="278"/>
      <c r="KIM1" s="278"/>
      <c r="KIN1" s="278"/>
      <c r="KIO1" s="278"/>
      <c r="KIP1" s="278"/>
      <c r="KIQ1" s="278"/>
      <c r="KIR1" s="278"/>
      <c r="KIS1" s="278"/>
      <c r="KIT1" s="278"/>
      <c r="KIU1" s="278"/>
      <c r="KIV1" s="278"/>
      <c r="KIW1" s="278"/>
      <c r="KIX1" s="278"/>
      <c r="KIY1" s="278"/>
      <c r="KIZ1" s="318"/>
      <c r="KJA1" s="318"/>
      <c r="KJB1" s="318"/>
      <c r="KJC1" s="318"/>
      <c r="KJD1" s="318"/>
      <c r="KJE1" s="318"/>
      <c r="KJF1" s="318"/>
      <c r="KJG1" s="318"/>
      <c r="KJH1" s="318"/>
      <c r="KJI1" s="318"/>
      <c r="KJJ1" s="318"/>
      <c r="KJK1" s="318"/>
      <c r="KJL1" s="318"/>
      <c r="KJM1" s="318"/>
      <c r="KJN1" s="318"/>
      <c r="KJO1" s="318"/>
      <c r="KJP1" s="318"/>
      <c r="KJQ1" s="318"/>
      <c r="KJR1" s="318"/>
      <c r="KJS1" s="318"/>
      <c r="KJT1" s="318"/>
      <c r="KJU1" s="318"/>
      <c r="KJV1" s="318"/>
      <c r="KJW1" s="318"/>
      <c r="KJX1" s="318"/>
      <c r="KJY1" s="318"/>
      <c r="KJZ1" s="318"/>
      <c r="KKA1" s="318"/>
      <c r="KKB1" s="318"/>
      <c r="KKC1" s="318"/>
      <c r="KKD1" s="318"/>
      <c r="KKE1" s="318"/>
      <c r="KKF1" s="318"/>
      <c r="KKG1" s="318"/>
      <c r="KKH1" s="318"/>
      <c r="KKI1" s="318"/>
      <c r="KKJ1" s="318"/>
      <c r="KKK1" s="318"/>
      <c r="KKL1" s="318"/>
      <c r="KKM1" s="318"/>
      <c r="KKN1" s="318"/>
      <c r="KKO1" s="318"/>
      <c r="KKP1" s="318"/>
      <c r="KKQ1" s="318"/>
      <c r="KKR1" s="318"/>
      <c r="KKS1" s="318"/>
      <c r="KKT1" s="318"/>
      <c r="KKU1" s="318"/>
      <c r="KKV1" s="318"/>
      <c r="KKW1" s="318"/>
      <c r="KKX1" s="318"/>
      <c r="KKY1" s="318"/>
      <c r="KKZ1" s="318"/>
      <c r="KLA1" s="318"/>
      <c r="KLB1" s="318"/>
      <c r="KLC1" s="318"/>
      <c r="KLD1" s="318"/>
      <c r="KLE1" s="318"/>
      <c r="KLF1" s="318"/>
      <c r="KLG1" s="318"/>
      <c r="KLH1" s="318"/>
      <c r="KLI1" s="318"/>
      <c r="KLJ1" s="318"/>
      <c r="KLK1" s="318"/>
      <c r="KLL1" s="318"/>
      <c r="KLM1" s="318"/>
      <c r="KLN1" s="318"/>
      <c r="KLO1" s="318"/>
      <c r="KLP1" s="318"/>
      <c r="KLQ1" s="318"/>
      <c r="KLR1" s="318"/>
      <c r="KLS1" s="318"/>
      <c r="KLT1" s="318"/>
      <c r="KLU1" s="318"/>
      <c r="KLV1" s="318"/>
      <c r="KLW1" s="318"/>
      <c r="KLX1" s="318"/>
      <c r="KLY1" s="318"/>
      <c r="KLZ1" s="318"/>
      <c r="KMA1" s="318"/>
      <c r="KMB1" s="318"/>
      <c r="KMC1" s="318"/>
      <c r="KMD1" s="318"/>
      <c r="KME1" s="318"/>
      <c r="KMF1" s="318"/>
      <c r="KMG1" s="318"/>
      <c r="KMH1" s="318"/>
      <c r="KMI1" s="318"/>
      <c r="KMJ1" s="318"/>
      <c r="KMK1" s="318"/>
      <c r="KML1" s="318"/>
      <c r="KMM1" s="318"/>
      <c r="KMN1" s="318"/>
      <c r="KMO1" s="318"/>
      <c r="KMP1" s="318"/>
      <c r="KMQ1" s="318"/>
      <c r="KMR1" s="318"/>
      <c r="KMS1" s="318"/>
      <c r="KMT1" s="318"/>
      <c r="KMU1" s="318"/>
      <c r="KMV1" s="318"/>
      <c r="KMW1" s="318"/>
      <c r="KMX1" s="318"/>
      <c r="KMY1" s="318"/>
      <c r="KMZ1" s="318"/>
      <c r="KNA1" s="318"/>
      <c r="KNB1" s="318"/>
      <c r="KNC1" s="318"/>
      <c r="KND1" s="318"/>
      <c r="KNE1" s="318"/>
      <c r="KNF1" s="318"/>
      <c r="KNG1" s="318"/>
      <c r="KNH1" s="318"/>
      <c r="KNI1" s="318"/>
      <c r="KNJ1" s="318"/>
      <c r="KNK1" s="318"/>
      <c r="KNL1" s="318"/>
      <c r="KNM1" s="318"/>
      <c r="KNN1" s="318"/>
      <c r="KNO1" s="318"/>
      <c r="KNP1" s="318"/>
      <c r="KNQ1" s="318"/>
      <c r="KNR1" s="318"/>
      <c r="KNS1" s="318"/>
      <c r="KNT1" s="318"/>
      <c r="KNU1" s="318"/>
      <c r="KNV1" s="318"/>
      <c r="KNW1" s="318"/>
      <c r="KNX1" s="318"/>
      <c r="KNY1" s="318"/>
      <c r="KNZ1" s="318"/>
      <c r="KOA1" s="318"/>
      <c r="KOB1" s="318"/>
      <c r="KOC1" s="318"/>
      <c r="KOD1" s="318"/>
      <c r="KOE1" s="318"/>
      <c r="KOF1" s="318"/>
      <c r="KOG1" s="318"/>
      <c r="KOH1" s="318"/>
      <c r="KOI1" s="318"/>
      <c r="KOJ1" s="318"/>
      <c r="KOK1" s="318"/>
      <c r="KOL1" s="318"/>
      <c r="KOM1" s="318"/>
      <c r="KON1" s="318"/>
      <c r="KOO1" s="318"/>
      <c r="KOP1" s="318"/>
      <c r="KOQ1" s="318"/>
      <c r="KOR1" s="318"/>
      <c r="KOS1" s="318"/>
      <c r="KOT1" s="318"/>
      <c r="KOU1" s="318"/>
      <c r="KOV1" s="318"/>
      <c r="KOW1" s="318"/>
      <c r="KOX1" s="318"/>
      <c r="KOY1" s="318"/>
      <c r="KOZ1" s="318"/>
      <c r="KPA1" s="318"/>
      <c r="KPB1" s="318"/>
      <c r="KPC1" s="318"/>
      <c r="KPD1" s="318"/>
      <c r="KPE1" s="318"/>
      <c r="KPF1" s="318"/>
      <c r="KPG1" s="318"/>
      <c r="KPH1" s="278"/>
      <c r="KPI1" s="278"/>
      <c r="KPJ1" s="278"/>
      <c r="KPK1" s="278"/>
      <c r="KPL1" s="278"/>
      <c r="KPM1" s="278"/>
      <c r="KPN1" s="278"/>
      <c r="KPO1" s="278"/>
      <c r="KPP1" s="278"/>
      <c r="KPQ1" s="278"/>
      <c r="KPR1" s="278"/>
      <c r="KPS1" s="278"/>
      <c r="KPT1" s="278"/>
      <c r="KPU1" s="278"/>
      <c r="KPV1" s="278"/>
      <c r="KPW1" s="278"/>
      <c r="KPX1" s="278"/>
      <c r="KPY1" s="278"/>
      <c r="KPZ1" s="278"/>
      <c r="KQA1" s="278"/>
      <c r="KQB1" s="278"/>
      <c r="KQC1" s="278"/>
      <c r="KQD1" s="278"/>
      <c r="KQE1" s="278"/>
      <c r="KQF1" s="278"/>
      <c r="KQG1" s="278"/>
      <c r="KQH1" s="278"/>
      <c r="KQI1" s="278"/>
      <c r="KQJ1" s="278"/>
      <c r="KQK1" s="278"/>
      <c r="KQL1" s="278"/>
      <c r="KQM1" s="278"/>
      <c r="KQN1" s="278"/>
      <c r="KQO1" s="278"/>
      <c r="KQP1" s="278"/>
      <c r="KQQ1" s="278"/>
      <c r="KQR1" s="278"/>
      <c r="KQS1" s="278"/>
      <c r="KQT1" s="278"/>
      <c r="KQU1" s="278"/>
      <c r="KQV1" s="278"/>
      <c r="KQW1" s="278"/>
      <c r="KQX1" s="278"/>
      <c r="KQY1" s="278"/>
      <c r="KQZ1" s="278"/>
      <c r="KRA1" s="278"/>
      <c r="KRB1" s="278"/>
      <c r="KRC1" s="278"/>
      <c r="KRD1" s="278"/>
      <c r="KRE1" s="278"/>
      <c r="KRF1" s="278"/>
      <c r="KRG1" s="278"/>
      <c r="KRH1" s="278"/>
      <c r="KRI1" s="278"/>
      <c r="KRJ1" s="278"/>
      <c r="KRK1" s="278"/>
      <c r="KRL1" s="278"/>
      <c r="KRM1" s="278"/>
      <c r="KRN1" s="278"/>
      <c r="KRO1" s="278"/>
      <c r="KRP1" s="278"/>
      <c r="KRQ1" s="278"/>
      <c r="KRR1" s="278"/>
      <c r="KRS1" s="278"/>
      <c r="KRT1" s="278"/>
      <c r="KRU1" s="278"/>
      <c r="KRV1" s="278"/>
      <c r="KRW1" s="278"/>
      <c r="KRX1" s="278"/>
      <c r="KRY1" s="278"/>
      <c r="KRZ1" s="278"/>
      <c r="KSA1" s="278"/>
      <c r="KSB1" s="278"/>
      <c r="KSC1" s="278"/>
      <c r="KSD1" s="278"/>
      <c r="KSE1" s="278"/>
      <c r="KSF1" s="278"/>
      <c r="KSG1" s="278"/>
      <c r="KSH1" s="278"/>
      <c r="KSI1" s="278"/>
      <c r="KSJ1" s="278"/>
      <c r="KSK1" s="278"/>
      <c r="KSL1" s="278"/>
      <c r="KSM1" s="278"/>
      <c r="KSN1" s="278"/>
      <c r="KSO1" s="278"/>
      <c r="KSP1" s="278"/>
      <c r="KSQ1" s="278"/>
      <c r="KSR1" s="278"/>
      <c r="KSS1" s="278"/>
      <c r="KST1" s="278"/>
      <c r="KSU1" s="278"/>
      <c r="KSV1" s="318"/>
      <c r="KSW1" s="318"/>
      <c r="KSX1" s="318"/>
      <c r="KSY1" s="318"/>
      <c r="KSZ1" s="318"/>
      <c r="KTA1" s="318"/>
      <c r="KTB1" s="318"/>
      <c r="KTC1" s="318"/>
      <c r="KTD1" s="318"/>
      <c r="KTE1" s="318"/>
      <c r="KTF1" s="318"/>
      <c r="KTG1" s="318"/>
      <c r="KTH1" s="318"/>
      <c r="KTI1" s="318"/>
      <c r="KTJ1" s="318"/>
      <c r="KTK1" s="318"/>
      <c r="KTL1" s="318"/>
      <c r="KTM1" s="318"/>
      <c r="KTN1" s="318"/>
      <c r="KTO1" s="318"/>
      <c r="KTP1" s="318"/>
      <c r="KTQ1" s="318"/>
      <c r="KTR1" s="318"/>
      <c r="KTS1" s="318"/>
      <c r="KTT1" s="318"/>
      <c r="KTU1" s="318"/>
      <c r="KTV1" s="318"/>
      <c r="KTW1" s="318"/>
      <c r="KTX1" s="318"/>
      <c r="KTY1" s="318"/>
      <c r="KTZ1" s="318"/>
      <c r="KUA1" s="318"/>
      <c r="KUB1" s="318"/>
      <c r="KUC1" s="318"/>
      <c r="KUD1" s="318"/>
      <c r="KUE1" s="318"/>
      <c r="KUF1" s="318"/>
      <c r="KUG1" s="318"/>
      <c r="KUH1" s="318"/>
      <c r="KUI1" s="318"/>
      <c r="KUJ1" s="318"/>
      <c r="KUK1" s="318"/>
      <c r="KUL1" s="318"/>
      <c r="KUM1" s="318"/>
      <c r="KUN1" s="318"/>
      <c r="KUO1" s="318"/>
      <c r="KUP1" s="318"/>
      <c r="KUQ1" s="318"/>
      <c r="KUR1" s="318"/>
      <c r="KUS1" s="318"/>
      <c r="KUT1" s="318"/>
      <c r="KUU1" s="318"/>
      <c r="KUV1" s="318"/>
      <c r="KUW1" s="318"/>
      <c r="KUX1" s="318"/>
      <c r="KUY1" s="318"/>
      <c r="KUZ1" s="318"/>
      <c r="KVA1" s="318"/>
      <c r="KVB1" s="318"/>
      <c r="KVC1" s="318"/>
      <c r="KVD1" s="318"/>
      <c r="KVE1" s="318"/>
      <c r="KVF1" s="318"/>
      <c r="KVG1" s="318"/>
      <c r="KVH1" s="318"/>
      <c r="KVI1" s="318"/>
      <c r="KVJ1" s="318"/>
      <c r="KVK1" s="318"/>
      <c r="KVL1" s="318"/>
      <c r="KVM1" s="318"/>
      <c r="KVN1" s="318"/>
      <c r="KVO1" s="318"/>
      <c r="KVP1" s="318"/>
      <c r="KVQ1" s="318"/>
      <c r="KVR1" s="318"/>
      <c r="KVS1" s="318"/>
      <c r="KVT1" s="318"/>
      <c r="KVU1" s="318"/>
      <c r="KVV1" s="318"/>
      <c r="KVW1" s="318"/>
      <c r="KVX1" s="318"/>
      <c r="KVY1" s="318"/>
      <c r="KVZ1" s="318"/>
      <c r="KWA1" s="318"/>
      <c r="KWB1" s="318"/>
      <c r="KWC1" s="318"/>
      <c r="KWD1" s="318"/>
      <c r="KWE1" s="318"/>
      <c r="KWF1" s="318"/>
      <c r="KWG1" s="318"/>
      <c r="KWH1" s="318"/>
      <c r="KWI1" s="318"/>
      <c r="KWJ1" s="318"/>
      <c r="KWK1" s="318"/>
      <c r="KWL1" s="318"/>
      <c r="KWM1" s="318"/>
      <c r="KWN1" s="318"/>
      <c r="KWO1" s="318"/>
      <c r="KWP1" s="318"/>
      <c r="KWQ1" s="318"/>
      <c r="KWR1" s="318"/>
      <c r="KWS1" s="318"/>
      <c r="KWT1" s="318"/>
      <c r="KWU1" s="318"/>
      <c r="KWV1" s="318"/>
      <c r="KWW1" s="318"/>
      <c r="KWX1" s="318"/>
      <c r="KWY1" s="318"/>
      <c r="KWZ1" s="318"/>
      <c r="KXA1" s="318"/>
      <c r="KXB1" s="318"/>
      <c r="KXC1" s="318"/>
      <c r="KXD1" s="318"/>
      <c r="KXE1" s="318"/>
      <c r="KXF1" s="318"/>
      <c r="KXG1" s="318"/>
      <c r="KXH1" s="318"/>
      <c r="KXI1" s="318"/>
      <c r="KXJ1" s="318"/>
      <c r="KXK1" s="318"/>
      <c r="KXL1" s="318"/>
      <c r="KXM1" s="318"/>
      <c r="KXN1" s="318"/>
      <c r="KXO1" s="318"/>
      <c r="KXP1" s="318"/>
      <c r="KXQ1" s="318"/>
      <c r="KXR1" s="318"/>
      <c r="KXS1" s="318"/>
      <c r="KXT1" s="318"/>
      <c r="KXU1" s="318"/>
      <c r="KXV1" s="318"/>
      <c r="KXW1" s="318"/>
      <c r="KXX1" s="318"/>
      <c r="KXY1" s="318"/>
      <c r="KXZ1" s="318"/>
      <c r="KYA1" s="318"/>
      <c r="KYB1" s="318"/>
      <c r="KYC1" s="318"/>
      <c r="KYD1" s="318"/>
      <c r="KYE1" s="318"/>
      <c r="KYF1" s="318"/>
      <c r="KYG1" s="318"/>
      <c r="KYH1" s="318"/>
      <c r="KYI1" s="318"/>
      <c r="KYJ1" s="318"/>
      <c r="KYK1" s="318"/>
      <c r="KYL1" s="318"/>
      <c r="KYM1" s="318"/>
      <c r="KYN1" s="318"/>
      <c r="KYO1" s="318"/>
      <c r="KYP1" s="318"/>
      <c r="KYQ1" s="318"/>
      <c r="KYR1" s="318"/>
      <c r="KYS1" s="318"/>
      <c r="KYT1" s="318"/>
      <c r="KYU1" s="318"/>
      <c r="KYV1" s="318"/>
      <c r="KYW1" s="318"/>
      <c r="KYX1" s="318"/>
      <c r="KYY1" s="318"/>
      <c r="KYZ1" s="318"/>
      <c r="KZA1" s="318"/>
      <c r="KZB1" s="318"/>
      <c r="KZC1" s="318"/>
      <c r="KZD1" s="278"/>
      <c r="KZE1" s="278"/>
      <c r="KZF1" s="278"/>
      <c r="KZG1" s="278"/>
      <c r="KZH1" s="278"/>
      <c r="KZI1" s="278"/>
      <c r="KZJ1" s="278"/>
      <c r="KZK1" s="278"/>
      <c r="KZL1" s="278"/>
      <c r="KZM1" s="278"/>
      <c r="KZN1" s="278"/>
      <c r="KZO1" s="278"/>
      <c r="KZP1" s="278"/>
      <c r="KZQ1" s="278"/>
      <c r="KZR1" s="278"/>
      <c r="KZS1" s="278"/>
      <c r="KZT1" s="278"/>
      <c r="KZU1" s="278"/>
      <c r="KZV1" s="278"/>
      <c r="KZW1" s="278"/>
      <c r="KZX1" s="278"/>
      <c r="KZY1" s="278"/>
      <c r="KZZ1" s="278"/>
      <c r="LAA1" s="278"/>
      <c r="LAB1" s="278"/>
      <c r="LAC1" s="278"/>
      <c r="LAD1" s="278"/>
      <c r="LAE1" s="278"/>
      <c r="LAF1" s="278"/>
      <c r="LAG1" s="278"/>
      <c r="LAH1" s="278"/>
      <c r="LAI1" s="278"/>
      <c r="LAJ1" s="278"/>
      <c r="LAK1" s="278"/>
      <c r="LAL1" s="278"/>
      <c r="LAM1" s="278"/>
      <c r="LAN1" s="278"/>
      <c r="LAO1" s="278"/>
      <c r="LAP1" s="278"/>
      <c r="LAQ1" s="278"/>
      <c r="LAR1" s="278"/>
      <c r="LAS1" s="278"/>
      <c r="LAT1" s="278"/>
      <c r="LAU1" s="278"/>
      <c r="LAV1" s="278"/>
      <c r="LAW1" s="278"/>
      <c r="LAX1" s="278"/>
      <c r="LAY1" s="278"/>
      <c r="LAZ1" s="278"/>
      <c r="LBA1" s="278"/>
      <c r="LBB1" s="278"/>
      <c r="LBC1" s="278"/>
      <c r="LBD1" s="278"/>
      <c r="LBE1" s="278"/>
      <c r="LBF1" s="278"/>
      <c r="LBG1" s="278"/>
      <c r="LBH1" s="278"/>
      <c r="LBI1" s="278"/>
      <c r="LBJ1" s="278"/>
      <c r="LBK1" s="278"/>
      <c r="LBL1" s="278"/>
      <c r="LBM1" s="278"/>
      <c r="LBN1" s="278"/>
      <c r="LBO1" s="278"/>
      <c r="LBP1" s="278"/>
      <c r="LBQ1" s="278"/>
      <c r="LBR1" s="278"/>
      <c r="LBS1" s="278"/>
      <c r="LBT1" s="278"/>
      <c r="LBU1" s="278"/>
      <c r="LBV1" s="278"/>
      <c r="LBW1" s="278"/>
      <c r="LBX1" s="278"/>
      <c r="LBY1" s="278"/>
      <c r="LBZ1" s="278"/>
      <c r="LCA1" s="278"/>
      <c r="LCB1" s="278"/>
      <c r="LCC1" s="278"/>
      <c r="LCD1" s="278"/>
      <c r="LCE1" s="278"/>
      <c r="LCF1" s="278"/>
      <c r="LCG1" s="278"/>
      <c r="LCH1" s="278"/>
      <c r="LCI1" s="278"/>
      <c r="LCJ1" s="278"/>
      <c r="LCK1" s="278"/>
      <c r="LCL1" s="278"/>
      <c r="LCM1" s="278"/>
      <c r="LCN1" s="278"/>
      <c r="LCO1" s="278"/>
      <c r="LCP1" s="278"/>
      <c r="LCQ1" s="278"/>
      <c r="LCR1" s="318"/>
      <c r="LCS1" s="318"/>
      <c r="LCT1" s="318"/>
      <c r="LCU1" s="318"/>
      <c r="LCV1" s="318"/>
      <c r="LCW1" s="318"/>
      <c r="LCX1" s="318"/>
      <c r="LCY1" s="318"/>
      <c r="LCZ1" s="318"/>
      <c r="LDA1" s="318"/>
      <c r="LDB1" s="318"/>
      <c r="LDC1" s="318"/>
      <c r="LDD1" s="318"/>
      <c r="LDE1" s="318"/>
      <c r="LDF1" s="318"/>
      <c r="LDG1" s="318"/>
      <c r="LDH1" s="318"/>
      <c r="LDI1" s="318"/>
      <c r="LDJ1" s="318"/>
      <c r="LDK1" s="318"/>
      <c r="LDL1" s="318"/>
      <c r="LDM1" s="318"/>
      <c r="LDN1" s="318"/>
      <c r="LDO1" s="318"/>
      <c r="LDP1" s="318"/>
      <c r="LDQ1" s="318"/>
      <c r="LDR1" s="318"/>
      <c r="LDS1" s="318"/>
      <c r="LDT1" s="318"/>
      <c r="LDU1" s="318"/>
      <c r="LDV1" s="318"/>
      <c r="LDW1" s="318"/>
      <c r="LDX1" s="318"/>
      <c r="LDY1" s="318"/>
      <c r="LDZ1" s="318"/>
      <c r="LEA1" s="318"/>
      <c r="LEB1" s="318"/>
      <c r="LEC1" s="318"/>
      <c r="LED1" s="318"/>
      <c r="LEE1" s="318"/>
      <c r="LEF1" s="318"/>
      <c r="LEG1" s="318"/>
      <c r="LEH1" s="318"/>
      <c r="LEI1" s="318"/>
      <c r="LEJ1" s="318"/>
      <c r="LEK1" s="318"/>
      <c r="LEL1" s="318"/>
      <c r="LEM1" s="318"/>
      <c r="LEN1" s="318"/>
      <c r="LEO1" s="318"/>
      <c r="LEP1" s="318"/>
      <c r="LEQ1" s="318"/>
      <c r="LER1" s="318"/>
      <c r="LES1" s="318"/>
      <c r="LET1" s="318"/>
      <c r="LEU1" s="318"/>
      <c r="LEV1" s="318"/>
      <c r="LEW1" s="318"/>
      <c r="LEX1" s="318"/>
      <c r="LEY1" s="318"/>
      <c r="LEZ1" s="318"/>
      <c r="LFA1" s="318"/>
      <c r="LFB1" s="318"/>
      <c r="LFC1" s="318"/>
      <c r="LFD1" s="318"/>
      <c r="LFE1" s="318"/>
      <c r="LFF1" s="318"/>
      <c r="LFG1" s="318"/>
      <c r="LFH1" s="318"/>
      <c r="LFI1" s="318"/>
      <c r="LFJ1" s="318"/>
      <c r="LFK1" s="318"/>
      <c r="LFL1" s="318"/>
      <c r="LFM1" s="318"/>
      <c r="LFN1" s="318"/>
      <c r="LFO1" s="318"/>
      <c r="LFP1" s="318"/>
      <c r="LFQ1" s="318"/>
      <c r="LFR1" s="318"/>
      <c r="LFS1" s="318"/>
      <c r="LFT1" s="318"/>
      <c r="LFU1" s="318"/>
      <c r="LFV1" s="318"/>
      <c r="LFW1" s="318"/>
      <c r="LFX1" s="318"/>
      <c r="LFY1" s="318"/>
      <c r="LFZ1" s="318"/>
      <c r="LGA1" s="318"/>
      <c r="LGB1" s="318"/>
      <c r="LGC1" s="318"/>
      <c r="LGD1" s="318"/>
      <c r="LGE1" s="318"/>
      <c r="LGF1" s="318"/>
      <c r="LGG1" s="318"/>
      <c r="LGH1" s="318"/>
      <c r="LGI1" s="318"/>
      <c r="LGJ1" s="318"/>
      <c r="LGK1" s="318"/>
      <c r="LGL1" s="318"/>
      <c r="LGM1" s="318"/>
      <c r="LGN1" s="318"/>
      <c r="LGO1" s="318"/>
      <c r="LGP1" s="318"/>
      <c r="LGQ1" s="318"/>
      <c r="LGR1" s="318"/>
      <c r="LGS1" s="318"/>
      <c r="LGT1" s="318"/>
      <c r="LGU1" s="318"/>
      <c r="LGV1" s="318"/>
      <c r="LGW1" s="318"/>
      <c r="LGX1" s="318"/>
      <c r="LGY1" s="318"/>
      <c r="LGZ1" s="318"/>
      <c r="LHA1" s="318"/>
      <c r="LHB1" s="318"/>
      <c r="LHC1" s="318"/>
      <c r="LHD1" s="318"/>
      <c r="LHE1" s="318"/>
      <c r="LHF1" s="318"/>
      <c r="LHG1" s="318"/>
      <c r="LHH1" s="318"/>
      <c r="LHI1" s="318"/>
      <c r="LHJ1" s="318"/>
      <c r="LHK1" s="318"/>
      <c r="LHL1" s="318"/>
      <c r="LHM1" s="318"/>
      <c r="LHN1" s="318"/>
      <c r="LHO1" s="318"/>
      <c r="LHP1" s="318"/>
      <c r="LHQ1" s="318"/>
      <c r="LHR1" s="318"/>
      <c r="LHS1" s="318"/>
      <c r="LHT1" s="318"/>
      <c r="LHU1" s="318"/>
      <c r="LHV1" s="318"/>
      <c r="LHW1" s="318"/>
      <c r="LHX1" s="318"/>
      <c r="LHY1" s="318"/>
      <c r="LHZ1" s="318"/>
      <c r="LIA1" s="318"/>
      <c r="LIB1" s="318"/>
      <c r="LIC1" s="318"/>
      <c r="LID1" s="318"/>
      <c r="LIE1" s="318"/>
      <c r="LIF1" s="318"/>
      <c r="LIG1" s="318"/>
      <c r="LIH1" s="318"/>
      <c r="LII1" s="318"/>
      <c r="LIJ1" s="318"/>
      <c r="LIK1" s="318"/>
      <c r="LIL1" s="318"/>
      <c r="LIM1" s="318"/>
      <c r="LIN1" s="318"/>
      <c r="LIO1" s="318"/>
      <c r="LIP1" s="318"/>
      <c r="LIQ1" s="318"/>
      <c r="LIR1" s="318"/>
      <c r="LIS1" s="318"/>
      <c r="LIT1" s="318"/>
      <c r="LIU1" s="318"/>
      <c r="LIV1" s="318"/>
      <c r="LIW1" s="318"/>
      <c r="LIX1" s="318"/>
      <c r="LIY1" s="318"/>
      <c r="LIZ1" s="278"/>
      <c r="LJA1" s="278"/>
      <c r="LJB1" s="278"/>
      <c r="LJC1" s="278"/>
      <c r="LJD1" s="278"/>
      <c r="LJE1" s="278"/>
      <c r="LJF1" s="278"/>
      <c r="LJG1" s="278"/>
      <c r="LJH1" s="278"/>
      <c r="LJI1" s="278"/>
      <c r="LJJ1" s="278"/>
      <c r="LJK1" s="278"/>
      <c r="LJL1" s="278"/>
      <c r="LJM1" s="278"/>
      <c r="LJN1" s="278"/>
      <c r="LJO1" s="278"/>
      <c r="LJP1" s="278"/>
      <c r="LJQ1" s="278"/>
      <c r="LJR1" s="278"/>
      <c r="LJS1" s="278"/>
      <c r="LJT1" s="278"/>
      <c r="LJU1" s="278"/>
      <c r="LJV1" s="278"/>
      <c r="LJW1" s="278"/>
      <c r="LJX1" s="278"/>
      <c r="LJY1" s="278"/>
      <c r="LJZ1" s="278"/>
      <c r="LKA1" s="278"/>
      <c r="LKB1" s="278"/>
      <c r="LKC1" s="278"/>
      <c r="LKD1" s="278"/>
      <c r="LKE1" s="278"/>
      <c r="LKF1" s="278"/>
      <c r="LKG1" s="278"/>
      <c r="LKH1" s="278"/>
      <c r="LKI1" s="278"/>
      <c r="LKJ1" s="278"/>
      <c r="LKK1" s="278"/>
      <c r="LKL1" s="278"/>
      <c r="LKM1" s="278"/>
      <c r="LKN1" s="278"/>
      <c r="LKO1" s="278"/>
      <c r="LKP1" s="278"/>
      <c r="LKQ1" s="278"/>
      <c r="LKR1" s="278"/>
      <c r="LKS1" s="278"/>
      <c r="LKT1" s="278"/>
      <c r="LKU1" s="278"/>
      <c r="LKV1" s="278"/>
      <c r="LKW1" s="278"/>
      <c r="LKX1" s="278"/>
      <c r="LKY1" s="278"/>
      <c r="LKZ1" s="278"/>
      <c r="LLA1" s="278"/>
      <c r="LLB1" s="278"/>
      <c r="LLC1" s="278"/>
      <c r="LLD1" s="278"/>
      <c r="LLE1" s="278"/>
      <c r="LLF1" s="278"/>
      <c r="LLG1" s="278"/>
      <c r="LLH1" s="278"/>
      <c r="LLI1" s="278"/>
      <c r="LLJ1" s="278"/>
      <c r="LLK1" s="278"/>
      <c r="LLL1" s="278"/>
      <c r="LLM1" s="278"/>
      <c r="LLN1" s="278"/>
      <c r="LLO1" s="278"/>
      <c r="LLP1" s="278"/>
      <c r="LLQ1" s="278"/>
      <c r="LLR1" s="278"/>
      <c r="LLS1" s="278"/>
      <c r="LLT1" s="278"/>
      <c r="LLU1" s="278"/>
      <c r="LLV1" s="278"/>
      <c r="LLW1" s="278"/>
      <c r="LLX1" s="278"/>
      <c r="LLY1" s="278"/>
      <c r="LLZ1" s="278"/>
      <c r="LMA1" s="278"/>
      <c r="LMB1" s="278"/>
      <c r="LMC1" s="278"/>
      <c r="LMD1" s="278"/>
      <c r="LME1" s="278"/>
      <c r="LMF1" s="278"/>
      <c r="LMG1" s="278"/>
      <c r="LMH1" s="278"/>
      <c r="LMI1" s="278"/>
      <c r="LMJ1" s="278"/>
      <c r="LMK1" s="278"/>
      <c r="LML1" s="278"/>
      <c r="LMM1" s="278"/>
      <c r="LMN1" s="318"/>
      <c r="LMO1" s="318"/>
      <c r="LMP1" s="318"/>
      <c r="LMQ1" s="318"/>
      <c r="LMR1" s="318"/>
      <c r="LMS1" s="318"/>
      <c r="LMT1" s="318"/>
      <c r="LMU1" s="318"/>
      <c r="LMV1" s="318"/>
      <c r="LMW1" s="318"/>
      <c r="LMX1" s="318"/>
      <c r="LMY1" s="318"/>
      <c r="LMZ1" s="318"/>
      <c r="LNA1" s="318"/>
      <c r="LNB1" s="318"/>
      <c r="LNC1" s="318"/>
      <c r="LND1" s="318"/>
      <c r="LNE1" s="318"/>
      <c r="LNF1" s="318"/>
      <c r="LNG1" s="318"/>
      <c r="LNH1" s="318"/>
      <c r="LNI1" s="318"/>
      <c r="LNJ1" s="318"/>
      <c r="LNK1" s="318"/>
      <c r="LNL1" s="318"/>
      <c r="LNM1" s="318"/>
      <c r="LNN1" s="318"/>
      <c r="LNO1" s="318"/>
      <c r="LNP1" s="318"/>
      <c r="LNQ1" s="318"/>
      <c r="LNR1" s="318"/>
      <c r="LNS1" s="318"/>
      <c r="LNT1" s="318"/>
      <c r="LNU1" s="318"/>
      <c r="LNV1" s="318"/>
      <c r="LNW1" s="318"/>
      <c r="LNX1" s="318"/>
      <c r="LNY1" s="318"/>
      <c r="LNZ1" s="318"/>
      <c r="LOA1" s="318"/>
      <c r="LOB1" s="318"/>
      <c r="LOC1" s="318"/>
      <c r="LOD1" s="318"/>
      <c r="LOE1" s="318"/>
      <c r="LOF1" s="318"/>
      <c r="LOG1" s="318"/>
      <c r="LOH1" s="318"/>
      <c r="LOI1" s="318"/>
      <c r="LOJ1" s="318"/>
      <c r="LOK1" s="318"/>
      <c r="LOL1" s="318"/>
      <c r="LOM1" s="318"/>
      <c r="LON1" s="318"/>
      <c r="LOO1" s="318"/>
      <c r="LOP1" s="318"/>
      <c r="LOQ1" s="318"/>
      <c r="LOR1" s="318"/>
      <c r="LOS1" s="318"/>
      <c r="LOT1" s="318"/>
      <c r="LOU1" s="318"/>
      <c r="LOV1" s="318"/>
      <c r="LOW1" s="318"/>
      <c r="LOX1" s="318"/>
      <c r="LOY1" s="318"/>
      <c r="LOZ1" s="318"/>
      <c r="LPA1" s="318"/>
      <c r="LPB1" s="318"/>
      <c r="LPC1" s="318"/>
      <c r="LPD1" s="318"/>
      <c r="LPE1" s="318"/>
      <c r="LPF1" s="318"/>
      <c r="LPG1" s="318"/>
      <c r="LPH1" s="318"/>
      <c r="LPI1" s="318"/>
      <c r="LPJ1" s="318"/>
      <c r="LPK1" s="318"/>
      <c r="LPL1" s="318"/>
      <c r="LPM1" s="318"/>
      <c r="LPN1" s="318"/>
      <c r="LPO1" s="318"/>
      <c r="LPP1" s="318"/>
      <c r="LPQ1" s="318"/>
      <c r="LPR1" s="318"/>
      <c r="LPS1" s="318"/>
      <c r="LPT1" s="318"/>
      <c r="LPU1" s="318"/>
      <c r="LPV1" s="318"/>
      <c r="LPW1" s="318"/>
      <c r="LPX1" s="318"/>
      <c r="LPY1" s="318"/>
      <c r="LPZ1" s="318"/>
      <c r="LQA1" s="318"/>
      <c r="LQB1" s="318"/>
      <c r="LQC1" s="318"/>
      <c r="LQD1" s="318"/>
      <c r="LQE1" s="318"/>
      <c r="LQF1" s="318"/>
      <c r="LQG1" s="318"/>
      <c r="LQH1" s="318"/>
      <c r="LQI1" s="318"/>
      <c r="LQJ1" s="318"/>
      <c r="LQK1" s="318"/>
      <c r="LQL1" s="318"/>
      <c r="LQM1" s="318"/>
      <c r="LQN1" s="318"/>
      <c r="LQO1" s="318"/>
      <c r="LQP1" s="318"/>
      <c r="LQQ1" s="318"/>
      <c r="LQR1" s="318"/>
      <c r="LQS1" s="318"/>
      <c r="LQT1" s="318"/>
      <c r="LQU1" s="318"/>
      <c r="LQV1" s="318"/>
      <c r="LQW1" s="318"/>
      <c r="LQX1" s="318"/>
      <c r="LQY1" s="318"/>
      <c r="LQZ1" s="318"/>
      <c r="LRA1" s="318"/>
      <c r="LRB1" s="318"/>
      <c r="LRC1" s="318"/>
      <c r="LRD1" s="318"/>
      <c r="LRE1" s="318"/>
      <c r="LRF1" s="318"/>
      <c r="LRG1" s="318"/>
      <c r="LRH1" s="318"/>
      <c r="LRI1" s="318"/>
      <c r="LRJ1" s="318"/>
      <c r="LRK1" s="318"/>
      <c r="LRL1" s="318"/>
      <c r="LRM1" s="318"/>
      <c r="LRN1" s="318"/>
      <c r="LRO1" s="318"/>
      <c r="LRP1" s="318"/>
      <c r="LRQ1" s="318"/>
      <c r="LRR1" s="318"/>
      <c r="LRS1" s="318"/>
      <c r="LRT1" s="318"/>
      <c r="LRU1" s="318"/>
      <c r="LRV1" s="318"/>
      <c r="LRW1" s="318"/>
      <c r="LRX1" s="318"/>
      <c r="LRY1" s="318"/>
      <c r="LRZ1" s="318"/>
      <c r="LSA1" s="318"/>
      <c r="LSB1" s="318"/>
      <c r="LSC1" s="318"/>
      <c r="LSD1" s="318"/>
      <c r="LSE1" s="318"/>
      <c r="LSF1" s="318"/>
      <c r="LSG1" s="318"/>
      <c r="LSH1" s="318"/>
      <c r="LSI1" s="318"/>
      <c r="LSJ1" s="318"/>
      <c r="LSK1" s="318"/>
      <c r="LSL1" s="318"/>
      <c r="LSM1" s="318"/>
      <c r="LSN1" s="318"/>
      <c r="LSO1" s="318"/>
      <c r="LSP1" s="318"/>
      <c r="LSQ1" s="318"/>
      <c r="LSR1" s="318"/>
      <c r="LSS1" s="318"/>
      <c r="LST1" s="318"/>
      <c r="LSU1" s="318"/>
      <c r="LSV1" s="278"/>
      <c r="LSW1" s="278"/>
      <c r="LSX1" s="278"/>
      <c r="LSY1" s="278"/>
      <c r="LSZ1" s="278"/>
      <c r="LTA1" s="278"/>
      <c r="LTB1" s="278"/>
      <c r="LTC1" s="278"/>
      <c r="LTD1" s="278"/>
      <c r="LTE1" s="278"/>
      <c r="LTF1" s="278"/>
      <c r="LTG1" s="278"/>
      <c r="LTH1" s="278"/>
      <c r="LTI1" s="278"/>
      <c r="LTJ1" s="278"/>
      <c r="LTK1" s="278"/>
      <c r="LTL1" s="278"/>
      <c r="LTM1" s="278"/>
      <c r="LTN1" s="278"/>
      <c r="LTO1" s="278"/>
      <c r="LTP1" s="278"/>
      <c r="LTQ1" s="278"/>
      <c r="LTR1" s="278"/>
      <c r="LTS1" s="278"/>
      <c r="LTT1" s="278"/>
      <c r="LTU1" s="278"/>
      <c r="LTV1" s="278"/>
      <c r="LTW1" s="278"/>
      <c r="LTX1" s="278"/>
      <c r="LTY1" s="278"/>
      <c r="LTZ1" s="278"/>
      <c r="LUA1" s="278"/>
      <c r="LUB1" s="278"/>
      <c r="LUC1" s="278"/>
      <c r="LUD1" s="278"/>
      <c r="LUE1" s="278"/>
      <c r="LUF1" s="278"/>
      <c r="LUG1" s="278"/>
      <c r="LUH1" s="278"/>
      <c r="LUI1" s="278"/>
      <c r="LUJ1" s="278"/>
      <c r="LUK1" s="278"/>
      <c r="LUL1" s="278"/>
      <c r="LUM1" s="278"/>
      <c r="LUN1" s="278"/>
      <c r="LUO1" s="278"/>
      <c r="LUP1" s="278"/>
      <c r="LUQ1" s="278"/>
      <c r="LUR1" s="278"/>
      <c r="LUS1" s="278"/>
      <c r="LUT1" s="278"/>
      <c r="LUU1" s="278"/>
      <c r="LUV1" s="278"/>
      <c r="LUW1" s="278"/>
      <c r="LUX1" s="278"/>
      <c r="LUY1" s="278"/>
      <c r="LUZ1" s="278"/>
      <c r="LVA1" s="278"/>
      <c r="LVB1" s="278"/>
      <c r="LVC1" s="278"/>
      <c r="LVD1" s="278"/>
      <c r="LVE1" s="278"/>
      <c r="LVF1" s="278"/>
      <c r="LVG1" s="278"/>
      <c r="LVH1" s="278"/>
      <c r="LVI1" s="278"/>
      <c r="LVJ1" s="278"/>
      <c r="LVK1" s="278"/>
      <c r="LVL1" s="278"/>
      <c r="LVM1" s="278"/>
      <c r="LVN1" s="278"/>
      <c r="LVO1" s="278"/>
      <c r="LVP1" s="278"/>
      <c r="LVQ1" s="278"/>
      <c r="LVR1" s="278"/>
      <c r="LVS1" s="278"/>
      <c r="LVT1" s="278"/>
      <c r="LVU1" s="278"/>
      <c r="LVV1" s="278"/>
      <c r="LVW1" s="278"/>
      <c r="LVX1" s="278"/>
      <c r="LVY1" s="278"/>
      <c r="LVZ1" s="278"/>
      <c r="LWA1" s="278"/>
      <c r="LWB1" s="278"/>
      <c r="LWC1" s="278"/>
      <c r="LWD1" s="278"/>
      <c r="LWE1" s="278"/>
      <c r="LWF1" s="278"/>
      <c r="LWG1" s="278"/>
      <c r="LWH1" s="278"/>
      <c r="LWI1" s="278"/>
      <c r="LWJ1" s="318"/>
      <c r="LWK1" s="318"/>
      <c r="LWL1" s="318"/>
      <c r="LWM1" s="318"/>
      <c r="LWN1" s="318"/>
      <c r="LWO1" s="318"/>
      <c r="LWP1" s="318"/>
      <c r="LWQ1" s="318"/>
      <c r="LWR1" s="318"/>
      <c r="LWS1" s="318"/>
      <c r="LWT1" s="318"/>
      <c r="LWU1" s="318"/>
      <c r="LWV1" s="318"/>
      <c r="LWW1" s="318"/>
      <c r="LWX1" s="318"/>
      <c r="LWY1" s="318"/>
      <c r="LWZ1" s="318"/>
      <c r="LXA1" s="318"/>
      <c r="LXB1" s="318"/>
      <c r="LXC1" s="318"/>
      <c r="LXD1" s="318"/>
      <c r="LXE1" s="318"/>
      <c r="LXF1" s="318"/>
      <c r="LXG1" s="318"/>
      <c r="LXH1" s="318"/>
      <c r="LXI1" s="318"/>
      <c r="LXJ1" s="318"/>
      <c r="LXK1" s="318"/>
      <c r="LXL1" s="318"/>
      <c r="LXM1" s="318"/>
      <c r="LXN1" s="318"/>
      <c r="LXO1" s="318"/>
      <c r="LXP1" s="318"/>
      <c r="LXQ1" s="318"/>
      <c r="LXR1" s="318"/>
      <c r="LXS1" s="318"/>
      <c r="LXT1" s="318"/>
      <c r="LXU1" s="318"/>
      <c r="LXV1" s="318"/>
      <c r="LXW1" s="318"/>
      <c r="LXX1" s="318"/>
      <c r="LXY1" s="318"/>
      <c r="LXZ1" s="318"/>
      <c r="LYA1" s="318"/>
      <c r="LYB1" s="318"/>
      <c r="LYC1" s="318"/>
      <c r="LYD1" s="318"/>
      <c r="LYE1" s="318"/>
      <c r="LYF1" s="318"/>
      <c r="LYG1" s="318"/>
      <c r="LYH1" s="318"/>
      <c r="LYI1" s="318"/>
      <c r="LYJ1" s="318"/>
      <c r="LYK1" s="318"/>
      <c r="LYL1" s="318"/>
      <c r="LYM1" s="318"/>
      <c r="LYN1" s="318"/>
      <c r="LYO1" s="318"/>
      <c r="LYP1" s="318"/>
      <c r="LYQ1" s="318"/>
      <c r="LYR1" s="318"/>
      <c r="LYS1" s="318"/>
      <c r="LYT1" s="318"/>
      <c r="LYU1" s="318"/>
      <c r="LYV1" s="318"/>
      <c r="LYW1" s="318"/>
      <c r="LYX1" s="318"/>
      <c r="LYY1" s="318"/>
      <c r="LYZ1" s="318"/>
      <c r="LZA1" s="318"/>
      <c r="LZB1" s="318"/>
      <c r="LZC1" s="318"/>
      <c r="LZD1" s="318"/>
      <c r="LZE1" s="318"/>
      <c r="LZF1" s="318"/>
      <c r="LZG1" s="318"/>
      <c r="LZH1" s="318"/>
      <c r="LZI1" s="318"/>
      <c r="LZJ1" s="318"/>
      <c r="LZK1" s="318"/>
      <c r="LZL1" s="318"/>
      <c r="LZM1" s="318"/>
      <c r="LZN1" s="318"/>
      <c r="LZO1" s="318"/>
      <c r="LZP1" s="318"/>
      <c r="LZQ1" s="318"/>
      <c r="LZR1" s="318"/>
      <c r="LZS1" s="318"/>
      <c r="LZT1" s="318"/>
      <c r="LZU1" s="318"/>
      <c r="LZV1" s="318"/>
      <c r="LZW1" s="318"/>
      <c r="LZX1" s="318"/>
      <c r="LZY1" s="318"/>
      <c r="LZZ1" s="318"/>
      <c r="MAA1" s="318"/>
      <c r="MAB1" s="318"/>
      <c r="MAC1" s="318"/>
      <c r="MAD1" s="318"/>
      <c r="MAE1" s="318"/>
      <c r="MAF1" s="318"/>
      <c r="MAG1" s="318"/>
      <c r="MAH1" s="318"/>
      <c r="MAI1" s="318"/>
      <c r="MAJ1" s="318"/>
      <c r="MAK1" s="318"/>
      <c r="MAL1" s="318"/>
      <c r="MAM1" s="318"/>
      <c r="MAN1" s="318"/>
      <c r="MAO1" s="318"/>
      <c r="MAP1" s="318"/>
      <c r="MAQ1" s="318"/>
      <c r="MAR1" s="318"/>
      <c r="MAS1" s="318"/>
      <c r="MAT1" s="318"/>
      <c r="MAU1" s="318"/>
      <c r="MAV1" s="318"/>
      <c r="MAW1" s="318"/>
      <c r="MAX1" s="318"/>
      <c r="MAY1" s="318"/>
      <c r="MAZ1" s="318"/>
      <c r="MBA1" s="318"/>
      <c r="MBB1" s="318"/>
      <c r="MBC1" s="318"/>
      <c r="MBD1" s="318"/>
      <c r="MBE1" s="318"/>
      <c r="MBF1" s="318"/>
      <c r="MBG1" s="318"/>
      <c r="MBH1" s="318"/>
      <c r="MBI1" s="318"/>
      <c r="MBJ1" s="318"/>
      <c r="MBK1" s="318"/>
      <c r="MBL1" s="318"/>
      <c r="MBM1" s="318"/>
      <c r="MBN1" s="318"/>
      <c r="MBO1" s="318"/>
      <c r="MBP1" s="318"/>
      <c r="MBQ1" s="318"/>
      <c r="MBR1" s="318"/>
      <c r="MBS1" s="318"/>
      <c r="MBT1" s="318"/>
      <c r="MBU1" s="318"/>
      <c r="MBV1" s="318"/>
      <c r="MBW1" s="318"/>
      <c r="MBX1" s="318"/>
      <c r="MBY1" s="318"/>
      <c r="MBZ1" s="318"/>
      <c r="MCA1" s="318"/>
      <c r="MCB1" s="318"/>
      <c r="MCC1" s="318"/>
      <c r="MCD1" s="318"/>
      <c r="MCE1" s="318"/>
      <c r="MCF1" s="318"/>
      <c r="MCG1" s="318"/>
      <c r="MCH1" s="318"/>
      <c r="MCI1" s="318"/>
      <c r="MCJ1" s="318"/>
      <c r="MCK1" s="318"/>
      <c r="MCL1" s="318"/>
      <c r="MCM1" s="318"/>
      <c r="MCN1" s="318"/>
      <c r="MCO1" s="318"/>
      <c r="MCP1" s="318"/>
      <c r="MCQ1" s="318"/>
      <c r="MCR1" s="278"/>
      <c r="MCS1" s="278"/>
      <c r="MCT1" s="278"/>
      <c r="MCU1" s="278"/>
      <c r="MCV1" s="278"/>
      <c r="MCW1" s="278"/>
      <c r="MCX1" s="278"/>
      <c r="MCY1" s="278"/>
      <c r="MCZ1" s="278"/>
      <c r="MDA1" s="278"/>
      <c r="MDB1" s="278"/>
      <c r="MDC1" s="278"/>
      <c r="MDD1" s="278"/>
      <c r="MDE1" s="278"/>
      <c r="MDF1" s="278"/>
      <c r="MDG1" s="278"/>
      <c r="MDH1" s="278"/>
      <c r="MDI1" s="278"/>
      <c r="MDJ1" s="278"/>
      <c r="MDK1" s="278"/>
      <c r="MDL1" s="278"/>
      <c r="MDM1" s="278"/>
      <c r="MDN1" s="278"/>
      <c r="MDO1" s="278"/>
      <c r="MDP1" s="278"/>
      <c r="MDQ1" s="278"/>
      <c r="MDR1" s="278"/>
      <c r="MDS1" s="278"/>
      <c r="MDT1" s="278"/>
      <c r="MDU1" s="278"/>
      <c r="MDV1" s="278"/>
      <c r="MDW1" s="278"/>
      <c r="MDX1" s="278"/>
      <c r="MDY1" s="278"/>
      <c r="MDZ1" s="278"/>
      <c r="MEA1" s="278"/>
      <c r="MEB1" s="278"/>
      <c r="MEC1" s="278"/>
      <c r="MED1" s="278"/>
      <c r="MEE1" s="278"/>
      <c r="MEF1" s="278"/>
      <c r="MEG1" s="278"/>
      <c r="MEH1" s="278"/>
      <c r="MEI1" s="278"/>
      <c r="MEJ1" s="278"/>
      <c r="MEK1" s="278"/>
      <c r="MEL1" s="278"/>
      <c r="MEM1" s="278"/>
      <c r="MEN1" s="278"/>
      <c r="MEO1" s="278"/>
      <c r="MEP1" s="278"/>
      <c r="MEQ1" s="278"/>
      <c r="MER1" s="278"/>
      <c r="MES1" s="278"/>
      <c r="MET1" s="278"/>
      <c r="MEU1" s="278"/>
      <c r="MEV1" s="278"/>
      <c r="MEW1" s="278"/>
      <c r="MEX1" s="278"/>
      <c r="MEY1" s="278"/>
      <c r="MEZ1" s="278"/>
      <c r="MFA1" s="278"/>
      <c r="MFB1" s="278"/>
      <c r="MFC1" s="278"/>
      <c r="MFD1" s="278"/>
      <c r="MFE1" s="278"/>
      <c r="MFF1" s="278"/>
      <c r="MFG1" s="278"/>
      <c r="MFH1" s="278"/>
      <c r="MFI1" s="278"/>
      <c r="MFJ1" s="278"/>
      <c r="MFK1" s="278"/>
      <c r="MFL1" s="278"/>
      <c r="MFM1" s="278"/>
      <c r="MFN1" s="278"/>
      <c r="MFO1" s="278"/>
      <c r="MFP1" s="278"/>
      <c r="MFQ1" s="278"/>
      <c r="MFR1" s="278"/>
      <c r="MFS1" s="278"/>
      <c r="MFT1" s="278"/>
      <c r="MFU1" s="278"/>
      <c r="MFV1" s="278"/>
      <c r="MFW1" s="278"/>
      <c r="MFX1" s="278"/>
      <c r="MFY1" s="278"/>
      <c r="MFZ1" s="278"/>
      <c r="MGA1" s="278"/>
      <c r="MGB1" s="278"/>
      <c r="MGC1" s="278"/>
      <c r="MGD1" s="278"/>
      <c r="MGE1" s="278"/>
      <c r="MGF1" s="318"/>
      <c r="MGG1" s="318"/>
      <c r="MGH1" s="318"/>
      <c r="MGI1" s="318"/>
      <c r="MGJ1" s="318"/>
      <c r="MGK1" s="318"/>
      <c r="MGL1" s="318"/>
      <c r="MGM1" s="318"/>
      <c r="MGN1" s="318"/>
      <c r="MGO1" s="318"/>
      <c r="MGP1" s="318"/>
      <c r="MGQ1" s="318"/>
      <c r="MGR1" s="318"/>
      <c r="MGS1" s="318"/>
      <c r="MGT1" s="318"/>
      <c r="MGU1" s="318"/>
      <c r="MGV1" s="318"/>
      <c r="MGW1" s="318"/>
      <c r="MGX1" s="318"/>
      <c r="MGY1" s="318"/>
      <c r="MGZ1" s="318"/>
      <c r="MHA1" s="318"/>
      <c r="MHB1" s="318"/>
      <c r="MHC1" s="318"/>
      <c r="MHD1" s="318"/>
      <c r="MHE1" s="318"/>
      <c r="MHF1" s="318"/>
      <c r="MHG1" s="318"/>
      <c r="MHH1" s="318"/>
      <c r="MHI1" s="318"/>
      <c r="MHJ1" s="318"/>
      <c r="MHK1" s="318"/>
      <c r="MHL1" s="318"/>
      <c r="MHM1" s="318"/>
      <c r="MHN1" s="318"/>
      <c r="MHO1" s="318"/>
      <c r="MHP1" s="318"/>
      <c r="MHQ1" s="318"/>
      <c r="MHR1" s="318"/>
      <c r="MHS1" s="318"/>
      <c r="MHT1" s="318"/>
      <c r="MHU1" s="318"/>
      <c r="MHV1" s="318"/>
      <c r="MHW1" s="318"/>
      <c r="MHX1" s="318"/>
      <c r="MHY1" s="318"/>
      <c r="MHZ1" s="318"/>
      <c r="MIA1" s="318"/>
      <c r="MIB1" s="318"/>
      <c r="MIC1" s="318"/>
      <c r="MID1" s="318"/>
      <c r="MIE1" s="318"/>
      <c r="MIF1" s="318"/>
      <c r="MIG1" s="318"/>
      <c r="MIH1" s="318"/>
      <c r="MII1" s="318"/>
      <c r="MIJ1" s="318"/>
      <c r="MIK1" s="318"/>
      <c r="MIL1" s="318"/>
      <c r="MIM1" s="318"/>
      <c r="MIN1" s="318"/>
      <c r="MIO1" s="318"/>
      <c r="MIP1" s="318"/>
      <c r="MIQ1" s="318"/>
      <c r="MIR1" s="318"/>
      <c r="MIS1" s="318"/>
      <c r="MIT1" s="318"/>
      <c r="MIU1" s="318"/>
      <c r="MIV1" s="318"/>
      <c r="MIW1" s="318"/>
      <c r="MIX1" s="318"/>
      <c r="MIY1" s="318"/>
      <c r="MIZ1" s="318"/>
      <c r="MJA1" s="318"/>
      <c r="MJB1" s="318"/>
      <c r="MJC1" s="318"/>
      <c r="MJD1" s="318"/>
      <c r="MJE1" s="318"/>
      <c r="MJF1" s="318"/>
      <c r="MJG1" s="318"/>
      <c r="MJH1" s="318"/>
      <c r="MJI1" s="318"/>
      <c r="MJJ1" s="318"/>
      <c r="MJK1" s="318"/>
      <c r="MJL1" s="318"/>
      <c r="MJM1" s="318"/>
      <c r="MJN1" s="318"/>
      <c r="MJO1" s="318"/>
      <c r="MJP1" s="318"/>
      <c r="MJQ1" s="318"/>
      <c r="MJR1" s="318"/>
      <c r="MJS1" s="318"/>
      <c r="MJT1" s="318"/>
      <c r="MJU1" s="318"/>
      <c r="MJV1" s="318"/>
      <c r="MJW1" s="318"/>
      <c r="MJX1" s="318"/>
      <c r="MJY1" s="318"/>
      <c r="MJZ1" s="318"/>
      <c r="MKA1" s="318"/>
      <c r="MKB1" s="318"/>
      <c r="MKC1" s="318"/>
      <c r="MKD1" s="318"/>
      <c r="MKE1" s="318"/>
      <c r="MKF1" s="318"/>
      <c r="MKG1" s="318"/>
      <c r="MKH1" s="318"/>
      <c r="MKI1" s="318"/>
      <c r="MKJ1" s="318"/>
      <c r="MKK1" s="318"/>
      <c r="MKL1" s="318"/>
      <c r="MKM1" s="318"/>
      <c r="MKN1" s="318"/>
      <c r="MKO1" s="318"/>
      <c r="MKP1" s="318"/>
      <c r="MKQ1" s="318"/>
      <c r="MKR1" s="318"/>
      <c r="MKS1" s="318"/>
      <c r="MKT1" s="318"/>
      <c r="MKU1" s="318"/>
      <c r="MKV1" s="318"/>
      <c r="MKW1" s="318"/>
      <c r="MKX1" s="318"/>
      <c r="MKY1" s="318"/>
      <c r="MKZ1" s="318"/>
      <c r="MLA1" s="318"/>
      <c r="MLB1" s="318"/>
      <c r="MLC1" s="318"/>
      <c r="MLD1" s="318"/>
      <c r="MLE1" s="318"/>
      <c r="MLF1" s="318"/>
      <c r="MLG1" s="318"/>
      <c r="MLH1" s="318"/>
      <c r="MLI1" s="318"/>
      <c r="MLJ1" s="318"/>
      <c r="MLK1" s="318"/>
      <c r="MLL1" s="318"/>
      <c r="MLM1" s="318"/>
      <c r="MLN1" s="318"/>
      <c r="MLO1" s="318"/>
      <c r="MLP1" s="318"/>
      <c r="MLQ1" s="318"/>
      <c r="MLR1" s="318"/>
      <c r="MLS1" s="318"/>
      <c r="MLT1" s="318"/>
      <c r="MLU1" s="318"/>
      <c r="MLV1" s="318"/>
      <c r="MLW1" s="318"/>
      <c r="MLX1" s="318"/>
      <c r="MLY1" s="318"/>
      <c r="MLZ1" s="318"/>
      <c r="MMA1" s="318"/>
      <c r="MMB1" s="318"/>
      <c r="MMC1" s="318"/>
      <c r="MMD1" s="318"/>
      <c r="MME1" s="318"/>
      <c r="MMF1" s="318"/>
      <c r="MMG1" s="318"/>
      <c r="MMH1" s="318"/>
      <c r="MMI1" s="318"/>
      <c r="MMJ1" s="318"/>
      <c r="MMK1" s="318"/>
      <c r="MML1" s="318"/>
      <c r="MMM1" s="318"/>
      <c r="MMN1" s="278"/>
      <c r="MMO1" s="278"/>
      <c r="MMP1" s="278"/>
      <c r="MMQ1" s="278"/>
      <c r="MMR1" s="278"/>
      <c r="MMS1" s="278"/>
      <c r="MMT1" s="278"/>
      <c r="MMU1" s="278"/>
      <c r="MMV1" s="278"/>
      <c r="MMW1" s="278"/>
      <c r="MMX1" s="278"/>
      <c r="MMY1" s="278"/>
      <c r="MMZ1" s="278"/>
      <c r="MNA1" s="278"/>
      <c r="MNB1" s="278"/>
      <c r="MNC1" s="278"/>
      <c r="MND1" s="278"/>
      <c r="MNE1" s="278"/>
      <c r="MNF1" s="278"/>
      <c r="MNG1" s="278"/>
      <c r="MNH1" s="278"/>
      <c r="MNI1" s="278"/>
      <c r="MNJ1" s="278"/>
      <c r="MNK1" s="278"/>
      <c r="MNL1" s="278"/>
      <c r="MNM1" s="278"/>
      <c r="MNN1" s="278"/>
      <c r="MNO1" s="278"/>
      <c r="MNP1" s="278"/>
      <c r="MNQ1" s="278"/>
      <c r="MNR1" s="278"/>
      <c r="MNS1" s="278"/>
      <c r="MNT1" s="278"/>
      <c r="MNU1" s="278"/>
      <c r="MNV1" s="278"/>
      <c r="MNW1" s="278"/>
      <c r="MNX1" s="278"/>
      <c r="MNY1" s="278"/>
      <c r="MNZ1" s="278"/>
      <c r="MOA1" s="278"/>
      <c r="MOB1" s="278"/>
      <c r="MOC1" s="278"/>
      <c r="MOD1" s="278"/>
      <c r="MOE1" s="278"/>
      <c r="MOF1" s="278"/>
      <c r="MOG1" s="278"/>
      <c r="MOH1" s="278"/>
      <c r="MOI1" s="278"/>
      <c r="MOJ1" s="278"/>
      <c r="MOK1" s="278"/>
      <c r="MOL1" s="278"/>
      <c r="MOM1" s="278"/>
      <c r="MON1" s="278"/>
      <c r="MOO1" s="278"/>
      <c r="MOP1" s="278"/>
      <c r="MOQ1" s="278"/>
      <c r="MOR1" s="278"/>
      <c r="MOS1" s="278"/>
      <c r="MOT1" s="278"/>
      <c r="MOU1" s="278"/>
      <c r="MOV1" s="278"/>
      <c r="MOW1" s="278"/>
      <c r="MOX1" s="278"/>
      <c r="MOY1" s="278"/>
      <c r="MOZ1" s="278"/>
      <c r="MPA1" s="278"/>
      <c r="MPB1" s="278"/>
      <c r="MPC1" s="278"/>
      <c r="MPD1" s="278"/>
      <c r="MPE1" s="278"/>
      <c r="MPF1" s="278"/>
      <c r="MPG1" s="278"/>
      <c r="MPH1" s="278"/>
      <c r="MPI1" s="278"/>
      <c r="MPJ1" s="278"/>
      <c r="MPK1" s="278"/>
      <c r="MPL1" s="278"/>
      <c r="MPM1" s="278"/>
      <c r="MPN1" s="278"/>
      <c r="MPO1" s="278"/>
      <c r="MPP1" s="278"/>
      <c r="MPQ1" s="278"/>
      <c r="MPR1" s="278"/>
      <c r="MPS1" s="278"/>
      <c r="MPT1" s="278"/>
      <c r="MPU1" s="278"/>
      <c r="MPV1" s="278"/>
      <c r="MPW1" s="278"/>
      <c r="MPX1" s="278"/>
      <c r="MPY1" s="278"/>
      <c r="MPZ1" s="278"/>
      <c r="MQA1" s="278"/>
      <c r="MQB1" s="318"/>
      <c r="MQC1" s="318"/>
      <c r="MQD1" s="318"/>
      <c r="MQE1" s="318"/>
      <c r="MQF1" s="318"/>
      <c r="MQG1" s="318"/>
      <c r="MQH1" s="318"/>
      <c r="MQI1" s="318"/>
      <c r="MQJ1" s="318"/>
      <c r="MQK1" s="318"/>
      <c r="MQL1" s="318"/>
      <c r="MQM1" s="318"/>
      <c r="MQN1" s="318"/>
      <c r="MQO1" s="318"/>
      <c r="MQP1" s="318"/>
      <c r="MQQ1" s="318"/>
      <c r="MQR1" s="318"/>
      <c r="MQS1" s="318"/>
      <c r="MQT1" s="318"/>
      <c r="MQU1" s="318"/>
      <c r="MQV1" s="318"/>
      <c r="MQW1" s="318"/>
      <c r="MQX1" s="318"/>
      <c r="MQY1" s="318"/>
      <c r="MQZ1" s="318"/>
      <c r="MRA1" s="318"/>
      <c r="MRB1" s="318"/>
      <c r="MRC1" s="318"/>
      <c r="MRD1" s="318"/>
      <c r="MRE1" s="318"/>
      <c r="MRF1" s="318"/>
      <c r="MRG1" s="318"/>
      <c r="MRH1" s="318"/>
      <c r="MRI1" s="318"/>
      <c r="MRJ1" s="318"/>
      <c r="MRK1" s="318"/>
      <c r="MRL1" s="318"/>
      <c r="MRM1" s="318"/>
      <c r="MRN1" s="318"/>
      <c r="MRO1" s="318"/>
      <c r="MRP1" s="318"/>
      <c r="MRQ1" s="318"/>
      <c r="MRR1" s="318"/>
      <c r="MRS1" s="318"/>
      <c r="MRT1" s="318"/>
      <c r="MRU1" s="318"/>
      <c r="MRV1" s="318"/>
      <c r="MRW1" s="318"/>
      <c r="MRX1" s="318"/>
      <c r="MRY1" s="318"/>
      <c r="MRZ1" s="318"/>
      <c r="MSA1" s="318"/>
      <c r="MSB1" s="318"/>
      <c r="MSC1" s="318"/>
      <c r="MSD1" s="318"/>
      <c r="MSE1" s="318"/>
      <c r="MSF1" s="318"/>
      <c r="MSG1" s="318"/>
      <c r="MSH1" s="318"/>
      <c r="MSI1" s="318"/>
      <c r="MSJ1" s="318"/>
      <c r="MSK1" s="318"/>
      <c r="MSL1" s="318"/>
      <c r="MSM1" s="318"/>
      <c r="MSN1" s="318"/>
      <c r="MSO1" s="318"/>
      <c r="MSP1" s="318"/>
      <c r="MSQ1" s="318"/>
      <c r="MSR1" s="318"/>
      <c r="MSS1" s="318"/>
      <c r="MST1" s="318"/>
      <c r="MSU1" s="318"/>
      <c r="MSV1" s="318"/>
      <c r="MSW1" s="318"/>
      <c r="MSX1" s="318"/>
      <c r="MSY1" s="318"/>
      <c r="MSZ1" s="318"/>
      <c r="MTA1" s="318"/>
      <c r="MTB1" s="318"/>
      <c r="MTC1" s="318"/>
      <c r="MTD1" s="318"/>
      <c r="MTE1" s="318"/>
      <c r="MTF1" s="318"/>
      <c r="MTG1" s="318"/>
      <c r="MTH1" s="318"/>
      <c r="MTI1" s="318"/>
      <c r="MTJ1" s="318"/>
      <c r="MTK1" s="318"/>
      <c r="MTL1" s="318"/>
      <c r="MTM1" s="318"/>
      <c r="MTN1" s="318"/>
      <c r="MTO1" s="318"/>
      <c r="MTP1" s="318"/>
      <c r="MTQ1" s="318"/>
      <c r="MTR1" s="318"/>
      <c r="MTS1" s="318"/>
      <c r="MTT1" s="318"/>
      <c r="MTU1" s="318"/>
      <c r="MTV1" s="318"/>
      <c r="MTW1" s="318"/>
      <c r="MTX1" s="318"/>
      <c r="MTY1" s="318"/>
      <c r="MTZ1" s="318"/>
      <c r="MUA1" s="318"/>
      <c r="MUB1" s="318"/>
      <c r="MUC1" s="318"/>
      <c r="MUD1" s="318"/>
      <c r="MUE1" s="318"/>
      <c r="MUF1" s="318"/>
      <c r="MUG1" s="318"/>
      <c r="MUH1" s="318"/>
      <c r="MUI1" s="318"/>
      <c r="MUJ1" s="318"/>
      <c r="MUK1" s="318"/>
      <c r="MUL1" s="318"/>
      <c r="MUM1" s="318"/>
      <c r="MUN1" s="318"/>
      <c r="MUO1" s="318"/>
      <c r="MUP1" s="318"/>
      <c r="MUQ1" s="318"/>
      <c r="MUR1" s="318"/>
      <c r="MUS1" s="318"/>
      <c r="MUT1" s="318"/>
      <c r="MUU1" s="318"/>
      <c r="MUV1" s="318"/>
      <c r="MUW1" s="318"/>
      <c r="MUX1" s="318"/>
      <c r="MUY1" s="318"/>
      <c r="MUZ1" s="318"/>
      <c r="MVA1" s="318"/>
      <c r="MVB1" s="318"/>
      <c r="MVC1" s="318"/>
      <c r="MVD1" s="318"/>
      <c r="MVE1" s="318"/>
      <c r="MVF1" s="318"/>
      <c r="MVG1" s="318"/>
      <c r="MVH1" s="318"/>
      <c r="MVI1" s="318"/>
      <c r="MVJ1" s="318"/>
      <c r="MVK1" s="318"/>
      <c r="MVL1" s="318"/>
      <c r="MVM1" s="318"/>
      <c r="MVN1" s="318"/>
      <c r="MVO1" s="318"/>
      <c r="MVP1" s="318"/>
      <c r="MVQ1" s="318"/>
      <c r="MVR1" s="318"/>
      <c r="MVS1" s="318"/>
      <c r="MVT1" s="318"/>
      <c r="MVU1" s="318"/>
      <c r="MVV1" s="318"/>
      <c r="MVW1" s="318"/>
      <c r="MVX1" s="318"/>
      <c r="MVY1" s="318"/>
      <c r="MVZ1" s="318"/>
      <c r="MWA1" s="318"/>
      <c r="MWB1" s="318"/>
      <c r="MWC1" s="318"/>
      <c r="MWD1" s="318"/>
      <c r="MWE1" s="318"/>
      <c r="MWF1" s="318"/>
      <c r="MWG1" s="318"/>
      <c r="MWH1" s="318"/>
      <c r="MWI1" s="318"/>
      <c r="MWJ1" s="278"/>
      <c r="MWK1" s="278"/>
      <c r="MWL1" s="278"/>
      <c r="MWM1" s="278"/>
      <c r="MWN1" s="278"/>
      <c r="MWO1" s="278"/>
      <c r="MWP1" s="278"/>
      <c r="MWQ1" s="278"/>
      <c r="MWR1" s="278"/>
      <c r="MWS1" s="278"/>
      <c r="MWT1" s="278"/>
      <c r="MWU1" s="278"/>
      <c r="MWV1" s="278"/>
      <c r="MWW1" s="278"/>
      <c r="MWX1" s="278"/>
      <c r="MWY1" s="278"/>
      <c r="MWZ1" s="278"/>
      <c r="MXA1" s="278"/>
      <c r="MXB1" s="278"/>
      <c r="MXC1" s="278"/>
      <c r="MXD1" s="278"/>
      <c r="MXE1" s="278"/>
      <c r="MXF1" s="278"/>
      <c r="MXG1" s="278"/>
      <c r="MXH1" s="278"/>
      <c r="MXI1" s="278"/>
      <c r="MXJ1" s="278"/>
      <c r="MXK1" s="278"/>
      <c r="MXL1" s="278"/>
      <c r="MXM1" s="278"/>
      <c r="MXN1" s="278"/>
      <c r="MXO1" s="278"/>
      <c r="MXP1" s="278"/>
      <c r="MXQ1" s="278"/>
      <c r="MXR1" s="278"/>
      <c r="MXS1" s="278"/>
      <c r="MXT1" s="278"/>
      <c r="MXU1" s="278"/>
      <c r="MXV1" s="278"/>
      <c r="MXW1" s="278"/>
      <c r="MXX1" s="278"/>
      <c r="MXY1" s="278"/>
      <c r="MXZ1" s="278"/>
      <c r="MYA1" s="278"/>
      <c r="MYB1" s="278"/>
      <c r="MYC1" s="278"/>
      <c r="MYD1" s="278"/>
      <c r="MYE1" s="278"/>
      <c r="MYF1" s="278"/>
      <c r="MYG1" s="278"/>
      <c r="MYH1" s="278"/>
      <c r="MYI1" s="278"/>
      <c r="MYJ1" s="278"/>
      <c r="MYK1" s="278"/>
      <c r="MYL1" s="278"/>
      <c r="MYM1" s="278"/>
      <c r="MYN1" s="278"/>
      <c r="MYO1" s="278"/>
      <c r="MYP1" s="278"/>
      <c r="MYQ1" s="278"/>
      <c r="MYR1" s="278"/>
      <c r="MYS1" s="278"/>
      <c r="MYT1" s="278"/>
      <c r="MYU1" s="278"/>
      <c r="MYV1" s="278"/>
      <c r="MYW1" s="278"/>
      <c r="MYX1" s="278"/>
      <c r="MYY1" s="278"/>
      <c r="MYZ1" s="278"/>
      <c r="MZA1" s="278"/>
      <c r="MZB1" s="278"/>
      <c r="MZC1" s="278"/>
      <c r="MZD1" s="278"/>
      <c r="MZE1" s="278"/>
      <c r="MZF1" s="278"/>
      <c r="MZG1" s="278"/>
      <c r="MZH1" s="278"/>
      <c r="MZI1" s="278"/>
      <c r="MZJ1" s="278"/>
      <c r="MZK1" s="278"/>
      <c r="MZL1" s="278"/>
      <c r="MZM1" s="278"/>
      <c r="MZN1" s="278"/>
      <c r="MZO1" s="278"/>
      <c r="MZP1" s="278"/>
      <c r="MZQ1" s="278"/>
      <c r="MZR1" s="278"/>
      <c r="MZS1" s="278"/>
      <c r="MZT1" s="278"/>
      <c r="MZU1" s="278"/>
      <c r="MZV1" s="278"/>
      <c r="MZW1" s="278"/>
      <c r="MZX1" s="318"/>
      <c r="MZY1" s="318"/>
      <c r="MZZ1" s="318"/>
      <c r="NAA1" s="318"/>
      <c r="NAB1" s="318"/>
      <c r="NAC1" s="318"/>
      <c r="NAD1" s="318"/>
      <c r="NAE1" s="318"/>
      <c r="NAF1" s="318"/>
      <c r="NAG1" s="318"/>
      <c r="NAH1" s="318"/>
      <c r="NAI1" s="318"/>
      <c r="NAJ1" s="318"/>
      <c r="NAK1" s="318"/>
      <c r="NAL1" s="318"/>
      <c r="NAM1" s="318"/>
      <c r="NAN1" s="318"/>
      <c r="NAO1" s="318"/>
      <c r="NAP1" s="318"/>
      <c r="NAQ1" s="318"/>
      <c r="NAR1" s="318"/>
      <c r="NAS1" s="318"/>
      <c r="NAT1" s="318"/>
      <c r="NAU1" s="318"/>
      <c r="NAV1" s="318"/>
      <c r="NAW1" s="318"/>
      <c r="NAX1" s="318"/>
      <c r="NAY1" s="318"/>
      <c r="NAZ1" s="318"/>
      <c r="NBA1" s="318"/>
      <c r="NBB1" s="318"/>
      <c r="NBC1" s="318"/>
      <c r="NBD1" s="318"/>
      <c r="NBE1" s="318"/>
      <c r="NBF1" s="318"/>
      <c r="NBG1" s="318"/>
      <c r="NBH1" s="318"/>
      <c r="NBI1" s="318"/>
      <c r="NBJ1" s="318"/>
      <c r="NBK1" s="318"/>
      <c r="NBL1" s="318"/>
      <c r="NBM1" s="318"/>
      <c r="NBN1" s="318"/>
      <c r="NBO1" s="318"/>
      <c r="NBP1" s="318"/>
      <c r="NBQ1" s="318"/>
      <c r="NBR1" s="318"/>
      <c r="NBS1" s="318"/>
      <c r="NBT1" s="318"/>
      <c r="NBU1" s="318"/>
      <c r="NBV1" s="318"/>
      <c r="NBW1" s="318"/>
      <c r="NBX1" s="318"/>
      <c r="NBY1" s="318"/>
      <c r="NBZ1" s="318"/>
      <c r="NCA1" s="318"/>
      <c r="NCB1" s="318"/>
      <c r="NCC1" s="318"/>
      <c r="NCD1" s="318"/>
      <c r="NCE1" s="318"/>
      <c r="NCF1" s="318"/>
      <c r="NCG1" s="318"/>
      <c r="NCH1" s="318"/>
      <c r="NCI1" s="318"/>
      <c r="NCJ1" s="318"/>
      <c r="NCK1" s="318"/>
      <c r="NCL1" s="318"/>
      <c r="NCM1" s="318"/>
      <c r="NCN1" s="318"/>
      <c r="NCO1" s="318"/>
      <c r="NCP1" s="318"/>
      <c r="NCQ1" s="318"/>
      <c r="NCR1" s="318"/>
      <c r="NCS1" s="318"/>
      <c r="NCT1" s="318"/>
      <c r="NCU1" s="318"/>
      <c r="NCV1" s="318"/>
      <c r="NCW1" s="318"/>
      <c r="NCX1" s="318"/>
      <c r="NCY1" s="318"/>
      <c r="NCZ1" s="318"/>
      <c r="NDA1" s="318"/>
      <c r="NDB1" s="318"/>
      <c r="NDC1" s="318"/>
      <c r="NDD1" s="318"/>
      <c r="NDE1" s="318"/>
      <c r="NDF1" s="318"/>
      <c r="NDG1" s="318"/>
      <c r="NDH1" s="318"/>
      <c r="NDI1" s="318"/>
      <c r="NDJ1" s="318"/>
      <c r="NDK1" s="318"/>
      <c r="NDL1" s="318"/>
      <c r="NDM1" s="318"/>
      <c r="NDN1" s="318"/>
      <c r="NDO1" s="318"/>
      <c r="NDP1" s="318"/>
      <c r="NDQ1" s="318"/>
      <c r="NDR1" s="318"/>
      <c r="NDS1" s="318"/>
      <c r="NDT1" s="318"/>
      <c r="NDU1" s="318"/>
      <c r="NDV1" s="318"/>
      <c r="NDW1" s="318"/>
      <c r="NDX1" s="318"/>
      <c r="NDY1" s="318"/>
      <c r="NDZ1" s="318"/>
      <c r="NEA1" s="318"/>
      <c r="NEB1" s="318"/>
      <c r="NEC1" s="318"/>
      <c r="NED1" s="318"/>
      <c r="NEE1" s="318"/>
      <c r="NEF1" s="318"/>
      <c r="NEG1" s="318"/>
      <c r="NEH1" s="318"/>
      <c r="NEI1" s="318"/>
      <c r="NEJ1" s="318"/>
      <c r="NEK1" s="318"/>
      <c r="NEL1" s="318"/>
      <c r="NEM1" s="318"/>
      <c r="NEN1" s="318"/>
      <c r="NEO1" s="318"/>
      <c r="NEP1" s="318"/>
      <c r="NEQ1" s="318"/>
      <c r="NER1" s="318"/>
      <c r="NES1" s="318"/>
      <c r="NET1" s="318"/>
      <c r="NEU1" s="318"/>
      <c r="NEV1" s="318"/>
      <c r="NEW1" s="318"/>
      <c r="NEX1" s="318"/>
      <c r="NEY1" s="318"/>
      <c r="NEZ1" s="318"/>
      <c r="NFA1" s="318"/>
      <c r="NFB1" s="318"/>
      <c r="NFC1" s="318"/>
      <c r="NFD1" s="318"/>
      <c r="NFE1" s="318"/>
      <c r="NFF1" s="318"/>
      <c r="NFG1" s="318"/>
      <c r="NFH1" s="318"/>
      <c r="NFI1" s="318"/>
      <c r="NFJ1" s="318"/>
      <c r="NFK1" s="318"/>
      <c r="NFL1" s="318"/>
      <c r="NFM1" s="318"/>
      <c r="NFN1" s="318"/>
      <c r="NFO1" s="318"/>
      <c r="NFP1" s="318"/>
      <c r="NFQ1" s="318"/>
      <c r="NFR1" s="318"/>
      <c r="NFS1" s="318"/>
      <c r="NFT1" s="318"/>
      <c r="NFU1" s="318"/>
      <c r="NFV1" s="318"/>
      <c r="NFW1" s="318"/>
      <c r="NFX1" s="318"/>
      <c r="NFY1" s="318"/>
      <c r="NFZ1" s="318"/>
      <c r="NGA1" s="318"/>
      <c r="NGB1" s="318"/>
      <c r="NGC1" s="318"/>
      <c r="NGD1" s="318"/>
      <c r="NGE1" s="318"/>
      <c r="NGF1" s="278"/>
      <c r="NGG1" s="278"/>
      <c r="NGH1" s="278"/>
      <c r="NGI1" s="278"/>
      <c r="NGJ1" s="278"/>
      <c r="NGK1" s="278"/>
      <c r="NGL1" s="278"/>
      <c r="NGM1" s="278"/>
      <c r="NGN1" s="278"/>
      <c r="NGO1" s="278"/>
      <c r="NGP1" s="278"/>
      <c r="NGQ1" s="278"/>
      <c r="NGR1" s="278"/>
      <c r="NGS1" s="278"/>
      <c r="NGT1" s="278"/>
      <c r="NGU1" s="278"/>
      <c r="NGV1" s="278"/>
      <c r="NGW1" s="278"/>
      <c r="NGX1" s="278"/>
      <c r="NGY1" s="278"/>
      <c r="NGZ1" s="278"/>
      <c r="NHA1" s="278"/>
      <c r="NHB1" s="278"/>
      <c r="NHC1" s="278"/>
      <c r="NHD1" s="278"/>
      <c r="NHE1" s="278"/>
      <c r="NHF1" s="278"/>
      <c r="NHG1" s="278"/>
      <c r="NHH1" s="278"/>
      <c r="NHI1" s="278"/>
      <c r="NHJ1" s="278"/>
      <c r="NHK1" s="278"/>
      <c r="NHL1" s="278"/>
      <c r="NHM1" s="278"/>
      <c r="NHN1" s="278"/>
      <c r="NHO1" s="278"/>
      <c r="NHP1" s="278"/>
      <c r="NHQ1" s="278"/>
      <c r="NHR1" s="278"/>
      <c r="NHS1" s="278"/>
      <c r="NHT1" s="278"/>
      <c r="NHU1" s="278"/>
      <c r="NHV1" s="278"/>
      <c r="NHW1" s="278"/>
      <c r="NHX1" s="278"/>
      <c r="NHY1" s="278"/>
      <c r="NHZ1" s="278"/>
      <c r="NIA1" s="278"/>
      <c r="NIB1" s="278"/>
      <c r="NIC1" s="278"/>
      <c r="NID1" s="278"/>
      <c r="NIE1" s="278"/>
      <c r="NIF1" s="278"/>
      <c r="NIG1" s="278"/>
      <c r="NIH1" s="278"/>
      <c r="NII1" s="278"/>
      <c r="NIJ1" s="278"/>
      <c r="NIK1" s="278"/>
      <c r="NIL1" s="278"/>
      <c r="NIM1" s="278"/>
      <c r="NIN1" s="278"/>
      <c r="NIO1" s="278"/>
      <c r="NIP1" s="278"/>
      <c r="NIQ1" s="278"/>
      <c r="NIR1" s="278"/>
      <c r="NIS1" s="278"/>
      <c r="NIT1" s="278"/>
      <c r="NIU1" s="278"/>
      <c r="NIV1" s="278"/>
      <c r="NIW1" s="278"/>
      <c r="NIX1" s="278"/>
      <c r="NIY1" s="278"/>
      <c r="NIZ1" s="278"/>
      <c r="NJA1" s="278"/>
      <c r="NJB1" s="278"/>
      <c r="NJC1" s="278"/>
      <c r="NJD1" s="278"/>
      <c r="NJE1" s="278"/>
      <c r="NJF1" s="278"/>
      <c r="NJG1" s="278"/>
      <c r="NJH1" s="278"/>
      <c r="NJI1" s="278"/>
      <c r="NJJ1" s="278"/>
      <c r="NJK1" s="278"/>
      <c r="NJL1" s="278"/>
      <c r="NJM1" s="278"/>
      <c r="NJN1" s="278"/>
      <c r="NJO1" s="278"/>
      <c r="NJP1" s="278"/>
      <c r="NJQ1" s="278"/>
      <c r="NJR1" s="278"/>
      <c r="NJS1" s="278"/>
      <c r="NJT1" s="318"/>
      <c r="NJU1" s="318"/>
      <c r="NJV1" s="318"/>
      <c r="NJW1" s="318"/>
      <c r="NJX1" s="318"/>
      <c r="NJY1" s="318"/>
      <c r="NJZ1" s="318"/>
      <c r="NKA1" s="318"/>
      <c r="NKB1" s="318"/>
      <c r="NKC1" s="318"/>
      <c r="NKD1" s="318"/>
      <c r="NKE1" s="318"/>
      <c r="NKF1" s="318"/>
      <c r="NKG1" s="318"/>
      <c r="NKH1" s="318"/>
      <c r="NKI1" s="318"/>
      <c r="NKJ1" s="318"/>
      <c r="NKK1" s="318"/>
      <c r="NKL1" s="318"/>
      <c r="NKM1" s="318"/>
      <c r="NKN1" s="318"/>
      <c r="NKO1" s="318"/>
      <c r="NKP1" s="318"/>
      <c r="NKQ1" s="318"/>
      <c r="NKR1" s="318"/>
      <c r="NKS1" s="318"/>
      <c r="NKT1" s="318"/>
      <c r="NKU1" s="318"/>
      <c r="NKV1" s="318"/>
      <c r="NKW1" s="318"/>
      <c r="NKX1" s="318"/>
      <c r="NKY1" s="318"/>
      <c r="NKZ1" s="318"/>
      <c r="NLA1" s="318"/>
      <c r="NLB1" s="318"/>
      <c r="NLC1" s="318"/>
      <c r="NLD1" s="318"/>
      <c r="NLE1" s="318"/>
      <c r="NLF1" s="318"/>
      <c r="NLG1" s="318"/>
      <c r="NLH1" s="318"/>
      <c r="NLI1" s="318"/>
      <c r="NLJ1" s="318"/>
      <c r="NLK1" s="318"/>
      <c r="NLL1" s="318"/>
      <c r="NLM1" s="318"/>
      <c r="NLN1" s="318"/>
      <c r="NLO1" s="318"/>
      <c r="NLP1" s="318"/>
      <c r="NLQ1" s="318"/>
      <c r="NLR1" s="318"/>
      <c r="NLS1" s="318"/>
      <c r="NLT1" s="318"/>
      <c r="NLU1" s="318"/>
      <c r="NLV1" s="318"/>
      <c r="NLW1" s="318"/>
      <c r="NLX1" s="318"/>
      <c r="NLY1" s="318"/>
      <c r="NLZ1" s="318"/>
      <c r="NMA1" s="318"/>
      <c r="NMB1" s="318"/>
      <c r="NMC1" s="318"/>
      <c r="NMD1" s="318"/>
      <c r="NME1" s="318"/>
      <c r="NMF1" s="318"/>
      <c r="NMG1" s="318"/>
      <c r="NMH1" s="318"/>
      <c r="NMI1" s="318"/>
      <c r="NMJ1" s="318"/>
      <c r="NMK1" s="318"/>
      <c r="NML1" s="318"/>
      <c r="NMM1" s="318"/>
      <c r="NMN1" s="318"/>
      <c r="NMO1" s="318"/>
      <c r="NMP1" s="318"/>
      <c r="NMQ1" s="318"/>
      <c r="NMR1" s="318"/>
      <c r="NMS1" s="318"/>
      <c r="NMT1" s="318"/>
      <c r="NMU1" s="318"/>
      <c r="NMV1" s="318"/>
      <c r="NMW1" s="318"/>
      <c r="NMX1" s="318"/>
      <c r="NMY1" s="318"/>
      <c r="NMZ1" s="318"/>
      <c r="NNA1" s="318"/>
      <c r="NNB1" s="318"/>
      <c r="NNC1" s="318"/>
      <c r="NND1" s="318"/>
      <c r="NNE1" s="318"/>
      <c r="NNF1" s="318"/>
      <c r="NNG1" s="318"/>
      <c r="NNH1" s="318"/>
      <c r="NNI1" s="318"/>
      <c r="NNJ1" s="318"/>
      <c r="NNK1" s="318"/>
      <c r="NNL1" s="318"/>
      <c r="NNM1" s="318"/>
      <c r="NNN1" s="318"/>
      <c r="NNO1" s="318"/>
      <c r="NNP1" s="318"/>
      <c r="NNQ1" s="318"/>
      <c r="NNR1" s="318"/>
      <c r="NNS1" s="318"/>
      <c r="NNT1" s="318"/>
      <c r="NNU1" s="318"/>
      <c r="NNV1" s="318"/>
      <c r="NNW1" s="318"/>
      <c r="NNX1" s="318"/>
      <c r="NNY1" s="318"/>
      <c r="NNZ1" s="318"/>
      <c r="NOA1" s="318"/>
      <c r="NOB1" s="318"/>
      <c r="NOC1" s="318"/>
      <c r="NOD1" s="318"/>
      <c r="NOE1" s="318"/>
      <c r="NOF1" s="318"/>
      <c r="NOG1" s="318"/>
      <c r="NOH1" s="318"/>
      <c r="NOI1" s="318"/>
      <c r="NOJ1" s="318"/>
      <c r="NOK1" s="318"/>
      <c r="NOL1" s="318"/>
      <c r="NOM1" s="318"/>
      <c r="NON1" s="318"/>
      <c r="NOO1" s="318"/>
      <c r="NOP1" s="318"/>
      <c r="NOQ1" s="318"/>
      <c r="NOR1" s="318"/>
      <c r="NOS1" s="318"/>
      <c r="NOT1" s="318"/>
      <c r="NOU1" s="318"/>
      <c r="NOV1" s="318"/>
      <c r="NOW1" s="318"/>
      <c r="NOX1" s="318"/>
      <c r="NOY1" s="318"/>
      <c r="NOZ1" s="318"/>
      <c r="NPA1" s="318"/>
      <c r="NPB1" s="318"/>
      <c r="NPC1" s="318"/>
      <c r="NPD1" s="318"/>
      <c r="NPE1" s="318"/>
      <c r="NPF1" s="318"/>
      <c r="NPG1" s="318"/>
      <c r="NPH1" s="318"/>
      <c r="NPI1" s="318"/>
      <c r="NPJ1" s="318"/>
      <c r="NPK1" s="318"/>
      <c r="NPL1" s="318"/>
      <c r="NPM1" s="318"/>
      <c r="NPN1" s="318"/>
      <c r="NPO1" s="318"/>
      <c r="NPP1" s="318"/>
      <c r="NPQ1" s="318"/>
      <c r="NPR1" s="318"/>
      <c r="NPS1" s="318"/>
      <c r="NPT1" s="318"/>
      <c r="NPU1" s="318"/>
      <c r="NPV1" s="318"/>
      <c r="NPW1" s="318"/>
      <c r="NPX1" s="318"/>
      <c r="NPY1" s="318"/>
      <c r="NPZ1" s="318"/>
      <c r="NQA1" s="318"/>
      <c r="NQB1" s="278"/>
      <c r="NQC1" s="278"/>
      <c r="NQD1" s="278"/>
      <c r="NQE1" s="278"/>
      <c r="NQF1" s="278"/>
      <c r="NQG1" s="278"/>
      <c r="NQH1" s="278"/>
      <c r="NQI1" s="278"/>
      <c r="NQJ1" s="278"/>
      <c r="NQK1" s="278"/>
      <c r="NQL1" s="278"/>
      <c r="NQM1" s="278"/>
      <c r="NQN1" s="278"/>
      <c r="NQO1" s="278"/>
      <c r="NQP1" s="278"/>
      <c r="NQQ1" s="278"/>
      <c r="NQR1" s="278"/>
      <c r="NQS1" s="278"/>
      <c r="NQT1" s="278"/>
      <c r="NQU1" s="278"/>
      <c r="NQV1" s="278"/>
      <c r="NQW1" s="278"/>
      <c r="NQX1" s="278"/>
      <c r="NQY1" s="278"/>
      <c r="NQZ1" s="278"/>
      <c r="NRA1" s="278"/>
      <c r="NRB1" s="278"/>
      <c r="NRC1" s="278"/>
      <c r="NRD1" s="278"/>
      <c r="NRE1" s="278"/>
      <c r="NRF1" s="278"/>
      <c r="NRG1" s="278"/>
      <c r="NRH1" s="278"/>
      <c r="NRI1" s="278"/>
      <c r="NRJ1" s="278"/>
      <c r="NRK1" s="278"/>
      <c r="NRL1" s="278"/>
      <c r="NRM1" s="278"/>
      <c r="NRN1" s="278"/>
      <c r="NRO1" s="278"/>
      <c r="NRP1" s="278"/>
      <c r="NRQ1" s="278"/>
      <c r="NRR1" s="278"/>
      <c r="NRS1" s="278"/>
      <c r="NRT1" s="278"/>
      <c r="NRU1" s="278"/>
      <c r="NRV1" s="278"/>
      <c r="NRW1" s="278"/>
      <c r="NRX1" s="278"/>
      <c r="NRY1" s="278"/>
      <c r="NRZ1" s="278"/>
      <c r="NSA1" s="278"/>
      <c r="NSB1" s="278"/>
      <c r="NSC1" s="278"/>
      <c r="NSD1" s="278"/>
      <c r="NSE1" s="278"/>
      <c r="NSF1" s="278"/>
      <c r="NSG1" s="278"/>
      <c r="NSH1" s="278"/>
      <c r="NSI1" s="278"/>
      <c r="NSJ1" s="278"/>
      <c r="NSK1" s="278"/>
      <c r="NSL1" s="278"/>
      <c r="NSM1" s="278"/>
      <c r="NSN1" s="278"/>
      <c r="NSO1" s="278"/>
      <c r="NSP1" s="278"/>
      <c r="NSQ1" s="278"/>
      <c r="NSR1" s="278"/>
      <c r="NSS1" s="278"/>
      <c r="NST1" s="278"/>
      <c r="NSU1" s="278"/>
      <c r="NSV1" s="278"/>
      <c r="NSW1" s="278"/>
      <c r="NSX1" s="278"/>
      <c r="NSY1" s="278"/>
      <c r="NSZ1" s="278"/>
      <c r="NTA1" s="278"/>
      <c r="NTB1" s="278"/>
      <c r="NTC1" s="278"/>
      <c r="NTD1" s="278"/>
      <c r="NTE1" s="278"/>
      <c r="NTF1" s="278"/>
      <c r="NTG1" s="278"/>
      <c r="NTH1" s="278"/>
      <c r="NTI1" s="278"/>
      <c r="NTJ1" s="278"/>
      <c r="NTK1" s="278"/>
      <c r="NTL1" s="278"/>
      <c r="NTM1" s="278"/>
      <c r="NTN1" s="278"/>
      <c r="NTO1" s="278"/>
      <c r="NTP1" s="318"/>
      <c r="NTQ1" s="318"/>
      <c r="NTR1" s="318"/>
      <c r="NTS1" s="318"/>
      <c r="NTT1" s="318"/>
      <c r="NTU1" s="318"/>
      <c r="NTV1" s="318"/>
      <c r="NTW1" s="318"/>
      <c r="NTX1" s="318"/>
      <c r="NTY1" s="318"/>
      <c r="NTZ1" s="318"/>
      <c r="NUA1" s="318"/>
      <c r="NUB1" s="318"/>
      <c r="NUC1" s="318"/>
      <c r="NUD1" s="318"/>
      <c r="NUE1" s="318"/>
      <c r="NUF1" s="318"/>
      <c r="NUG1" s="318"/>
      <c r="NUH1" s="318"/>
      <c r="NUI1" s="318"/>
      <c r="NUJ1" s="318"/>
      <c r="NUK1" s="318"/>
      <c r="NUL1" s="318"/>
      <c r="NUM1" s="318"/>
      <c r="NUN1" s="318"/>
      <c r="NUO1" s="318"/>
      <c r="NUP1" s="318"/>
      <c r="NUQ1" s="318"/>
      <c r="NUR1" s="318"/>
      <c r="NUS1" s="318"/>
      <c r="NUT1" s="318"/>
      <c r="NUU1" s="318"/>
      <c r="NUV1" s="318"/>
      <c r="NUW1" s="318"/>
      <c r="NUX1" s="318"/>
      <c r="NUY1" s="318"/>
      <c r="NUZ1" s="318"/>
      <c r="NVA1" s="318"/>
      <c r="NVB1" s="318"/>
      <c r="NVC1" s="318"/>
      <c r="NVD1" s="318"/>
      <c r="NVE1" s="318"/>
      <c r="NVF1" s="318"/>
      <c r="NVG1" s="318"/>
      <c r="NVH1" s="318"/>
      <c r="NVI1" s="318"/>
      <c r="NVJ1" s="318"/>
      <c r="NVK1" s="318"/>
      <c r="NVL1" s="318"/>
      <c r="NVM1" s="318"/>
      <c r="NVN1" s="318"/>
      <c r="NVO1" s="318"/>
      <c r="NVP1" s="318"/>
      <c r="NVQ1" s="318"/>
      <c r="NVR1" s="318"/>
      <c r="NVS1" s="318"/>
      <c r="NVT1" s="318"/>
      <c r="NVU1" s="318"/>
      <c r="NVV1" s="318"/>
      <c r="NVW1" s="318"/>
      <c r="NVX1" s="318"/>
      <c r="NVY1" s="318"/>
      <c r="NVZ1" s="318"/>
      <c r="NWA1" s="318"/>
      <c r="NWB1" s="318"/>
      <c r="NWC1" s="318"/>
      <c r="NWD1" s="318"/>
      <c r="NWE1" s="318"/>
      <c r="NWF1" s="318"/>
      <c r="NWG1" s="318"/>
      <c r="NWH1" s="318"/>
      <c r="NWI1" s="318"/>
      <c r="NWJ1" s="318"/>
      <c r="NWK1" s="318"/>
      <c r="NWL1" s="318"/>
      <c r="NWM1" s="318"/>
      <c r="NWN1" s="318"/>
      <c r="NWO1" s="318"/>
      <c r="NWP1" s="318"/>
      <c r="NWQ1" s="318"/>
      <c r="NWR1" s="318"/>
      <c r="NWS1" s="318"/>
      <c r="NWT1" s="318"/>
      <c r="NWU1" s="318"/>
      <c r="NWV1" s="318"/>
      <c r="NWW1" s="318"/>
      <c r="NWX1" s="318"/>
      <c r="NWY1" s="318"/>
      <c r="NWZ1" s="318"/>
      <c r="NXA1" s="318"/>
      <c r="NXB1" s="318"/>
      <c r="NXC1" s="318"/>
      <c r="NXD1" s="318"/>
      <c r="NXE1" s="318"/>
      <c r="NXF1" s="318"/>
      <c r="NXG1" s="318"/>
      <c r="NXH1" s="318"/>
      <c r="NXI1" s="318"/>
      <c r="NXJ1" s="318"/>
      <c r="NXK1" s="318"/>
      <c r="NXL1" s="318"/>
      <c r="NXM1" s="318"/>
      <c r="NXN1" s="318"/>
      <c r="NXO1" s="318"/>
      <c r="NXP1" s="318"/>
      <c r="NXQ1" s="318"/>
      <c r="NXR1" s="318"/>
      <c r="NXS1" s="318"/>
      <c r="NXT1" s="318"/>
      <c r="NXU1" s="318"/>
      <c r="NXV1" s="318"/>
      <c r="NXW1" s="318"/>
      <c r="NXX1" s="318"/>
      <c r="NXY1" s="318"/>
      <c r="NXZ1" s="318"/>
      <c r="NYA1" s="318"/>
      <c r="NYB1" s="318"/>
      <c r="NYC1" s="318"/>
      <c r="NYD1" s="318"/>
      <c r="NYE1" s="318"/>
      <c r="NYF1" s="318"/>
      <c r="NYG1" s="318"/>
      <c r="NYH1" s="318"/>
      <c r="NYI1" s="318"/>
      <c r="NYJ1" s="318"/>
      <c r="NYK1" s="318"/>
      <c r="NYL1" s="318"/>
      <c r="NYM1" s="318"/>
      <c r="NYN1" s="318"/>
      <c r="NYO1" s="318"/>
      <c r="NYP1" s="318"/>
      <c r="NYQ1" s="318"/>
      <c r="NYR1" s="318"/>
      <c r="NYS1" s="318"/>
      <c r="NYT1" s="318"/>
      <c r="NYU1" s="318"/>
      <c r="NYV1" s="318"/>
      <c r="NYW1" s="318"/>
      <c r="NYX1" s="318"/>
      <c r="NYY1" s="318"/>
      <c r="NYZ1" s="318"/>
      <c r="NZA1" s="318"/>
      <c r="NZB1" s="318"/>
      <c r="NZC1" s="318"/>
      <c r="NZD1" s="318"/>
      <c r="NZE1" s="318"/>
      <c r="NZF1" s="318"/>
      <c r="NZG1" s="318"/>
      <c r="NZH1" s="318"/>
      <c r="NZI1" s="318"/>
      <c r="NZJ1" s="318"/>
      <c r="NZK1" s="318"/>
      <c r="NZL1" s="318"/>
      <c r="NZM1" s="318"/>
      <c r="NZN1" s="318"/>
      <c r="NZO1" s="318"/>
      <c r="NZP1" s="318"/>
      <c r="NZQ1" s="318"/>
      <c r="NZR1" s="318"/>
      <c r="NZS1" s="318"/>
      <c r="NZT1" s="318"/>
      <c r="NZU1" s="318"/>
      <c r="NZV1" s="318"/>
      <c r="NZW1" s="318"/>
      <c r="NZX1" s="278"/>
      <c r="NZY1" s="278"/>
      <c r="NZZ1" s="278"/>
      <c r="OAA1" s="278"/>
      <c r="OAB1" s="278"/>
      <c r="OAC1" s="278"/>
      <c r="OAD1" s="278"/>
      <c r="OAE1" s="278"/>
      <c r="OAF1" s="278"/>
      <c r="OAG1" s="278"/>
      <c r="OAH1" s="278"/>
      <c r="OAI1" s="278"/>
      <c r="OAJ1" s="278"/>
      <c r="OAK1" s="278"/>
      <c r="OAL1" s="278"/>
      <c r="OAM1" s="278"/>
      <c r="OAN1" s="278"/>
      <c r="OAO1" s="278"/>
      <c r="OAP1" s="278"/>
      <c r="OAQ1" s="278"/>
      <c r="OAR1" s="278"/>
      <c r="OAS1" s="278"/>
      <c r="OAT1" s="278"/>
      <c r="OAU1" s="278"/>
      <c r="OAV1" s="278"/>
      <c r="OAW1" s="278"/>
      <c r="OAX1" s="278"/>
      <c r="OAY1" s="278"/>
      <c r="OAZ1" s="278"/>
      <c r="OBA1" s="278"/>
      <c r="OBB1" s="278"/>
      <c r="OBC1" s="278"/>
      <c r="OBD1" s="278"/>
      <c r="OBE1" s="278"/>
      <c r="OBF1" s="278"/>
      <c r="OBG1" s="278"/>
      <c r="OBH1" s="278"/>
      <c r="OBI1" s="278"/>
      <c r="OBJ1" s="278"/>
      <c r="OBK1" s="278"/>
      <c r="OBL1" s="278"/>
      <c r="OBM1" s="278"/>
      <c r="OBN1" s="278"/>
      <c r="OBO1" s="278"/>
      <c r="OBP1" s="278"/>
      <c r="OBQ1" s="278"/>
      <c r="OBR1" s="278"/>
      <c r="OBS1" s="278"/>
      <c r="OBT1" s="278"/>
      <c r="OBU1" s="278"/>
      <c r="OBV1" s="278"/>
      <c r="OBW1" s="278"/>
      <c r="OBX1" s="278"/>
      <c r="OBY1" s="278"/>
      <c r="OBZ1" s="278"/>
      <c r="OCA1" s="278"/>
      <c r="OCB1" s="278"/>
      <c r="OCC1" s="278"/>
      <c r="OCD1" s="278"/>
      <c r="OCE1" s="278"/>
      <c r="OCF1" s="278"/>
      <c r="OCG1" s="278"/>
      <c r="OCH1" s="278"/>
      <c r="OCI1" s="278"/>
      <c r="OCJ1" s="278"/>
      <c r="OCK1" s="278"/>
      <c r="OCL1" s="278"/>
      <c r="OCM1" s="278"/>
      <c r="OCN1" s="278"/>
      <c r="OCO1" s="278"/>
      <c r="OCP1" s="278"/>
      <c r="OCQ1" s="278"/>
      <c r="OCR1" s="278"/>
      <c r="OCS1" s="278"/>
      <c r="OCT1" s="278"/>
      <c r="OCU1" s="278"/>
      <c r="OCV1" s="278"/>
      <c r="OCW1" s="278"/>
      <c r="OCX1" s="278"/>
      <c r="OCY1" s="278"/>
      <c r="OCZ1" s="278"/>
      <c r="ODA1" s="278"/>
      <c r="ODB1" s="278"/>
      <c r="ODC1" s="278"/>
      <c r="ODD1" s="278"/>
      <c r="ODE1" s="278"/>
      <c r="ODF1" s="278"/>
      <c r="ODG1" s="278"/>
      <c r="ODH1" s="278"/>
      <c r="ODI1" s="278"/>
      <c r="ODJ1" s="278"/>
      <c r="ODK1" s="278"/>
      <c r="ODL1" s="318"/>
      <c r="ODM1" s="318"/>
      <c r="ODN1" s="318"/>
      <c r="ODO1" s="318"/>
      <c r="ODP1" s="318"/>
      <c r="ODQ1" s="318"/>
      <c r="ODR1" s="318"/>
      <c r="ODS1" s="318"/>
      <c r="ODT1" s="318"/>
      <c r="ODU1" s="318"/>
      <c r="ODV1" s="318"/>
      <c r="ODW1" s="318"/>
      <c r="ODX1" s="318"/>
      <c r="ODY1" s="318"/>
      <c r="ODZ1" s="318"/>
      <c r="OEA1" s="318"/>
      <c r="OEB1" s="318"/>
      <c r="OEC1" s="318"/>
      <c r="OED1" s="318"/>
      <c r="OEE1" s="318"/>
      <c r="OEF1" s="318"/>
      <c r="OEG1" s="318"/>
      <c r="OEH1" s="318"/>
      <c r="OEI1" s="318"/>
      <c r="OEJ1" s="318"/>
      <c r="OEK1" s="318"/>
      <c r="OEL1" s="318"/>
      <c r="OEM1" s="318"/>
      <c r="OEN1" s="318"/>
      <c r="OEO1" s="318"/>
      <c r="OEP1" s="318"/>
      <c r="OEQ1" s="318"/>
      <c r="OER1" s="318"/>
      <c r="OES1" s="318"/>
      <c r="OET1" s="318"/>
      <c r="OEU1" s="318"/>
      <c r="OEV1" s="318"/>
      <c r="OEW1" s="318"/>
      <c r="OEX1" s="318"/>
      <c r="OEY1" s="318"/>
      <c r="OEZ1" s="318"/>
      <c r="OFA1" s="318"/>
      <c r="OFB1" s="318"/>
      <c r="OFC1" s="318"/>
      <c r="OFD1" s="318"/>
      <c r="OFE1" s="318"/>
      <c r="OFF1" s="318"/>
      <c r="OFG1" s="318"/>
      <c r="OFH1" s="318"/>
      <c r="OFI1" s="318"/>
      <c r="OFJ1" s="318"/>
      <c r="OFK1" s="318"/>
      <c r="OFL1" s="318"/>
      <c r="OFM1" s="318"/>
      <c r="OFN1" s="318"/>
      <c r="OFO1" s="318"/>
      <c r="OFP1" s="318"/>
      <c r="OFQ1" s="318"/>
      <c r="OFR1" s="318"/>
      <c r="OFS1" s="318"/>
      <c r="OFT1" s="318"/>
      <c r="OFU1" s="318"/>
      <c r="OFV1" s="318"/>
      <c r="OFW1" s="318"/>
      <c r="OFX1" s="318"/>
      <c r="OFY1" s="318"/>
      <c r="OFZ1" s="318"/>
      <c r="OGA1" s="318"/>
      <c r="OGB1" s="318"/>
      <c r="OGC1" s="318"/>
      <c r="OGD1" s="318"/>
      <c r="OGE1" s="318"/>
      <c r="OGF1" s="318"/>
      <c r="OGG1" s="318"/>
      <c r="OGH1" s="318"/>
      <c r="OGI1" s="318"/>
      <c r="OGJ1" s="318"/>
      <c r="OGK1" s="318"/>
      <c r="OGL1" s="318"/>
      <c r="OGM1" s="318"/>
      <c r="OGN1" s="318"/>
      <c r="OGO1" s="318"/>
      <c r="OGP1" s="318"/>
      <c r="OGQ1" s="318"/>
      <c r="OGR1" s="318"/>
      <c r="OGS1" s="318"/>
      <c r="OGT1" s="318"/>
      <c r="OGU1" s="318"/>
      <c r="OGV1" s="318"/>
      <c r="OGW1" s="318"/>
      <c r="OGX1" s="318"/>
      <c r="OGY1" s="318"/>
      <c r="OGZ1" s="318"/>
      <c r="OHA1" s="318"/>
      <c r="OHB1" s="318"/>
      <c r="OHC1" s="318"/>
      <c r="OHD1" s="318"/>
      <c r="OHE1" s="318"/>
      <c r="OHF1" s="318"/>
      <c r="OHG1" s="318"/>
      <c r="OHH1" s="318"/>
      <c r="OHI1" s="318"/>
      <c r="OHJ1" s="318"/>
      <c r="OHK1" s="318"/>
      <c r="OHL1" s="318"/>
      <c r="OHM1" s="318"/>
      <c r="OHN1" s="318"/>
      <c r="OHO1" s="318"/>
      <c r="OHP1" s="318"/>
      <c r="OHQ1" s="318"/>
      <c r="OHR1" s="318"/>
      <c r="OHS1" s="318"/>
      <c r="OHT1" s="318"/>
      <c r="OHU1" s="318"/>
      <c r="OHV1" s="318"/>
      <c r="OHW1" s="318"/>
      <c r="OHX1" s="318"/>
      <c r="OHY1" s="318"/>
      <c r="OHZ1" s="318"/>
      <c r="OIA1" s="318"/>
      <c r="OIB1" s="318"/>
      <c r="OIC1" s="318"/>
      <c r="OID1" s="318"/>
      <c r="OIE1" s="318"/>
      <c r="OIF1" s="318"/>
      <c r="OIG1" s="318"/>
      <c r="OIH1" s="318"/>
      <c r="OII1" s="318"/>
      <c r="OIJ1" s="318"/>
      <c r="OIK1" s="318"/>
      <c r="OIL1" s="318"/>
      <c r="OIM1" s="318"/>
      <c r="OIN1" s="318"/>
      <c r="OIO1" s="318"/>
      <c r="OIP1" s="318"/>
      <c r="OIQ1" s="318"/>
      <c r="OIR1" s="318"/>
      <c r="OIS1" s="318"/>
      <c r="OIT1" s="318"/>
      <c r="OIU1" s="318"/>
      <c r="OIV1" s="318"/>
      <c r="OIW1" s="318"/>
      <c r="OIX1" s="318"/>
      <c r="OIY1" s="318"/>
      <c r="OIZ1" s="318"/>
      <c r="OJA1" s="318"/>
      <c r="OJB1" s="318"/>
      <c r="OJC1" s="318"/>
      <c r="OJD1" s="318"/>
      <c r="OJE1" s="318"/>
      <c r="OJF1" s="318"/>
      <c r="OJG1" s="318"/>
      <c r="OJH1" s="318"/>
      <c r="OJI1" s="318"/>
      <c r="OJJ1" s="318"/>
      <c r="OJK1" s="318"/>
      <c r="OJL1" s="318"/>
      <c r="OJM1" s="318"/>
      <c r="OJN1" s="318"/>
      <c r="OJO1" s="318"/>
      <c r="OJP1" s="318"/>
      <c r="OJQ1" s="318"/>
      <c r="OJR1" s="318"/>
      <c r="OJS1" s="318"/>
      <c r="OJT1" s="278"/>
      <c r="OJU1" s="278"/>
      <c r="OJV1" s="278"/>
      <c r="OJW1" s="278"/>
      <c r="OJX1" s="278"/>
      <c r="OJY1" s="278"/>
      <c r="OJZ1" s="278"/>
      <c r="OKA1" s="278"/>
      <c r="OKB1" s="278"/>
      <c r="OKC1" s="278"/>
      <c r="OKD1" s="278"/>
      <c r="OKE1" s="278"/>
      <c r="OKF1" s="278"/>
      <c r="OKG1" s="278"/>
      <c r="OKH1" s="278"/>
      <c r="OKI1" s="278"/>
      <c r="OKJ1" s="278"/>
      <c r="OKK1" s="278"/>
      <c r="OKL1" s="278"/>
      <c r="OKM1" s="278"/>
      <c r="OKN1" s="278"/>
      <c r="OKO1" s="278"/>
      <c r="OKP1" s="278"/>
      <c r="OKQ1" s="278"/>
      <c r="OKR1" s="278"/>
      <c r="OKS1" s="278"/>
      <c r="OKT1" s="278"/>
      <c r="OKU1" s="278"/>
      <c r="OKV1" s="278"/>
      <c r="OKW1" s="278"/>
      <c r="OKX1" s="278"/>
      <c r="OKY1" s="278"/>
      <c r="OKZ1" s="278"/>
      <c r="OLA1" s="278"/>
      <c r="OLB1" s="278"/>
      <c r="OLC1" s="278"/>
      <c r="OLD1" s="278"/>
      <c r="OLE1" s="278"/>
      <c r="OLF1" s="278"/>
      <c r="OLG1" s="278"/>
      <c r="OLH1" s="278"/>
      <c r="OLI1" s="278"/>
      <c r="OLJ1" s="278"/>
      <c r="OLK1" s="278"/>
      <c r="OLL1" s="278"/>
      <c r="OLM1" s="278"/>
      <c r="OLN1" s="278"/>
      <c r="OLO1" s="278"/>
      <c r="OLP1" s="278"/>
      <c r="OLQ1" s="278"/>
      <c r="OLR1" s="278"/>
      <c r="OLS1" s="278"/>
      <c r="OLT1" s="278"/>
      <c r="OLU1" s="278"/>
      <c r="OLV1" s="278"/>
      <c r="OLW1" s="278"/>
      <c r="OLX1" s="278"/>
      <c r="OLY1" s="278"/>
      <c r="OLZ1" s="278"/>
      <c r="OMA1" s="278"/>
      <c r="OMB1" s="278"/>
      <c r="OMC1" s="278"/>
      <c r="OMD1" s="278"/>
      <c r="OME1" s="278"/>
      <c r="OMF1" s="278"/>
      <c r="OMG1" s="278"/>
      <c r="OMH1" s="278"/>
      <c r="OMI1" s="278"/>
      <c r="OMJ1" s="278"/>
      <c r="OMK1" s="278"/>
      <c r="OML1" s="278"/>
      <c r="OMM1" s="278"/>
      <c r="OMN1" s="278"/>
      <c r="OMO1" s="278"/>
      <c r="OMP1" s="278"/>
      <c r="OMQ1" s="278"/>
      <c r="OMR1" s="278"/>
      <c r="OMS1" s="278"/>
      <c r="OMT1" s="278"/>
      <c r="OMU1" s="278"/>
      <c r="OMV1" s="278"/>
      <c r="OMW1" s="278"/>
      <c r="OMX1" s="278"/>
      <c r="OMY1" s="278"/>
      <c r="OMZ1" s="278"/>
      <c r="ONA1" s="278"/>
      <c r="ONB1" s="278"/>
      <c r="ONC1" s="278"/>
      <c r="OND1" s="278"/>
      <c r="ONE1" s="278"/>
      <c r="ONF1" s="278"/>
      <c r="ONG1" s="278"/>
      <c r="ONH1" s="318"/>
      <c r="ONI1" s="318"/>
      <c r="ONJ1" s="318"/>
      <c r="ONK1" s="318"/>
      <c r="ONL1" s="318"/>
      <c r="ONM1" s="318"/>
      <c r="ONN1" s="318"/>
      <c r="ONO1" s="318"/>
      <c r="ONP1" s="318"/>
      <c r="ONQ1" s="318"/>
      <c r="ONR1" s="318"/>
      <c r="ONS1" s="318"/>
      <c r="ONT1" s="318"/>
      <c r="ONU1" s="318"/>
      <c r="ONV1" s="318"/>
      <c r="ONW1" s="318"/>
      <c r="ONX1" s="318"/>
      <c r="ONY1" s="318"/>
      <c r="ONZ1" s="318"/>
      <c r="OOA1" s="318"/>
      <c r="OOB1" s="318"/>
      <c r="OOC1" s="318"/>
      <c r="OOD1" s="318"/>
      <c r="OOE1" s="318"/>
      <c r="OOF1" s="318"/>
      <c r="OOG1" s="318"/>
      <c r="OOH1" s="318"/>
      <c r="OOI1" s="318"/>
      <c r="OOJ1" s="318"/>
      <c r="OOK1" s="318"/>
      <c r="OOL1" s="318"/>
      <c r="OOM1" s="318"/>
      <c r="OON1" s="318"/>
      <c r="OOO1" s="318"/>
      <c r="OOP1" s="318"/>
      <c r="OOQ1" s="318"/>
      <c r="OOR1" s="318"/>
      <c r="OOS1" s="318"/>
      <c r="OOT1" s="318"/>
      <c r="OOU1" s="318"/>
      <c r="OOV1" s="318"/>
      <c r="OOW1" s="318"/>
      <c r="OOX1" s="318"/>
      <c r="OOY1" s="318"/>
      <c r="OOZ1" s="318"/>
      <c r="OPA1" s="318"/>
      <c r="OPB1" s="318"/>
      <c r="OPC1" s="318"/>
      <c r="OPD1" s="318"/>
      <c r="OPE1" s="318"/>
      <c r="OPF1" s="318"/>
      <c r="OPG1" s="318"/>
      <c r="OPH1" s="318"/>
      <c r="OPI1" s="318"/>
      <c r="OPJ1" s="318"/>
      <c r="OPK1" s="318"/>
      <c r="OPL1" s="318"/>
      <c r="OPM1" s="318"/>
      <c r="OPN1" s="318"/>
      <c r="OPO1" s="318"/>
      <c r="OPP1" s="318"/>
      <c r="OPQ1" s="318"/>
      <c r="OPR1" s="318"/>
      <c r="OPS1" s="318"/>
      <c r="OPT1" s="318"/>
      <c r="OPU1" s="318"/>
      <c r="OPV1" s="318"/>
      <c r="OPW1" s="318"/>
      <c r="OPX1" s="318"/>
      <c r="OPY1" s="318"/>
      <c r="OPZ1" s="318"/>
      <c r="OQA1" s="318"/>
      <c r="OQB1" s="318"/>
      <c r="OQC1" s="318"/>
      <c r="OQD1" s="318"/>
      <c r="OQE1" s="318"/>
      <c r="OQF1" s="318"/>
      <c r="OQG1" s="318"/>
      <c r="OQH1" s="318"/>
      <c r="OQI1" s="318"/>
      <c r="OQJ1" s="318"/>
      <c r="OQK1" s="318"/>
      <c r="OQL1" s="318"/>
      <c r="OQM1" s="318"/>
      <c r="OQN1" s="318"/>
      <c r="OQO1" s="318"/>
      <c r="OQP1" s="318"/>
      <c r="OQQ1" s="318"/>
      <c r="OQR1" s="318"/>
      <c r="OQS1" s="318"/>
      <c r="OQT1" s="318"/>
      <c r="OQU1" s="318"/>
      <c r="OQV1" s="318"/>
      <c r="OQW1" s="318"/>
      <c r="OQX1" s="318"/>
      <c r="OQY1" s="318"/>
      <c r="OQZ1" s="318"/>
      <c r="ORA1" s="318"/>
      <c r="ORB1" s="318"/>
      <c r="ORC1" s="318"/>
      <c r="ORD1" s="318"/>
      <c r="ORE1" s="318"/>
      <c r="ORF1" s="318"/>
      <c r="ORG1" s="318"/>
      <c r="ORH1" s="318"/>
      <c r="ORI1" s="318"/>
      <c r="ORJ1" s="318"/>
      <c r="ORK1" s="318"/>
      <c r="ORL1" s="318"/>
      <c r="ORM1" s="318"/>
      <c r="ORN1" s="318"/>
      <c r="ORO1" s="318"/>
      <c r="ORP1" s="318"/>
      <c r="ORQ1" s="318"/>
      <c r="ORR1" s="318"/>
      <c r="ORS1" s="318"/>
      <c r="ORT1" s="318"/>
      <c r="ORU1" s="318"/>
      <c r="ORV1" s="318"/>
      <c r="ORW1" s="318"/>
      <c r="ORX1" s="318"/>
      <c r="ORY1" s="318"/>
      <c r="ORZ1" s="318"/>
      <c r="OSA1" s="318"/>
      <c r="OSB1" s="318"/>
      <c r="OSC1" s="318"/>
      <c r="OSD1" s="318"/>
      <c r="OSE1" s="318"/>
      <c r="OSF1" s="318"/>
      <c r="OSG1" s="318"/>
      <c r="OSH1" s="318"/>
      <c r="OSI1" s="318"/>
      <c r="OSJ1" s="318"/>
      <c r="OSK1" s="318"/>
      <c r="OSL1" s="318"/>
      <c r="OSM1" s="318"/>
      <c r="OSN1" s="318"/>
      <c r="OSO1" s="318"/>
      <c r="OSP1" s="318"/>
      <c r="OSQ1" s="318"/>
      <c r="OSR1" s="318"/>
      <c r="OSS1" s="318"/>
      <c r="OST1" s="318"/>
      <c r="OSU1" s="318"/>
      <c r="OSV1" s="318"/>
      <c r="OSW1" s="318"/>
      <c r="OSX1" s="318"/>
      <c r="OSY1" s="318"/>
      <c r="OSZ1" s="318"/>
      <c r="OTA1" s="318"/>
      <c r="OTB1" s="318"/>
      <c r="OTC1" s="318"/>
      <c r="OTD1" s="318"/>
      <c r="OTE1" s="318"/>
      <c r="OTF1" s="318"/>
      <c r="OTG1" s="318"/>
      <c r="OTH1" s="318"/>
      <c r="OTI1" s="318"/>
      <c r="OTJ1" s="318"/>
      <c r="OTK1" s="318"/>
      <c r="OTL1" s="318"/>
      <c r="OTM1" s="318"/>
      <c r="OTN1" s="318"/>
      <c r="OTO1" s="318"/>
      <c r="OTP1" s="278"/>
      <c r="OTQ1" s="278"/>
      <c r="OTR1" s="278"/>
      <c r="OTS1" s="278"/>
      <c r="OTT1" s="278"/>
      <c r="OTU1" s="278"/>
      <c r="OTV1" s="278"/>
      <c r="OTW1" s="278"/>
      <c r="OTX1" s="278"/>
      <c r="OTY1" s="278"/>
      <c r="OTZ1" s="278"/>
      <c r="OUA1" s="278"/>
      <c r="OUB1" s="278"/>
      <c r="OUC1" s="278"/>
      <c r="OUD1" s="278"/>
      <c r="OUE1" s="278"/>
      <c r="OUF1" s="278"/>
      <c r="OUG1" s="278"/>
      <c r="OUH1" s="278"/>
      <c r="OUI1" s="278"/>
      <c r="OUJ1" s="278"/>
      <c r="OUK1" s="278"/>
      <c r="OUL1" s="278"/>
      <c r="OUM1" s="278"/>
      <c r="OUN1" s="278"/>
      <c r="OUO1" s="278"/>
      <c r="OUP1" s="278"/>
      <c r="OUQ1" s="278"/>
      <c r="OUR1" s="278"/>
      <c r="OUS1" s="278"/>
      <c r="OUT1" s="278"/>
      <c r="OUU1" s="278"/>
      <c r="OUV1" s="278"/>
      <c r="OUW1" s="278"/>
      <c r="OUX1" s="278"/>
      <c r="OUY1" s="278"/>
      <c r="OUZ1" s="278"/>
      <c r="OVA1" s="278"/>
      <c r="OVB1" s="278"/>
      <c r="OVC1" s="278"/>
      <c r="OVD1" s="278"/>
      <c r="OVE1" s="278"/>
      <c r="OVF1" s="278"/>
      <c r="OVG1" s="278"/>
      <c r="OVH1" s="278"/>
      <c r="OVI1" s="278"/>
      <c r="OVJ1" s="278"/>
      <c r="OVK1" s="278"/>
      <c r="OVL1" s="278"/>
      <c r="OVM1" s="278"/>
      <c r="OVN1" s="278"/>
      <c r="OVO1" s="278"/>
      <c r="OVP1" s="278"/>
      <c r="OVQ1" s="278"/>
      <c r="OVR1" s="278"/>
      <c r="OVS1" s="278"/>
      <c r="OVT1" s="278"/>
      <c r="OVU1" s="278"/>
      <c r="OVV1" s="278"/>
      <c r="OVW1" s="278"/>
      <c r="OVX1" s="278"/>
      <c r="OVY1" s="278"/>
      <c r="OVZ1" s="278"/>
      <c r="OWA1" s="278"/>
      <c r="OWB1" s="278"/>
      <c r="OWC1" s="278"/>
      <c r="OWD1" s="278"/>
      <c r="OWE1" s="278"/>
      <c r="OWF1" s="278"/>
      <c r="OWG1" s="278"/>
      <c r="OWH1" s="278"/>
      <c r="OWI1" s="278"/>
      <c r="OWJ1" s="278"/>
      <c r="OWK1" s="278"/>
      <c r="OWL1" s="278"/>
      <c r="OWM1" s="278"/>
      <c r="OWN1" s="278"/>
      <c r="OWO1" s="278"/>
      <c r="OWP1" s="278"/>
      <c r="OWQ1" s="278"/>
      <c r="OWR1" s="278"/>
      <c r="OWS1" s="278"/>
      <c r="OWT1" s="278"/>
      <c r="OWU1" s="278"/>
      <c r="OWV1" s="278"/>
      <c r="OWW1" s="278"/>
      <c r="OWX1" s="278"/>
      <c r="OWY1" s="278"/>
      <c r="OWZ1" s="278"/>
      <c r="OXA1" s="278"/>
      <c r="OXB1" s="278"/>
      <c r="OXC1" s="278"/>
      <c r="OXD1" s="318"/>
      <c r="OXE1" s="318"/>
      <c r="OXF1" s="318"/>
      <c r="OXG1" s="318"/>
      <c r="OXH1" s="318"/>
      <c r="OXI1" s="318"/>
      <c r="OXJ1" s="318"/>
      <c r="OXK1" s="318"/>
      <c r="OXL1" s="318"/>
      <c r="OXM1" s="318"/>
      <c r="OXN1" s="318"/>
      <c r="OXO1" s="318"/>
      <c r="OXP1" s="318"/>
      <c r="OXQ1" s="318"/>
      <c r="OXR1" s="318"/>
      <c r="OXS1" s="318"/>
      <c r="OXT1" s="318"/>
      <c r="OXU1" s="318"/>
      <c r="OXV1" s="318"/>
      <c r="OXW1" s="318"/>
      <c r="OXX1" s="318"/>
      <c r="OXY1" s="318"/>
      <c r="OXZ1" s="318"/>
      <c r="OYA1" s="318"/>
      <c r="OYB1" s="318"/>
      <c r="OYC1" s="318"/>
      <c r="OYD1" s="318"/>
      <c r="OYE1" s="318"/>
      <c r="OYF1" s="318"/>
      <c r="OYG1" s="318"/>
      <c r="OYH1" s="318"/>
      <c r="OYI1" s="318"/>
      <c r="OYJ1" s="318"/>
      <c r="OYK1" s="318"/>
      <c r="OYL1" s="318"/>
      <c r="OYM1" s="318"/>
      <c r="OYN1" s="318"/>
      <c r="OYO1" s="318"/>
      <c r="OYP1" s="318"/>
      <c r="OYQ1" s="318"/>
      <c r="OYR1" s="318"/>
      <c r="OYS1" s="318"/>
      <c r="OYT1" s="318"/>
      <c r="OYU1" s="318"/>
      <c r="OYV1" s="318"/>
      <c r="OYW1" s="318"/>
      <c r="OYX1" s="318"/>
      <c r="OYY1" s="318"/>
      <c r="OYZ1" s="318"/>
      <c r="OZA1" s="318"/>
      <c r="OZB1" s="318"/>
      <c r="OZC1" s="318"/>
      <c r="OZD1" s="318"/>
      <c r="OZE1" s="318"/>
      <c r="OZF1" s="318"/>
      <c r="OZG1" s="318"/>
      <c r="OZH1" s="318"/>
      <c r="OZI1" s="318"/>
      <c r="OZJ1" s="318"/>
      <c r="OZK1" s="318"/>
      <c r="OZL1" s="318"/>
      <c r="OZM1" s="318"/>
      <c r="OZN1" s="318"/>
      <c r="OZO1" s="318"/>
      <c r="OZP1" s="318"/>
      <c r="OZQ1" s="318"/>
      <c r="OZR1" s="318"/>
      <c r="OZS1" s="318"/>
      <c r="OZT1" s="318"/>
      <c r="OZU1" s="318"/>
      <c r="OZV1" s="318"/>
      <c r="OZW1" s="318"/>
      <c r="OZX1" s="318"/>
      <c r="OZY1" s="318"/>
      <c r="OZZ1" s="318"/>
      <c r="PAA1" s="318"/>
      <c r="PAB1" s="318"/>
      <c r="PAC1" s="318"/>
      <c r="PAD1" s="318"/>
      <c r="PAE1" s="318"/>
      <c r="PAF1" s="318"/>
      <c r="PAG1" s="318"/>
      <c r="PAH1" s="318"/>
      <c r="PAI1" s="318"/>
      <c r="PAJ1" s="318"/>
      <c r="PAK1" s="318"/>
      <c r="PAL1" s="318"/>
      <c r="PAM1" s="318"/>
      <c r="PAN1" s="318"/>
      <c r="PAO1" s="318"/>
      <c r="PAP1" s="318"/>
      <c r="PAQ1" s="318"/>
      <c r="PAR1" s="318"/>
      <c r="PAS1" s="318"/>
      <c r="PAT1" s="318"/>
      <c r="PAU1" s="318"/>
      <c r="PAV1" s="318"/>
      <c r="PAW1" s="318"/>
      <c r="PAX1" s="318"/>
      <c r="PAY1" s="318"/>
      <c r="PAZ1" s="318"/>
      <c r="PBA1" s="318"/>
      <c r="PBB1" s="318"/>
      <c r="PBC1" s="318"/>
      <c r="PBD1" s="318"/>
      <c r="PBE1" s="318"/>
      <c r="PBF1" s="318"/>
      <c r="PBG1" s="318"/>
      <c r="PBH1" s="318"/>
      <c r="PBI1" s="318"/>
      <c r="PBJ1" s="318"/>
      <c r="PBK1" s="318"/>
      <c r="PBL1" s="318"/>
      <c r="PBM1" s="318"/>
      <c r="PBN1" s="318"/>
      <c r="PBO1" s="318"/>
      <c r="PBP1" s="318"/>
      <c r="PBQ1" s="318"/>
      <c r="PBR1" s="318"/>
      <c r="PBS1" s="318"/>
      <c r="PBT1" s="318"/>
      <c r="PBU1" s="318"/>
      <c r="PBV1" s="318"/>
      <c r="PBW1" s="318"/>
      <c r="PBX1" s="318"/>
      <c r="PBY1" s="318"/>
      <c r="PBZ1" s="318"/>
      <c r="PCA1" s="318"/>
      <c r="PCB1" s="318"/>
      <c r="PCC1" s="318"/>
      <c r="PCD1" s="318"/>
      <c r="PCE1" s="318"/>
      <c r="PCF1" s="318"/>
      <c r="PCG1" s="318"/>
      <c r="PCH1" s="318"/>
      <c r="PCI1" s="318"/>
      <c r="PCJ1" s="318"/>
      <c r="PCK1" s="318"/>
      <c r="PCL1" s="318"/>
      <c r="PCM1" s="318"/>
      <c r="PCN1" s="318"/>
      <c r="PCO1" s="318"/>
      <c r="PCP1" s="318"/>
      <c r="PCQ1" s="318"/>
      <c r="PCR1" s="318"/>
      <c r="PCS1" s="318"/>
      <c r="PCT1" s="318"/>
      <c r="PCU1" s="318"/>
      <c r="PCV1" s="318"/>
      <c r="PCW1" s="318"/>
      <c r="PCX1" s="318"/>
      <c r="PCY1" s="318"/>
      <c r="PCZ1" s="318"/>
      <c r="PDA1" s="318"/>
      <c r="PDB1" s="318"/>
      <c r="PDC1" s="318"/>
      <c r="PDD1" s="318"/>
      <c r="PDE1" s="318"/>
      <c r="PDF1" s="318"/>
      <c r="PDG1" s="318"/>
      <c r="PDH1" s="318"/>
      <c r="PDI1" s="318"/>
      <c r="PDJ1" s="318"/>
      <c r="PDK1" s="318"/>
      <c r="PDL1" s="278"/>
      <c r="PDM1" s="278"/>
      <c r="PDN1" s="278"/>
      <c r="PDO1" s="278"/>
      <c r="PDP1" s="278"/>
      <c r="PDQ1" s="278"/>
      <c r="PDR1" s="278"/>
      <c r="PDS1" s="278"/>
      <c r="PDT1" s="278"/>
      <c r="PDU1" s="278"/>
      <c r="PDV1" s="278"/>
      <c r="PDW1" s="278"/>
      <c r="PDX1" s="278"/>
      <c r="PDY1" s="278"/>
      <c r="PDZ1" s="278"/>
      <c r="PEA1" s="278"/>
      <c r="PEB1" s="278"/>
      <c r="PEC1" s="278"/>
      <c r="PED1" s="278"/>
      <c r="PEE1" s="278"/>
      <c r="PEF1" s="278"/>
      <c r="PEG1" s="278"/>
      <c r="PEH1" s="278"/>
      <c r="PEI1" s="278"/>
      <c r="PEJ1" s="278"/>
      <c r="PEK1" s="278"/>
      <c r="PEL1" s="278"/>
      <c r="PEM1" s="278"/>
      <c r="PEN1" s="278"/>
      <c r="PEO1" s="278"/>
      <c r="PEP1" s="278"/>
      <c r="PEQ1" s="278"/>
      <c r="PER1" s="278"/>
      <c r="PES1" s="278"/>
      <c r="PET1" s="278"/>
      <c r="PEU1" s="278"/>
      <c r="PEV1" s="278"/>
      <c r="PEW1" s="278"/>
      <c r="PEX1" s="278"/>
      <c r="PEY1" s="278"/>
      <c r="PEZ1" s="278"/>
      <c r="PFA1" s="278"/>
      <c r="PFB1" s="278"/>
      <c r="PFC1" s="278"/>
      <c r="PFD1" s="278"/>
      <c r="PFE1" s="278"/>
      <c r="PFF1" s="278"/>
      <c r="PFG1" s="278"/>
      <c r="PFH1" s="278"/>
      <c r="PFI1" s="278"/>
      <c r="PFJ1" s="278"/>
      <c r="PFK1" s="278"/>
      <c r="PFL1" s="278"/>
      <c r="PFM1" s="278"/>
      <c r="PFN1" s="278"/>
      <c r="PFO1" s="278"/>
      <c r="PFP1" s="278"/>
      <c r="PFQ1" s="278"/>
      <c r="PFR1" s="278"/>
      <c r="PFS1" s="278"/>
      <c r="PFT1" s="278"/>
      <c r="PFU1" s="278"/>
      <c r="PFV1" s="278"/>
      <c r="PFW1" s="278"/>
      <c r="PFX1" s="278"/>
      <c r="PFY1" s="278"/>
      <c r="PFZ1" s="278"/>
      <c r="PGA1" s="278"/>
      <c r="PGB1" s="278"/>
      <c r="PGC1" s="278"/>
      <c r="PGD1" s="278"/>
      <c r="PGE1" s="278"/>
      <c r="PGF1" s="278"/>
      <c r="PGG1" s="278"/>
      <c r="PGH1" s="278"/>
      <c r="PGI1" s="278"/>
      <c r="PGJ1" s="278"/>
      <c r="PGK1" s="278"/>
      <c r="PGL1" s="278"/>
      <c r="PGM1" s="278"/>
      <c r="PGN1" s="278"/>
      <c r="PGO1" s="278"/>
      <c r="PGP1" s="278"/>
      <c r="PGQ1" s="278"/>
      <c r="PGR1" s="278"/>
      <c r="PGS1" s="278"/>
      <c r="PGT1" s="278"/>
      <c r="PGU1" s="278"/>
      <c r="PGV1" s="278"/>
      <c r="PGW1" s="278"/>
      <c r="PGX1" s="278"/>
      <c r="PGY1" s="278"/>
      <c r="PGZ1" s="318"/>
      <c r="PHA1" s="318"/>
      <c r="PHB1" s="318"/>
      <c r="PHC1" s="318"/>
      <c r="PHD1" s="318"/>
      <c r="PHE1" s="318"/>
      <c r="PHF1" s="318"/>
      <c r="PHG1" s="318"/>
      <c r="PHH1" s="318"/>
      <c r="PHI1" s="318"/>
      <c r="PHJ1" s="318"/>
      <c r="PHK1" s="318"/>
      <c r="PHL1" s="318"/>
      <c r="PHM1" s="318"/>
      <c r="PHN1" s="318"/>
      <c r="PHO1" s="318"/>
      <c r="PHP1" s="318"/>
      <c r="PHQ1" s="318"/>
      <c r="PHR1" s="318"/>
      <c r="PHS1" s="318"/>
      <c r="PHT1" s="318"/>
      <c r="PHU1" s="318"/>
      <c r="PHV1" s="318"/>
      <c r="PHW1" s="318"/>
      <c r="PHX1" s="318"/>
      <c r="PHY1" s="318"/>
      <c r="PHZ1" s="318"/>
      <c r="PIA1" s="318"/>
      <c r="PIB1" s="318"/>
      <c r="PIC1" s="318"/>
      <c r="PID1" s="318"/>
      <c r="PIE1" s="318"/>
      <c r="PIF1" s="318"/>
      <c r="PIG1" s="318"/>
      <c r="PIH1" s="318"/>
      <c r="PII1" s="318"/>
      <c r="PIJ1" s="318"/>
      <c r="PIK1" s="318"/>
      <c r="PIL1" s="318"/>
      <c r="PIM1" s="318"/>
      <c r="PIN1" s="318"/>
      <c r="PIO1" s="318"/>
      <c r="PIP1" s="318"/>
      <c r="PIQ1" s="318"/>
      <c r="PIR1" s="318"/>
      <c r="PIS1" s="318"/>
      <c r="PIT1" s="318"/>
      <c r="PIU1" s="318"/>
      <c r="PIV1" s="318"/>
      <c r="PIW1" s="318"/>
      <c r="PIX1" s="318"/>
      <c r="PIY1" s="318"/>
      <c r="PIZ1" s="318"/>
      <c r="PJA1" s="318"/>
      <c r="PJB1" s="318"/>
      <c r="PJC1" s="318"/>
      <c r="PJD1" s="318"/>
      <c r="PJE1" s="318"/>
      <c r="PJF1" s="318"/>
      <c r="PJG1" s="318"/>
      <c r="PJH1" s="318"/>
      <c r="PJI1" s="318"/>
      <c r="PJJ1" s="318"/>
      <c r="PJK1" s="318"/>
      <c r="PJL1" s="318"/>
      <c r="PJM1" s="318"/>
      <c r="PJN1" s="318"/>
      <c r="PJO1" s="318"/>
      <c r="PJP1" s="318"/>
      <c r="PJQ1" s="318"/>
      <c r="PJR1" s="318"/>
      <c r="PJS1" s="318"/>
      <c r="PJT1" s="318"/>
      <c r="PJU1" s="318"/>
      <c r="PJV1" s="318"/>
      <c r="PJW1" s="318"/>
      <c r="PJX1" s="318"/>
      <c r="PJY1" s="318"/>
      <c r="PJZ1" s="318"/>
      <c r="PKA1" s="318"/>
      <c r="PKB1" s="318"/>
      <c r="PKC1" s="318"/>
      <c r="PKD1" s="318"/>
      <c r="PKE1" s="318"/>
      <c r="PKF1" s="318"/>
      <c r="PKG1" s="318"/>
      <c r="PKH1" s="318"/>
      <c r="PKI1" s="318"/>
      <c r="PKJ1" s="318"/>
      <c r="PKK1" s="318"/>
      <c r="PKL1" s="318"/>
      <c r="PKM1" s="318"/>
      <c r="PKN1" s="318"/>
      <c r="PKO1" s="318"/>
      <c r="PKP1" s="318"/>
      <c r="PKQ1" s="318"/>
      <c r="PKR1" s="318"/>
      <c r="PKS1" s="318"/>
      <c r="PKT1" s="318"/>
      <c r="PKU1" s="318"/>
      <c r="PKV1" s="318"/>
      <c r="PKW1" s="318"/>
      <c r="PKX1" s="318"/>
      <c r="PKY1" s="318"/>
      <c r="PKZ1" s="318"/>
      <c r="PLA1" s="318"/>
      <c r="PLB1" s="318"/>
      <c r="PLC1" s="318"/>
      <c r="PLD1" s="318"/>
      <c r="PLE1" s="318"/>
      <c r="PLF1" s="318"/>
      <c r="PLG1" s="318"/>
      <c r="PLH1" s="318"/>
      <c r="PLI1" s="318"/>
      <c r="PLJ1" s="318"/>
      <c r="PLK1" s="318"/>
      <c r="PLL1" s="318"/>
      <c r="PLM1" s="318"/>
      <c r="PLN1" s="318"/>
      <c r="PLO1" s="318"/>
      <c r="PLP1" s="318"/>
      <c r="PLQ1" s="318"/>
      <c r="PLR1" s="318"/>
      <c r="PLS1" s="318"/>
      <c r="PLT1" s="318"/>
      <c r="PLU1" s="318"/>
      <c r="PLV1" s="318"/>
      <c r="PLW1" s="318"/>
      <c r="PLX1" s="318"/>
      <c r="PLY1" s="318"/>
      <c r="PLZ1" s="318"/>
      <c r="PMA1" s="318"/>
      <c r="PMB1" s="318"/>
      <c r="PMC1" s="318"/>
      <c r="PMD1" s="318"/>
      <c r="PME1" s="318"/>
      <c r="PMF1" s="318"/>
      <c r="PMG1" s="318"/>
      <c r="PMH1" s="318"/>
      <c r="PMI1" s="318"/>
      <c r="PMJ1" s="318"/>
      <c r="PMK1" s="318"/>
      <c r="PML1" s="318"/>
      <c r="PMM1" s="318"/>
      <c r="PMN1" s="318"/>
      <c r="PMO1" s="318"/>
      <c r="PMP1" s="318"/>
      <c r="PMQ1" s="318"/>
      <c r="PMR1" s="318"/>
      <c r="PMS1" s="318"/>
      <c r="PMT1" s="318"/>
      <c r="PMU1" s="318"/>
      <c r="PMV1" s="318"/>
      <c r="PMW1" s="318"/>
      <c r="PMX1" s="318"/>
      <c r="PMY1" s="318"/>
      <c r="PMZ1" s="318"/>
      <c r="PNA1" s="318"/>
      <c r="PNB1" s="318"/>
      <c r="PNC1" s="318"/>
      <c r="PND1" s="318"/>
      <c r="PNE1" s="318"/>
      <c r="PNF1" s="318"/>
      <c r="PNG1" s="318"/>
      <c r="PNH1" s="278"/>
      <c r="PNI1" s="278"/>
      <c r="PNJ1" s="278"/>
      <c r="PNK1" s="278"/>
      <c r="PNL1" s="278"/>
      <c r="PNM1" s="278"/>
      <c r="PNN1" s="278"/>
      <c r="PNO1" s="278"/>
      <c r="PNP1" s="278"/>
      <c r="PNQ1" s="278"/>
      <c r="PNR1" s="278"/>
      <c r="PNS1" s="278"/>
      <c r="PNT1" s="278"/>
      <c r="PNU1" s="278"/>
      <c r="PNV1" s="278"/>
      <c r="PNW1" s="278"/>
      <c r="PNX1" s="278"/>
      <c r="PNY1" s="278"/>
      <c r="PNZ1" s="278"/>
      <c r="POA1" s="278"/>
      <c r="POB1" s="278"/>
      <c r="POC1" s="278"/>
      <c r="POD1" s="278"/>
      <c r="POE1" s="278"/>
      <c r="POF1" s="278"/>
      <c r="POG1" s="278"/>
      <c r="POH1" s="278"/>
      <c r="POI1" s="278"/>
      <c r="POJ1" s="278"/>
      <c r="POK1" s="278"/>
      <c r="POL1" s="278"/>
      <c r="POM1" s="278"/>
      <c r="PON1" s="278"/>
      <c r="POO1" s="278"/>
      <c r="POP1" s="278"/>
      <c r="POQ1" s="278"/>
      <c r="POR1" s="278"/>
      <c r="POS1" s="278"/>
      <c r="POT1" s="278"/>
      <c r="POU1" s="278"/>
      <c r="POV1" s="278"/>
      <c r="POW1" s="278"/>
      <c r="POX1" s="278"/>
      <c r="POY1" s="278"/>
      <c r="POZ1" s="278"/>
      <c r="PPA1" s="278"/>
      <c r="PPB1" s="278"/>
      <c r="PPC1" s="278"/>
      <c r="PPD1" s="278"/>
      <c r="PPE1" s="278"/>
      <c r="PPF1" s="278"/>
      <c r="PPG1" s="278"/>
      <c r="PPH1" s="278"/>
      <c r="PPI1" s="278"/>
      <c r="PPJ1" s="278"/>
      <c r="PPK1" s="278"/>
      <c r="PPL1" s="278"/>
      <c r="PPM1" s="278"/>
      <c r="PPN1" s="278"/>
      <c r="PPO1" s="278"/>
      <c r="PPP1" s="278"/>
      <c r="PPQ1" s="278"/>
      <c r="PPR1" s="278"/>
      <c r="PPS1" s="278"/>
      <c r="PPT1" s="278"/>
      <c r="PPU1" s="278"/>
      <c r="PPV1" s="278"/>
      <c r="PPW1" s="278"/>
      <c r="PPX1" s="278"/>
      <c r="PPY1" s="278"/>
      <c r="PPZ1" s="278"/>
      <c r="PQA1" s="278"/>
      <c r="PQB1" s="278"/>
      <c r="PQC1" s="278"/>
      <c r="PQD1" s="278"/>
      <c r="PQE1" s="278"/>
      <c r="PQF1" s="278"/>
      <c r="PQG1" s="278"/>
      <c r="PQH1" s="278"/>
      <c r="PQI1" s="278"/>
      <c r="PQJ1" s="278"/>
      <c r="PQK1" s="278"/>
      <c r="PQL1" s="278"/>
      <c r="PQM1" s="278"/>
      <c r="PQN1" s="278"/>
      <c r="PQO1" s="278"/>
      <c r="PQP1" s="278"/>
      <c r="PQQ1" s="278"/>
      <c r="PQR1" s="278"/>
      <c r="PQS1" s="278"/>
      <c r="PQT1" s="278"/>
      <c r="PQU1" s="278"/>
      <c r="PQV1" s="318"/>
      <c r="PQW1" s="318"/>
      <c r="PQX1" s="318"/>
      <c r="PQY1" s="318"/>
      <c r="PQZ1" s="318"/>
      <c r="PRA1" s="318"/>
      <c r="PRB1" s="318"/>
      <c r="PRC1" s="318"/>
      <c r="PRD1" s="318"/>
      <c r="PRE1" s="318"/>
      <c r="PRF1" s="318"/>
      <c r="PRG1" s="318"/>
      <c r="PRH1" s="318"/>
      <c r="PRI1" s="318"/>
      <c r="PRJ1" s="318"/>
      <c r="PRK1" s="318"/>
      <c r="PRL1" s="318"/>
      <c r="PRM1" s="318"/>
      <c r="PRN1" s="318"/>
      <c r="PRO1" s="318"/>
      <c r="PRP1" s="318"/>
      <c r="PRQ1" s="318"/>
      <c r="PRR1" s="318"/>
      <c r="PRS1" s="318"/>
      <c r="PRT1" s="318"/>
      <c r="PRU1" s="318"/>
      <c r="PRV1" s="318"/>
      <c r="PRW1" s="318"/>
      <c r="PRX1" s="318"/>
      <c r="PRY1" s="318"/>
      <c r="PRZ1" s="318"/>
      <c r="PSA1" s="318"/>
      <c r="PSB1" s="318"/>
      <c r="PSC1" s="318"/>
      <c r="PSD1" s="318"/>
      <c r="PSE1" s="318"/>
      <c r="PSF1" s="318"/>
      <c r="PSG1" s="318"/>
      <c r="PSH1" s="318"/>
      <c r="PSI1" s="318"/>
      <c r="PSJ1" s="318"/>
      <c r="PSK1" s="318"/>
      <c r="PSL1" s="318"/>
      <c r="PSM1" s="318"/>
      <c r="PSN1" s="318"/>
      <c r="PSO1" s="318"/>
      <c r="PSP1" s="318"/>
      <c r="PSQ1" s="318"/>
      <c r="PSR1" s="318"/>
      <c r="PSS1" s="318"/>
      <c r="PST1" s="318"/>
      <c r="PSU1" s="318"/>
      <c r="PSV1" s="318"/>
      <c r="PSW1" s="318"/>
      <c r="PSX1" s="318"/>
      <c r="PSY1" s="318"/>
      <c r="PSZ1" s="318"/>
      <c r="PTA1" s="318"/>
      <c r="PTB1" s="318"/>
      <c r="PTC1" s="318"/>
      <c r="PTD1" s="318"/>
      <c r="PTE1" s="318"/>
      <c r="PTF1" s="318"/>
      <c r="PTG1" s="318"/>
      <c r="PTH1" s="318"/>
      <c r="PTI1" s="318"/>
      <c r="PTJ1" s="318"/>
      <c r="PTK1" s="318"/>
      <c r="PTL1" s="318"/>
      <c r="PTM1" s="318"/>
      <c r="PTN1" s="318"/>
      <c r="PTO1" s="318"/>
      <c r="PTP1" s="318"/>
      <c r="PTQ1" s="318"/>
      <c r="PTR1" s="318"/>
      <c r="PTS1" s="318"/>
      <c r="PTT1" s="318"/>
      <c r="PTU1" s="318"/>
      <c r="PTV1" s="318"/>
      <c r="PTW1" s="318"/>
      <c r="PTX1" s="318"/>
      <c r="PTY1" s="318"/>
      <c r="PTZ1" s="318"/>
      <c r="PUA1" s="318"/>
      <c r="PUB1" s="318"/>
      <c r="PUC1" s="318"/>
      <c r="PUD1" s="318"/>
      <c r="PUE1" s="318"/>
      <c r="PUF1" s="318"/>
      <c r="PUG1" s="318"/>
      <c r="PUH1" s="318"/>
      <c r="PUI1" s="318"/>
      <c r="PUJ1" s="318"/>
      <c r="PUK1" s="318"/>
      <c r="PUL1" s="318"/>
      <c r="PUM1" s="318"/>
      <c r="PUN1" s="318"/>
      <c r="PUO1" s="318"/>
      <c r="PUP1" s="318"/>
      <c r="PUQ1" s="318"/>
      <c r="PUR1" s="318"/>
      <c r="PUS1" s="318"/>
      <c r="PUT1" s="318"/>
      <c r="PUU1" s="318"/>
      <c r="PUV1" s="318"/>
      <c r="PUW1" s="318"/>
      <c r="PUX1" s="318"/>
      <c r="PUY1" s="318"/>
      <c r="PUZ1" s="318"/>
      <c r="PVA1" s="318"/>
      <c r="PVB1" s="318"/>
      <c r="PVC1" s="318"/>
      <c r="PVD1" s="318"/>
      <c r="PVE1" s="318"/>
      <c r="PVF1" s="318"/>
      <c r="PVG1" s="318"/>
      <c r="PVH1" s="318"/>
      <c r="PVI1" s="318"/>
      <c r="PVJ1" s="318"/>
      <c r="PVK1" s="318"/>
      <c r="PVL1" s="318"/>
      <c r="PVM1" s="318"/>
      <c r="PVN1" s="318"/>
      <c r="PVO1" s="318"/>
      <c r="PVP1" s="318"/>
      <c r="PVQ1" s="318"/>
      <c r="PVR1" s="318"/>
      <c r="PVS1" s="318"/>
      <c r="PVT1" s="318"/>
      <c r="PVU1" s="318"/>
      <c r="PVV1" s="318"/>
      <c r="PVW1" s="318"/>
      <c r="PVX1" s="318"/>
      <c r="PVY1" s="318"/>
      <c r="PVZ1" s="318"/>
      <c r="PWA1" s="318"/>
      <c r="PWB1" s="318"/>
      <c r="PWC1" s="318"/>
      <c r="PWD1" s="318"/>
      <c r="PWE1" s="318"/>
      <c r="PWF1" s="318"/>
      <c r="PWG1" s="318"/>
      <c r="PWH1" s="318"/>
      <c r="PWI1" s="318"/>
      <c r="PWJ1" s="318"/>
      <c r="PWK1" s="318"/>
      <c r="PWL1" s="318"/>
      <c r="PWM1" s="318"/>
      <c r="PWN1" s="318"/>
      <c r="PWO1" s="318"/>
      <c r="PWP1" s="318"/>
      <c r="PWQ1" s="318"/>
      <c r="PWR1" s="318"/>
      <c r="PWS1" s="318"/>
      <c r="PWT1" s="318"/>
      <c r="PWU1" s="318"/>
      <c r="PWV1" s="318"/>
      <c r="PWW1" s="318"/>
      <c r="PWX1" s="318"/>
      <c r="PWY1" s="318"/>
      <c r="PWZ1" s="318"/>
      <c r="PXA1" s="318"/>
      <c r="PXB1" s="318"/>
      <c r="PXC1" s="318"/>
      <c r="PXD1" s="278"/>
      <c r="PXE1" s="278"/>
      <c r="PXF1" s="278"/>
      <c r="PXG1" s="278"/>
      <c r="PXH1" s="278"/>
      <c r="PXI1" s="278"/>
      <c r="PXJ1" s="278"/>
      <c r="PXK1" s="278"/>
      <c r="PXL1" s="278"/>
      <c r="PXM1" s="278"/>
      <c r="PXN1" s="278"/>
      <c r="PXO1" s="278"/>
      <c r="PXP1" s="278"/>
      <c r="PXQ1" s="278"/>
      <c r="PXR1" s="278"/>
      <c r="PXS1" s="278"/>
      <c r="PXT1" s="278"/>
      <c r="PXU1" s="278"/>
      <c r="PXV1" s="278"/>
      <c r="PXW1" s="278"/>
      <c r="PXX1" s="278"/>
      <c r="PXY1" s="278"/>
      <c r="PXZ1" s="278"/>
      <c r="PYA1" s="278"/>
      <c r="PYB1" s="278"/>
      <c r="PYC1" s="278"/>
      <c r="PYD1" s="278"/>
      <c r="PYE1" s="278"/>
      <c r="PYF1" s="278"/>
      <c r="PYG1" s="278"/>
      <c r="PYH1" s="278"/>
      <c r="PYI1" s="278"/>
      <c r="PYJ1" s="278"/>
      <c r="PYK1" s="278"/>
      <c r="PYL1" s="278"/>
      <c r="PYM1" s="278"/>
      <c r="PYN1" s="278"/>
      <c r="PYO1" s="278"/>
      <c r="PYP1" s="278"/>
      <c r="PYQ1" s="278"/>
      <c r="PYR1" s="278"/>
      <c r="PYS1" s="278"/>
      <c r="PYT1" s="278"/>
      <c r="PYU1" s="278"/>
      <c r="PYV1" s="278"/>
      <c r="PYW1" s="278"/>
      <c r="PYX1" s="278"/>
      <c r="PYY1" s="278"/>
      <c r="PYZ1" s="278"/>
      <c r="PZA1" s="278"/>
      <c r="PZB1" s="278"/>
      <c r="PZC1" s="278"/>
      <c r="PZD1" s="278"/>
      <c r="PZE1" s="278"/>
      <c r="PZF1" s="278"/>
      <c r="PZG1" s="278"/>
      <c r="PZH1" s="278"/>
      <c r="PZI1" s="278"/>
      <c r="PZJ1" s="278"/>
      <c r="PZK1" s="278"/>
      <c r="PZL1" s="278"/>
      <c r="PZM1" s="278"/>
      <c r="PZN1" s="278"/>
      <c r="PZO1" s="278"/>
      <c r="PZP1" s="278"/>
      <c r="PZQ1" s="278"/>
      <c r="PZR1" s="278"/>
      <c r="PZS1" s="278"/>
      <c r="PZT1" s="278"/>
      <c r="PZU1" s="278"/>
      <c r="PZV1" s="278"/>
      <c r="PZW1" s="278"/>
      <c r="PZX1" s="278"/>
      <c r="PZY1" s="278"/>
      <c r="PZZ1" s="278"/>
      <c r="QAA1" s="278"/>
      <c r="QAB1" s="278"/>
      <c r="QAC1" s="278"/>
      <c r="QAD1" s="278"/>
      <c r="QAE1" s="278"/>
      <c r="QAF1" s="278"/>
      <c r="QAG1" s="278"/>
      <c r="QAH1" s="278"/>
      <c r="QAI1" s="278"/>
      <c r="QAJ1" s="278"/>
      <c r="QAK1" s="278"/>
      <c r="QAL1" s="278"/>
      <c r="QAM1" s="278"/>
      <c r="QAN1" s="278"/>
      <c r="QAO1" s="278"/>
      <c r="QAP1" s="278"/>
      <c r="QAQ1" s="278"/>
      <c r="QAR1" s="318"/>
      <c r="QAS1" s="318"/>
      <c r="QAT1" s="318"/>
      <c r="QAU1" s="318"/>
      <c r="QAV1" s="318"/>
      <c r="QAW1" s="318"/>
      <c r="QAX1" s="318"/>
      <c r="QAY1" s="318"/>
      <c r="QAZ1" s="318"/>
      <c r="QBA1" s="318"/>
      <c r="QBB1" s="318"/>
      <c r="QBC1" s="318"/>
      <c r="QBD1" s="318"/>
      <c r="QBE1" s="318"/>
      <c r="QBF1" s="318"/>
      <c r="QBG1" s="318"/>
      <c r="QBH1" s="318"/>
      <c r="QBI1" s="318"/>
      <c r="QBJ1" s="318"/>
      <c r="QBK1" s="318"/>
      <c r="QBL1" s="318"/>
      <c r="QBM1" s="318"/>
      <c r="QBN1" s="318"/>
      <c r="QBO1" s="318"/>
      <c r="QBP1" s="318"/>
      <c r="QBQ1" s="318"/>
      <c r="QBR1" s="318"/>
      <c r="QBS1" s="318"/>
      <c r="QBT1" s="318"/>
      <c r="QBU1" s="318"/>
      <c r="QBV1" s="318"/>
      <c r="QBW1" s="318"/>
      <c r="QBX1" s="318"/>
      <c r="QBY1" s="318"/>
      <c r="QBZ1" s="318"/>
      <c r="QCA1" s="318"/>
      <c r="QCB1" s="318"/>
      <c r="QCC1" s="318"/>
      <c r="QCD1" s="318"/>
      <c r="QCE1" s="318"/>
      <c r="QCF1" s="318"/>
      <c r="QCG1" s="318"/>
      <c r="QCH1" s="318"/>
      <c r="QCI1" s="318"/>
      <c r="QCJ1" s="318"/>
      <c r="QCK1" s="318"/>
      <c r="QCL1" s="318"/>
      <c r="QCM1" s="318"/>
      <c r="QCN1" s="318"/>
      <c r="QCO1" s="318"/>
      <c r="QCP1" s="318"/>
      <c r="QCQ1" s="318"/>
      <c r="QCR1" s="318"/>
      <c r="QCS1" s="318"/>
      <c r="QCT1" s="318"/>
      <c r="QCU1" s="318"/>
      <c r="QCV1" s="318"/>
      <c r="QCW1" s="318"/>
      <c r="QCX1" s="318"/>
      <c r="QCY1" s="318"/>
      <c r="QCZ1" s="318"/>
      <c r="QDA1" s="318"/>
      <c r="QDB1" s="318"/>
      <c r="QDC1" s="318"/>
      <c r="QDD1" s="318"/>
      <c r="QDE1" s="318"/>
      <c r="QDF1" s="318"/>
      <c r="QDG1" s="318"/>
      <c r="QDH1" s="318"/>
      <c r="QDI1" s="318"/>
      <c r="QDJ1" s="318"/>
      <c r="QDK1" s="318"/>
      <c r="QDL1" s="318"/>
      <c r="QDM1" s="318"/>
      <c r="QDN1" s="318"/>
      <c r="QDO1" s="318"/>
      <c r="QDP1" s="318"/>
      <c r="QDQ1" s="318"/>
      <c r="QDR1" s="318"/>
      <c r="QDS1" s="318"/>
      <c r="QDT1" s="318"/>
      <c r="QDU1" s="318"/>
      <c r="QDV1" s="318"/>
      <c r="QDW1" s="318"/>
      <c r="QDX1" s="318"/>
      <c r="QDY1" s="318"/>
      <c r="QDZ1" s="318"/>
      <c r="QEA1" s="318"/>
      <c r="QEB1" s="318"/>
      <c r="QEC1" s="318"/>
      <c r="QED1" s="318"/>
      <c r="QEE1" s="318"/>
      <c r="QEF1" s="318"/>
      <c r="QEG1" s="318"/>
      <c r="QEH1" s="318"/>
      <c r="QEI1" s="318"/>
      <c r="QEJ1" s="318"/>
      <c r="QEK1" s="318"/>
      <c r="QEL1" s="318"/>
      <c r="QEM1" s="318"/>
      <c r="QEN1" s="318"/>
      <c r="QEO1" s="318"/>
      <c r="QEP1" s="318"/>
      <c r="QEQ1" s="318"/>
      <c r="QER1" s="318"/>
      <c r="QES1" s="318"/>
      <c r="QET1" s="318"/>
      <c r="QEU1" s="318"/>
      <c r="QEV1" s="318"/>
      <c r="QEW1" s="318"/>
      <c r="QEX1" s="318"/>
      <c r="QEY1" s="318"/>
      <c r="QEZ1" s="318"/>
      <c r="QFA1" s="318"/>
      <c r="QFB1" s="318"/>
      <c r="QFC1" s="318"/>
      <c r="QFD1" s="318"/>
      <c r="QFE1" s="318"/>
      <c r="QFF1" s="318"/>
      <c r="QFG1" s="318"/>
      <c r="QFH1" s="318"/>
      <c r="QFI1" s="318"/>
      <c r="QFJ1" s="318"/>
      <c r="QFK1" s="318"/>
      <c r="QFL1" s="318"/>
      <c r="QFM1" s="318"/>
      <c r="QFN1" s="318"/>
      <c r="QFO1" s="318"/>
      <c r="QFP1" s="318"/>
      <c r="QFQ1" s="318"/>
      <c r="QFR1" s="318"/>
      <c r="QFS1" s="318"/>
      <c r="QFT1" s="318"/>
      <c r="QFU1" s="318"/>
      <c r="QFV1" s="318"/>
      <c r="QFW1" s="318"/>
      <c r="QFX1" s="318"/>
      <c r="QFY1" s="318"/>
      <c r="QFZ1" s="318"/>
      <c r="QGA1" s="318"/>
      <c r="QGB1" s="318"/>
      <c r="QGC1" s="318"/>
      <c r="QGD1" s="318"/>
      <c r="QGE1" s="318"/>
      <c r="QGF1" s="318"/>
      <c r="QGG1" s="318"/>
      <c r="QGH1" s="318"/>
      <c r="QGI1" s="318"/>
      <c r="QGJ1" s="318"/>
      <c r="QGK1" s="318"/>
      <c r="QGL1" s="318"/>
      <c r="QGM1" s="318"/>
      <c r="QGN1" s="318"/>
      <c r="QGO1" s="318"/>
      <c r="QGP1" s="318"/>
      <c r="QGQ1" s="318"/>
      <c r="QGR1" s="318"/>
      <c r="QGS1" s="318"/>
      <c r="QGT1" s="318"/>
      <c r="QGU1" s="318"/>
      <c r="QGV1" s="318"/>
      <c r="QGW1" s="318"/>
      <c r="QGX1" s="318"/>
      <c r="QGY1" s="318"/>
      <c r="QGZ1" s="278"/>
      <c r="QHA1" s="278"/>
      <c r="QHB1" s="278"/>
      <c r="QHC1" s="278"/>
      <c r="QHD1" s="278"/>
      <c r="QHE1" s="278"/>
      <c r="QHF1" s="278"/>
      <c r="QHG1" s="278"/>
      <c r="QHH1" s="278"/>
      <c r="QHI1" s="278"/>
      <c r="QHJ1" s="278"/>
      <c r="QHK1" s="278"/>
      <c r="QHL1" s="278"/>
      <c r="QHM1" s="278"/>
      <c r="QHN1" s="278"/>
      <c r="QHO1" s="278"/>
      <c r="QHP1" s="278"/>
      <c r="QHQ1" s="278"/>
      <c r="QHR1" s="278"/>
      <c r="QHS1" s="278"/>
      <c r="QHT1" s="278"/>
      <c r="QHU1" s="278"/>
      <c r="QHV1" s="278"/>
      <c r="QHW1" s="278"/>
      <c r="QHX1" s="278"/>
      <c r="QHY1" s="278"/>
      <c r="QHZ1" s="278"/>
      <c r="QIA1" s="278"/>
      <c r="QIB1" s="278"/>
      <c r="QIC1" s="278"/>
      <c r="QID1" s="278"/>
      <c r="QIE1" s="278"/>
      <c r="QIF1" s="278"/>
      <c r="QIG1" s="278"/>
      <c r="QIH1" s="278"/>
      <c r="QII1" s="278"/>
      <c r="QIJ1" s="278"/>
      <c r="QIK1" s="278"/>
      <c r="QIL1" s="278"/>
      <c r="QIM1" s="278"/>
      <c r="QIN1" s="278"/>
      <c r="QIO1" s="278"/>
      <c r="QIP1" s="278"/>
      <c r="QIQ1" s="278"/>
      <c r="QIR1" s="278"/>
      <c r="QIS1" s="278"/>
      <c r="QIT1" s="278"/>
      <c r="QIU1" s="278"/>
      <c r="QIV1" s="278"/>
      <c r="QIW1" s="278"/>
      <c r="QIX1" s="278"/>
      <c r="QIY1" s="278"/>
      <c r="QIZ1" s="278"/>
      <c r="QJA1" s="278"/>
      <c r="QJB1" s="278"/>
      <c r="QJC1" s="278"/>
      <c r="QJD1" s="278"/>
      <c r="QJE1" s="278"/>
      <c r="QJF1" s="278"/>
      <c r="QJG1" s="278"/>
      <c r="QJH1" s="278"/>
      <c r="QJI1" s="278"/>
      <c r="QJJ1" s="278"/>
      <c r="QJK1" s="278"/>
      <c r="QJL1" s="278"/>
      <c r="QJM1" s="278"/>
      <c r="QJN1" s="278"/>
      <c r="QJO1" s="278"/>
      <c r="QJP1" s="278"/>
      <c r="QJQ1" s="278"/>
      <c r="QJR1" s="278"/>
      <c r="QJS1" s="278"/>
      <c r="QJT1" s="278"/>
      <c r="QJU1" s="278"/>
      <c r="QJV1" s="278"/>
      <c r="QJW1" s="278"/>
      <c r="QJX1" s="278"/>
      <c r="QJY1" s="278"/>
      <c r="QJZ1" s="278"/>
      <c r="QKA1" s="278"/>
      <c r="QKB1" s="278"/>
      <c r="QKC1" s="278"/>
      <c r="QKD1" s="278"/>
      <c r="QKE1" s="278"/>
      <c r="QKF1" s="278"/>
      <c r="QKG1" s="278"/>
      <c r="QKH1" s="278"/>
      <c r="QKI1" s="278"/>
      <c r="QKJ1" s="278"/>
      <c r="QKK1" s="278"/>
      <c r="QKL1" s="278"/>
      <c r="QKM1" s="278"/>
      <c r="QKN1" s="318"/>
      <c r="QKO1" s="318"/>
      <c r="QKP1" s="318"/>
      <c r="QKQ1" s="318"/>
      <c r="QKR1" s="318"/>
      <c r="QKS1" s="318"/>
      <c r="QKT1" s="318"/>
      <c r="QKU1" s="318"/>
      <c r="QKV1" s="318"/>
      <c r="QKW1" s="318"/>
      <c r="QKX1" s="318"/>
      <c r="QKY1" s="318"/>
      <c r="QKZ1" s="318"/>
      <c r="QLA1" s="318"/>
      <c r="QLB1" s="318"/>
      <c r="QLC1" s="318"/>
      <c r="QLD1" s="318"/>
      <c r="QLE1" s="318"/>
      <c r="QLF1" s="318"/>
      <c r="QLG1" s="318"/>
      <c r="QLH1" s="318"/>
      <c r="QLI1" s="318"/>
      <c r="QLJ1" s="318"/>
      <c r="QLK1" s="318"/>
      <c r="QLL1" s="318"/>
      <c r="QLM1" s="318"/>
      <c r="QLN1" s="318"/>
      <c r="QLO1" s="318"/>
      <c r="QLP1" s="318"/>
      <c r="QLQ1" s="318"/>
      <c r="QLR1" s="318"/>
      <c r="QLS1" s="318"/>
      <c r="QLT1" s="318"/>
      <c r="QLU1" s="318"/>
      <c r="QLV1" s="318"/>
      <c r="QLW1" s="318"/>
      <c r="QLX1" s="318"/>
      <c r="QLY1" s="318"/>
      <c r="QLZ1" s="318"/>
      <c r="QMA1" s="318"/>
      <c r="QMB1" s="318"/>
      <c r="QMC1" s="318"/>
      <c r="QMD1" s="318"/>
      <c r="QME1" s="318"/>
      <c r="QMF1" s="318"/>
      <c r="QMG1" s="318"/>
      <c r="QMH1" s="318"/>
      <c r="QMI1" s="318"/>
      <c r="QMJ1" s="318"/>
      <c r="QMK1" s="318"/>
      <c r="QML1" s="318"/>
      <c r="QMM1" s="318"/>
      <c r="QMN1" s="318"/>
      <c r="QMO1" s="318"/>
      <c r="QMP1" s="318"/>
      <c r="QMQ1" s="318"/>
      <c r="QMR1" s="318"/>
      <c r="QMS1" s="318"/>
      <c r="QMT1" s="318"/>
      <c r="QMU1" s="318"/>
      <c r="QMV1" s="318"/>
      <c r="QMW1" s="318"/>
      <c r="QMX1" s="318"/>
      <c r="QMY1" s="318"/>
      <c r="QMZ1" s="318"/>
      <c r="QNA1" s="318"/>
      <c r="QNB1" s="318"/>
      <c r="QNC1" s="318"/>
      <c r="QND1" s="318"/>
      <c r="QNE1" s="318"/>
      <c r="QNF1" s="318"/>
      <c r="QNG1" s="318"/>
      <c r="QNH1" s="318"/>
      <c r="QNI1" s="318"/>
      <c r="QNJ1" s="318"/>
      <c r="QNK1" s="318"/>
      <c r="QNL1" s="318"/>
      <c r="QNM1" s="318"/>
      <c r="QNN1" s="318"/>
      <c r="QNO1" s="318"/>
      <c r="QNP1" s="318"/>
      <c r="QNQ1" s="318"/>
      <c r="QNR1" s="318"/>
      <c r="QNS1" s="318"/>
      <c r="QNT1" s="318"/>
      <c r="QNU1" s="318"/>
      <c r="QNV1" s="318"/>
      <c r="QNW1" s="318"/>
      <c r="QNX1" s="318"/>
      <c r="QNY1" s="318"/>
      <c r="QNZ1" s="318"/>
      <c r="QOA1" s="318"/>
      <c r="QOB1" s="318"/>
      <c r="QOC1" s="318"/>
      <c r="QOD1" s="318"/>
      <c r="QOE1" s="318"/>
      <c r="QOF1" s="318"/>
      <c r="QOG1" s="318"/>
      <c r="QOH1" s="318"/>
      <c r="QOI1" s="318"/>
      <c r="QOJ1" s="318"/>
      <c r="QOK1" s="318"/>
      <c r="QOL1" s="318"/>
      <c r="QOM1" s="318"/>
      <c r="QON1" s="318"/>
      <c r="QOO1" s="318"/>
      <c r="QOP1" s="318"/>
      <c r="QOQ1" s="318"/>
      <c r="QOR1" s="318"/>
      <c r="QOS1" s="318"/>
      <c r="QOT1" s="318"/>
      <c r="QOU1" s="318"/>
      <c r="QOV1" s="318"/>
      <c r="QOW1" s="318"/>
      <c r="QOX1" s="318"/>
      <c r="QOY1" s="318"/>
      <c r="QOZ1" s="318"/>
      <c r="QPA1" s="318"/>
      <c r="QPB1" s="318"/>
      <c r="QPC1" s="318"/>
      <c r="QPD1" s="318"/>
      <c r="QPE1" s="318"/>
      <c r="QPF1" s="318"/>
      <c r="QPG1" s="318"/>
      <c r="QPH1" s="318"/>
      <c r="QPI1" s="318"/>
      <c r="QPJ1" s="318"/>
      <c r="QPK1" s="318"/>
      <c r="QPL1" s="318"/>
      <c r="QPM1" s="318"/>
      <c r="QPN1" s="318"/>
      <c r="QPO1" s="318"/>
      <c r="QPP1" s="318"/>
      <c r="QPQ1" s="318"/>
      <c r="QPR1" s="318"/>
      <c r="QPS1" s="318"/>
      <c r="QPT1" s="318"/>
      <c r="QPU1" s="318"/>
      <c r="QPV1" s="318"/>
      <c r="QPW1" s="318"/>
      <c r="QPX1" s="318"/>
      <c r="QPY1" s="318"/>
      <c r="QPZ1" s="318"/>
      <c r="QQA1" s="318"/>
      <c r="QQB1" s="318"/>
      <c r="QQC1" s="318"/>
      <c r="QQD1" s="318"/>
      <c r="QQE1" s="318"/>
      <c r="QQF1" s="318"/>
      <c r="QQG1" s="318"/>
      <c r="QQH1" s="318"/>
      <c r="QQI1" s="318"/>
      <c r="QQJ1" s="318"/>
      <c r="QQK1" s="318"/>
      <c r="QQL1" s="318"/>
      <c r="QQM1" s="318"/>
      <c r="QQN1" s="318"/>
      <c r="QQO1" s="318"/>
      <c r="QQP1" s="318"/>
      <c r="QQQ1" s="318"/>
      <c r="QQR1" s="318"/>
      <c r="QQS1" s="318"/>
      <c r="QQT1" s="318"/>
      <c r="QQU1" s="318"/>
      <c r="QQV1" s="278"/>
      <c r="QQW1" s="278"/>
      <c r="QQX1" s="278"/>
      <c r="QQY1" s="278"/>
      <c r="QQZ1" s="278"/>
      <c r="QRA1" s="278"/>
      <c r="QRB1" s="278"/>
      <c r="QRC1" s="278"/>
      <c r="QRD1" s="278"/>
      <c r="QRE1" s="278"/>
      <c r="QRF1" s="278"/>
      <c r="QRG1" s="278"/>
      <c r="QRH1" s="278"/>
      <c r="QRI1" s="278"/>
      <c r="QRJ1" s="278"/>
      <c r="QRK1" s="278"/>
      <c r="QRL1" s="278"/>
      <c r="QRM1" s="278"/>
      <c r="QRN1" s="278"/>
      <c r="QRO1" s="278"/>
      <c r="QRP1" s="278"/>
      <c r="QRQ1" s="278"/>
      <c r="QRR1" s="278"/>
      <c r="QRS1" s="278"/>
      <c r="QRT1" s="278"/>
      <c r="QRU1" s="278"/>
      <c r="QRV1" s="278"/>
      <c r="QRW1" s="278"/>
      <c r="QRX1" s="278"/>
      <c r="QRY1" s="278"/>
      <c r="QRZ1" s="278"/>
      <c r="QSA1" s="278"/>
      <c r="QSB1" s="278"/>
      <c r="QSC1" s="278"/>
      <c r="QSD1" s="278"/>
      <c r="QSE1" s="278"/>
      <c r="QSF1" s="278"/>
      <c r="QSG1" s="278"/>
      <c r="QSH1" s="278"/>
      <c r="QSI1" s="278"/>
      <c r="QSJ1" s="278"/>
      <c r="QSK1" s="278"/>
      <c r="QSL1" s="278"/>
      <c r="QSM1" s="278"/>
      <c r="QSN1" s="278"/>
      <c r="QSO1" s="278"/>
      <c r="QSP1" s="278"/>
      <c r="QSQ1" s="278"/>
      <c r="QSR1" s="278"/>
      <c r="QSS1" s="278"/>
      <c r="QST1" s="278"/>
      <c r="QSU1" s="278"/>
      <c r="QSV1" s="278"/>
      <c r="QSW1" s="278"/>
      <c r="QSX1" s="278"/>
      <c r="QSY1" s="278"/>
      <c r="QSZ1" s="278"/>
      <c r="QTA1" s="278"/>
      <c r="QTB1" s="278"/>
      <c r="QTC1" s="278"/>
      <c r="QTD1" s="278"/>
      <c r="QTE1" s="278"/>
      <c r="QTF1" s="278"/>
      <c r="QTG1" s="278"/>
      <c r="QTH1" s="278"/>
      <c r="QTI1" s="278"/>
      <c r="QTJ1" s="278"/>
      <c r="QTK1" s="278"/>
      <c r="QTL1" s="278"/>
      <c r="QTM1" s="278"/>
      <c r="QTN1" s="278"/>
      <c r="QTO1" s="278"/>
      <c r="QTP1" s="278"/>
      <c r="QTQ1" s="278"/>
      <c r="QTR1" s="278"/>
      <c r="QTS1" s="278"/>
      <c r="QTT1" s="278"/>
      <c r="QTU1" s="278"/>
      <c r="QTV1" s="278"/>
      <c r="QTW1" s="278"/>
      <c r="QTX1" s="278"/>
      <c r="QTY1" s="278"/>
      <c r="QTZ1" s="278"/>
      <c r="QUA1" s="278"/>
      <c r="QUB1" s="278"/>
      <c r="QUC1" s="278"/>
      <c r="QUD1" s="278"/>
      <c r="QUE1" s="278"/>
      <c r="QUF1" s="278"/>
      <c r="QUG1" s="278"/>
      <c r="QUH1" s="278"/>
      <c r="QUI1" s="278"/>
      <c r="QUJ1" s="318"/>
      <c r="QUK1" s="318"/>
      <c r="QUL1" s="318"/>
      <c r="QUM1" s="318"/>
      <c r="QUN1" s="318"/>
      <c r="QUO1" s="318"/>
      <c r="QUP1" s="318"/>
      <c r="QUQ1" s="318"/>
      <c r="QUR1" s="318"/>
      <c r="QUS1" s="318"/>
      <c r="QUT1" s="318"/>
      <c r="QUU1" s="318"/>
      <c r="QUV1" s="318"/>
      <c r="QUW1" s="318"/>
      <c r="QUX1" s="318"/>
      <c r="QUY1" s="318"/>
      <c r="QUZ1" s="318"/>
      <c r="QVA1" s="318"/>
      <c r="QVB1" s="318"/>
      <c r="QVC1" s="318"/>
      <c r="QVD1" s="318"/>
      <c r="QVE1" s="318"/>
      <c r="QVF1" s="318"/>
      <c r="QVG1" s="318"/>
      <c r="QVH1" s="318"/>
      <c r="QVI1" s="318"/>
      <c r="QVJ1" s="318"/>
      <c r="QVK1" s="318"/>
      <c r="QVL1" s="318"/>
      <c r="QVM1" s="318"/>
      <c r="QVN1" s="318"/>
      <c r="QVO1" s="318"/>
      <c r="QVP1" s="318"/>
      <c r="QVQ1" s="318"/>
      <c r="QVR1" s="318"/>
      <c r="QVS1" s="318"/>
      <c r="QVT1" s="318"/>
      <c r="QVU1" s="318"/>
      <c r="QVV1" s="318"/>
      <c r="QVW1" s="318"/>
      <c r="QVX1" s="318"/>
      <c r="QVY1" s="318"/>
      <c r="QVZ1" s="318"/>
      <c r="QWA1" s="318"/>
      <c r="QWB1" s="318"/>
      <c r="QWC1" s="318"/>
      <c r="QWD1" s="318"/>
      <c r="QWE1" s="318"/>
      <c r="QWF1" s="318"/>
      <c r="QWG1" s="318"/>
      <c r="QWH1" s="318"/>
      <c r="QWI1" s="318"/>
      <c r="QWJ1" s="318"/>
      <c r="QWK1" s="318"/>
      <c r="QWL1" s="318"/>
      <c r="QWM1" s="318"/>
      <c r="QWN1" s="318"/>
      <c r="QWO1" s="318"/>
      <c r="QWP1" s="318"/>
      <c r="QWQ1" s="318"/>
      <c r="QWR1" s="318"/>
      <c r="QWS1" s="318"/>
      <c r="QWT1" s="318"/>
      <c r="QWU1" s="318"/>
      <c r="QWV1" s="318"/>
      <c r="QWW1" s="318"/>
      <c r="QWX1" s="318"/>
      <c r="QWY1" s="318"/>
      <c r="QWZ1" s="318"/>
      <c r="QXA1" s="318"/>
      <c r="QXB1" s="318"/>
      <c r="QXC1" s="318"/>
      <c r="QXD1" s="318"/>
      <c r="QXE1" s="318"/>
      <c r="QXF1" s="318"/>
      <c r="QXG1" s="318"/>
      <c r="QXH1" s="318"/>
      <c r="QXI1" s="318"/>
      <c r="QXJ1" s="318"/>
      <c r="QXK1" s="318"/>
      <c r="QXL1" s="318"/>
      <c r="QXM1" s="318"/>
      <c r="QXN1" s="318"/>
      <c r="QXO1" s="318"/>
      <c r="QXP1" s="318"/>
      <c r="QXQ1" s="318"/>
      <c r="QXR1" s="318"/>
      <c r="QXS1" s="318"/>
      <c r="QXT1" s="318"/>
      <c r="QXU1" s="318"/>
      <c r="QXV1" s="318"/>
      <c r="QXW1" s="318"/>
      <c r="QXX1" s="318"/>
      <c r="QXY1" s="318"/>
      <c r="QXZ1" s="318"/>
      <c r="QYA1" s="318"/>
      <c r="QYB1" s="318"/>
      <c r="QYC1" s="318"/>
      <c r="QYD1" s="318"/>
      <c r="QYE1" s="318"/>
      <c r="QYF1" s="318"/>
      <c r="QYG1" s="318"/>
      <c r="QYH1" s="318"/>
      <c r="QYI1" s="318"/>
      <c r="QYJ1" s="318"/>
      <c r="QYK1" s="318"/>
      <c r="QYL1" s="318"/>
      <c r="QYM1" s="318"/>
      <c r="QYN1" s="318"/>
      <c r="QYO1" s="318"/>
      <c r="QYP1" s="318"/>
      <c r="QYQ1" s="318"/>
      <c r="QYR1" s="318"/>
      <c r="QYS1" s="318"/>
      <c r="QYT1" s="318"/>
      <c r="QYU1" s="318"/>
      <c r="QYV1" s="318"/>
      <c r="QYW1" s="318"/>
      <c r="QYX1" s="318"/>
      <c r="QYY1" s="318"/>
      <c r="QYZ1" s="318"/>
      <c r="QZA1" s="318"/>
      <c r="QZB1" s="318"/>
      <c r="QZC1" s="318"/>
      <c r="QZD1" s="318"/>
      <c r="QZE1" s="318"/>
      <c r="QZF1" s="318"/>
      <c r="QZG1" s="318"/>
      <c r="QZH1" s="318"/>
      <c r="QZI1" s="318"/>
      <c r="QZJ1" s="318"/>
      <c r="QZK1" s="318"/>
      <c r="QZL1" s="318"/>
      <c r="QZM1" s="318"/>
      <c r="QZN1" s="318"/>
      <c r="QZO1" s="318"/>
      <c r="QZP1" s="318"/>
      <c r="QZQ1" s="318"/>
      <c r="QZR1" s="318"/>
      <c r="QZS1" s="318"/>
      <c r="QZT1" s="318"/>
      <c r="QZU1" s="318"/>
      <c r="QZV1" s="318"/>
      <c r="QZW1" s="318"/>
      <c r="QZX1" s="318"/>
      <c r="QZY1" s="318"/>
      <c r="QZZ1" s="318"/>
      <c r="RAA1" s="318"/>
      <c r="RAB1" s="318"/>
      <c r="RAC1" s="318"/>
      <c r="RAD1" s="318"/>
      <c r="RAE1" s="318"/>
      <c r="RAF1" s="318"/>
      <c r="RAG1" s="318"/>
      <c r="RAH1" s="318"/>
      <c r="RAI1" s="318"/>
      <c r="RAJ1" s="318"/>
      <c r="RAK1" s="318"/>
      <c r="RAL1" s="318"/>
      <c r="RAM1" s="318"/>
      <c r="RAN1" s="318"/>
      <c r="RAO1" s="318"/>
      <c r="RAP1" s="318"/>
      <c r="RAQ1" s="318"/>
      <c r="RAR1" s="278"/>
      <c r="RAS1" s="278"/>
      <c r="RAT1" s="278"/>
      <c r="RAU1" s="278"/>
      <c r="RAV1" s="278"/>
      <c r="RAW1" s="278"/>
      <c r="RAX1" s="278"/>
      <c r="RAY1" s="278"/>
      <c r="RAZ1" s="278"/>
      <c r="RBA1" s="278"/>
      <c r="RBB1" s="278"/>
      <c r="RBC1" s="278"/>
      <c r="RBD1" s="278"/>
      <c r="RBE1" s="278"/>
      <c r="RBF1" s="278"/>
      <c r="RBG1" s="278"/>
      <c r="RBH1" s="278"/>
      <c r="RBI1" s="278"/>
      <c r="RBJ1" s="278"/>
      <c r="RBK1" s="278"/>
      <c r="RBL1" s="278"/>
      <c r="RBM1" s="278"/>
      <c r="RBN1" s="278"/>
      <c r="RBO1" s="278"/>
      <c r="RBP1" s="278"/>
      <c r="RBQ1" s="278"/>
      <c r="RBR1" s="278"/>
      <c r="RBS1" s="278"/>
      <c r="RBT1" s="278"/>
      <c r="RBU1" s="278"/>
      <c r="RBV1" s="278"/>
      <c r="RBW1" s="278"/>
      <c r="RBX1" s="278"/>
      <c r="RBY1" s="278"/>
      <c r="RBZ1" s="278"/>
      <c r="RCA1" s="278"/>
      <c r="RCB1" s="278"/>
      <c r="RCC1" s="278"/>
      <c r="RCD1" s="278"/>
      <c r="RCE1" s="278"/>
      <c r="RCF1" s="278"/>
      <c r="RCG1" s="278"/>
      <c r="RCH1" s="278"/>
      <c r="RCI1" s="278"/>
      <c r="RCJ1" s="278"/>
      <c r="RCK1" s="278"/>
      <c r="RCL1" s="278"/>
      <c r="RCM1" s="278"/>
      <c r="RCN1" s="278"/>
      <c r="RCO1" s="278"/>
      <c r="RCP1" s="278"/>
      <c r="RCQ1" s="278"/>
      <c r="RCR1" s="278"/>
      <c r="RCS1" s="278"/>
      <c r="RCT1" s="278"/>
      <c r="RCU1" s="278"/>
      <c r="RCV1" s="278"/>
      <c r="RCW1" s="278"/>
      <c r="RCX1" s="278"/>
      <c r="RCY1" s="278"/>
      <c r="RCZ1" s="278"/>
      <c r="RDA1" s="278"/>
      <c r="RDB1" s="278"/>
      <c r="RDC1" s="278"/>
      <c r="RDD1" s="278"/>
      <c r="RDE1" s="278"/>
      <c r="RDF1" s="278"/>
      <c r="RDG1" s="278"/>
      <c r="RDH1" s="278"/>
      <c r="RDI1" s="278"/>
      <c r="RDJ1" s="278"/>
      <c r="RDK1" s="278"/>
      <c r="RDL1" s="278"/>
      <c r="RDM1" s="278"/>
      <c r="RDN1" s="278"/>
      <c r="RDO1" s="278"/>
      <c r="RDP1" s="278"/>
      <c r="RDQ1" s="278"/>
      <c r="RDR1" s="278"/>
      <c r="RDS1" s="278"/>
      <c r="RDT1" s="278"/>
      <c r="RDU1" s="278"/>
      <c r="RDV1" s="278"/>
      <c r="RDW1" s="278"/>
      <c r="RDX1" s="278"/>
      <c r="RDY1" s="278"/>
      <c r="RDZ1" s="278"/>
      <c r="REA1" s="278"/>
      <c r="REB1" s="278"/>
      <c r="REC1" s="278"/>
      <c r="RED1" s="278"/>
      <c r="REE1" s="278"/>
      <c r="REF1" s="318"/>
      <c r="REG1" s="318"/>
      <c r="REH1" s="318"/>
      <c r="REI1" s="318"/>
      <c r="REJ1" s="318"/>
      <c r="REK1" s="318"/>
      <c r="REL1" s="318"/>
      <c r="REM1" s="318"/>
      <c r="REN1" s="318"/>
      <c r="REO1" s="318"/>
      <c r="REP1" s="318"/>
      <c r="REQ1" s="318"/>
      <c r="RER1" s="318"/>
      <c r="RES1" s="318"/>
      <c r="RET1" s="318"/>
      <c r="REU1" s="318"/>
      <c r="REV1" s="318"/>
      <c r="REW1" s="318"/>
      <c r="REX1" s="318"/>
      <c r="REY1" s="318"/>
      <c r="REZ1" s="318"/>
      <c r="RFA1" s="318"/>
      <c r="RFB1" s="318"/>
      <c r="RFC1" s="318"/>
      <c r="RFD1" s="318"/>
      <c r="RFE1" s="318"/>
      <c r="RFF1" s="318"/>
      <c r="RFG1" s="318"/>
      <c r="RFH1" s="318"/>
      <c r="RFI1" s="318"/>
      <c r="RFJ1" s="318"/>
      <c r="RFK1" s="318"/>
      <c r="RFL1" s="318"/>
      <c r="RFM1" s="318"/>
      <c r="RFN1" s="318"/>
      <c r="RFO1" s="318"/>
      <c r="RFP1" s="318"/>
      <c r="RFQ1" s="318"/>
      <c r="RFR1" s="318"/>
      <c r="RFS1" s="318"/>
      <c r="RFT1" s="318"/>
      <c r="RFU1" s="318"/>
      <c r="RFV1" s="318"/>
      <c r="RFW1" s="318"/>
      <c r="RFX1" s="318"/>
      <c r="RFY1" s="318"/>
      <c r="RFZ1" s="318"/>
      <c r="RGA1" s="318"/>
      <c r="RGB1" s="318"/>
      <c r="RGC1" s="318"/>
      <c r="RGD1" s="318"/>
      <c r="RGE1" s="318"/>
      <c r="RGF1" s="318"/>
      <c r="RGG1" s="318"/>
      <c r="RGH1" s="318"/>
      <c r="RGI1" s="318"/>
      <c r="RGJ1" s="318"/>
      <c r="RGK1" s="318"/>
      <c r="RGL1" s="318"/>
      <c r="RGM1" s="318"/>
      <c r="RGN1" s="318"/>
      <c r="RGO1" s="318"/>
      <c r="RGP1" s="318"/>
      <c r="RGQ1" s="318"/>
      <c r="RGR1" s="318"/>
      <c r="RGS1" s="318"/>
      <c r="RGT1" s="318"/>
      <c r="RGU1" s="318"/>
      <c r="RGV1" s="318"/>
      <c r="RGW1" s="318"/>
      <c r="RGX1" s="318"/>
      <c r="RGY1" s="318"/>
      <c r="RGZ1" s="318"/>
      <c r="RHA1" s="318"/>
      <c r="RHB1" s="318"/>
      <c r="RHC1" s="318"/>
      <c r="RHD1" s="318"/>
      <c r="RHE1" s="318"/>
      <c r="RHF1" s="318"/>
      <c r="RHG1" s="318"/>
      <c r="RHH1" s="318"/>
      <c r="RHI1" s="318"/>
      <c r="RHJ1" s="318"/>
      <c r="RHK1" s="318"/>
      <c r="RHL1" s="318"/>
      <c r="RHM1" s="318"/>
      <c r="RHN1" s="318"/>
      <c r="RHO1" s="318"/>
      <c r="RHP1" s="318"/>
      <c r="RHQ1" s="318"/>
      <c r="RHR1" s="318"/>
      <c r="RHS1" s="318"/>
      <c r="RHT1" s="318"/>
      <c r="RHU1" s="318"/>
      <c r="RHV1" s="318"/>
      <c r="RHW1" s="318"/>
      <c r="RHX1" s="318"/>
      <c r="RHY1" s="318"/>
      <c r="RHZ1" s="318"/>
      <c r="RIA1" s="318"/>
      <c r="RIB1" s="318"/>
      <c r="RIC1" s="318"/>
      <c r="RID1" s="318"/>
      <c r="RIE1" s="318"/>
      <c r="RIF1" s="318"/>
      <c r="RIG1" s="318"/>
      <c r="RIH1" s="318"/>
      <c r="RII1" s="318"/>
      <c r="RIJ1" s="318"/>
      <c r="RIK1" s="318"/>
      <c r="RIL1" s="318"/>
      <c r="RIM1" s="318"/>
      <c r="RIN1" s="318"/>
      <c r="RIO1" s="318"/>
      <c r="RIP1" s="318"/>
      <c r="RIQ1" s="318"/>
      <c r="RIR1" s="318"/>
      <c r="RIS1" s="318"/>
      <c r="RIT1" s="318"/>
      <c r="RIU1" s="318"/>
      <c r="RIV1" s="318"/>
      <c r="RIW1" s="318"/>
      <c r="RIX1" s="318"/>
      <c r="RIY1" s="318"/>
      <c r="RIZ1" s="318"/>
      <c r="RJA1" s="318"/>
      <c r="RJB1" s="318"/>
      <c r="RJC1" s="318"/>
      <c r="RJD1" s="318"/>
      <c r="RJE1" s="318"/>
      <c r="RJF1" s="318"/>
      <c r="RJG1" s="318"/>
      <c r="RJH1" s="318"/>
      <c r="RJI1" s="318"/>
      <c r="RJJ1" s="318"/>
      <c r="RJK1" s="318"/>
      <c r="RJL1" s="318"/>
      <c r="RJM1" s="318"/>
      <c r="RJN1" s="318"/>
      <c r="RJO1" s="318"/>
      <c r="RJP1" s="318"/>
      <c r="RJQ1" s="318"/>
      <c r="RJR1" s="318"/>
      <c r="RJS1" s="318"/>
      <c r="RJT1" s="318"/>
      <c r="RJU1" s="318"/>
      <c r="RJV1" s="318"/>
      <c r="RJW1" s="318"/>
      <c r="RJX1" s="318"/>
      <c r="RJY1" s="318"/>
      <c r="RJZ1" s="318"/>
      <c r="RKA1" s="318"/>
      <c r="RKB1" s="318"/>
      <c r="RKC1" s="318"/>
      <c r="RKD1" s="318"/>
      <c r="RKE1" s="318"/>
      <c r="RKF1" s="318"/>
      <c r="RKG1" s="318"/>
      <c r="RKH1" s="318"/>
      <c r="RKI1" s="318"/>
      <c r="RKJ1" s="318"/>
      <c r="RKK1" s="318"/>
      <c r="RKL1" s="318"/>
      <c r="RKM1" s="318"/>
      <c r="RKN1" s="278"/>
      <c r="RKO1" s="278"/>
      <c r="RKP1" s="278"/>
      <c r="RKQ1" s="278"/>
      <c r="RKR1" s="278"/>
      <c r="RKS1" s="278"/>
      <c r="RKT1" s="278"/>
      <c r="RKU1" s="278"/>
      <c r="RKV1" s="278"/>
      <c r="RKW1" s="278"/>
      <c r="RKX1" s="278"/>
      <c r="RKY1" s="278"/>
      <c r="RKZ1" s="278"/>
      <c r="RLA1" s="278"/>
      <c r="RLB1" s="278"/>
      <c r="RLC1" s="278"/>
      <c r="RLD1" s="278"/>
      <c r="RLE1" s="278"/>
      <c r="RLF1" s="278"/>
      <c r="RLG1" s="278"/>
      <c r="RLH1" s="278"/>
      <c r="RLI1" s="278"/>
      <c r="RLJ1" s="278"/>
      <c r="RLK1" s="278"/>
      <c r="RLL1" s="278"/>
      <c r="RLM1" s="278"/>
      <c r="RLN1" s="278"/>
      <c r="RLO1" s="278"/>
      <c r="RLP1" s="278"/>
      <c r="RLQ1" s="278"/>
      <c r="RLR1" s="278"/>
      <c r="RLS1" s="278"/>
      <c r="RLT1" s="278"/>
      <c r="RLU1" s="278"/>
      <c r="RLV1" s="278"/>
      <c r="RLW1" s="278"/>
      <c r="RLX1" s="278"/>
      <c r="RLY1" s="278"/>
      <c r="RLZ1" s="278"/>
      <c r="RMA1" s="278"/>
      <c r="RMB1" s="278"/>
      <c r="RMC1" s="278"/>
      <c r="RMD1" s="278"/>
      <c r="RME1" s="278"/>
      <c r="RMF1" s="278"/>
      <c r="RMG1" s="278"/>
      <c r="RMH1" s="278"/>
      <c r="RMI1" s="278"/>
      <c r="RMJ1" s="278"/>
      <c r="RMK1" s="278"/>
      <c r="RML1" s="278"/>
      <c r="RMM1" s="278"/>
      <c r="RMN1" s="278"/>
      <c r="RMO1" s="278"/>
      <c r="RMP1" s="278"/>
      <c r="RMQ1" s="278"/>
      <c r="RMR1" s="278"/>
      <c r="RMS1" s="278"/>
      <c r="RMT1" s="278"/>
      <c r="RMU1" s="278"/>
      <c r="RMV1" s="278"/>
      <c r="RMW1" s="278"/>
      <c r="RMX1" s="278"/>
      <c r="RMY1" s="278"/>
      <c r="RMZ1" s="278"/>
      <c r="RNA1" s="278"/>
      <c r="RNB1" s="278"/>
      <c r="RNC1" s="278"/>
      <c r="RND1" s="278"/>
      <c r="RNE1" s="278"/>
      <c r="RNF1" s="278"/>
      <c r="RNG1" s="278"/>
      <c r="RNH1" s="278"/>
      <c r="RNI1" s="278"/>
      <c r="RNJ1" s="278"/>
      <c r="RNK1" s="278"/>
      <c r="RNL1" s="278"/>
      <c r="RNM1" s="278"/>
      <c r="RNN1" s="278"/>
      <c r="RNO1" s="278"/>
      <c r="RNP1" s="278"/>
      <c r="RNQ1" s="278"/>
      <c r="RNR1" s="278"/>
      <c r="RNS1" s="278"/>
      <c r="RNT1" s="278"/>
      <c r="RNU1" s="278"/>
      <c r="RNV1" s="278"/>
      <c r="RNW1" s="278"/>
      <c r="RNX1" s="278"/>
      <c r="RNY1" s="278"/>
      <c r="RNZ1" s="278"/>
      <c r="ROA1" s="278"/>
      <c r="ROB1" s="318"/>
      <c r="ROC1" s="318"/>
      <c r="ROD1" s="318"/>
      <c r="ROE1" s="318"/>
      <c r="ROF1" s="318"/>
      <c r="ROG1" s="318"/>
      <c r="ROH1" s="318"/>
      <c r="ROI1" s="318"/>
      <c r="ROJ1" s="318"/>
      <c r="ROK1" s="318"/>
      <c r="ROL1" s="318"/>
      <c r="ROM1" s="318"/>
      <c r="RON1" s="318"/>
      <c r="ROO1" s="318"/>
      <c r="ROP1" s="318"/>
      <c r="ROQ1" s="318"/>
      <c r="ROR1" s="318"/>
      <c r="ROS1" s="318"/>
      <c r="ROT1" s="318"/>
      <c r="ROU1" s="318"/>
      <c r="ROV1" s="318"/>
      <c r="ROW1" s="318"/>
      <c r="ROX1" s="318"/>
      <c r="ROY1" s="318"/>
      <c r="ROZ1" s="318"/>
      <c r="RPA1" s="318"/>
      <c r="RPB1" s="318"/>
      <c r="RPC1" s="318"/>
      <c r="RPD1" s="318"/>
      <c r="RPE1" s="318"/>
      <c r="RPF1" s="318"/>
      <c r="RPG1" s="318"/>
      <c r="RPH1" s="318"/>
      <c r="RPI1" s="318"/>
      <c r="RPJ1" s="318"/>
      <c r="RPK1" s="318"/>
      <c r="RPL1" s="318"/>
      <c r="RPM1" s="318"/>
      <c r="RPN1" s="318"/>
      <c r="RPO1" s="318"/>
      <c r="RPP1" s="318"/>
      <c r="RPQ1" s="318"/>
      <c r="RPR1" s="318"/>
      <c r="RPS1" s="318"/>
      <c r="RPT1" s="318"/>
      <c r="RPU1" s="318"/>
      <c r="RPV1" s="318"/>
      <c r="RPW1" s="318"/>
      <c r="RPX1" s="318"/>
      <c r="RPY1" s="318"/>
      <c r="RPZ1" s="318"/>
      <c r="RQA1" s="318"/>
      <c r="RQB1" s="318"/>
      <c r="RQC1" s="318"/>
      <c r="RQD1" s="318"/>
      <c r="RQE1" s="318"/>
      <c r="RQF1" s="318"/>
      <c r="RQG1" s="318"/>
      <c r="RQH1" s="318"/>
      <c r="RQI1" s="318"/>
      <c r="RQJ1" s="318"/>
      <c r="RQK1" s="318"/>
      <c r="RQL1" s="318"/>
      <c r="RQM1" s="318"/>
      <c r="RQN1" s="318"/>
      <c r="RQO1" s="318"/>
      <c r="RQP1" s="318"/>
      <c r="RQQ1" s="318"/>
      <c r="RQR1" s="318"/>
      <c r="RQS1" s="318"/>
      <c r="RQT1" s="318"/>
      <c r="RQU1" s="318"/>
      <c r="RQV1" s="318"/>
      <c r="RQW1" s="318"/>
      <c r="RQX1" s="318"/>
      <c r="RQY1" s="318"/>
      <c r="RQZ1" s="318"/>
      <c r="RRA1" s="318"/>
      <c r="RRB1" s="318"/>
      <c r="RRC1" s="318"/>
      <c r="RRD1" s="318"/>
      <c r="RRE1" s="318"/>
      <c r="RRF1" s="318"/>
      <c r="RRG1" s="318"/>
      <c r="RRH1" s="318"/>
      <c r="RRI1" s="318"/>
      <c r="RRJ1" s="318"/>
      <c r="RRK1" s="318"/>
      <c r="RRL1" s="318"/>
      <c r="RRM1" s="318"/>
      <c r="RRN1" s="318"/>
      <c r="RRO1" s="318"/>
      <c r="RRP1" s="318"/>
      <c r="RRQ1" s="318"/>
      <c r="RRR1" s="318"/>
      <c r="RRS1" s="318"/>
      <c r="RRT1" s="318"/>
      <c r="RRU1" s="318"/>
      <c r="RRV1" s="318"/>
      <c r="RRW1" s="318"/>
      <c r="RRX1" s="318"/>
      <c r="RRY1" s="318"/>
      <c r="RRZ1" s="318"/>
      <c r="RSA1" s="318"/>
      <c r="RSB1" s="318"/>
      <c r="RSC1" s="318"/>
      <c r="RSD1" s="318"/>
      <c r="RSE1" s="318"/>
      <c r="RSF1" s="318"/>
      <c r="RSG1" s="318"/>
      <c r="RSH1" s="318"/>
      <c r="RSI1" s="318"/>
      <c r="RSJ1" s="318"/>
      <c r="RSK1" s="318"/>
      <c r="RSL1" s="318"/>
      <c r="RSM1" s="318"/>
      <c r="RSN1" s="318"/>
      <c r="RSO1" s="318"/>
      <c r="RSP1" s="318"/>
      <c r="RSQ1" s="318"/>
      <c r="RSR1" s="318"/>
      <c r="RSS1" s="318"/>
      <c r="RST1" s="318"/>
      <c r="RSU1" s="318"/>
      <c r="RSV1" s="318"/>
      <c r="RSW1" s="318"/>
      <c r="RSX1" s="318"/>
      <c r="RSY1" s="318"/>
      <c r="RSZ1" s="318"/>
      <c r="RTA1" s="318"/>
      <c r="RTB1" s="318"/>
      <c r="RTC1" s="318"/>
      <c r="RTD1" s="318"/>
      <c r="RTE1" s="318"/>
      <c r="RTF1" s="318"/>
      <c r="RTG1" s="318"/>
      <c r="RTH1" s="318"/>
      <c r="RTI1" s="318"/>
      <c r="RTJ1" s="318"/>
      <c r="RTK1" s="318"/>
      <c r="RTL1" s="318"/>
      <c r="RTM1" s="318"/>
      <c r="RTN1" s="318"/>
      <c r="RTO1" s="318"/>
      <c r="RTP1" s="318"/>
      <c r="RTQ1" s="318"/>
      <c r="RTR1" s="318"/>
      <c r="RTS1" s="318"/>
      <c r="RTT1" s="318"/>
      <c r="RTU1" s="318"/>
      <c r="RTV1" s="318"/>
      <c r="RTW1" s="318"/>
      <c r="RTX1" s="318"/>
      <c r="RTY1" s="318"/>
      <c r="RTZ1" s="318"/>
      <c r="RUA1" s="318"/>
      <c r="RUB1" s="318"/>
      <c r="RUC1" s="318"/>
      <c r="RUD1" s="318"/>
      <c r="RUE1" s="318"/>
      <c r="RUF1" s="318"/>
      <c r="RUG1" s="318"/>
      <c r="RUH1" s="318"/>
      <c r="RUI1" s="318"/>
      <c r="RUJ1" s="278"/>
      <c r="RUK1" s="278"/>
      <c r="RUL1" s="278"/>
      <c r="RUM1" s="278"/>
      <c r="RUN1" s="278"/>
      <c r="RUO1" s="278"/>
      <c r="RUP1" s="278"/>
      <c r="RUQ1" s="278"/>
      <c r="RUR1" s="278"/>
      <c r="RUS1" s="278"/>
      <c r="RUT1" s="278"/>
      <c r="RUU1" s="278"/>
      <c r="RUV1" s="278"/>
      <c r="RUW1" s="278"/>
      <c r="RUX1" s="278"/>
      <c r="RUY1" s="278"/>
      <c r="RUZ1" s="278"/>
      <c r="RVA1" s="278"/>
      <c r="RVB1" s="278"/>
      <c r="RVC1" s="278"/>
      <c r="RVD1" s="278"/>
      <c r="RVE1" s="278"/>
      <c r="RVF1" s="278"/>
      <c r="RVG1" s="278"/>
      <c r="RVH1" s="278"/>
      <c r="RVI1" s="278"/>
      <c r="RVJ1" s="278"/>
      <c r="RVK1" s="278"/>
      <c r="RVL1" s="278"/>
      <c r="RVM1" s="278"/>
      <c r="RVN1" s="278"/>
      <c r="RVO1" s="278"/>
      <c r="RVP1" s="278"/>
      <c r="RVQ1" s="278"/>
      <c r="RVR1" s="278"/>
      <c r="RVS1" s="278"/>
      <c r="RVT1" s="278"/>
      <c r="RVU1" s="278"/>
      <c r="RVV1" s="278"/>
      <c r="RVW1" s="278"/>
      <c r="RVX1" s="278"/>
      <c r="RVY1" s="278"/>
      <c r="RVZ1" s="278"/>
      <c r="RWA1" s="278"/>
      <c r="RWB1" s="278"/>
      <c r="RWC1" s="278"/>
      <c r="RWD1" s="278"/>
      <c r="RWE1" s="278"/>
      <c r="RWF1" s="278"/>
      <c r="RWG1" s="278"/>
      <c r="RWH1" s="278"/>
      <c r="RWI1" s="278"/>
      <c r="RWJ1" s="278"/>
      <c r="RWK1" s="278"/>
      <c r="RWL1" s="278"/>
      <c r="RWM1" s="278"/>
      <c r="RWN1" s="278"/>
      <c r="RWO1" s="278"/>
      <c r="RWP1" s="278"/>
      <c r="RWQ1" s="278"/>
      <c r="RWR1" s="278"/>
      <c r="RWS1" s="278"/>
      <c r="RWT1" s="278"/>
      <c r="RWU1" s="278"/>
      <c r="RWV1" s="278"/>
      <c r="RWW1" s="278"/>
      <c r="RWX1" s="278"/>
      <c r="RWY1" s="278"/>
      <c r="RWZ1" s="278"/>
      <c r="RXA1" s="278"/>
      <c r="RXB1" s="278"/>
      <c r="RXC1" s="278"/>
      <c r="RXD1" s="278"/>
      <c r="RXE1" s="278"/>
      <c r="RXF1" s="278"/>
      <c r="RXG1" s="278"/>
      <c r="RXH1" s="278"/>
      <c r="RXI1" s="278"/>
      <c r="RXJ1" s="278"/>
      <c r="RXK1" s="278"/>
      <c r="RXL1" s="278"/>
      <c r="RXM1" s="278"/>
      <c r="RXN1" s="278"/>
      <c r="RXO1" s="278"/>
      <c r="RXP1" s="278"/>
      <c r="RXQ1" s="278"/>
      <c r="RXR1" s="278"/>
      <c r="RXS1" s="278"/>
      <c r="RXT1" s="278"/>
      <c r="RXU1" s="278"/>
      <c r="RXV1" s="278"/>
      <c r="RXW1" s="278"/>
      <c r="RXX1" s="318"/>
      <c r="RXY1" s="318"/>
      <c r="RXZ1" s="318"/>
      <c r="RYA1" s="318"/>
      <c r="RYB1" s="318"/>
      <c r="RYC1" s="318"/>
      <c r="RYD1" s="318"/>
      <c r="RYE1" s="318"/>
      <c r="RYF1" s="318"/>
      <c r="RYG1" s="318"/>
      <c r="RYH1" s="318"/>
      <c r="RYI1" s="318"/>
      <c r="RYJ1" s="318"/>
      <c r="RYK1" s="318"/>
      <c r="RYL1" s="318"/>
      <c r="RYM1" s="318"/>
      <c r="RYN1" s="318"/>
      <c r="RYO1" s="318"/>
      <c r="RYP1" s="318"/>
      <c r="RYQ1" s="318"/>
      <c r="RYR1" s="318"/>
      <c r="RYS1" s="318"/>
      <c r="RYT1" s="318"/>
      <c r="RYU1" s="318"/>
      <c r="RYV1" s="318"/>
      <c r="RYW1" s="318"/>
      <c r="RYX1" s="318"/>
      <c r="RYY1" s="318"/>
      <c r="RYZ1" s="318"/>
      <c r="RZA1" s="318"/>
      <c r="RZB1" s="318"/>
      <c r="RZC1" s="318"/>
      <c r="RZD1" s="318"/>
      <c r="RZE1" s="318"/>
      <c r="RZF1" s="318"/>
      <c r="RZG1" s="318"/>
      <c r="RZH1" s="318"/>
      <c r="RZI1" s="318"/>
      <c r="RZJ1" s="318"/>
      <c r="RZK1" s="318"/>
      <c r="RZL1" s="318"/>
      <c r="RZM1" s="318"/>
      <c r="RZN1" s="318"/>
      <c r="RZO1" s="318"/>
      <c r="RZP1" s="318"/>
      <c r="RZQ1" s="318"/>
      <c r="RZR1" s="318"/>
      <c r="RZS1" s="318"/>
      <c r="RZT1" s="318"/>
      <c r="RZU1" s="318"/>
      <c r="RZV1" s="318"/>
      <c r="RZW1" s="318"/>
      <c r="RZX1" s="318"/>
      <c r="RZY1" s="318"/>
      <c r="RZZ1" s="318"/>
      <c r="SAA1" s="318"/>
      <c r="SAB1" s="318"/>
      <c r="SAC1" s="318"/>
      <c r="SAD1" s="318"/>
      <c r="SAE1" s="318"/>
      <c r="SAF1" s="318"/>
      <c r="SAG1" s="318"/>
      <c r="SAH1" s="318"/>
      <c r="SAI1" s="318"/>
      <c r="SAJ1" s="318"/>
      <c r="SAK1" s="318"/>
      <c r="SAL1" s="318"/>
      <c r="SAM1" s="318"/>
      <c r="SAN1" s="318"/>
      <c r="SAO1" s="318"/>
      <c r="SAP1" s="318"/>
      <c r="SAQ1" s="318"/>
      <c r="SAR1" s="318"/>
      <c r="SAS1" s="318"/>
      <c r="SAT1" s="318"/>
      <c r="SAU1" s="318"/>
      <c r="SAV1" s="318"/>
      <c r="SAW1" s="318"/>
      <c r="SAX1" s="318"/>
      <c r="SAY1" s="318"/>
      <c r="SAZ1" s="318"/>
      <c r="SBA1" s="318"/>
      <c r="SBB1" s="318"/>
      <c r="SBC1" s="318"/>
      <c r="SBD1" s="318"/>
      <c r="SBE1" s="318"/>
      <c r="SBF1" s="318"/>
      <c r="SBG1" s="318"/>
      <c r="SBH1" s="318"/>
      <c r="SBI1" s="318"/>
      <c r="SBJ1" s="318"/>
      <c r="SBK1" s="318"/>
      <c r="SBL1" s="318"/>
      <c r="SBM1" s="318"/>
      <c r="SBN1" s="318"/>
      <c r="SBO1" s="318"/>
      <c r="SBP1" s="318"/>
      <c r="SBQ1" s="318"/>
      <c r="SBR1" s="318"/>
      <c r="SBS1" s="318"/>
      <c r="SBT1" s="318"/>
      <c r="SBU1" s="318"/>
      <c r="SBV1" s="318"/>
      <c r="SBW1" s="318"/>
      <c r="SBX1" s="318"/>
      <c r="SBY1" s="318"/>
      <c r="SBZ1" s="318"/>
      <c r="SCA1" s="318"/>
      <c r="SCB1" s="318"/>
      <c r="SCC1" s="318"/>
      <c r="SCD1" s="318"/>
      <c r="SCE1" s="318"/>
      <c r="SCF1" s="318"/>
      <c r="SCG1" s="318"/>
      <c r="SCH1" s="318"/>
      <c r="SCI1" s="318"/>
      <c r="SCJ1" s="318"/>
      <c r="SCK1" s="318"/>
      <c r="SCL1" s="318"/>
      <c r="SCM1" s="318"/>
      <c r="SCN1" s="318"/>
      <c r="SCO1" s="318"/>
      <c r="SCP1" s="318"/>
      <c r="SCQ1" s="318"/>
      <c r="SCR1" s="318"/>
      <c r="SCS1" s="318"/>
      <c r="SCT1" s="318"/>
      <c r="SCU1" s="318"/>
      <c r="SCV1" s="318"/>
      <c r="SCW1" s="318"/>
      <c r="SCX1" s="318"/>
      <c r="SCY1" s="318"/>
      <c r="SCZ1" s="318"/>
      <c r="SDA1" s="318"/>
      <c r="SDB1" s="318"/>
      <c r="SDC1" s="318"/>
      <c r="SDD1" s="318"/>
      <c r="SDE1" s="318"/>
      <c r="SDF1" s="318"/>
      <c r="SDG1" s="318"/>
      <c r="SDH1" s="318"/>
      <c r="SDI1" s="318"/>
      <c r="SDJ1" s="318"/>
      <c r="SDK1" s="318"/>
      <c r="SDL1" s="318"/>
      <c r="SDM1" s="318"/>
      <c r="SDN1" s="318"/>
      <c r="SDO1" s="318"/>
      <c r="SDP1" s="318"/>
      <c r="SDQ1" s="318"/>
      <c r="SDR1" s="318"/>
      <c r="SDS1" s="318"/>
      <c r="SDT1" s="318"/>
      <c r="SDU1" s="318"/>
      <c r="SDV1" s="318"/>
      <c r="SDW1" s="318"/>
      <c r="SDX1" s="318"/>
      <c r="SDY1" s="318"/>
      <c r="SDZ1" s="318"/>
      <c r="SEA1" s="318"/>
      <c r="SEB1" s="318"/>
      <c r="SEC1" s="318"/>
      <c r="SED1" s="318"/>
      <c r="SEE1" s="318"/>
      <c r="SEF1" s="278"/>
      <c r="SEG1" s="278"/>
      <c r="SEH1" s="278"/>
      <c r="SEI1" s="278"/>
      <c r="SEJ1" s="278"/>
      <c r="SEK1" s="278"/>
      <c r="SEL1" s="278"/>
      <c r="SEM1" s="278"/>
      <c r="SEN1" s="278"/>
      <c r="SEO1" s="278"/>
      <c r="SEP1" s="278"/>
      <c r="SEQ1" s="278"/>
      <c r="SER1" s="278"/>
      <c r="SES1" s="278"/>
      <c r="SET1" s="278"/>
      <c r="SEU1" s="278"/>
      <c r="SEV1" s="278"/>
      <c r="SEW1" s="278"/>
      <c r="SEX1" s="278"/>
      <c r="SEY1" s="278"/>
      <c r="SEZ1" s="278"/>
      <c r="SFA1" s="278"/>
      <c r="SFB1" s="278"/>
      <c r="SFC1" s="278"/>
      <c r="SFD1" s="278"/>
      <c r="SFE1" s="278"/>
      <c r="SFF1" s="278"/>
      <c r="SFG1" s="278"/>
      <c r="SFH1" s="278"/>
      <c r="SFI1" s="278"/>
      <c r="SFJ1" s="278"/>
      <c r="SFK1" s="278"/>
      <c r="SFL1" s="278"/>
      <c r="SFM1" s="278"/>
      <c r="SFN1" s="278"/>
      <c r="SFO1" s="278"/>
      <c r="SFP1" s="278"/>
      <c r="SFQ1" s="278"/>
      <c r="SFR1" s="278"/>
      <c r="SFS1" s="278"/>
      <c r="SFT1" s="278"/>
      <c r="SFU1" s="278"/>
      <c r="SFV1" s="278"/>
      <c r="SFW1" s="278"/>
      <c r="SFX1" s="278"/>
      <c r="SFY1" s="278"/>
      <c r="SFZ1" s="278"/>
      <c r="SGA1" s="278"/>
      <c r="SGB1" s="278"/>
      <c r="SGC1" s="278"/>
      <c r="SGD1" s="278"/>
      <c r="SGE1" s="278"/>
      <c r="SGF1" s="278"/>
      <c r="SGG1" s="278"/>
      <c r="SGH1" s="278"/>
      <c r="SGI1" s="278"/>
      <c r="SGJ1" s="278"/>
      <c r="SGK1" s="278"/>
      <c r="SGL1" s="278"/>
      <c r="SGM1" s="278"/>
      <c r="SGN1" s="278"/>
      <c r="SGO1" s="278"/>
      <c r="SGP1" s="278"/>
      <c r="SGQ1" s="278"/>
      <c r="SGR1" s="278"/>
      <c r="SGS1" s="278"/>
      <c r="SGT1" s="278"/>
      <c r="SGU1" s="278"/>
      <c r="SGV1" s="278"/>
      <c r="SGW1" s="278"/>
      <c r="SGX1" s="278"/>
      <c r="SGY1" s="278"/>
      <c r="SGZ1" s="278"/>
      <c r="SHA1" s="278"/>
      <c r="SHB1" s="278"/>
      <c r="SHC1" s="278"/>
      <c r="SHD1" s="278"/>
      <c r="SHE1" s="278"/>
      <c r="SHF1" s="278"/>
      <c r="SHG1" s="278"/>
      <c r="SHH1" s="278"/>
      <c r="SHI1" s="278"/>
      <c r="SHJ1" s="278"/>
      <c r="SHK1" s="278"/>
      <c r="SHL1" s="278"/>
      <c r="SHM1" s="278"/>
      <c r="SHN1" s="278"/>
      <c r="SHO1" s="278"/>
      <c r="SHP1" s="278"/>
      <c r="SHQ1" s="278"/>
      <c r="SHR1" s="278"/>
      <c r="SHS1" s="278"/>
      <c r="SHT1" s="318"/>
      <c r="SHU1" s="318"/>
      <c r="SHV1" s="318"/>
      <c r="SHW1" s="318"/>
      <c r="SHX1" s="318"/>
      <c r="SHY1" s="318"/>
      <c r="SHZ1" s="318"/>
      <c r="SIA1" s="318"/>
      <c r="SIB1" s="318"/>
      <c r="SIC1" s="318"/>
      <c r="SID1" s="318"/>
      <c r="SIE1" s="318"/>
      <c r="SIF1" s="318"/>
      <c r="SIG1" s="318"/>
      <c r="SIH1" s="318"/>
      <c r="SII1" s="318"/>
      <c r="SIJ1" s="318"/>
      <c r="SIK1" s="318"/>
      <c r="SIL1" s="318"/>
      <c r="SIM1" s="318"/>
      <c r="SIN1" s="318"/>
      <c r="SIO1" s="318"/>
      <c r="SIP1" s="318"/>
      <c r="SIQ1" s="318"/>
      <c r="SIR1" s="318"/>
      <c r="SIS1" s="318"/>
      <c r="SIT1" s="318"/>
      <c r="SIU1" s="318"/>
      <c r="SIV1" s="318"/>
      <c r="SIW1" s="318"/>
      <c r="SIX1" s="318"/>
      <c r="SIY1" s="318"/>
      <c r="SIZ1" s="318"/>
      <c r="SJA1" s="318"/>
      <c r="SJB1" s="318"/>
      <c r="SJC1" s="318"/>
      <c r="SJD1" s="318"/>
      <c r="SJE1" s="318"/>
      <c r="SJF1" s="318"/>
      <c r="SJG1" s="318"/>
      <c r="SJH1" s="318"/>
      <c r="SJI1" s="318"/>
      <c r="SJJ1" s="318"/>
      <c r="SJK1" s="318"/>
      <c r="SJL1" s="318"/>
      <c r="SJM1" s="318"/>
      <c r="SJN1" s="318"/>
      <c r="SJO1" s="318"/>
      <c r="SJP1" s="318"/>
      <c r="SJQ1" s="318"/>
      <c r="SJR1" s="318"/>
      <c r="SJS1" s="318"/>
      <c r="SJT1" s="318"/>
      <c r="SJU1" s="318"/>
      <c r="SJV1" s="318"/>
      <c r="SJW1" s="318"/>
      <c r="SJX1" s="318"/>
      <c r="SJY1" s="318"/>
      <c r="SJZ1" s="318"/>
      <c r="SKA1" s="318"/>
      <c r="SKB1" s="318"/>
      <c r="SKC1" s="318"/>
      <c r="SKD1" s="318"/>
      <c r="SKE1" s="318"/>
      <c r="SKF1" s="318"/>
      <c r="SKG1" s="318"/>
      <c r="SKH1" s="318"/>
      <c r="SKI1" s="318"/>
      <c r="SKJ1" s="318"/>
      <c r="SKK1" s="318"/>
      <c r="SKL1" s="318"/>
      <c r="SKM1" s="318"/>
      <c r="SKN1" s="318"/>
      <c r="SKO1" s="318"/>
      <c r="SKP1" s="318"/>
      <c r="SKQ1" s="318"/>
      <c r="SKR1" s="318"/>
      <c r="SKS1" s="318"/>
      <c r="SKT1" s="318"/>
      <c r="SKU1" s="318"/>
      <c r="SKV1" s="318"/>
      <c r="SKW1" s="318"/>
      <c r="SKX1" s="318"/>
      <c r="SKY1" s="318"/>
      <c r="SKZ1" s="318"/>
      <c r="SLA1" s="318"/>
      <c r="SLB1" s="318"/>
      <c r="SLC1" s="318"/>
      <c r="SLD1" s="318"/>
      <c r="SLE1" s="318"/>
      <c r="SLF1" s="318"/>
      <c r="SLG1" s="318"/>
      <c r="SLH1" s="318"/>
      <c r="SLI1" s="318"/>
      <c r="SLJ1" s="318"/>
      <c r="SLK1" s="318"/>
      <c r="SLL1" s="318"/>
      <c r="SLM1" s="318"/>
      <c r="SLN1" s="318"/>
      <c r="SLO1" s="318"/>
      <c r="SLP1" s="318"/>
      <c r="SLQ1" s="318"/>
      <c r="SLR1" s="318"/>
      <c r="SLS1" s="318"/>
      <c r="SLT1" s="318"/>
      <c r="SLU1" s="318"/>
      <c r="SLV1" s="318"/>
      <c r="SLW1" s="318"/>
      <c r="SLX1" s="318"/>
      <c r="SLY1" s="318"/>
      <c r="SLZ1" s="318"/>
      <c r="SMA1" s="318"/>
      <c r="SMB1" s="318"/>
      <c r="SMC1" s="318"/>
      <c r="SMD1" s="318"/>
      <c r="SME1" s="318"/>
      <c r="SMF1" s="318"/>
      <c r="SMG1" s="318"/>
      <c r="SMH1" s="318"/>
      <c r="SMI1" s="318"/>
      <c r="SMJ1" s="318"/>
      <c r="SMK1" s="318"/>
      <c r="SML1" s="318"/>
      <c r="SMM1" s="318"/>
      <c r="SMN1" s="318"/>
      <c r="SMO1" s="318"/>
      <c r="SMP1" s="318"/>
      <c r="SMQ1" s="318"/>
      <c r="SMR1" s="318"/>
      <c r="SMS1" s="318"/>
      <c r="SMT1" s="318"/>
      <c r="SMU1" s="318"/>
      <c r="SMV1" s="318"/>
      <c r="SMW1" s="318"/>
      <c r="SMX1" s="318"/>
      <c r="SMY1" s="318"/>
      <c r="SMZ1" s="318"/>
      <c r="SNA1" s="318"/>
      <c r="SNB1" s="318"/>
      <c r="SNC1" s="318"/>
      <c r="SND1" s="318"/>
      <c r="SNE1" s="318"/>
      <c r="SNF1" s="318"/>
      <c r="SNG1" s="318"/>
      <c r="SNH1" s="318"/>
      <c r="SNI1" s="318"/>
      <c r="SNJ1" s="318"/>
      <c r="SNK1" s="318"/>
      <c r="SNL1" s="318"/>
      <c r="SNM1" s="318"/>
      <c r="SNN1" s="318"/>
      <c r="SNO1" s="318"/>
      <c r="SNP1" s="318"/>
      <c r="SNQ1" s="318"/>
      <c r="SNR1" s="318"/>
      <c r="SNS1" s="318"/>
      <c r="SNT1" s="318"/>
      <c r="SNU1" s="318"/>
      <c r="SNV1" s="318"/>
      <c r="SNW1" s="318"/>
      <c r="SNX1" s="318"/>
      <c r="SNY1" s="318"/>
      <c r="SNZ1" s="318"/>
      <c r="SOA1" s="318"/>
      <c r="SOB1" s="278"/>
      <c r="SOC1" s="278"/>
      <c r="SOD1" s="278"/>
      <c r="SOE1" s="278"/>
      <c r="SOF1" s="278"/>
      <c r="SOG1" s="278"/>
      <c r="SOH1" s="278"/>
      <c r="SOI1" s="278"/>
      <c r="SOJ1" s="278"/>
      <c r="SOK1" s="278"/>
      <c r="SOL1" s="278"/>
      <c r="SOM1" s="278"/>
      <c r="SON1" s="278"/>
      <c r="SOO1" s="278"/>
      <c r="SOP1" s="278"/>
      <c r="SOQ1" s="278"/>
      <c r="SOR1" s="278"/>
      <c r="SOS1" s="278"/>
      <c r="SOT1" s="278"/>
      <c r="SOU1" s="278"/>
      <c r="SOV1" s="278"/>
      <c r="SOW1" s="278"/>
      <c r="SOX1" s="278"/>
      <c r="SOY1" s="278"/>
      <c r="SOZ1" s="278"/>
      <c r="SPA1" s="278"/>
      <c r="SPB1" s="278"/>
      <c r="SPC1" s="278"/>
      <c r="SPD1" s="278"/>
      <c r="SPE1" s="278"/>
      <c r="SPF1" s="278"/>
      <c r="SPG1" s="278"/>
      <c r="SPH1" s="278"/>
      <c r="SPI1" s="278"/>
      <c r="SPJ1" s="278"/>
      <c r="SPK1" s="278"/>
      <c r="SPL1" s="278"/>
      <c r="SPM1" s="278"/>
      <c r="SPN1" s="278"/>
      <c r="SPO1" s="278"/>
      <c r="SPP1" s="278"/>
      <c r="SPQ1" s="278"/>
      <c r="SPR1" s="278"/>
      <c r="SPS1" s="278"/>
      <c r="SPT1" s="278"/>
      <c r="SPU1" s="278"/>
      <c r="SPV1" s="278"/>
      <c r="SPW1" s="278"/>
      <c r="SPX1" s="278"/>
      <c r="SPY1" s="278"/>
      <c r="SPZ1" s="278"/>
      <c r="SQA1" s="278"/>
      <c r="SQB1" s="278"/>
      <c r="SQC1" s="278"/>
      <c r="SQD1" s="278"/>
      <c r="SQE1" s="278"/>
      <c r="SQF1" s="278"/>
      <c r="SQG1" s="278"/>
      <c r="SQH1" s="278"/>
      <c r="SQI1" s="278"/>
      <c r="SQJ1" s="278"/>
      <c r="SQK1" s="278"/>
      <c r="SQL1" s="278"/>
      <c r="SQM1" s="278"/>
      <c r="SQN1" s="278"/>
      <c r="SQO1" s="278"/>
      <c r="SQP1" s="278"/>
      <c r="SQQ1" s="278"/>
      <c r="SQR1" s="278"/>
      <c r="SQS1" s="278"/>
      <c r="SQT1" s="278"/>
      <c r="SQU1" s="278"/>
      <c r="SQV1" s="278"/>
      <c r="SQW1" s="278"/>
      <c r="SQX1" s="278"/>
      <c r="SQY1" s="278"/>
      <c r="SQZ1" s="278"/>
      <c r="SRA1" s="278"/>
      <c r="SRB1" s="278"/>
      <c r="SRC1" s="278"/>
      <c r="SRD1" s="278"/>
      <c r="SRE1" s="278"/>
      <c r="SRF1" s="278"/>
      <c r="SRG1" s="278"/>
      <c r="SRH1" s="278"/>
      <c r="SRI1" s="278"/>
      <c r="SRJ1" s="278"/>
      <c r="SRK1" s="278"/>
      <c r="SRL1" s="278"/>
      <c r="SRM1" s="278"/>
      <c r="SRN1" s="278"/>
      <c r="SRO1" s="278"/>
      <c r="SRP1" s="318"/>
      <c r="SRQ1" s="318"/>
      <c r="SRR1" s="318"/>
      <c r="SRS1" s="318"/>
      <c r="SRT1" s="318"/>
      <c r="SRU1" s="318"/>
      <c r="SRV1" s="318"/>
      <c r="SRW1" s="318"/>
      <c r="SRX1" s="318"/>
      <c r="SRY1" s="318"/>
      <c r="SRZ1" s="318"/>
      <c r="SSA1" s="318"/>
      <c r="SSB1" s="318"/>
      <c r="SSC1" s="318"/>
      <c r="SSD1" s="318"/>
      <c r="SSE1" s="318"/>
      <c r="SSF1" s="318"/>
      <c r="SSG1" s="318"/>
      <c r="SSH1" s="318"/>
      <c r="SSI1" s="318"/>
      <c r="SSJ1" s="318"/>
      <c r="SSK1" s="318"/>
      <c r="SSL1" s="318"/>
      <c r="SSM1" s="318"/>
      <c r="SSN1" s="318"/>
      <c r="SSO1" s="318"/>
      <c r="SSP1" s="318"/>
      <c r="SSQ1" s="318"/>
      <c r="SSR1" s="318"/>
      <c r="SSS1" s="318"/>
      <c r="SST1" s="318"/>
      <c r="SSU1" s="318"/>
      <c r="SSV1" s="318"/>
      <c r="SSW1" s="318"/>
      <c r="SSX1" s="318"/>
      <c r="SSY1" s="318"/>
      <c r="SSZ1" s="318"/>
      <c r="STA1" s="318"/>
      <c r="STB1" s="318"/>
      <c r="STC1" s="318"/>
      <c r="STD1" s="318"/>
      <c r="STE1" s="318"/>
      <c r="STF1" s="318"/>
      <c r="STG1" s="318"/>
      <c r="STH1" s="318"/>
      <c r="STI1" s="318"/>
      <c r="STJ1" s="318"/>
      <c r="STK1" s="318"/>
      <c r="STL1" s="318"/>
      <c r="STM1" s="318"/>
      <c r="STN1" s="318"/>
      <c r="STO1" s="318"/>
      <c r="STP1" s="318"/>
      <c r="STQ1" s="318"/>
      <c r="STR1" s="318"/>
      <c r="STS1" s="318"/>
      <c r="STT1" s="318"/>
      <c r="STU1" s="318"/>
      <c r="STV1" s="318"/>
      <c r="STW1" s="318"/>
      <c r="STX1" s="318"/>
      <c r="STY1" s="318"/>
      <c r="STZ1" s="318"/>
      <c r="SUA1" s="318"/>
      <c r="SUB1" s="318"/>
      <c r="SUC1" s="318"/>
      <c r="SUD1" s="318"/>
      <c r="SUE1" s="318"/>
      <c r="SUF1" s="318"/>
      <c r="SUG1" s="318"/>
      <c r="SUH1" s="318"/>
      <c r="SUI1" s="318"/>
      <c r="SUJ1" s="318"/>
      <c r="SUK1" s="318"/>
      <c r="SUL1" s="318"/>
      <c r="SUM1" s="318"/>
      <c r="SUN1" s="318"/>
      <c r="SUO1" s="318"/>
      <c r="SUP1" s="318"/>
      <c r="SUQ1" s="318"/>
      <c r="SUR1" s="318"/>
      <c r="SUS1" s="318"/>
      <c r="SUT1" s="318"/>
      <c r="SUU1" s="318"/>
      <c r="SUV1" s="318"/>
      <c r="SUW1" s="318"/>
      <c r="SUX1" s="318"/>
      <c r="SUY1" s="318"/>
      <c r="SUZ1" s="318"/>
      <c r="SVA1" s="318"/>
      <c r="SVB1" s="318"/>
      <c r="SVC1" s="318"/>
      <c r="SVD1" s="318"/>
      <c r="SVE1" s="318"/>
      <c r="SVF1" s="318"/>
      <c r="SVG1" s="318"/>
      <c r="SVH1" s="318"/>
      <c r="SVI1" s="318"/>
      <c r="SVJ1" s="318"/>
      <c r="SVK1" s="318"/>
      <c r="SVL1" s="318"/>
      <c r="SVM1" s="318"/>
      <c r="SVN1" s="318"/>
      <c r="SVO1" s="318"/>
      <c r="SVP1" s="318"/>
      <c r="SVQ1" s="318"/>
      <c r="SVR1" s="318"/>
      <c r="SVS1" s="318"/>
      <c r="SVT1" s="318"/>
      <c r="SVU1" s="318"/>
      <c r="SVV1" s="318"/>
      <c r="SVW1" s="318"/>
      <c r="SVX1" s="318"/>
      <c r="SVY1" s="318"/>
      <c r="SVZ1" s="318"/>
      <c r="SWA1" s="318"/>
      <c r="SWB1" s="318"/>
      <c r="SWC1" s="318"/>
      <c r="SWD1" s="318"/>
      <c r="SWE1" s="318"/>
      <c r="SWF1" s="318"/>
      <c r="SWG1" s="318"/>
      <c r="SWH1" s="318"/>
      <c r="SWI1" s="318"/>
      <c r="SWJ1" s="318"/>
      <c r="SWK1" s="318"/>
      <c r="SWL1" s="318"/>
      <c r="SWM1" s="318"/>
      <c r="SWN1" s="318"/>
      <c r="SWO1" s="318"/>
      <c r="SWP1" s="318"/>
      <c r="SWQ1" s="318"/>
      <c r="SWR1" s="318"/>
      <c r="SWS1" s="318"/>
      <c r="SWT1" s="318"/>
      <c r="SWU1" s="318"/>
      <c r="SWV1" s="318"/>
      <c r="SWW1" s="318"/>
      <c r="SWX1" s="318"/>
      <c r="SWY1" s="318"/>
      <c r="SWZ1" s="318"/>
      <c r="SXA1" s="318"/>
      <c r="SXB1" s="318"/>
      <c r="SXC1" s="318"/>
      <c r="SXD1" s="318"/>
      <c r="SXE1" s="318"/>
      <c r="SXF1" s="318"/>
      <c r="SXG1" s="318"/>
      <c r="SXH1" s="318"/>
      <c r="SXI1" s="318"/>
      <c r="SXJ1" s="318"/>
      <c r="SXK1" s="318"/>
      <c r="SXL1" s="318"/>
      <c r="SXM1" s="318"/>
      <c r="SXN1" s="318"/>
      <c r="SXO1" s="318"/>
      <c r="SXP1" s="318"/>
      <c r="SXQ1" s="318"/>
      <c r="SXR1" s="318"/>
      <c r="SXS1" s="318"/>
      <c r="SXT1" s="318"/>
      <c r="SXU1" s="318"/>
      <c r="SXV1" s="318"/>
      <c r="SXW1" s="318"/>
      <c r="SXX1" s="278"/>
      <c r="SXY1" s="278"/>
      <c r="SXZ1" s="278"/>
      <c r="SYA1" s="278"/>
      <c r="SYB1" s="278"/>
      <c r="SYC1" s="278"/>
      <c r="SYD1" s="278"/>
      <c r="SYE1" s="278"/>
      <c r="SYF1" s="278"/>
      <c r="SYG1" s="278"/>
      <c r="SYH1" s="278"/>
      <c r="SYI1" s="278"/>
      <c r="SYJ1" s="278"/>
      <c r="SYK1" s="278"/>
      <c r="SYL1" s="278"/>
      <c r="SYM1" s="278"/>
      <c r="SYN1" s="278"/>
      <c r="SYO1" s="278"/>
      <c r="SYP1" s="278"/>
      <c r="SYQ1" s="278"/>
      <c r="SYR1" s="278"/>
      <c r="SYS1" s="278"/>
      <c r="SYT1" s="278"/>
      <c r="SYU1" s="278"/>
      <c r="SYV1" s="278"/>
      <c r="SYW1" s="278"/>
      <c r="SYX1" s="278"/>
      <c r="SYY1" s="278"/>
      <c r="SYZ1" s="278"/>
      <c r="SZA1" s="278"/>
      <c r="SZB1" s="278"/>
      <c r="SZC1" s="278"/>
      <c r="SZD1" s="278"/>
      <c r="SZE1" s="278"/>
      <c r="SZF1" s="278"/>
      <c r="SZG1" s="278"/>
      <c r="SZH1" s="278"/>
      <c r="SZI1" s="278"/>
      <c r="SZJ1" s="278"/>
      <c r="SZK1" s="278"/>
      <c r="SZL1" s="278"/>
      <c r="SZM1" s="278"/>
      <c r="SZN1" s="278"/>
      <c r="SZO1" s="278"/>
      <c r="SZP1" s="278"/>
      <c r="SZQ1" s="278"/>
      <c r="SZR1" s="278"/>
      <c r="SZS1" s="278"/>
      <c r="SZT1" s="278"/>
      <c r="SZU1" s="278"/>
      <c r="SZV1" s="278"/>
      <c r="SZW1" s="278"/>
      <c r="SZX1" s="278"/>
      <c r="SZY1" s="278"/>
      <c r="SZZ1" s="278"/>
      <c r="TAA1" s="278"/>
      <c r="TAB1" s="278"/>
      <c r="TAC1" s="278"/>
      <c r="TAD1" s="278"/>
      <c r="TAE1" s="278"/>
      <c r="TAF1" s="278"/>
      <c r="TAG1" s="278"/>
      <c r="TAH1" s="278"/>
      <c r="TAI1" s="278"/>
      <c r="TAJ1" s="278"/>
      <c r="TAK1" s="278"/>
      <c r="TAL1" s="278"/>
      <c r="TAM1" s="278"/>
      <c r="TAN1" s="278"/>
      <c r="TAO1" s="278"/>
      <c r="TAP1" s="278"/>
      <c r="TAQ1" s="278"/>
      <c r="TAR1" s="278"/>
      <c r="TAS1" s="278"/>
      <c r="TAT1" s="278"/>
      <c r="TAU1" s="278"/>
      <c r="TAV1" s="278"/>
      <c r="TAW1" s="278"/>
      <c r="TAX1" s="278"/>
      <c r="TAY1" s="278"/>
      <c r="TAZ1" s="278"/>
      <c r="TBA1" s="278"/>
      <c r="TBB1" s="278"/>
      <c r="TBC1" s="278"/>
      <c r="TBD1" s="278"/>
      <c r="TBE1" s="278"/>
      <c r="TBF1" s="278"/>
      <c r="TBG1" s="278"/>
      <c r="TBH1" s="278"/>
      <c r="TBI1" s="278"/>
      <c r="TBJ1" s="278"/>
      <c r="TBK1" s="278"/>
      <c r="TBL1" s="318"/>
      <c r="TBM1" s="318"/>
      <c r="TBN1" s="318"/>
      <c r="TBO1" s="318"/>
      <c r="TBP1" s="318"/>
      <c r="TBQ1" s="318"/>
      <c r="TBR1" s="318"/>
      <c r="TBS1" s="318"/>
      <c r="TBT1" s="318"/>
      <c r="TBU1" s="318"/>
      <c r="TBV1" s="318"/>
      <c r="TBW1" s="318"/>
      <c r="TBX1" s="318"/>
      <c r="TBY1" s="318"/>
      <c r="TBZ1" s="318"/>
      <c r="TCA1" s="318"/>
      <c r="TCB1" s="318"/>
      <c r="TCC1" s="318"/>
      <c r="TCD1" s="318"/>
      <c r="TCE1" s="318"/>
      <c r="TCF1" s="318"/>
      <c r="TCG1" s="318"/>
      <c r="TCH1" s="318"/>
      <c r="TCI1" s="318"/>
      <c r="TCJ1" s="318"/>
      <c r="TCK1" s="318"/>
      <c r="TCL1" s="318"/>
      <c r="TCM1" s="318"/>
      <c r="TCN1" s="318"/>
      <c r="TCO1" s="318"/>
      <c r="TCP1" s="318"/>
      <c r="TCQ1" s="318"/>
      <c r="TCR1" s="318"/>
      <c r="TCS1" s="318"/>
      <c r="TCT1" s="318"/>
      <c r="TCU1" s="318"/>
      <c r="TCV1" s="318"/>
      <c r="TCW1" s="318"/>
      <c r="TCX1" s="318"/>
      <c r="TCY1" s="318"/>
      <c r="TCZ1" s="318"/>
      <c r="TDA1" s="318"/>
      <c r="TDB1" s="318"/>
      <c r="TDC1" s="318"/>
      <c r="TDD1" s="318"/>
      <c r="TDE1" s="318"/>
      <c r="TDF1" s="318"/>
      <c r="TDG1" s="318"/>
      <c r="TDH1" s="318"/>
      <c r="TDI1" s="318"/>
      <c r="TDJ1" s="318"/>
      <c r="TDK1" s="318"/>
      <c r="TDL1" s="318"/>
      <c r="TDM1" s="318"/>
      <c r="TDN1" s="318"/>
      <c r="TDO1" s="318"/>
      <c r="TDP1" s="318"/>
      <c r="TDQ1" s="318"/>
      <c r="TDR1" s="318"/>
      <c r="TDS1" s="318"/>
      <c r="TDT1" s="318"/>
      <c r="TDU1" s="318"/>
      <c r="TDV1" s="318"/>
      <c r="TDW1" s="318"/>
      <c r="TDX1" s="318"/>
      <c r="TDY1" s="318"/>
      <c r="TDZ1" s="318"/>
      <c r="TEA1" s="318"/>
      <c r="TEB1" s="318"/>
      <c r="TEC1" s="318"/>
      <c r="TED1" s="318"/>
      <c r="TEE1" s="318"/>
      <c r="TEF1" s="318"/>
      <c r="TEG1" s="318"/>
      <c r="TEH1" s="318"/>
      <c r="TEI1" s="318"/>
      <c r="TEJ1" s="318"/>
      <c r="TEK1" s="318"/>
      <c r="TEL1" s="318"/>
      <c r="TEM1" s="318"/>
      <c r="TEN1" s="318"/>
      <c r="TEO1" s="318"/>
      <c r="TEP1" s="318"/>
      <c r="TEQ1" s="318"/>
      <c r="TER1" s="318"/>
      <c r="TES1" s="318"/>
      <c r="TET1" s="318"/>
      <c r="TEU1" s="318"/>
      <c r="TEV1" s="318"/>
      <c r="TEW1" s="318"/>
      <c r="TEX1" s="318"/>
      <c r="TEY1" s="318"/>
      <c r="TEZ1" s="318"/>
      <c r="TFA1" s="318"/>
      <c r="TFB1" s="318"/>
      <c r="TFC1" s="318"/>
      <c r="TFD1" s="318"/>
      <c r="TFE1" s="318"/>
      <c r="TFF1" s="318"/>
      <c r="TFG1" s="318"/>
      <c r="TFH1" s="318"/>
      <c r="TFI1" s="318"/>
      <c r="TFJ1" s="318"/>
      <c r="TFK1" s="318"/>
      <c r="TFL1" s="318"/>
      <c r="TFM1" s="318"/>
      <c r="TFN1" s="318"/>
      <c r="TFO1" s="318"/>
      <c r="TFP1" s="318"/>
      <c r="TFQ1" s="318"/>
      <c r="TFR1" s="318"/>
      <c r="TFS1" s="318"/>
      <c r="TFT1" s="318"/>
      <c r="TFU1" s="318"/>
      <c r="TFV1" s="318"/>
      <c r="TFW1" s="318"/>
      <c r="TFX1" s="318"/>
      <c r="TFY1" s="318"/>
      <c r="TFZ1" s="318"/>
      <c r="TGA1" s="318"/>
      <c r="TGB1" s="318"/>
      <c r="TGC1" s="318"/>
      <c r="TGD1" s="318"/>
      <c r="TGE1" s="318"/>
      <c r="TGF1" s="318"/>
      <c r="TGG1" s="318"/>
      <c r="TGH1" s="318"/>
      <c r="TGI1" s="318"/>
      <c r="TGJ1" s="318"/>
      <c r="TGK1" s="318"/>
      <c r="TGL1" s="318"/>
      <c r="TGM1" s="318"/>
      <c r="TGN1" s="318"/>
      <c r="TGO1" s="318"/>
      <c r="TGP1" s="318"/>
      <c r="TGQ1" s="318"/>
      <c r="TGR1" s="318"/>
      <c r="TGS1" s="318"/>
      <c r="TGT1" s="318"/>
      <c r="TGU1" s="318"/>
      <c r="TGV1" s="318"/>
      <c r="TGW1" s="318"/>
      <c r="TGX1" s="318"/>
      <c r="TGY1" s="318"/>
      <c r="TGZ1" s="318"/>
      <c r="THA1" s="318"/>
      <c r="THB1" s="318"/>
      <c r="THC1" s="318"/>
      <c r="THD1" s="318"/>
      <c r="THE1" s="318"/>
      <c r="THF1" s="318"/>
      <c r="THG1" s="318"/>
      <c r="THH1" s="318"/>
      <c r="THI1" s="318"/>
      <c r="THJ1" s="318"/>
      <c r="THK1" s="318"/>
      <c r="THL1" s="318"/>
      <c r="THM1" s="318"/>
      <c r="THN1" s="318"/>
      <c r="THO1" s="318"/>
      <c r="THP1" s="318"/>
      <c r="THQ1" s="318"/>
      <c r="THR1" s="318"/>
      <c r="THS1" s="318"/>
      <c r="THT1" s="278"/>
      <c r="THU1" s="278"/>
      <c r="THV1" s="278"/>
      <c r="THW1" s="278"/>
      <c r="THX1" s="278"/>
      <c r="THY1" s="278"/>
      <c r="THZ1" s="278"/>
      <c r="TIA1" s="278"/>
      <c r="TIB1" s="278"/>
      <c r="TIC1" s="278"/>
      <c r="TID1" s="278"/>
      <c r="TIE1" s="278"/>
      <c r="TIF1" s="278"/>
      <c r="TIG1" s="278"/>
      <c r="TIH1" s="278"/>
      <c r="TII1" s="278"/>
      <c r="TIJ1" s="278"/>
      <c r="TIK1" s="278"/>
      <c r="TIL1" s="278"/>
      <c r="TIM1" s="278"/>
      <c r="TIN1" s="278"/>
      <c r="TIO1" s="278"/>
      <c r="TIP1" s="278"/>
      <c r="TIQ1" s="278"/>
      <c r="TIR1" s="278"/>
      <c r="TIS1" s="278"/>
      <c r="TIT1" s="278"/>
      <c r="TIU1" s="278"/>
      <c r="TIV1" s="278"/>
      <c r="TIW1" s="278"/>
      <c r="TIX1" s="278"/>
      <c r="TIY1" s="278"/>
      <c r="TIZ1" s="278"/>
      <c r="TJA1" s="278"/>
      <c r="TJB1" s="278"/>
      <c r="TJC1" s="278"/>
      <c r="TJD1" s="278"/>
      <c r="TJE1" s="278"/>
      <c r="TJF1" s="278"/>
      <c r="TJG1" s="278"/>
      <c r="TJH1" s="278"/>
      <c r="TJI1" s="278"/>
      <c r="TJJ1" s="278"/>
      <c r="TJK1" s="278"/>
      <c r="TJL1" s="278"/>
      <c r="TJM1" s="278"/>
      <c r="TJN1" s="278"/>
      <c r="TJO1" s="278"/>
      <c r="TJP1" s="278"/>
      <c r="TJQ1" s="278"/>
      <c r="TJR1" s="278"/>
      <c r="TJS1" s="278"/>
      <c r="TJT1" s="278"/>
      <c r="TJU1" s="278"/>
      <c r="TJV1" s="278"/>
      <c r="TJW1" s="278"/>
      <c r="TJX1" s="278"/>
      <c r="TJY1" s="278"/>
      <c r="TJZ1" s="278"/>
      <c r="TKA1" s="278"/>
      <c r="TKB1" s="278"/>
      <c r="TKC1" s="278"/>
      <c r="TKD1" s="278"/>
      <c r="TKE1" s="278"/>
      <c r="TKF1" s="278"/>
      <c r="TKG1" s="278"/>
      <c r="TKH1" s="278"/>
      <c r="TKI1" s="278"/>
      <c r="TKJ1" s="278"/>
      <c r="TKK1" s="278"/>
      <c r="TKL1" s="278"/>
      <c r="TKM1" s="278"/>
      <c r="TKN1" s="278"/>
      <c r="TKO1" s="278"/>
      <c r="TKP1" s="278"/>
      <c r="TKQ1" s="278"/>
      <c r="TKR1" s="278"/>
      <c r="TKS1" s="278"/>
      <c r="TKT1" s="278"/>
      <c r="TKU1" s="278"/>
      <c r="TKV1" s="278"/>
      <c r="TKW1" s="278"/>
      <c r="TKX1" s="278"/>
      <c r="TKY1" s="278"/>
      <c r="TKZ1" s="278"/>
      <c r="TLA1" s="278"/>
      <c r="TLB1" s="278"/>
      <c r="TLC1" s="278"/>
      <c r="TLD1" s="278"/>
      <c r="TLE1" s="278"/>
      <c r="TLF1" s="278"/>
      <c r="TLG1" s="278"/>
      <c r="TLH1" s="318"/>
      <c r="TLI1" s="318"/>
      <c r="TLJ1" s="318"/>
      <c r="TLK1" s="318"/>
      <c r="TLL1" s="318"/>
      <c r="TLM1" s="318"/>
      <c r="TLN1" s="318"/>
      <c r="TLO1" s="318"/>
      <c r="TLP1" s="318"/>
      <c r="TLQ1" s="318"/>
      <c r="TLR1" s="318"/>
      <c r="TLS1" s="318"/>
      <c r="TLT1" s="318"/>
      <c r="TLU1" s="318"/>
      <c r="TLV1" s="318"/>
      <c r="TLW1" s="318"/>
      <c r="TLX1" s="318"/>
      <c r="TLY1" s="318"/>
      <c r="TLZ1" s="318"/>
      <c r="TMA1" s="318"/>
      <c r="TMB1" s="318"/>
      <c r="TMC1" s="318"/>
      <c r="TMD1" s="318"/>
      <c r="TME1" s="318"/>
      <c r="TMF1" s="318"/>
      <c r="TMG1" s="318"/>
      <c r="TMH1" s="318"/>
      <c r="TMI1" s="318"/>
      <c r="TMJ1" s="318"/>
      <c r="TMK1" s="318"/>
      <c r="TML1" s="318"/>
      <c r="TMM1" s="318"/>
      <c r="TMN1" s="318"/>
      <c r="TMO1" s="318"/>
      <c r="TMP1" s="318"/>
      <c r="TMQ1" s="318"/>
      <c r="TMR1" s="318"/>
      <c r="TMS1" s="318"/>
      <c r="TMT1" s="318"/>
      <c r="TMU1" s="318"/>
      <c r="TMV1" s="318"/>
      <c r="TMW1" s="318"/>
      <c r="TMX1" s="318"/>
      <c r="TMY1" s="318"/>
      <c r="TMZ1" s="318"/>
      <c r="TNA1" s="318"/>
      <c r="TNB1" s="318"/>
      <c r="TNC1" s="318"/>
      <c r="TND1" s="318"/>
      <c r="TNE1" s="318"/>
      <c r="TNF1" s="318"/>
      <c r="TNG1" s="318"/>
      <c r="TNH1" s="318"/>
      <c r="TNI1" s="318"/>
      <c r="TNJ1" s="318"/>
      <c r="TNK1" s="318"/>
      <c r="TNL1" s="318"/>
      <c r="TNM1" s="318"/>
      <c r="TNN1" s="318"/>
      <c r="TNO1" s="318"/>
      <c r="TNP1" s="318"/>
      <c r="TNQ1" s="318"/>
      <c r="TNR1" s="318"/>
      <c r="TNS1" s="318"/>
      <c r="TNT1" s="318"/>
      <c r="TNU1" s="318"/>
      <c r="TNV1" s="318"/>
      <c r="TNW1" s="318"/>
      <c r="TNX1" s="318"/>
      <c r="TNY1" s="318"/>
      <c r="TNZ1" s="318"/>
      <c r="TOA1" s="318"/>
      <c r="TOB1" s="318"/>
      <c r="TOC1" s="318"/>
      <c r="TOD1" s="318"/>
      <c r="TOE1" s="318"/>
      <c r="TOF1" s="318"/>
      <c r="TOG1" s="318"/>
      <c r="TOH1" s="318"/>
      <c r="TOI1" s="318"/>
      <c r="TOJ1" s="318"/>
      <c r="TOK1" s="318"/>
      <c r="TOL1" s="318"/>
      <c r="TOM1" s="318"/>
      <c r="TON1" s="318"/>
      <c r="TOO1" s="318"/>
      <c r="TOP1" s="318"/>
      <c r="TOQ1" s="318"/>
      <c r="TOR1" s="318"/>
      <c r="TOS1" s="318"/>
      <c r="TOT1" s="318"/>
      <c r="TOU1" s="318"/>
      <c r="TOV1" s="318"/>
      <c r="TOW1" s="318"/>
      <c r="TOX1" s="318"/>
      <c r="TOY1" s="318"/>
      <c r="TOZ1" s="318"/>
      <c r="TPA1" s="318"/>
      <c r="TPB1" s="318"/>
      <c r="TPC1" s="318"/>
      <c r="TPD1" s="318"/>
      <c r="TPE1" s="318"/>
      <c r="TPF1" s="318"/>
      <c r="TPG1" s="318"/>
      <c r="TPH1" s="318"/>
      <c r="TPI1" s="318"/>
      <c r="TPJ1" s="318"/>
      <c r="TPK1" s="318"/>
      <c r="TPL1" s="318"/>
      <c r="TPM1" s="318"/>
      <c r="TPN1" s="318"/>
      <c r="TPO1" s="318"/>
      <c r="TPP1" s="318"/>
      <c r="TPQ1" s="318"/>
      <c r="TPR1" s="318"/>
      <c r="TPS1" s="318"/>
      <c r="TPT1" s="318"/>
      <c r="TPU1" s="318"/>
      <c r="TPV1" s="318"/>
      <c r="TPW1" s="318"/>
      <c r="TPX1" s="318"/>
      <c r="TPY1" s="318"/>
      <c r="TPZ1" s="318"/>
      <c r="TQA1" s="318"/>
      <c r="TQB1" s="318"/>
      <c r="TQC1" s="318"/>
      <c r="TQD1" s="318"/>
      <c r="TQE1" s="318"/>
      <c r="TQF1" s="318"/>
      <c r="TQG1" s="318"/>
      <c r="TQH1" s="318"/>
      <c r="TQI1" s="318"/>
      <c r="TQJ1" s="318"/>
      <c r="TQK1" s="318"/>
      <c r="TQL1" s="318"/>
      <c r="TQM1" s="318"/>
      <c r="TQN1" s="318"/>
      <c r="TQO1" s="318"/>
      <c r="TQP1" s="318"/>
      <c r="TQQ1" s="318"/>
      <c r="TQR1" s="318"/>
      <c r="TQS1" s="318"/>
      <c r="TQT1" s="318"/>
      <c r="TQU1" s="318"/>
      <c r="TQV1" s="318"/>
      <c r="TQW1" s="318"/>
      <c r="TQX1" s="318"/>
      <c r="TQY1" s="318"/>
      <c r="TQZ1" s="318"/>
      <c r="TRA1" s="318"/>
      <c r="TRB1" s="318"/>
      <c r="TRC1" s="318"/>
      <c r="TRD1" s="318"/>
      <c r="TRE1" s="318"/>
      <c r="TRF1" s="318"/>
      <c r="TRG1" s="318"/>
      <c r="TRH1" s="318"/>
      <c r="TRI1" s="318"/>
      <c r="TRJ1" s="318"/>
      <c r="TRK1" s="318"/>
      <c r="TRL1" s="318"/>
      <c r="TRM1" s="318"/>
      <c r="TRN1" s="318"/>
      <c r="TRO1" s="318"/>
      <c r="TRP1" s="278"/>
      <c r="TRQ1" s="278"/>
      <c r="TRR1" s="278"/>
      <c r="TRS1" s="278"/>
      <c r="TRT1" s="278"/>
      <c r="TRU1" s="278"/>
      <c r="TRV1" s="278"/>
      <c r="TRW1" s="278"/>
      <c r="TRX1" s="278"/>
      <c r="TRY1" s="278"/>
      <c r="TRZ1" s="278"/>
      <c r="TSA1" s="278"/>
      <c r="TSB1" s="278"/>
      <c r="TSC1" s="278"/>
      <c r="TSD1" s="278"/>
      <c r="TSE1" s="278"/>
      <c r="TSF1" s="278"/>
      <c r="TSG1" s="278"/>
      <c r="TSH1" s="278"/>
      <c r="TSI1" s="278"/>
      <c r="TSJ1" s="278"/>
      <c r="TSK1" s="278"/>
      <c r="TSL1" s="278"/>
      <c r="TSM1" s="278"/>
      <c r="TSN1" s="278"/>
      <c r="TSO1" s="278"/>
      <c r="TSP1" s="278"/>
      <c r="TSQ1" s="278"/>
      <c r="TSR1" s="278"/>
      <c r="TSS1" s="278"/>
      <c r="TST1" s="278"/>
      <c r="TSU1" s="278"/>
      <c r="TSV1" s="278"/>
      <c r="TSW1" s="278"/>
      <c r="TSX1" s="278"/>
      <c r="TSY1" s="278"/>
      <c r="TSZ1" s="278"/>
      <c r="TTA1" s="278"/>
      <c r="TTB1" s="278"/>
      <c r="TTC1" s="278"/>
      <c r="TTD1" s="278"/>
      <c r="TTE1" s="278"/>
      <c r="TTF1" s="278"/>
      <c r="TTG1" s="278"/>
      <c r="TTH1" s="278"/>
      <c r="TTI1" s="278"/>
      <c r="TTJ1" s="278"/>
      <c r="TTK1" s="278"/>
      <c r="TTL1" s="278"/>
      <c r="TTM1" s="278"/>
      <c r="TTN1" s="278"/>
      <c r="TTO1" s="278"/>
      <c r="TTP1" s="278"/>
      <c r="TTQ1" s="278"/>
      <c r="TTR1" s="278"/>
      <c r="TTS1" s="278"/>
      <c r="TTT1" s="278"/>
      <c r="TTU1" s="278"/>
      <c r="TTV1" s="278"/>
      <c r="TTW1" s="278"/>
      <c r="TTX1" s="278"/>
      <c r="TTY1" s="278"/>
      <c r="TTZ1" s="278"/>
      <c r="TUA1" s="278"/>
      <c r="TUB1" s="278"/>
      <c r="TUC1" s="278"/>
      <c r="TUD1" s="278"/>
      <c r="TUE1" s="278"/>
      <c r="TUF1" s="278"/>
      <c r="TUG1" s="278"/>
      <c r="TUH1" s="278"/>
      <c r="TUI1" s="278"/>
      <c r="TUJ1" s="278"/>
      <c r="TUK1" s="278"/>
      <c r="TUL1" s="278"/>
      <c r="TUM1" s="278"/>
      <c r="TUN1" s="278"/>
      <c r="TUO1" s="278"/>
      <c r="TUP1" s="278"/>
      <c r="TUQ1" s="278"/>
      <c r="TUR1" s="278"/>
      <c r="TUS1" s="278"/>
      <c r="TUT1" s="278"/>
      <c r="TUU1" s="278"/>
      <c r="TUV1" s="278"/>
      <c r="TUW1" s="278"/>
      <c r="TUX1" s="278"/>
      <c r="TUY1" s="278"/>
      <c r="TUZ1" s="278"/>
      <c r="TVA1" s="278"/>
      <c r="TVB1" s="278"/>
      <c r="TVC1" s="278"/>
      <c r="TVD1" s="318"/>
      <c r="TVE1" s="318"/>
      <c r="TVF1" s="318"/>
      <c r="TVG1" s="318"/>
      <c r="TVH1" s="318"/>
      <c r="TVI1" s="318"/>
      <c r="TVJ1" s="318"/>
      <c r="TVK1" s="318"/>
      <c r="TVL1" s="318"/>
      <c r="TVM1" s="318"/>
      <c r="TVN1" s="318"/>
      <c r="TVO1" s="318"/>
      <c r="TVP1" s="318"/>
      <c r="TVQ1" s="318"/>
      <c r="TVR1" s="318"/>
      <c r="TVS1" s="318"/>
      <c r="TVT1" s="318"/>
      <c r="TVU1" s="318"/>
      <c r="TVV1" s="318"/>
      <c r="TVW1" s="318"/>
      <c r="TVX1" s="318"/>
      <c r="TVY1" s="318"/>
      <c r="TVZ1" s="318"/>
      <c r="TWA1" s="318"/>
      <c r="TWB1" s="318"/>
      <c r="TWC1" s="318"/>
      <c r="TWD1" s="318"/>
      <c r="TWE1" s="318"/>
      <c r="TWF1" s="318"/>
      <c r="TWG1" s="318"/>
      <c r="TWH1" s="318"/>
      <c r="TWI1" s="318"/>
      <c r="TWJ1" s="318"/>
      <c r="TWK1" s="318"/>
      <c r="TWL1" s="318"/>
      <c r="TWM1" s="318"/>
      <c r="TWN1" s="318"/>
      <c r="TWO1" s="318"/>
      <c r="TWP1" s="318"/>
      <c r="TWQ1" s="318"/>
      <c r="TWR1" s="318"/>
      <c r="TWS1" s="318"/>
      <c r="TWT1" s="318"/>
      <c r="TWU1" s="318"/>
      <c r="TWV1" s="318"/>
      <c r="TWW1" s="318"/>
      <c r="TWX1" s="318"/>
      <c r="TWY1" s="318"/>
      <c r="TWZ1" s="318"/>
      <c r="TXA1" s="318"/>
      <c r="TXB1" s="318"/>
      <c r="TXC1" s="318"/>
      <c r="TXD1" s="318"/>
      <c r="TXE1" s="318"/>
      <c r="TXF1" s="318"/>
      <c r="TXG1" s="318"/>
      <c r="TXH1" s="318"/>
      <c r="TXI1" s="318"/>
      <c r="TXJ1" s="318"/>
      <c r="TXK1" s="318"/>
      <c r="TXL1" s="318"/>
      <c r="TXM1" s="318"/>
      <c r="TXN1" s="318"/>
      <c r="TXO1" s="318"/>
      <c r="TXP1" s="318"/>
      <c r="TXQ1" s="318"/>
      <c r="TXR1" s="318"/>
      <c r="TXS1" s="318"/>
      <c r="TXT1" s="318"/>
      <c r="TXU1" s="318"/>
      <c r="TXV1" s="318"/>
      <c r="TXW1" s="318"/>
      <c r="TXX1" s="318"/>
      <c r="TXY1" s="318"/>
      <c r="TXZ1" s="318"/>
      <c r="TYA1" s="318"/>
      <c r="TYB1" s="318"/>
      <c r="TYC1" s="318"/>
      <c r="TYD1" s="318"/>
      <c r="TYE1" s="318"/>
      <c r="TYF1" s="318"/>
      <c r="TYG1" s="318"/>
      <c r="TYH1" s="318"/>
      <c r="TYI1" s="318"/>
      <c r="TYJ1" s="318"/>
      <c r="TYK1" s="318"/>
      <c r="TYL1" s="318"/>
      <c r="TYM1" s="318"/>
      <c r="TYN1" s="318"/>
      <c r="TYO1" s="318"/>
      <c r="TYP1" s="318"/>
      <c r="TYQ1" s="318"/>
      <c r="TYR1" s="318"/>
      <c r="TYS1" s="318"/>
      <c r="TYT1" s="318"/>
      <c r="TYU1" s="318"/>
      <c r="TYV1" s="318"/>
      <c r="TYW1" s="318"/>
      <c r="TYX1" s="318"/>
      <c r="TYY1" s="318"/>
      <c r="TYZ1" s="318"/>
      <c r="TZA1" s="318"/>
      <c r="TZB1" s="318"/>
      <c r="TZC1" s="318"/>
      <c r="TZD1" s="318"/>
      <c r="TZE1" s="318"/>
      <c r="TZF1" s="318"/>
      <c r="TZG1" s="318"/>
      <c r="TZH1" s="318"/>
      <c r="TZI1" s="318"/>
      <c r="TZJ1" s="318"/>
      <c r="TZK1" s="318"/>
      <c r="TZL1" s="318"/>
      <c r="TZM1" s="318"/>
      <c r="TZN1" s="318"/>
      <c r="TZO1" s="318"/>
      <c r="TZP1" s="318"/>
      <c r="TZQ1" s="318"/>
      <c r="TZR1" s="318"/>
      <c r="TZS1" s="318"/>
      <c r="TZT1" s="318"/>
      <c r="TZU1" s="318"/>
      <c r="TZV1" s="318"/>
      <c r="TZW1" s="318"/>
      <c r="TZX1" s="318"/>
      <c r="TZY1" s="318"/>
      <c r="TZZ1" s="318"/>
      <c r="UAA1" s="318"/>
      <c r="UAB1" s="318"/>
      <c r="UAC1" s="318"/>
      <c r="UAD1" s="318"/>
      <c r="UAE1" s="318"/>
      <c r="UAF1" s="318"/>
      <c r="UAG1" s="318"/>
      <c r="UAH1" s="318"/>
      <c r="UAI1" s="318"/>
      <c r="UAJ1" s="318"/>
      <c r="UAK1" s="318"/>
      <c r="UAL1" s="318"/>
      <c r="UAM1" s="318"/>
      <c r="UAN1" s="318"/>
      <c r="UAO1" s="318"/>
      <c r="UAP1" s="318"/>
      <c r="UAQ1" s="318"/>
      <c r="UAR1" s="318"/>
      <c r="UAS1" s="318"/>
      <c r="UAT1" s="318"/>
      <c r="UAU1" s="318"/>
      <c r="UAV1" s="318"/>
      <c r="UAW1" s="318"/>
      <c r="UAX1" s="318"/>
      <c r="UAY1" s="318"/>
      <c r="UAZ1" s="318"/>
      <c r="UBA1" s="318"/>
      <c r="UBB1" s="318"/>
      <c r="UBC1" s="318"/>
      <c r="UBD1" s="318"/>
      <c r="UBE1" s="318"/>
      <c r="UBF1" s="318"/>
      <c r="UBG1" s="318"/>
      <c r="UBH1" s="318"/>
      <c r="UBI1" s="318"/>
      <c r="UBJ1" s="318"/>
      <c r="UBK1" s="318"/>
      <c r="UBL1" s="278"/>
      <c r="UBM1" s="278"/>
      <c r="UBN1" s="278"/>
      <c r="UBO1" s="278"/>
      <c r="UBP1" s="278"/>
      <c r="UBQ1" s="278"/>
      <c r="UBR1" s="278"/>
      <c r="UBS1" s="278"/>
      <c r="UBT1" s="278"/>
      <c r="UBU1" s="278"/>
      <c r="UBV1" s="278"/>
      <c r="UBW1" s="278"/>
      <c r="UBX1" s="278"/>
      <c r="UBY1" s="278"/>
      <c r="UBZ1" s="278"/>
      <c r="UCA1" s="278"/>
      <c r="UCB1" s="278"/>
      <c r="UCC1" s="278"/>
      <c r="UCD1" s="278"/>
      <c r="UCE1" s="278"/>
      <c r="UCF1" s="278"/>
      <c r="UCG1" s="278"/>
      <c r="UCH1" s="278"/>
      <c r="UCI1" s="278"/>
      <c r="UCJ1" s="278"/>
      <c r="UCK1" s="278"/>
      <c r="UCL1" s="278"/>
      <c r="UCM1" s="278"/>
      <c r="UCN1" s="278"/>
      <c r="UCO1" s="278"/>
      <c r="UCP1" s="278"/>
      <c r="UCQ1" s="278"/>
      <c r="UCR1" s="278"/>
      <c r="UCS1" s="278"/>
      <c r="UCT1" s="278"/>
      <c r="UCU1" s="278"/>
      <c r="UCV1" s="278"/>
      <c r="UCW1" s="278"/>
      <c r="UCX1" s="278"/>
      <c r="UCY1" s="278"/>
      <c r="UCZ1" s="278"/>
      <c r="UDA1" s="278"/>
      <c r="UDB1" s="278"/>
      <c r="UDC1" s="278"/>
      <c r="UDD1" s="278"/>
      <c r="UDE1" s="278"/>
      <c r="UDF1" s="278"/>
      <c r="UDG1" s="278"/>
      <c r="UDH1" s="278"/>
      <c r="UDI1" s="278"/>
      <c r="UDJ1" s="278"/>
      <c r="UDK1" s="278"/>
      <c r="UDL1" s="278"/>
      <c r="UDM1" s="278"/>
      <c r="UDN1" s="278"/>
      <c r="UDO1" s="278"/>
      <c r="UDP1" s="278"/>
      <c r="UDQ1" s="278"/>
      <c r="UDR1" s="278"/>
      <c r="UDS1" s="278"/>
      <c r="UDT1" s="278"/>
      <c r="UDU1" s="278"/>
      <c r="UDV1" s="278"/>
      <c r="UDW1" s="278"/>
      <c r="UDX1" s="278"/>
      <c r="UDY1" s="278"/>
      <c r="UDZ1" s="278"/>
      <c r="UEA1" s="278"/>
      <c r="UEB1" s="278"/>
      <c r="UEC1" s="278"/>
      <c r="UED1" s="278"/>
      <c r="UEE1" s="278"/>
      <c r="UEF1" s="278"/>
      <c r="UEG1" s="278"/>
      <c r="UEH1" s="278"/>
      <c r="UEI1" s="278"/>
      <c r="UEJ1" s="278"/>
      <c r="UEK1" s="278"/>
      <c r="UEL1" s="278"/>
      <c r="UEM1" s="278"/>
      <c r="UEN1" s="278"/>
      <c r="UEO1" s="278"/>
      <c r="UEP1" s="278"/>
      <c r="UEQ1" s="278"/>
      <c r="UER1" s="278"/>
      <c r="UES1" s="278"/>
      <c r="UET1" s="278"/>
      <c r="UEU1" s="278"/>
      <c r="UEV1" s="278"/>
      <c r="UEW1" s="278"/>
      <c r="UEX1" s="278"/>
      <c r="UEY1" s="278"/>
      <c r="UEZ1" s="318"/>
      <c r="UFA1" s="318"/>
      <c r="UFB1" s="318"/>
      <c r="UFC1" s="318"/>
      <c r="UFD1" s="318"/>
      <c r="UFE1" s="318"/>
      <c r="UFF1" s="318"/>
      <c r="UFG1" s="318"/>
      <c r="UFH1" s="318"/>
      <c r="UFI1" s="318"/>
      <c r="UFJ1" s="318"/>
      <c r="UFK1" s="318"/>
      <c r="UFL1" s="318"/>
      <c r="UFM1" s="318"/>
      <c r="UFN1" s="318"/>
      <c r="UFO1" s="318"/>
      <c r="UFP1" s="318"/>
      <c r="UFQ1" s="318"/>
      <c r="UFR1" s="318"/>
      <c r="UFS1" s="318"/>
      <c r="UFT1" s="318"/>
      <c r="UFU1" s="318"/>
      <c r="UFV1" s="318"/>
      <c r="UFW1" s="318"/>
      <c r="UFX1" s="318"/>
      <c r="UFY1" s="318"/>
      <c r="UFZ1" s="318"/>
      <c r="UGA1" s="318"/>
      <c r="UGB1" s="318"/>
      <c r="UGC1" s="318"/>
      <c r="UGD1" s="318"/>
      <c r="UGE1" s="318"/>
      <c r="UGF1" s="318"/>
      <c r="UGG1" s="318"/>
      <c r="UGH1" s="318"/>
      <c r="UGI1" s="318"/>
      <c r="UGJ1" s="318"/>
      <c r="UGK1" s="318"/>
      <c r="UGL1" s="318"/>
      <c r="UGM1" s="318"/>
      <c r="UGN1" s="318"/>
      <c r="UGO1" s="318"/>
      <c r="UGP1" s="318"/>
      <c r="UGQ1" s="318"/>
      <c r="UGR1" s="318"/>
      <c r="UGS1" s="318"/>
      <c r="UGT1" s="318"/>
      <c r="UGU1" s="318"/>
      <c r="UGV1" s="318"/>
      <c r="UGW1" s="318"/>
      <c r="UGX1" s="318"/>
      <c r="UGY1" s="318"/>
      <c r="UGZ1" s="318"/>
      <c r="UHA1" s="318"/>
      <c r="UHB1" s="318"/>
      <c r="UHC1" s="318"/>
      <c r="UHD1" s="318"/>
      <c r="UHE1" s="318"/>
      <c r="UHF1" s="318"/>
      <c r="UHG1" s="318"/>
      <c r="UHH1" s="318"/>
      <c r="UHI1" s="318"/>
      <c r="UHJ1" s="318"/>
      <c r="UHK1" s="318"/>
      <c r="UHL1" s="318"/>
      <c r="UHM1" s="318"/>
      <c r="UHN1" s="318"/>
      <c r="UHO1" s="318"/>
      <c r="UHP1" s="318"/>
      <c r="UHQ1" s="318"/>
      <c r="UHR1" s="318"/>
      <c r="UHS1" s="318"/>
      <c r="UHT1" s="318"/>
      <c r="UHU1" s="318"/>
      <c r="UHV1" s="318"/>
      <c r="UHW1" s="318"/>
      <c r="UHX1" s="318"/>
      <c r="UHY1" s="318"/>
      <c r="UHZ1" s="318"/>
      <c r="UIA1" s="318"/>
      <c r="UIB1" s="318"/>
      <c r="UIC1" s="318"/>
      <c r="UID1" s="318"/>
      <c r="UIE1" s="318"/>
      <c r="UIF1" s="318"/>
      <c r="UIG1" s="318"/>
      <c r="UIH1" s="318"/>
      <c r="UII1" s="318"/>
      <c r="UIJ1" s="318"/>
      <c r="UIK1" s="318"/>
      <c r="UIL1" s="318"/>
      <c r="UIM1" s="318"/>
      <c r="UIN1" s="318"/>
      <c r="UIO1" s="318"/>
      <c r="UIP1" s="318"/>
      <c r="UIQ1" s="318"/>
      <c r="UIR1" s="318"/>
      <c r="UIS1" s="318"/>
      <c r="UIT1" s="318"/>
      <c r="UIU1" s="318"/>
      <c r="UIV1" s="318"/>
      <c r="UIW1" s="318"/>
      <c r="UIX1" s="318"/>
      <c r="UIY1" s="318"/>
      <c r="UIZ1" s="318"/>
      <c r="UJA1" s="318"/>
      <c r="UJB1" s="318"/>
      <c r="UJC1" s="318"/>
      <c r="UJD1" s="318"/>
      <c r="UJE1" s="318"/>
      <c r="UJF1" s="318"/>
      <c r="UJG1" s="318"/>
      <c r="UJH1" s="318"/>
      <c r="UJI1" s="318"/>
      <c r="UJJ1" s="318"/>
      <c r="UJK1" s="318"/>
      <c r="UJL1" s="318"/>
      <c r="UJM1" s="318"/>
      <c r="UJN1" s="318"/>
      <c r="UJO1" s="318"/>
      <c r="UJP1" s="318"/>
      <c r="UJQ1" s="318"/>
      <c r="UJR1" s="318"/>
      <c r="UJS1" s="318"/>
      <c r="UJT1" s="318"/>
      <c r="UJU1" s="318"/>
      <c r="UJV1" s="318"/>
      <c r="UJW1" s="318"/>
      <c r="UJX1" s="318"/>
      <c r="UJY1" s="318"/>
      <c r="UJZ1" s="318"/>
      <c r="UKA1" s="318"/>
      <c r="UKB1" s="318"/>
      <c r="UKC1" s="318"/>
      <c r="UKD1" s="318"/>
      <c r="UKE1" s="318"/>
      <c r="UKF1" s="318"/>
      <c r="UKG1" s="318"/>
      <c r="UKH1" s="318"/>
      <c r="UKI1" s="318"/>
      <c r="UKJ1" s="318"/>
      <c r="UKK1" s="318"/>
      <c r="UKL1" s="318"/>
      <c r="UKM1" s="318"/>
      <c r="UKN1" s="318"/>
      <c r="UKO1" s="318"/>
      <c r="UKP1" s="318"/>
      <c r="UKQ1" s="318"/>
      <c r="UKR1" s="318"/>
      <c r="UKS1" s="318"/>
      <c r="UKT1" s="318"/>
      <c r="UKU1" s="318"/>
      <c r="UKV1" s="318"/>
      <c r="UKW1" s="318"/>
      <c r="UKX1" s="318"/>
      <c r="UKY1" s="318"/>
      <c r="UKZ1" s="318"/>
      <c r="ULA1" s="318"/>
      <c r="ULB1" s="318"/>
      <c r="ULC1" s="318"/>
      <c r="ULD1" s="318"/>
      <c r="ULE1" s="318"/>
      <c r="ULF1" s="318"/>
      <c r="ULG1" s="318"/>
      <c r="ULH1" s="278"/>
      <c r="ULI1" s="278"/>
      <c r="ULJ1" s="278"/>
      <c r="ULK1" s="278"/>
      <c r="ULL1" s="278"/>
      <c r="ULM1" s="278"/>
      <c r="ULN1" s="278"/>
      <c r="ULO1" s="278"/>
      <c r="ULP1" s="278"/>
      <c r="ULQ1" s="278"/>
      <c r="ULR1" s="278"/>
      <c r="ULS1" s="278"/>
      <c r="ULT1" s="278"/>
      <c r="ULU1" s="278"/>
      <c r="ULV1" s="278"/>
      <c r="ULW1" s="278"/>
      <c r="ULX1" s="278"/>
      <c r="ULY1" s="278"/>
      <c r="ULZ1" s="278"/>
      <c r="UMA1" s="278"/>
      <c r="UMB1" s="278"/>
      <c r="UMC1" s="278"/>
      <c r="UMD1" s="278"/>
      <c r="UME1" s="278"/>
      <c r="UMF1" s="278"/>
      <c r="UMG1" s="278"/>
      <c r="UMH1" s="278"/>
      <c r="UMI1" s="278"/>
      <c r="UMJ1" s="278"/>
      <c r="UMK1" s="278"/>
      <c r="UML1" s="278"/>
      <c r="UMM1" s="278"/>
      <c r="UMN1" s="278"/>
      <c r="UMO1" s="278"/>
      <c r="UMP1" s="278"/>
      <c r="UMQ1" s="278"/>
      <c r="UMR1" s="278"/>
      <c r="UMS1" s="278"/>
      <c r="UMT1" s="278"/>
      <c r="UMU1" s="278"/>
      <c r="UMV1" s="278"/>
      <c r="UMW1" s="278"/>
      <c r="UMX1" s="278"/>
      <c r="UMY1" s="278"/>
      <c r="UMZ1" s="278"/>
      <c r="UNA1" s="278"/>
      <c r="UNB1" s="278"/>
      <c r="UNC1" s="278"/>
      <c r="UND1" s="278"/>
      <c r="UNE1" s="278"/>
      <c r="UNF1" s="278"/>
      <c r="UNG1" s="278"/>
      <c r="UNH1" s="278"/>
      <c r="UNI1" s="278"/>
      <c r="UNJ1" s="278"/>
      <c r="UNK1" s="278"/>
      <c r="UNL1" s="278"/>
      <c r="UNM1" s="278"/>
      <c r="UNN1" s="278"/>
      <c r="UNO1" s="278"/>
      <c r="UNP1" s="278"/>
      <c r="UNQ1" s="278"/>
      <c r="UNR1" s="278"/>
      <c r="UNS1" s="278"/>
      <c r="UNT1" s="278"/>
      <c r="UNU1" s="278"/>
      <c r="UNV1" s="278"/>
      <c r="UNW1" s="278"/>
      <c r="UNX1" s="278"/>
      <c r="UNY1" s="278"/>
      <c r="UNZ1" s="278"/>
      <c r="UOA1" s="278"/>
      <c r="UOB1" s="278"/>
      <c r="UOC1" s="278"/>
      <c r="UOD1" s="278"/>
      <c r="UOE1" s="278"/>
      <c r="UOF1" s="278"/>
      <c r="UOG1" s="278"/>
      <c r="UOH1" s="278"/>
      <c r="UOI1" s="278"/>
      <c r="UOJ1" s="278"/>
      <c r="UOK1" s="278"/>
      <c r="UOL1" s="278"/>
      <c r="UOM1" s="278"/>
      <c r="UON1" s="278"/>
      <c r="UOO1" s="278"/>
      <c r="UOP1" s="278"/>
      <c r="UOQ1" s="278"/>
      <c r="UOR1" s="278"/>
      <c r="UOS1" s="278"/>
      <c r="UOT1" s="278"/>
      <c r="UOU1" s="278"/>
      <c r="UOV1" s="318"/>
      <c r="UOW1" s="318"/>
      <c r="UOX1" s="318"/>
      <c r="UOY1" s="318"/>
      <c r="UOZ1" s="318"/>
      <c r="UPA1" s="318"/>
      <c r="UPB1" s="318"/>
      <c r="UPC1" s="318"/>
      <c r="UPD1" s="318"/>
      <c r="UPE1" s="318"/>
      <c r="UPF1" s="318"/>
      <c r="UPG1" s="318"/>
      <c r="UPH1" s="318"/>
      <c r="UPI1" s="318"/>
      <c r="UPJ1" s="318"/>
      <c r="UPK1" s="318"/>
      <c r="UPL1" s="318"/>
      <c r="UPM1" s="318"/>
      <c r="UPN1" s="318"/>
      <c r="UPO1" s="318"/>
      <c r="UPP1" s="318"/>
      <c r="UPQ1" s="318"/>
      <c r="UPR1" s="318"/>
      <c r="UPS1" s="318"/>
      <c r="UPT1" s="318"/>
      <c r="UPU1" s="318"/>
      <c r="UPV1" s="318"/>
      <c r="UPW1" s="318"/>
      <c r="UPX1" s="318"/>
      <c r="UPY1" s="318"/>
      <c r="UPZ1" s="318"/>
      <c r="UQA1" s="318"/>
      <c r="UQB1" s="318"/>
      <c r="UQC1" s="318"/>
      <c r="UQD1" s="318"/>
      <c r="UQE1" s="318"/>
      <c r="UQF1" s="318"/>
      <c r="UQG1" s="318"/>
      <c r="UQH1" s="318"/>
      <c r="UQI1" s="318"/>
      <c r="UQJ1" s="318"/>
      <c r="UQK1" s="318"/>
      <c r="UQL1" s="318"/>
      <c r="UQM1" s="318"/>
      <c r="UQN1" s="318"/>
      <c r="UQO1" s="318"/>
      <c r="UQP1" s="318"/>
      <c r="UQQ1" s="318"/>
      <c r="UQR1" s="318"/>
      <c r="UQS1" s="318"/>
      <c r="UQT1" s="318"/>
      <c r="UQU1" s="318"/>
      <c r="UQV1" s="318"/>
      <c r="UQW1" s="318"/>
      <c r="UQX1" s="318"/>
      <c r="UQY1" s="318"/>
      <c r="UQZ1" s="318"/>
      <c r="URA1" s="318"/>
      <c r="URB1" s="318"/>
      <c r="URC1" s="318"/>
      <c r="URD1" s="318"/>
      <c r="URE1" s="318"/>
      <c r="URF1" s="318"/>
      <c r="URG1" s="318"/>
      <c r="URH1" s="318"/>
      <c r="URI1" s="318"/>
      <c r="URJ1" s="318"/>
      <c r="URK1" s="318"/>
      <c r="URL1" s="318"/>
      <c r="URM1" s="318"/>
      <c r="URN1" s="318"/>
      <c r="URO1" s="318"/>
      <c r="URP1" s="318"/>
      <c r="URQ1" s="318"/>
      <c r="URR1" s="318"/>
      <c r="URS1" s="318"/>
      <c r="URT1" s="318"/>
      <c r="URU1" s="318"/>
      <c r="URV1" s="318"/>
      <c r="URW1" s="318"/>
      <c r="URX1" s="318"/>
      <c r="URY1" s="318"/>
      <c r="URZ1" s="318"/>
      <c r="USA1" s="318"/>
      <c r="USB1" s="318"/>
      <c r="USC1" s="318"/>
      <c r="USD1" s="318"/>
      <c r="USE1" s="318"/>
      <c r="USF1" s="318"/>
      <c r="USG1" s="318"/>
      <c r="USH1" s="318"/>
      <c r="USI1" s="318"/>
      <c r="USJ1" s="318"/>
      <c r="USK1" s="318"/>
      <c r="USL1" s="318"/>
      <c r="USM1" s="318"/>
      <c r="USN1" s="318"/>
      <c r="USO1" s="318"/>
      <c r="USP1" s="318"/>
      <c r="USQ1" s="318"/>
      <c r="USR1" s="318"/>
      <c r="USS1" s="318"/>
      <c r="UST1" s="318"/>
      <c r="USU1" s="318"/>
      <c r="USV1" s="318"/>
      <c r="USW1" s="318"/>
      <c r="USX1" s="318"/>
      <c r="USY1" s="318"/>
      <c r="USZ1" s="318"/>
      <c r="UTA1" s="318"/>
      <c r="UTB1" s="318"/>
      <c r="UTC1" s="318"/>
      <c r="UTD1" s="318"/>
      <c r="UTE1" s="318"/>
      <c r="UTF1" s="318"/>
      <c r="UTG1" s="318"/>
      <c r="UTH1" s="318"/>
      <c r="UTI1" s="318"/>
      <c r="UTJ1" s="318"/>
      <c r="UTK1" s="318"/>
      <c r="UTL1" s="318"/>
      <c r="UTM1" s="318"/>
      <c r="UTN1" s="318"/>
      <c r="UTO1" s="318"/>
      <c r="UTP1" s="318"/>
      <c r="UTQ1" s="318"/>
      <c r="UTR1" s="318"/>
      <c r="UTS1" s="318"/>
      <c r="UTT1" s="318"/>
      <c r="UTU1" s="318"/>
      <c r="UTV1" s="318"/>
      <c r="UTW1" s="318"/>
      <c r="UTX1" s="318"/>
      <c r="UTY1" s="318"/>
      <c r="UTZ1" s="318"/>
      <c r="UUA1" s="318"/>
      <c r="UUB1" s="318"/>
      <c r="UUC1" s="318"/>
      <c r="UUD1" s="318"/>
      <c r="UUE1" s="318"/>
      <c r="UUF1" s="318"/>
      <c r="UUG1" s="318"/>
      <c r="UUH1" s="318"/>
      <c r="UUI1" s="318"/>
      <c r="UUJ1" s="318"/>
      <c r="UUK1" s="318"/>
      <c r="UUL1" s="318"/>
      <c r="UUM1" s="318"/>
      <c r="UUN1" s="318"/>
      <c r="UUO1" s="318"/>
      <c r="UUP1" s="318"/>
      <c r="UUQ1" s="318"/>
      <c r="UUR1" s="318"/>
      <c r="UUS1" s="318"/>
      <c r="UUT1" s="318"/>
      <c r="UUU1" s="318"/>
      <c r="UUV1" s="318"/>
      <c r="UUW1" s="318"/>
      <c r="UUX1" s="318"/>
      <c r="UUY1" s="318"/>
      <c r="UUZ1" s="318"/>
      <c r="UVA1" s="318"/>
      <c r="UVB1" s="318"/>
      <c r="UVC1" s="318"/>
      <c r="UVD1" s="278"/>
      <c r="UVE1" s="278"/>
      <c r="UVF1" s="278"/>
      <c r="UVG1" s="278"/>
      <c r="UVH1" s="278"/>
      <c r="UVI1" s="278"/>
      <c r="UVJ1" s="278"/>
      <c r="UVK1" s="278"/>
      <c r="UVL1" s="278"/>
      <c r="UVM1" s="278"/>
      <c r="UVN1" s="278"/>
      <c r="UVO1" s="278"/>
      <c r="UVP1" s="278"/>
      <c r="UVQ1" s="278"/>
      <c r="UVR1" s="278"/>
      <c r="UVS1" s="278"/>
      <c r="UVT1" s="278"/>
      <c r="UVU1" s="278"/>
      <c r="UVV1" s="278"/>
      <c r="UVW1" s="278"/>
      <c r="UVX1" s="278"/>
      <c r="UVY1" s="278"/>
      <c r="UVZ1" s="278"/>
      <c r="UWA1" s="278"/>
      <c r="UWB1" s="278"/>
      <c r="UWC1" s="278"/>
      <c r="UWD1" s="278"/>
      <c r="UWE1" s="278"/>
      <c r="UWF1" s="278"/>
      <c r="UWG1" s="278"/>
      <c r="UWH1" s="278"/>
      <c r="UWI1" s="278"/>
      <c r="UWJ1" s="278"/>
      <c r="UWK1" s="278"/>
      <c r="UWL1" s="278"/>
      <c r="UWM1" s="278"/>
      <c r="UWN1" s="278"/>
      <c r="UWO1" s="278"/>
      <c r="UWP1" s="278"/>
      <c r="UWQ1" s="278"/>
      <c r="UWR1" s="278"/>
      <c r="UWS1" s="278"/>
      <c r="UWT1" s="278"/>
      <c r="UWU1" s="278"/>
      <c r="UWV1" s="278"/>
      <c r="UWW1" s="278"/>
      <c r="UWX1" s="278"/>
      <c r="UWY1" s="278"/>
      <c r="UWZ1" s="278"/>
      <c r="UXA1" s="278"/>
      <c r="UXB1" s="278"/>
      <c r="UXC1" s="278"/>
      <c r="UXD1" s="278"/>
      <c r="UXE1" s="278"/>
      <c r="UXF1" s="278"/>
      <c r="UXG1" s="278"/>
      <c r="UXH1" s="278"/>
      <c r="UXI1" s="278"/>
      <c r="UXJ1" s="278"/>
      <c r="UXK1" s="278"/>
      <c r="UXL1" s="278"/>
      <c r="UXM1" s="278"/>
      <c r="UXN1" s="278"/>
      <c r="UXO1" s="278"/>
      <c r="UXP1" s="278"/>
      <c r="UXQ1" s="278"/>
      <c r="UXR1" s="278"/>
      <c r="UXS1" s="278"/>
      <c r="UXT1" s="278"/>
      <c r="UXU1" s="278"/>
      <c r="UXV1" s="278"/>
      <c r="UXW1" s="278"/>
      <c r="UXX1" s="278"/>
      <c r="UXY1" s="278"/>
      <c r="UXZ1" s="278"/>
      <c r="UYA1" s="278"/>
      <c r="UYB1" s="278"/>
      <c r="UYC1" s="278"/>
      <c r="UYD1" s="278"/>
      <c r="UYE1" s="278"/>
      <c r="UYF1" s="278"/>
      <c r="UYG1" s="278"/>
      <c r="UYH1" s="278"/>
      <c r="UYI1" s="278"/>
      <c r="UYJ1" s="278"/>
      <c r="UYK1" s="278"/>
      <c r="UYL1" s="278"/>
      <c r="UYM1" s="278"/>
      <c r="UYN1" s="278"/>
      <c r="UYO1" s="278"/>
      <c r="UYP1" s="278"/>
      <c r="UYQ1" s="278"/>
      <c r="UYR1" s="318"/>
      <c r="UYS1" s="318"/>
      <c r="UYT1" s="318"/>
      <c r="UYU1" s="318"/>
      <c r="UYV1" s="318"/>
      <c r="UYW1" s="318"/>
      <c r="UYX1" s="318"/>
      <c r="UYY1" s="318"/>
      <c r="UYZ1" s="318"/>
      <c r="UZA1" s="318"/>
      <c r="UZB1" s="318"/>
      <c r="UZC1" s="318"/>
      <c r="UZD1" s="318"/>
      <c r="UZE1" s="318"/>
      <c r="UZF1" s="318"/>
      <c r="UZG1" s="318"/>
      <c r="UZH1" s="318"/>
      <c r="UZI1" s="318"/>
      <c r="UZJ1" s="318"/>
      <c r="UZK1" s="318"/>
      <c r="UZL1" s="318"/>
      <c r="UZM1" s="318"/>
      <c r="UZN1" s="318"/>
      <c r="UZO1" s="318"/>
      <c r="UZP1" s="318"/>
      <c r="UZQ1" s="318"/>
      <c r="UZR1" s="318"/>
      <c r="UZS1" s="318"/>
      <c r="UZT1" s="318"/>
      <c r="UZU1" s="318"/>
      <c r="UZV1" s="318"/>
      <c r="UZW1" s="318"/>
      <c r="UZX1" s="318"/>
      <c r="UZY1" s="318"/>
      <c r="UZZ1" s="318"/>
      <c r="VAA1" s="318"/>
      <c r="VAB1" s="318"/>
      <c r="VAC1" s="318"/>
      <c r="VAD1" s="318"/>
      <c r="VAE1" s="318"/>
      <c r="VAF1" s="318"/>
      <c r="VAG1" s="318"/>
      <c r="VAH1" s="318"/>
      <c r="VAI1" s="318"/>
      <c r="VAJ1" s="318"/>
      <c r="VAK1" s="318"/>
      <c r="VAL1" s="318"/>
      <c r="VAM1" s="318"/>
      <c r="VAN1" s="318"/>
      <c r="VAO1" s="318"/>
      <c r="VAP1" s="318"/>
      <c r="VAQ1" s="318"/>
      <c r="VAR1" s="318"/>
      <c r="VAS1" s="318"/>
      <c r="VAT1" s="318"/>
      <c r="VAU1" s="318"/>
      <c r="VAV1" s="318"/>
      <c r="VAW1" s="318"/>
      <c r="VAX1" s="318"/>
      <c r="VAY1" s="318"/>
      <c r="VAZ1" s="318"/>
      <c r="VBA1" s="318"/>
      <c r="VBB1" s="318"/>
      <c r="VBC1" s="318"/>
      <c r="VBD1" s="318"/>
      <c r="VBE1" s="318"/>
      <c r="VBF1" s="318"/>
      <c r="VBG1" s="318"/>
      <c r="VBH1" s="318"/>
      <c r="VBI1" s="318"/>
      <c r="VBJ1" s="318"/>
      <c r="VBK1" s="318"/>
      <c r="VBL1" s="318"/>
      <c r="VBM1" s="318"/>
      <c r="VBN1" s="318"/>
      <c r="VBO1" s="318"/>
      <c r="VBP1" s="318"/>
      <c r="VBQ1" s="318"/>
      <c r="VBR1" s="318"/>
      <c r="VBS1" s="318"/>
      <c r="VBT1" s="318"/>
      <c r="VBU1" s="318"/>
      <c r="VBV1" s="318"/>
      <c r="VBW1" s="318"/>
      <c r="VBX1" s="318"/>
      <c r="VBY1" s="318"/>
      <c r="VBZ1" s="318"/>
      <c r="VCA1" s="318"/>
      <c r="VCB1" s="318"/>
      <c r="VCC1" s="318"/>
      <c r="VCD1" s="318"/>
      <c r="VCE1" s="318"/>
      <c r="VCF1" s="318"/>
      <c r="VCG1" s="318"/>
      <c r="VCH1" s="318"/>
      <c r="VCI1" s="318"/>
      <c r="VCJ1" s="318"/>
      <c r="VCK1" s="318"/>
      <c r="VCL1" s="318"/>
      <c r="VCM1" s="318"/>
      <c r="VCN1" s="318"/>
      <c r="VCO1" s="318"/>
      <c r="VCP1" s="318"/>
      <c r="VCQ1" s="318"/>
      <c r="VCR1" s="318"/>
      <c r="VCS1" s="318"/>
      <c r="VCT1" s="318"/>
      <c r="VCU1" s="318"/>
      <c r="VCV1" s="318"/>
      <c r="VCW1" s="318"/>
      <c r="VCX1" s="318"/>
      <c r="VCY1" s="318"/>
      <c r="VCZ1" s="318"/>
      <c r="VDA1" s="318"/>
      <c r="VDB1" s="318"/>
      <c r="VDC1" s="318"/>
      <c r="VDD1" s="318"/>
      <c r="VDE1" s="318"/>
      <c r="VDF1" s="318"/>
      <c r="VDG1" s="318"/>
      <c r="VDH1" s="318"/>
      <c r="VDI1" s="318"/>
      <c r="VDJ1" s="318"/>
      <c r="VDK1" s="318"/>
      <c r="VDL1" s="318"/>
      <c r="VDM1" s="318"/>
      <c r="VDN1" s="318"/>
      <c r="VDO1" s="318"/>
      <c r="VDP1" s="318"/>
      <c r="VDQ1" s="318"/>
      <c r="VDR1" s="318"/>
      <c r="VDS1" s="318"/>
      <c r="VDT1" s="318"/>
      <c r="VDU1" s="318"/>
      <c r="VDV1" s="318"/>
      <c r="VDW1" s="318"/>
      <c r="VDX1" s="318"/>
      <c r="VDY1" s="318"/>
      <c r="VDZ1" s="318"/>
      <c r="VEA1" s="318"/>
      <c r="VEB1" s="318"/>
      <c r="VEC1" s="318"/>
      <c r="VED1" s="318"/>
      <c r="VEE1" s="318"/>
      <c r="VEF1" s="318"/>
      <c r="VEG1" s="318"/>
      <c r="VEH1" s="318"/>
      <c r="VEI1" s="318"/>
      <c r="VEJ1" s="318"/>
      <c r="VEK1" s="318"/>
      <c r="VEL1" s="318"/>
      <c r="VEM1" s="318"/>
      <c r="VEN1" s="318"/>
      <c r="VEO1" s="318"/>
      <c r="VEP1" s="318"/>
      <c r="VEQ1" s="318"/>
      <c r="VER1" s="318"/>
      <c r="VES1" s="318"/>
      <c r="VET1" s="318"/>
      <c r="VEU1" s="318"/>
      <c r="VEV1" s="318"/>
      <c r="VEW1" s="318"/>
      <c r="VEX1" s="318"/>
      <c r="VEY1" s="318"/>
      <c r="VEZ1" s="278"/>
      <c r="VFA1" s="278"/>
      <c r="VFB1" s="278"/>
      <c r="VFC1" s="278"/>
      <c r="VFD1" s="278"/>
      <c r="VFE1" s="278"/>
      <c r="VFF1" s="278"/>
      <c r="VFG1" s="278"/>
      <c r="VFH1" s="278"/>
      <c r="VFI1" s="278"/>
      <c r="VFJ1" s="278"/>
      <c r="VFK1" s="278"/>
      <c r="VFL1" s="278"/>
      <c r="VFM1" s="278"/>
      <c r="VFN1" s="278"/>
      <c r="VFO1" s="278"/>
      <c r="VFP1" s="278"/>
      <c r="VFQ1" s="278"/>
      <c r="VFR1" s="278"/>
      <c r="VFS1" s="278"/>
      <c r="VFT1" s="278"/>
      <c r="VFU1" s="278"/>
      <c r="VFV1" s="278"/>
      <c r="VFW1" s="278"/>
      <c r="VFX1" s="278"/>
      <c r="VFY1" s="278"/>
      <c r="VFZ1" s="278"/>
      <c r="VGA1" s="278"/>
      <c r="VGB1" s="278"/>
      <c r="VGC1" s="278"/>
      <c r="VGD1" s="278"/>
      <c r="VGE1" s="278"/>
      <c r="VGF1" s="278"/>
      <c r="VGG1" s="278"/>
      <c r="VGH1" s="278"/>
      <c r="VGI1" s="278"/>
      <c r="VGJ1" s="278"/>
      <c r="VGK1" s="278"/>
      <c r="VGL1" s="278"/>
      <c r="VGM1" s="278"/>
      <c r="VGN1" s="278"/>
      <c r="VGO1" s="278"/>
      <c r="VGP1" s="278"/>
      <c r="VGQ1" s="278"/>
      <c r="VGR1" s="278"/>
      <c r="VGS1" s="278"/>
      <c r="VGT1" s="278"/>
      <c r="VGU1" s="278"/>
      <c r="VGV1" s="278"/>
      <c r="VGW1" s="278"/>
      <c r="VGX1" s="278"/>
      <c r="VGY1" s="278"/>
      <c r="VGZ1" s="278"/>
      <c r="VHA1" s="278"/>
      <c r="VHB1" s="278"/>
      <c r="VHC1" s="278"/>
      <c r="VHD1" s="278"/>
      <c r="VHE1" s="278"/>
      <c r="VHF1" s="278"/>
      <c r="VHG1" s="278"/>
      <c r="VHH1" s="278"/>
      <c r="VHI1" s="278"/>
      <c r="VHJ1" s="278"/>
      <c r="VHK1" s="278"/>
      <c r="VHL1" s="278"/>
      <c r="VHM1" s="278"/>
      <c r="VHN1" s="278"/>
      <c r="VHO1" s="278"/>
      <c r="VHP1" s="278"/>
      <c r="VHQ1" s="278"/>
      <c r="VHR1" s="278"/>
      <c r="VHS1" s="278"/>
      <c r="VHT1" s="278"/>
      <c r="VHU1" s="278"/>
      <c r="VHV1" s="278"/>
      <c r="VHW1" s="278"/>
      <c r="VHX1" s="278"/>
      <c r="VHY1" s="278"/>
      <c r="VHZ1" s="278"/>
      <c r="VIA1" s="278"/>
      <c r="VIB1" s="278"/>
      <c r="VIC1" s="278"/>
      <c r="VID1" s="278"/>
      <c r="VIE1" s="278"/>
      <c r="VIF1" s="278"/>
      <c r="VIG1" s="278"/>
      <c r="VIH1" s="278"/>
      <c r="VII1" s="278"/>
      <c r="VIJ1" s="278"/>
      <c r="VIK1" s="278"/>
      <c r="VIL1" s="278"/>
      <c r="VIM1" s="278"/>
      <c r="VIN1" s="318"/>
      <c r="VIO1" s="318"/>
      <c r="VIP1" s="318"/>
      <c r="VIQ1" s="318"/>
      <c r="VIR1" s="318"/>
      <c r="VIS1" s="318"/>
      <c r="VIT1" s="318"/>
      <c r="VIU1" s="318"/>
      <c r="VIV1" s="318"/>
      <c r="VIW1" s="318"/>
      <c r="VIX1" s="318"/>
      <c r="VIY1" s="318"/>
      <c r="VIZ1" s="318"/>
      <c r="VJA1" s="318"/>
      <c r="VJB1" s="318"/>
      <c r="VJC1" s="318"/>
      <c r="VJD1" s="318"/>
      <c r="VJE1" s="318"/>
      <c r="VJF1" s="318"/>
      <c r="VJG1" s="318"/>
      <c r="VJH1" s="318"/>
      <c r="VJI1" s="318"/>
      <c r="VJJ1" s="318"/>
      <c r="VJK1" s="318"/>
      <c r="VJL1" s="318"/>
      <c r="VJM1" s="318"/>
      <c r="VJN1" s="318"/>
      <c r="VJO1" s="318"/>
      <c r="VJP1" s="318"/>
      <c r="VJQ1" s="318"/>
      <c r="VJR1" s="318"/>
      <c r="VJS1" s="318"/>
      <c r="VJT1" s="318"/>
      <c r="VJU1" s="318"/>
      <c r="VJV1" s="318"/>
      <c r="VJW1" s="318"/>
      <c r="VJX1" s="318"/>
      <c r="VJY1" s="318"/>
      <c r="VJZ1" s="318"/>
      <c r="VKA1" s="318"/>
      <c r="VKB1" s="318"/>
      <c r="VKC1" s="318"/>
      <c r="VKD1" s="318"/>
      <c r="VKE1" s="318"/>
      <c r="VKF1" s="318"/>
      <c r="VKG1" s="318"/>
      <c r="VKH1" s="318"/>
      <c r="VKI1" s="318"/>
      <c r="VKJ1" s="318"/>
      <c r="VKK1" s="318"/>
      <c r="VKL1" s="318"/>
      <c r="VKM1" s="318"/>
      <c r="VKN1" s="318"/>
      <c r="VKO1" s="318"/>
      <c r="VKP1" s="318"/>
      <c r="VKQ1" s="318"/>
      <c r="VKR1" s="318"/>
      <c r="VKS1" s="318"/>
      <c r="VKT1" s="318"/>
      <c r="VKU1" s="318"/>
      <c r="VKV1" s="318"/>
      <c r="VKW1" s="318"/>
      <c r="VKX1" s="318"/>
      <c r="VKY1" s="318"/>
      <c r="VKZ1" s="318"/>
      <c r="VLA1" s="318"/>
      <c r="VLB1" s="318"/>
      <c r="VLC1" s="318"/>
      <c r="VLD1" s="318"/>
      <c r="VLE1" s="318"/>
      <c r="VLF1" s="318"/>
      <c r="VLG1" s="318"/>
      <c r="VLH1" s="318"/>
      <c r="VLI1" s="318"/>
      <c r="VLJ1" s="318"/>
      <c r="VLK1" s="318"/>
      <c r="VLL1" s="318"/>
      <c r="VLM1" s="318"/>
      <c r="VLN1" s="318"/>
      <c r="VLO1" s="318"/>
      <c r="VLP1" s="318"/>
      <c r="VLQ1" s="318"/>
      <c r="VLR1" s="318"/>
      <c r="VLS1" s="318"/>
      <c r="VLT1" s="318"/>
      <c r="VLU1" s="318"/>
      <c r="VLV1" s="318"/>
      <c r="VLW1" s="318"/>
      <c r="VLX1" s="318"/>
      <c r="VLY1" s="318"/>
      <c r="VLZ1" s="318"/>
      <c r="VMA1" s="318"/>
      <c r="VMB1" s="318"/>
      <c r="VMC1" s="318"/>
      <c r="VMD1" s="318"/>
      <c r="VME1" s="318"/>
      <c r="VMF1" s="318"/>
      <c r="VMG1" s="318"/>
      <c r="VMH1" s="318"/>
      <c r="VMI1" s="318"/>
      <c r="VMJ1" s="318"/>
      <c r="VMK1" s="318"/>
      <c r="VML1" s="318"/>
      <c r="VMM1" s="318"/>
      <c r="VMN1" s="318"/>
      <c r="VMO1" s="318"/>
      <c r="VMP1" s="318"/>
      <c r="VMQ1" s="318"/>
      <c r="VMR1" s="318"/>
      <c r="VMS1" s="318"/>
      <c r="VMT1" s="318"/>
      <c r="VMU1" s="318"/>
      <c r="VMV1" s="318"/>
      <c r="VMW1" s="318"/>
      <c r="VMX1" s="318"/>
      <c r="VMY1" s="318"/>
      <c r="VMZ1" s="318"/>
      <c r="VNA1" s="318"/>
      <c r="VNB1" s="318"/>
      <c r="VNC1" s="318"/>
      <c r="VND1" s="318"/>
      <c r="VNE1" s="318"/>
      <c r="VNF1" s="318"/>
      <c r="VNG1" s="318"/>
      <c r="VNH1" s="318"/>
      <c r="VNI1" s="318"/>
      <c r="VNJ1" s="318"/>
      <c r="VNK1" s="318"/>
      <c r="VNL1" s="318"/>
      <c r="VNM1" s="318"/>
      <c r="VNN1" s="318"/>
      <c r="VNO1" s="318"/>
      <c r="VNP1" s="318"/>
      <c r="VNQ1" s="318"/>
      <c r="VNR1" s="318"/>
      <c r="VNS1" s="318"/>
      <c r="VNT1" s="318"/>
      <c r="VNU1" s="318"/>
      <c r="VNV1" s="318"/>
      <c r="VNW1" s="318"/>
      <c r="VNX1" s="318"/>
      <c r="VNY1" s="318"/>
      <c r="VNZ1" s="318"/>
      <c r="VOA1" s="318"/>
      <c r="VOB1" s="318"/>
      <c r="VOC1" s="318"/>
      <c r="VOD1" s="318"/>
      <c r="VOE1" s="318"/>
      <c r="VOF1" s="318"/>
      <c r="VOG1" s="318"/>
      <c r="VOH1" s="318"/>
      <c r="VOI1" s="318"/>
      <c r="VOJ1" s="318"/>
      <c r="VOK1" s="318"/>
      <c r="VOL1" s="318"/>
      <c r="VOM1" s="318"/>
      <c r="VON1" s="318"/>
      <c r="VOO1" s="318"/>
      <c r="VOP1" s="318"/>
      <c r="VOQ1" s="318"/>
      <c r="VOR1" s="318"/>
      <c r="VOS1" s="318"/>
      <c r="VOT1" s="318"/>
      <c r="VOU1" s="318"/>
      <c r="VOV1" s="278"/>
      <c r="VOW1" s="278"/>
      <c r="VOX1" s="278"/>
      <c r="VOY1" s="278"/>
      <c r="VOZ1" s="278"/>
      <c r="VPA1" s="278"/>
      <c r="VPB1" s="278"/>
      <c r="VPC1" s="278"/>
      <c r="VPD1" s="278"/>
      <c r="VPE1" s="278"/>
      <c r="VPF1" s="278"/>
      <c r="VPG1" s="278"/>
      <c r="VPH1" s="278"/>
      <c r="VPI1" s="278"/>
      <c r="VPJ1" s="278"/>
      <c r="VPK1" s="278"/>
      <c r="VPL1" s="278"/>
      <c r="VPM1" s="278"/>
      <c r="VPN1" s="278"/>
      <c r="VPO1" s="278"/>
      <c r="VPP1" s="278"/>
      <c r="VPQ1" s="278"/>
      <c r="VPR1" s="278"/>
      <c r="VPS1" s="278"/>
      <c r="VPT1" s="278"/>
      <c r="VPU1" s="278"/>
      <c r="VPV1" s="278"/>
      <c r="VPW1" s="278"/>
      <c r="VPX1" s="278"/>
      <c r="VPY1" s="278"/>
      <c r="VPZ1" s="278"/>
      <c r="VQA1" s="278"/>
      <c r="VQB1" s="278"/>
      <c r="VQC1" s="278"/>
      <c r="VQD1" s="278"/>
      <c r="VQE1" s="278"/>
      <c r="VQF1" s="278"/>
      <c r="VQG1" s="278"/>
      <c r="VQH1" s="278"/>
      <c r="VQI1" s="278"/>
      <c r="VQJ1" s="278"/>
      <c r="VQK1" s="278"/>
      <c r="VQL1" s="278"/>
      <c r="VQM1" s="278"/>
      <c r="VQN1" s="278"/>
      <c r="VQO1" s="278"/>
      <c r="VQP1" s="278"/>
      <c r="VQQ1" s="278"/>
      <c r="VQR1" s="278"/>
      <c r="VQS1" s="278"/>
      <c r="VQT1" s="278"/>
      <c r="VQU1" s="278"/>
      <c r="VQV1" s="278"/>
      <c r="VQW1" s="278"/>
      <c r="VQX1" s="278"/>
      <c r="VQY1" s="278"/>
      <c r="VQZ1" s="278"/>
      <c r="VRA1" s="278"/>
      <c r="VRB1" s="278"/>
      <c r="VRC1" s="278"/>
      <c r="VRD1" s="278"/>
      <c r="VRE1" s="278"/>
      <c r="VRF1" s="278"/>
      <c r="VRG1" s="278"/>
      <c r="VRH1" s="278"/>
      <c r="VRI1" s="278"/>
      <c r="VRJ1" s="278"/>
      <c r="VRK1" s="278"/>
      <c r="VRL1" s="278"/>
      <c r="VRM1" s="278"/>
      <c r="VRN1" s="278"/>
      <c r="VRO1" s="278"/>
      <c r="VRP1" s="278"/>
      <c r="VRQ1" s="278"/>
      <c r="VRR1" s="278"/>
      <c r="VRS1" s="278"/>
      <c r="VRT1" s="278"/>
      <c r="VRU1" s="278"/>
      <c r="VRV1" s="278"/>
      <c r="VRW1" s="278"/>
      <c r="VRX1" s="278"/>
      <c r="VRY1" s="278"/>
      <c r="VRZ1" s="278"/>
      <c r="VSA1" s="278"/>
      <c r="VSB1" s="278"/>
      <c r="VSC1" s="278"/>
      <c r="VSD1" s="278"/>
      <c r="VSE1" s="278"/>
      <c r="VSF1" s="278"/>
      <c r="VSG1" s="278"/>
      <c r="VSH1" s="278"/>
      <c r="VSI1" s="278"/>
      <c r="VSJ1" s="318"/>
      <c r="VSK1" s="318"/>
      <c r="VSL1" s="318"/>
      <c r="VSM1" s="318"/>
      <c r="VSN1" s="318"/>
      <c r="VSO1" s="318"/>
      <c r="VSP1" s="318"/>
      <c r="VSQ1" s="318"/>
      <c r="VSR1" s="318"/>
      <c r="VSS1" s="318"/>
      <c r="VST1" s="318"/>
      <c r="VSU1" s="318"/>
      <c r="VSV1" s="318"/>
      <c r="VSW1" s="318"/>
      <c r="VSX1" s="318"/>
      <c r="VSY1" s="318"/>
      <c r="VSZ1" s="318"/>
      <c r="VTA1" s="318"/>
      <c r="VTB1" s="318"/>
      <c r="VTC1" s="318"/>
      <c r="VTD1" s="318"/>
      <c r="VTE1" s="318"/>
      <c r="VTF1" s="318"/>
      <c r="VTG1" s="318"/>
      <c r="VTH1" s="318"/>
      <c r="VTI1" s="318"/>
      <c r="VTJ1" s="318"/>
      <c r="VTK1" s="318"/>
      <c r="VTL1" s="318"/>
      <c r="VTM1" s="318"/>
      <c r="VTN1" s="318"/>
      <c r="VTO1" s="318"/>
      <c r="VTP1" s="318"/>
      <c r="VTQ1" s="318"/>
      <c r="VTR1" s="318"/>
      <c r="VTS1" s="318"/>
      <c r="VTT1" s="318"/>
      <c r="VTU1" s="318"/>
      <c r="VTV1" s="318"/>
      <c r="VTW1" s="318"/>
      <c r="VTX1" s="318"/>
      <c r="VTY1" s="318"/>
      <c r="VTZ1" s="318"/>
      <c r="VUA1" s="318"/>
      <c r="VUB1" s="318"/>
      <c r="VUC1" s="318"/>
      <c r="VUD1" s="318"/>
      <c r="VUE1" s="318"/>
      <c r="VUF1" s="318"/>
      <c r="VUG1" s="318"/>
      <c r="VUH1" s="318"/>
      <c r="VUI1" s="318"/>
      <c r="VUJ1" s="318"/>
      <c r="VUK1" s="318"/>
      <c r="VUL1" s="318"/>
      <c r="VUM1" s="318"/>
      <c r="VUN1" s="318"/>
      <c r="VUO1" s="318"/>
      <c r="VUP1" s="318"/>
      <c r="VUQ1" s="318"/>
      <c r="VUR1" s="318"/>
      <c r="VUS1" s="318"/>
      <c r="VUT1" s="318"/>
      <c r="VUU1" s="318"/>
      <c r="VUV1" s="318"/>
      <c r="VUW1" s="318"/>
      <c r="VUX1" s="318"/>
      <c r="VUY1" s="318"/>
      <c r="VUZ1" s="318"/>
      <c r="VVA1" s="318"/>
      <c r="VVB1" s="318"/>
      <c r="VVC1" s="318"/>
      <c r="VVD1" s="318"/>
      <c r="VVE1" s="318"/>
      <c r="VVF1" s="318"/>
      <c r="VVG1" s="318"/>
      <c r="VVH1" s="318"/>
      <c r="VVI1" s="318"/>
      <c r="VVJ1" s="318"/>
      <c r="VVK1" s="318"/>
      <c r="VVL1" s="318"/>
      <c r="VVM1" s="318"/>
      <c r="VVN1" s="318"/>
      <c r="VVO1" s="318"/>
      <c r="VVP1" s="318"/>
      <c r="VVQ1" s="318"/>
      <c r="VVR1" s="318"/>
      <c r="VVS1" s="318"/>
      <c r="VVT1" s="318"/>
      <c r="VVU1" s="318"/>
      <c r="VVV1" s="318"/>
      <c r="VVW1" s="318"/>
      <c r="VVX1" s="318"/>
      <c r="VVY1" s="318"/>
      <c r="VVZ1" s="318"/>
      <c r="VWA1" s="318"/>
      <c r="VWB1" s="318"/>
      <c r="VWC1" s="318"/>
      <c r="VWD1" s="318"/>
      <c r="VWE1" s="318"/>
      <c r="VWF1" s="318"/>
      <c r="VWG1" s="318"/>
      <c r="VWH1" s="318"/>
      <c r="VWI1" s="318"/>
      <c r="VWJ1" s="318"/>
      <c r="VWK1" s="318"/>
      <c r="VWL1" s="318"/>
      <c r="VWM1" s="318"/>
      <c r="VWN1" s="318"/>
      <c r="VWO1" s="318"/>
      <c r="VWP1" s="318"/>
      <c r="VWQ1" s="318"/>
      <c r="VWR1" s="318"/>
      <c r="VWS1" s="318"/>
      <c r="VWT1" s="318"/>
      <c r="VWU1" s="318"/>
      <c r="VWV1" s="318"/>
      <c r="VWW1" s="318"/>
      <c r="VWX1" s="318"/>
      <c r="VWY1" s="318"/>
      <c r="VWZ1" s="318"/>
      <c r="VXA1" s="318"/>
      <c r="VXB1" s="318"/>
      <c r="VXC1" s="318"/>
      <c r="VXD1" s="318"/>
      <c r="VXE1" s="318"/>
      <c r="VXF1" s="318"/>
      <c r="VXG1" s="318"/>
      <c r="VXH1" s="318"/>
      <c r="VXI1" s="318"/>
      <c r="VXJ1" s="318"/>
      <c r="VXK1" s="318"/>
      <c r="VXL1" s="318"/>
      <c r="VXM1" s="318"/>
      <c r="VXN1" s="318"/>
      <c r="VXO1" s="318"/>
      <c r="VXP1" s="318"/>
      <c r="VXQ1" s="318"/>
      <c r="VXR1" s="318"/>
      <c r="VXS1" s="318"/>
      <c r="VXT1" s="318"/>
      <c r="VXU1" s="318"/>
      <c r="VXV1" s="318"/>
      <c r="VXW1" s="318"/>
      <c r="VXX1" s="318"/>
      <c r="VXY1" s="318"/>
      <c r="VXZ1" s="318"/>
      <c r="VYA1" s="318"/>
      <c r="VYB1" s="318"/>
      <c r="VYC1" s="318"/>
      <c r="VYD1" s="318"/>
      <c r="VYE1" s="318"/>
      <c r="VYF1" s="318"/>
      <c r="VYG1" s="318"/>
      <c r="VYH1" s="318"/>
      <c r="VYI1" s="318"/>
      <c r="VYJ1" s="318"/>
      <c r="VYK1" s="318"/>
      <c r="VYL1" s="318"/>
      <c r="VYM1" s="318"/>
      <c r="VYN1" s="318"/>
      <c r="VYO1" s="318"/>
      <c r="VYP1" s="318"/>
      <c r="VYQ1" s="318"/>
      <c r="VYR1" s="278"/>
      <c r="VYS1" s="278"/>
      <c r="VYT1" s="278"/>
      <c r="VYU1" s="278"/>
      <c r="VYV1" s="278"/>
      <c r="VYW1" s="278"/>
      <c r="VYX1" s="278"/>
      <c r="VYY1" s="278"/>
      <c r="VYZ1" s="278"/>
      <c r="VZA1" s="278"/>
      <c r="VZB1" s="278"/>
      <c r="VZC1" s="278"/>
      <c r="VZD1" s="278"/>
      <c r="VZE1" s="278"/>
      <c r="VZF1" s="278"/>
      <c r="VZG1" s="278"/>
      <c r="VZH1" s="278"/>
      <c r="VZI1" s="278"/>
      <c r="VZJ1" s="278"/>
      <c r="VZK1" s="278"/>
      <c r="VZL1" s="278"/>
      <c r="VZM1" s="278"/>
      <c r="VZN1" s="278"/>
      <c r="VZO1" s="278"/>
      <c r="VZP1" s="278"/>
      <c r="VZQ1" s="278"/>
      <c r="VZR1" s="278"/>
      <c r="VZS1" s="278"/>
      <c r="VZT1" s="278"/>
      <c r="VZU1" s="278"/>
      <c r="VZV1" s="278"/>
      <c r="VZW1" s="278"/>
      <c r="VZX1" s="278"/>
      <c r="VZY1" s="278"/>
      <c r="VZZ1" s="278"/>
      <c r="WAA1" s="278"/>
      <c r="WAB1" s="278"/>
      <c r="WAC1" s="278"/>
      <c r="WAD1" s="278"/>
      <c r="WAE1" s="278"/>
      <c r="WAF1" s="278"/>
      <c r="WAG1" s="278"/>
      <c r="WAH1" s="278"/>
      <c r="WAI1" s="278"/>
      <c r="WAJ1" s="278"/>
      <c r="WAK1" s="278"/>
      <c r="WAL1" s="278"/>
      <c r="WAM1" s="278"/>
      <c r="WAN1" s="278"/>
      <c r="WAO1" s="278"/>
      <c r="WAP1" s="278"/>
      <c r="WAQ1" s="278"/>
      <c r="WAR1" s="278"/>
      <c r="WAS1" s="278"/>
      <c r="WAT1" s="278"/>
      <c r="WAU1" s="278"/>
      <c r="WAV1" s="278"/>
      <c r="WAW1" s="278"/>
      <c r="WAX1" s="278"/>
      <c r="WAY1" s="278"/>
      <c r="WAZ1" s="278"/>
      <c r="WBA1" s="278"/>
      <c r="WBB1" s="278"/>
      <c r="WBC1" s="278"/>
      <c r="WBD1" s="278"/>
      <c r="WBE1" s="278"/>
      <c r="WBF1" s="278"/>
      <c r="WBG1" s="278"/>
      <c r="WBH1" s="278"/>
      <c r="WBI1" s="278"/>
      <c r="WBJ1" s="278"/>
      <c r="WBK1" s="278"/>
      <c r="WBL1" s="278"/>
      <c r="WBM1" s="278"/>
      <c r="WBN1" s="278"/>
      <c r="WBO1" s="278"/>
      <c r="WBP1" s="278"/>
      <c r="WBQ1" s="278"/>
      <c r="WBR1" s="278"/>
      <c r="WBS1" s="278"/>
      <c r="WBT1" s="278"/>
      <c r="WBU1" s="278"/>
      <c r="WBV1" s="278"/>
      <c r="WBW1" s="278"/>
      <c r="WBX1" s="278"/>
      <c r="WBY1" s="278"/>
      <c r="WBZ1" s="278"/>
      <c r="WCA1" s="278"/>
      <c r="WCB1" s="278"/>
      <c r="WCC1" s="278"/>
      <c r="WCD1" s="278"/>
      <c r="WCE1" s="278"/>
      <c r="WCF1" s="318"/>
      <c r="WCG1" s="318"/>
      <c r="WCH1" s="318"/>
      <c r="WCI1" s="318"/>
      <c r="WCJ1" s="318"/>
      <c r="WCK1" s="318"/>
      <c r="WCL1" s="318"/>
      <c r="WCM1" s="318"/>
      <c r="WCN1" s="318"/>
      <c r="WCO1" s="318"/>
      <c r="WCP1" s="318"/>
      <c r="WCQ1" s="318"/>
      <c r="WCR1" s="318"/>
      <c r="WCS1" s="318"/>
      <c r="WCT1" s="318"/>
      <c r="WCU1" s="318"/>
      <c r="WCV1" s="318"/>
      <c r="WCW1" s="318"/>
      <c r="WCX1" s="318"/>
      <c r="WCY1" s="318"/>
      <c r="WCZ1" s="318"/>
      <c r="WDA1" s="318"/>
      <c r="WDB1" s="318"/>
      <c r="WDC1" s="318"/>
      <c r="WDD1" s="318"/>
      <c r="WDE1" s="318"/>
      <c r="WDF1" s="318"/>
      <c r="WDG1" s="318"/>
      <c r="WDH1" s="318"/>
      <c r="WDI1" s="318"/>
      <c r="WDJ1" s="318"/>
      <c r="WDK1" s="318"/>
      <c r="WDL1" s="318"/>
      <c r="WDM1" s="318"/>
      <c r="WDN1" s="318"/>
      <c r="WDO1" s="318"/>
      <c r="WDP1" s="318"/>
      <c r="WDQ1" s="318"/>
      <c r="WDR1" s="318"/>
      <c r="WDS1" s="318"/>
      <c r="WDT1" s="318"/>
      <c r="WDU1" s="318"/>
      <c r="WDV1" s="318"/>
      <c r="WDW1" s="318"/>
      <c r="WDX1" s="318"/>
      <c r="WDY1" s="318"/>
      <c r="WDZ1" s="318"/>
      <c r="WEA1" s="318"/>
      <c r="WEB1" s="318"/>
      <c r="WEC1" s="318"/>
      <c r="WED1" s="318"/>
      <c r="WEE1" s="318"/>
      <c r="WEF1" s="318"/>
      <c r="WEG1" s="318"/>
      <c r="WEH1" s="318"/>
      <c r="WEI1" s="318"/>
      <c r="WEJ1" s="318"/>
      <c r="WEK1" s="318"/>
      <c r="WEL1" s="318"/>
      <c r="WEM1" s="318"/>
      <c r="WEN1" s="318"/>
      <c r="WEO1" s="318"/>
      <c r="WEP1" s="318"/>
      <c r="WEQ1" s="318"/>
      <c r="WER1" s="318"/>
      <c r="WES1" s="318"/>
      <c r="WET1" s="318"/>
      <c r="WEU1" s="318"/>
      <c r="WEV1" s="318"/>
      <c r="WEW1" s="318"/>
      <c r="WEX1" s="318"/>
      <c r="WEY1" s="318"/>
      <c r="WEZ1" s="318"/>
      <c r="WFA1" s="318"/>
      <c r="WFB1" s="318"/>
      <c r="WFC1" s="318"/>
      <c r="WFD1" s="318"/>
      <c r="WFE1" s="318"/>
      <c r="WFF1" s="318"/>
      <c r="WFG1" s="318"/>
      <c r="WFH1" s="318"/>
      <c r="WFI1" s="318"/>
      <c r="WFJ1" s="318"/>
      <c r="WFK1" s="318"/>
      <c r="WFL1" s="318"/>
      <c r="WFM1" s="318"/>
      <c r="WFN1" s="318"/>
      <c r="WFO1" s="318"/>
      <c r="WFP1" s="318"/>
      <c r="WFQ1" s="318"/>
      <c r="WFR1" s="318"/>
      <c r="WFS1" s="318"/>
      <c r="WFT1" s="318"/>
      <c r="WFU1" s="318"/>
      <c r="WFV1" s="318"/>
      <c r="WFW1" s="318"/>
      <c r="WFX1" s="318"/>
      <c r="WFY1" s="318"/>
      <c r="WFZ1" s="318"/>
      <c r="WGA1" s="318"/>
      <c r="WGB1" s="318"/>
      <c r="WGC1" s="318"/>
      <c r="WGD1" s="318"/>
      <c r="WGE1" s="318"/>
      <c r="WGF1" s="318"/>
      <c r="WGG1" s="318"/>
      <c r="WGH1" s="318"/>
      <c r="WGI1" s="318"/>
      <c r="WGJ1" s="318"/>
      <c r="WGK1" s="318"/>
      <c r="WGL1" s="318"/>
      <c r="WGM1" s="318"/>
      <c r="WGN1" s="318"/>
      <c r="WGO1" s="318"/>
      <c r="WGP1" s="318"/>
      <c r="WGQ1" s="318"/>
      <c r="WGR1" s="318"/>
      <c r="WGS1" s="318"/>
      <c r="WGT1" s="318"/>
      <c r="WGU1" s="318"/>
      <c r="WGV1" s="318"/>
      <c r="WGW1" s="318"/>
      <c r="WGX1" s="318"/>
      <c r="WGY1" s="318"/>
      <c r="WGZ1" s="318"/>
      <c r="WHA1" s="318"/>
      <c r="WHB1" s="318"/>
      <c r="WHC1" s="318"/>
      <c r="WHD1" s="318"/>
      <c r="WHE1" s="318"/>
      <c r="WHF1" s="318"/>
      <c r="WHG1" s="318"/>
      <c r="WHH1" s="318"/>
      <c r="WHI1" s="318"/>
      <c r="WHJ1" s="318"/>
      <c r="WHK1" s="318"/>
      <c r="WHL1" s="318"/>
      <c r="WHM1" s="318"/>
      <c r="WHN1" s="318"/>
      <c r="WHO1" s="318"/>
      <c r="WHP1" s="318"/>
      <c r="WHQ1" s="318"/>
      <c r="WHR1" s="318"/>
      <c r="WHS1" s="318"/>
      <c r="WHT1" s="318"/>
      <c r="WHU1" s="318"/>
      <c r="WHV1" s="318"/>
      <c r="WHW1" s="318"/>
      <c r="WHX1" s="318"/>
      <c r="WHY1" s="318"/>
      <c r="WHZ1" s="318"/>
      <c r="WIA1" s="318"/>
      <c r="WIB1" s="318"/>
      <c r="WIC1" s="318"/>
      <c r="WID1" s="318"/>
      <c r="WIE1" s="318"/>
      <c r="WIF1" s="318"/>
      <c r="WIG1" s="318"/>
      <c r="WIH1" s="318"/>
      <c r="WII1" s="318"/>
      <c r="WIJ1" s="318"/>
      <c r="WIK1" s="318"/>
      <c r="WIL1" s="318"/>
      <c r="WIM1" s="318"/>
      <c r="WIN1" s="278"/>
      <c r="WIO1" s="278"/>
      <c r="WIP1" s="278"/>
      <c r="WIQ1" s="278"/>
      <c r="WIR1" s="278"/>
      <c r="WIS1" s="278"/>
      <c r="WIT1" s="278"/>
      <c r="WIU1" s="278"/>
      <c r="WIV1" s="278"/>
      <c r="WIW1" s="278"/>
      <c r="WIX1" s="278"/>
      <c r="WIY1" s="278"/>
      <c r="WIZ1" s="278"/>
      <c r="WJA1" s="278"/>
      <c r="WJB1" s="278"/>
      <c r="WJC1" s="278"/>
      <c r="WJD1" s="278"/>
      <c r="WJE1" s="278"/>
      <c r="WJF1" s="278"/>
      <c r="WJG1" s="278"/>
      <c r="WJH1" s="278"/>
      <c r="WJI1" s="278"/>
      <c r="WJJ1" s="278"/>
      <c r="WJK1" s="278"/>
      <c r="WJL1" s="278"/>
      <c r="WJM1" s="278"/>
      <c r="WJN1" s="278"/>
      <c r="WJO1" s="278"/>
      <c r="WJP1" s="278"/>
      <c r="WJQ1" s="278"/>
      <c r="WJR1" s="278"/>
      <c r="WJS1" s="278"/>
      <c r="WJT1" s="278"/>
      <c r="WJU1" s="278"/>
      <c r="WJV1" s="278"/>
      <c r="WJW1" s="278"/>
      <c r="WJX1" s="278"/>
      <c r="WJY1" s="278"/>
      <c r="WJZ1" s="278"/>
      <c r="WKA1" s="278"/>
      <c r="WKB1" s="278"/>
      <c r="WKC1" s="278"/>
      <c r="WKD1" s="278"/>
      <c r="WKE1" s="278"/>
      <c r="WKF1" s="278"/>
      <c r="WKG1" s="278"/>
      <c r="WKH1" s="278"/>
      <c r="WKI1" s="278"/>
      <c r="WKJ1" s="278"/>
      <c r="WKK1" s="278"/>
      <c r="WKL1" s="278"/>
      <c r="WKM1" s="278"/>
      <c r="WKN1" s="278"/>
      <c r="WKO1" s="278"/>
      <c r="WKP1" s="278"/>
      <c r="WKQ1" s="278"/>
      <c r="WKR1" s="278"/>
      <c r="WKS1" s="278"/>
      <c r="WKT1" s="278"/>
      <c r="WKU1" s="278"/>
      <c r="WKV1" s="278"/>
      <c r="WKW1" s="278"/>
      <c r="WKX1" s="278"/>
      <c r="WKY1" s="278"/>
      <c r="WKZ1" s="278"/>
      <c r="WLA1" s="278"/>
      <c r="WLB1" s="278"/>
      <c r="WLC1" s="278"/>
      <c r="WLD1" s="278"/>
      <c r="WLE1" s="278"/>
      <c r="WLF1" s="278"/>
      <c r="WLG1" s="278"/>
      <c r="WLH1" s="278"/>
      <c r="WLI1" s="278"/>
      <c r="WLJ1" s="278"/>
      <c r="WLK1" s="278"/>
      <c r="WLL1" s="278"/>
      <c r="WLM1" s="278"/>
      <c r="WLN1" s="278"/>
      <c r="WLO1" s="278"/>
      <c r="WLP1" s="278"/>
      <c r="WLQ1" s="278"/>
      <c r="WLR1" s="278"/>
      <c r="WLS1" s="278"/>
      <c r="WLT1" s="278"/>
      <c r="WLU1" s="278"/>
      <c r="WLV1" s="278"/>
      <c r="WLW1" s="278"/>
      <c r="WLX1" s="278"/>
      <c r="WLY1" s="278"/>
      <c r="WLZ1" s="278"/>
      <c r="WMA1" s="278"/>
      <c r="WMB1" s="318"/>
      <c r="WMC1" s="318"/>
      <c r="WMD1" s="318"/>
      <c r="WME1" s="318"/>
      <c r="WMF1" s="318"/>
      <c r="WMG1" s="318"/>
      <c r="WMH1" s="318"/>
      <c r="WMI1" s="318"/>
      <c r="WMJ1" s="318"/>
      <c r="WMK1" s="318"/>
      <c r="WML1" s="318"/>
      <c r="WMM1" s="318"/>
      <c r="WMN1" s="318"/>
      <c r="WMO1" s="318"/>
      <c r="WMP1" s="318"/>
      <c r="WMQ1" s="318"/>
      <c r="WMR1" s="318"/>
      <c r="WMS1" s="318"/>
      <c r="WMT1" s="318"/>
      <c r="WMU1" s="318"/>
      <c r="WMV1" s="318"/>
      <c r="WMW1" s="318"/>
      <c r="WMX1" s="318"/>
      <c r="WMY1" s="318"/>
      <c r="WMZ1" s="318"/>
      <c r="WNA1" s="318"/>
      <c r="WNB1" s="318"/>
      <c r="WNC1" s="318"/>
      <c r="WND1" s="318"/>
      <c r="WNE1" s="318"/>
      <c r="WNF1" s="318"/>
      <c r="WNG1" s="318"/>
      <c r="WNH1" s="318"/>
      <c r="WNI1" s="318"/>
      <c r="WNJ1" s="318"/>
      <c r="WNK1" s="318"/>
      <c r="WNL1" s="318"/>
      <c r="WNM1" s="318"/>
      <c r="WNN1" s="318"/>
      <c r="WNO1" s="318"/>
      <c r="WNP1" s="318"/>
      <c r="WNQ1" s="318"/>
      <c r="WNR1" s="318"/>
      <c r="WNS1" s="318"/>
      <c r="WNT1" s="318"/>
      <c r="WNU1" s="318"/>
      <c r="WNV1" s="318"/>
      <c r="WNW1" s="318"/>
      <c r="WNX1" s="318"/>
      <c r="WNY1" s="318"/>
      <c r="WNZ1" s="318"/>
      <c r="WOA1" s="318"/>
      <c r="WOB1" s="318"/>
      <c r="WOC1" s="318"/>
      <c r="WOD1" s="318"/>
      <c r="WOE1" s="318"/>
      <c r="WOF1" s="318"/>
      <c r="WOG1" s="318"/>
      <c r="WOH1" s="318"/>
      <c r="WOI1" s="318"/>
      <c r="WOJ1" s="318"/>
      <c r="WOK1" s="318"/>
      <c r="WOL1" s="318"/>
      <c r="WOM1" s="318"/>
      <c r="WON1" s="318"/>
      <c r="WOO1" s="318"/>
      <c r="WOP1" s="318"/>
      <c r="WOQ1" s="318"/>
      <c r="WOR1" s="318"/>
      <c r="WOS1" s="318"/>
      <c r="WOT1" s="318"/>
      <c r="WOU1" s="318"/>
      <c r="WOV1" s="318"/>
      <c r="WOW1" s="318"/>
      <c r="WOX1" s="318"/>
      <c r="WOY1" s="318"/>
      <c r="WOZ1" s="318"/>
      <c r="WPA1" s="318"/>
      <c r="WPB1" s="318"/>
      <c r="WPC1" s="318"/>
      <c r="WPD1" s="318"/>
      <c r="WPE1" s="318"/>
      <c r="WPF1" s="318"/>
      <c r="WPG1" s="318"/>
      <c r="WPH1" s="318"/>
      <c r="WPI1" s="318"/>
      <c r="WPJ1" s="318"/>
      <c r="WPK1" s="318"/>
      <c r="WPL1" s="318"/>
      <c r="WPM1" s="318"/>
      <c r="WPN1" s="318"/>
      <c r="WPO1" s="318"/>
      <c r="WPP1" s="318"/>
      <c r="WPQ1" s="318"/>
      <c r="WPR1" s="318"/>
      <c r="WPS1" s="318"/>
      <c r="WPT1" s="318"/>
      <c r="WPU1" s="318"/>
      <c r="WPV1" s="318"/>
      <c r="WPW1" s="318"/>
      <c r="WPX1" s="318"/>
      <c r="WPY1" s="318"/>
      <c r="WPZ1" s="318"/>
      <c r="WQA1" s="318"/>
      <c r="WQB1" s="318"/>
      <c r="WQC1" s="318"/>
      <c r="WQD1" s="318"/>
      <c r="WQE1" s="318"/>
      <c r="WQF1" s="318"/>
      <c r="WQG1" s="318"/>
      <c r="WQH1" s="318"/>
      <c r="WQI1" s="318"/>
      <c r="WQJ1" s="318"/>
      <c r="WQK1" s="318"/>
      <c r="WQL1" s="318"/>
      <c r="WQM1" s="318"/>
      <c r="WQN1" s="318"/>
      <c r="WQO1" s="318"/>
      <c r="WQP1" s="318"/>
      <c r="WQQ1" s="318"/>
      <c r="WQR1" s="318"/>
      <c r="WQS1" s="318"/>
      <c r="WQT1" s="318"/>
      <c r="WQU1" s="318"/>
      <c r="WQV1" s="318"/>
      <c r="WQW1" s="318"/>
      <c r="WQX1" s="318"/>
      <c r="WQY1" s="318"/>
      <c r="WQZ1" s="318"/>
      <c r="WRA1" s="318"/>
      <c r="WRB1" s="318"/>
      <c r="WRC1" s="318"/>
      <c r="WRD1" s="318"/>
      <c r="WRE1" s="318"/>
      <c r="WRF1" s="318"/>
      <c r="WRG1" s="318"/>
      <c r="WRH1" s="318"/>
      <c r="WRI1" s="318"/>
      <c r="WRJ1" s="318"/>
      <c r="WRK1" s="318"/>
      <c r="WRL1" s="318"/>
      <c r="WRM1" s="318"/>
      <c r="WRN1" s="318"/>
      <c r="WRO1" s="318"/>
      <c r="WRP1" s="318"/>
      <c r="WRQ1" s="318"/>
      <c r="WRR1" s="318"/>
      <c r="WRS1" s="318"/>
      <c r="WRT1" s="318"/>
      <c r="WRU1" s="318"/>
      <c r="WRV1" s="318"/>
      <c r="WRW1" s="318"/>
      <c r="WRX1" s="318"/>
      <c r="WRY1" s="318"/>
      <c r="WRZ1" s="318"/>
      <c r="WSA1" s="318"/>
      <c r="WSB1" s="318"/>
      <c r="WSC1" s="318"/>
      <c r="WSD1" s="318"/>
      <c r="WSE1" s="318"/>
      <c r="WSF1" s="318"/>
      <c r="WSG1" s="318"/>
      <c r="WSH1" s="318"/>
      <c r="WSI1" s="318"/>
      <c r="WSJ1" s="278"/>
      <c r="WSK1" s="278"/>
      <c r="WSL1" s="278"/>
      <c r="WSM1" s="278"/>
      <c r="WSN1" s="278"/>
      <c r="WSO1" s="278"/>
      <c r="WSP1" s="278"/>
      <c r="WSQ1" s="278"/>
      <c r="WSR1" s="278"/>
      <c r="WSS1" s="278"/>
      <c r="WST1" s="278"/>
      <c r="WSU1" s="278"/>
      <c r="WSV1" s="278"/>
      <c r="WSW1" s="278"/>
      <c r="WSX1" s="278"/>
      <c r="WSY1" s="278"/>
      <c r="WSZ1" s="278"/>
      <c r="WTA1" s="278"/>
      <c r="WTB1" s="278"/>
      <c r="WTC1" s="278"/>
      <c r="WTD1" s="278"/>
      <c r="WTE1" s="278"/>
      <c r="WTF1" s="278"/>
      <c r="WTG1" s="278"/>
      <c r="WTH1" s="278"/>
      <c r="WTI1" s="278"/>
      <c r="WTJ1" s="278"/>
      <c r="WTK1" s="278"/>
      <c r="WTL1" s="278"/>
      <c r="WTM1" s="278"/>
      <c r="WTN1" s="278"/>
      <c r="WTO1" s="278"/>
      <c r="WTP1" s="278"/>
      <c r="WTQ1" s="278"/>
      <c r="WTR1" s="278"/>
      <c r="WTS1" s="278"/>
      <c r="WTT1" s="278"/>
      <c r="WTU1" s="278"/>
      <c r="WTV1" s="278"/>
      <c r="WTW1" s="278"/>
      <c r="WTX1" s="278"/>
      <c r="WTY1" s="278"/>
      <c r="WTZ1" s="278"/>
      <c r="WUA1" s="278"/>
      <c r="WUB1" s="278"/>
      <c r="WUC1" s="278"/>
      <c r="WUD1" s="278"/>
      <c r="WUE1" s="278"/>
      <c r="WUF1" s="278"/>
      <c r="WUG1" s="278"/>
      <c r="WUH1" s="278"/>
      <c r="WUI1" s="278"/>
      <c r="WUJ1" s="278"/>
      <c r="WUK1" s="278"/>
      <c r="WUL1" s="278"/>
      <c r="WUM1" s="278"/>
      <c r="WUN1" s="278"/>
      <c r="WUO1" s="278"/>
      <c r="WUP1" s="278"/>
      <c r="WUQ1" s="278"/>
      <c r="WUR1" s="278"/>
      <c r="WUS1" s="278"/>
      <c r="WUT1" s="278"/>
      <c r="WUU1" s="278"/>
      <c r="WUV1" s="278"/>
      <c r="WUW1" s="278"/>
      <c r="WUX1" s="278"/>
      <c r="WUY1" s="278"/>
      <c r="WUZ1" s="278"/>
      <c r="WVA1" s="278"/>
      <c r="WVB1" s="278"/>
      <c r="WVC1" s="278"/>
      <c r="WVD1" s="278"/>
      <c r="WVE1" s="278"/>
      <c r="WVF1" s="278"/>
      <c r="WVG1" s="278"/>
      <c r="WVH1" s="278"/>
      <c r="WVI1" s="278"/>
      <c r="WVJ1" s="278"/>
      <c r="WVK1" s="278"/>
      <c r="WVL1" s="278"/>
      <c r="WVM1" s="278"/>
      <c r="WVN1" s="278"/>
      <c r="WVO1" s="278"/>
      <c r="WVP1" s="278"/>
      <c r="WVQ1" s="278"/>
      <c r="WVR1" s="278"/>
      <c r="WVS1" s="278"/>
      <c r="WVT1" s="278"/>
      <c r="WVU1" s="278"/>
      <c r="WVV1" s="278"/>
      <c r="WVW1" s="278"/>
      <c r="WVX1" s="278"/>
    </row>
    <row r="2" spans="1:16144" ht="16.149999999999999" thickBot="1">
      <c r="A2" s="11"/>
      <c r="B2" s="11" t="str">
        <f>+"AÑO: "&amp;F2</f>
        <v>AÑO: 2025</v>
      </c>
      <c r="C2" s="11"/>
      <c r="D2" s="14"/>
      <c r="E2" s="49">
        <v>2023</v>
      </c>
      <c r="F2" s="49">
        <v>2025</v>
      </c>
      <c r="G2" s="50"/>
      <c r="H2" s="50"/>
      <c r="I2" s="50"/>
      <c r="J2" s="50"/>
      <c r="K2" s="50"/>
      <c r="L2" s="50"/>
      <c r="M2" s="50"/>
      <c r="N2" s="50"/>
      <c r="O2" s="50"/>
      <c r="P2" s="51"/>
      <c r="Q2" s="52"/>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row>
    <row r="3" spans="1:16144" ht="16.149999999999999" thickBot="1">
      <c r="A3" s="13"/>
      <c r="B3" s="11"/>
      <c r="C3" s="11"/>
      <c r="D3" s="14"/>
      <c r="E3" s="18">
        <v>12</v>
      </c>
      <c r="F3" s="18">
        <v>1</v>
      </c>
      <c r="G3" s="18">
        <v>2</v>
      </c>
      <c r="H3" s="18">
        <v>3</v>
      </c>
      <c r="I3" s="18">
        <v>4</v>
      </c>
      <c r="J3" s="18">
        <v>5</v>
      </c>
      <c r="K3" s="18">
        <v>6</v>
      </c>
      <c r="L3" s="18">
        <v>7</v>
      </c>
      <c r="M3" s="18">
        <v>8</v>
      </c>
      <c r="N3" s="18">
        <v>9</v>
      </c>
      <c r="O3" s="18">
        <v>10</v>
      </c>
      <c r="P3" s="18">
        <v>11</v>
      </c>
      <c r="Q3" s="18">
        <v>12</v>
      </c>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row>
    <row r="4" spans="1:16144" s="37" customFormat="1" ht="27.6" thickTop="1" thickBot="1">
      <c r="A4" s="35"/>
      <c r="B4" s="17" t="s">
        <v>401</v>
      </c>
      <c r="C4" s="36" t="s">
        <v>402</v>
      </c>
      <c r="D4" s="36" t="s">
        <v>403</v>
      </c>
      <c r="E4" s="35" t="s">
        <v>404</v>
      </c>
      <c r="F4" s="35" t="s">
        <v>73</v>
      </c>
      <c r="G4" s="35" t="s">
        <v>291</v>
      </c>
      <c r="H4" s="35" t="s">
        <v>405</v>
      </c>
      <c r="I4" s="35" t="s">
        <v>406</v>
      </c>
      <c r="J4" s="35" t="s">
        <v>407</v>
      </c>
      <c r="K4" s="35" t="s">
        <v>408</v>
      </c>
      <c r="L4" s="35" t="s">
        <v>409</v>
      </c>
      <c r="M4" s="35" t="s">
        <v>410</v>
      </c>
      <c r="N4" s="35" t="s">
        <v>411</v>
      </c>
      <c r="O4" s="35" t="s">
        <v>412</v>
      </c>
      <c r="P4" s="35" t="s">
        <v>413</v>
      </c>
      <c r="Q4" s="35" t="s">
        <v>404</v>
      </c>
      <c r="R4" s="57" t="s">
        <v>414</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row>
    <row r="5" spans="1:16144" ht="15" thickTop="1">
      <c r="A5" s="3">
        <v>2.1</v>
      </c>
      <c r="B5" s="292" t="s">
        <v>415</v>
      </c>
      <c r="C5" s="4">
        <f>+F5</f>
        <v>0</v>
      </c>
      <c r="D5" s="4">
        <f>+F5</f>
        <v>0</v>
      </c>
      <c r="E5" s="5">
        <f>COUNTIFS(Probacionistas!$AR:$AR,"&lt;&gt;"" ",Probacionistas!$AT:$AT,"Si",Probacionistas!$AR:$AR,"Asistió",Probacionistas!$R:$R,"Inscrito nuevo",Probacionistas!$F:$F,"&gt;="&amp;DATEVALUE("01/"&amp;E3&amp;"/"&amp;$E$2),Probacionistas!$F:$F,"&lt;="&amp;EOMONTH(DATEVALUE("01/"&amp;E3&amp;"/"&amp;$E$2),0))</f>
        <v>0</v>
      </c>
      <c r="F5" s="293">
        <v>0</v>
      </c>
      <c r="G5" s="294">
        <f t="shared" ref="G5:Q5" si="0">+F12</f>
        <v>0</v>
      </c>
      <c r="H5" s="294">
        <f t="shared" si="0"/>
        <v>0</v>
      </c>
      <c r="I5" s="294">
        <f t="shared" si="0"/>
        <v>0</v>
      </c>
      <c r="J5" s="294">
        <f t="shared" si="0"/>
        <v>0</v>
      </c>
      <c r="K5" s="294">
        <f t="shared" si="0"/>
        <v>0</v>
      </c>
      <c r="L5" s="294">
        <f t="shared" si="0"/>
        <v>0</v>
      </c>
      <c r="M5" s="294">
        <f t="shared" si="0"/>
        <v>0</v>
      </c>
      <c r="N5" s="294">
        <f t="shared" si="0"/>
        <v>0</v>
      </c>
      <c r="O5" s="294">
        <f t="shared" si="0"/>
        <v>0</v>
      </c>
      <c r="P5" s="294">
        <f t="shared" si="0"/>
        <v>0</v>
      </c>
      <c r="Q5" s="294">
        <f t="shared" si="0"/>
        <v>0</v>
      </c>
      <c r="R5" s="56" t="str">
        <f>+Probacionistas!$B$1</f>
        <v>Lima - Breña</v>
      </c>
    </row>
    <row r="6" spans="1:16144">
      <c r="A6" s="3"/>
      <c r="B6" s="9"/>
      <c r="C6" s="4"/>
      <c r="D6" s="4"/>
      <c r="E6" s="6"/>
      <c r="F6" s="6"/>
      <c r="G6" s="6"/>
      <c r="H6" s="6"/>
      <c r="I6" s="6"/>
      <c r="J6" s="6"/>
      <c r="K6" s="6"/>
      <c r="L6" s="6"/>
      <c r="M6" s="6"/>
      <c r="N6" s="6"/>
      <c r="O6" s="6"/>
      <c r="P6" s="6"/>
      <c r="Q6" s="6"/>
      <c r="R6" s="56" t="str">
        <f>+Probacionistas!$B$1</f>
        <v>Lima - Breña</v>
      </c>
    </row>
    <row r="7" spans="1:16144">
      <c r="A7" s="3">
        <v>2.8</v>
      </c>
      <c r="B7" s="295" t="s">
        <v>416</v>
      </c>
      <c r="C7" s="4">
        <f>+SUM(F7:K7)</f>
        <v>300</v>
      </c>
      <c r="D7" s="4">
        <f>+SUM(F7:Q7)</f>
        <v>600</v>
      </c>
      <c r="E7" s="8">
        <v>0</v>
      </c>
      <c r="F7" s="294">
        <f>COUNTIFS(Probacionistas!$AP:$AP,"&lt;&gt;"" ",Probacionistas!$P:$P,"Inscrito nuevo",Probacionistas!$F:$F,"&gt;="&amp;DATEVALUE("01/"&amp;F3&amp;"/"&amp;$F$2),Probacionistas!$F:$F,"&lt;="&amp;EOMONTH(DATEVALUE("01/"&amp;F3&amp;"/"&amp;$F$2),0))</f>
        <v>50</v>
      </c>
      <c r="G7" s="294">
        <f>COUNTIFS(Probacionistas!$AP:$AP,"&lt;&gt;"" ",Probacionistas!$P:$P,"Inscrito nuevo",Probacionistas!$F:$F,"&gt;="&amp;DATEVALUE("01/"&amp;G3&amp;"/"&amp;$F$2),Probacionistas!$F:$F,"&lt;="&amp;EOMONTH(DATEVALUE("01/"&amp;G3&amp;"/"&amp;$F$2),0))</f>
        <v>50</v>
      </c>
      <c r="H7" s="294">
        <f>COUNTIFS(Probacionistas!$AP:$AP,"&lt;&gt;"" ",Probacionistas!$P:$P,"Inscrito nuevo",Probacionistas!$F:$F,"&gt;="&amp;DATEVALUE("01/"&amp;H3&amp;"/"&amp;$F$2),Probacionistas!$F:$F,"&lt;="&amp;EOMONTH(DATEVALUE("01/"&amp;H3&amp;"/"&amp;$F$2),0))</f>
        <v>50</v>
      </c>
      <c r="I7" s="294">
        <f>COUNTIFS(Probacionistas!$AP:$AP,"&lt;&gt;"" ",Probacionistas!$P:$P,"Inscrito nuevo",Probacionistas!$F:$F,"&gt;="&amp;DATEVALUE("01/"&amp;I3&amp;"/"&amp;$F$2),Probacionistas!$F:$F,"&lt;="&amp;EOMONTH(DATEVALUE("01/"&amp;I3&amp;"/"&amp;$F$2),0))</f>
        <v>50</v>
      </c>
      <c r="J7" s="294">
        <f>COUNTIFS(Probacionistas!$AP:$AP,"&lt;&gt;"" ",Probacionistas!$P:$P,"Inscrito nuevo",Probacionistas!$F:$F,"&gt;="&amp;DATEVALUE("01/"&amp;J3&amp;"/"&amp;$F$2),Probacionistas!$F:$F,"&lt;="&amp;EOMONTH(DATEVALUE("01/"&amp;J3&amp;"/"&amp;$F$2),0))</f>
        <v>50</v>
      </c>
      <c r="K7" s="294">
        <f>COUNTIFS(Probacionistas!$AP:$AP,"&lt;&gt;"" ",Probacionistas!$P:$P,"Inscrito nuevo",Probacionistas!$F:$F,"&gt;="&amp;DATEVALUE("01/"&amp;K3&amp;"/"&amp;$F$2),Probacionistas!$F:$F,"&lt;="&amp;EOMONTH(DATEVALUE("01/"&amp;K3&amp;"/"&amp;$F$2),0))</f>
        <v>50</v>
      </c>
      <c r="L7" s="294">
        <f>COUNTIFS(Probacionistas!$AP:$AP,"&lt;&gt;"" ",Probacionistas!$P:$P,"Inscrito nuevo",Probacionistas!$F:$F,"&gt;="&amp;DATEVALUE("01/"&amp;L3&amp;"/"&amp;$F$2),Probacionistas!$F:$F,"&lt;="&amp;EOMONTH(DATEVALUE("01/"&amp;L3&amp;"/"&amp;$F$2),0))</f>
        <v>50</v>
      </c>
      <c r="M7" s="294">
        <f>COUNTIFS(Probacionistas!$AP:$AP,"&lt;&gt;"" ",Probacionistas!$P:$P,"Inscrito nuevo",Probacionistas!$F:$F,"&gt;="&amp;DATEVALUE("01/"&amp;M3&amp;"/"&amp;$F$2),Probacionistas!$F:$F,"&lt;="&amp;EOMONTH(DATEVALUE("01/"&amp;M3&amp;"/"&amp;$F$2),0))</f>
        <v>50</v>
      </c>
      <c r="N7" s="294">
        <f>COUNTIFS(Probacionistas!$AP:$AP,"&lt;&gt;"" ",Probacionistas!$P:$P,"Inscrito nuevo",Probacionistas!$F:$F,"&gt;="&amp;DATEVALUE("01/"&amp;N3&amp;"/"&amp;$F$2),Probacionistas!$F:$F,"&lt;="&amp;EOMONTH(DATEVALUE("01/"&amp;N3&amp;"/"&amp;$F$2),0))</f>
        <v>50</v>
      </c>
      <c r="O7" s="294">
        <f>COUNTIFS(Probacionistas!$AP:$AP,"&lt;&gt;"" ",Probacionistas!$P:$P,"Inscrito nuevo",Probacionistas!$F:$F,"&gt;="&amp;DATEVALUE("01/"&amp;O3&amp;"/"&amp;$F$2),Probacionistas!$F:$F,"&lt;="&amp;EOMONTH(DATEVALUE("01/"&amp;O3&amp;"/"&amp;$F$2),0))</f>
        <v>50</v>
      </c>
      <c r="P7" s="294">
        <f>COUNTIFS(Probacionistas!$AP:$AP,"&lt;&gt;"" ",Probacionistas!$P:$P,"Inscrito nuevo",Probacionistas!$F:$F,"&gt;="&amp;DATEVALUE("01/"&amp;P3&amp;"/"&amp;$F$2),Probacionistas!$F:$F,"&lt;="&amp;EOMONTH(DATEVALUE("01/"&amp;P3&amp;"/"&amp;$F$2),0))</f>
        <v>50</v>
      </c>
      <c r="Q7" s="294">
        <f>COUNTIFS(Probacionistas!$AP:$AP,"&lt;&gt;"" ",Probacionistas!$P:$P,"Inscrito nuevo",Probacionistas!$F:$F,"&gt;="&amp;DATEVALUE("01/"&amp;Q3&amp;"/"&amp;$F$2),Probacionistas!$F:$F,"&lt;="&amp;EOMONTH(DATEVALUE("01/"&amp;Q3&amp;"/"&amp;$F$2),0))</f>
        <v>50</v>
      </c>
      <c r="R7" s="56" t="str">
        <f>+Probacionistas!$B$1</f>
        <v>Lima - Breña</v>
      </c>
      <c r="S7" s="62"/>
    </row>
    <row r="8" spans="1:16144">
      <c r="A8" s="3">
        <v>2.82</v>
      </c>
      <c r="B8" s="295" t="s">
        <v>417</v>
      </c>
      <c r="C8" s="4">
        <f ca="1">+SUM(F8:K8)</f>
        <v>90</v>
      </c>
      <c r="D8" s="4">
        <f ca="1">+SUM(F8:Q8)</f>
        <v>180</v>
      </c>
      <c r="E8" s="22">
        <f>COUNTIFS(Probacionistas!$O:$O,"&lt;&gt;"" ",Probacionistas!$AR:$AR,"Asistió",Probacionistas!$X:$X,"&gt;="&amp;DATEVALUE("01/"&amp;E3&amp;"/"&amp;$E$2),Probacionistas!$W:$W,"&lt;="&amp;EOMONTH(DATEVALUE("01/"&amp;E3&amp;"/"&amp;$E$2),0) )</f>
        <v>0</v>
      </c>
      <c r="F8" s="294">
        <f ca="1">COUNTIFS(Probacionistas!$P:$P,"Inscrito nuevo",Probacionistas!$AP:$AP,"Asistió",Probacionistas!$F:$F,"&lt;="&amp;EOMONTH(DATEVALUE("01/"&amp;F3&amp;"/"&amp;$F$2),0),Probacionistas!$V:$V,"&gt;="&amp;DATEVALUE("01/"&amp;F3&amp;"/"&amp;$F$2),Probacionistas!$N:$N, "&lt;="&amp;"28")</f>
        <v>15</v>
      </c>
      <c r="G8" s="294">
        <f ca="1">COUNTIFS(Probacionistas!$P:$P,"Inscrito nuevo",Probacionistas!$AP:$AP,"Asistió",Probacionistas!$F:$F,"&lt;="&amp;EOMONTH(DATEVALUE("01/"&amp;G3&amp;"/"&amp;$F$2),0),Probacionistas!$V:$V,"&gt;="&amp;DATEVALUE("01/"&amp;G3&amp;"/"&amp;$F$2),Probacionistas!$N:$N, "&lt;="&amp;"28")</f>
        <v>15</v>
      </c>
      <c r="H8" s="294">
        <f ca="1">COUNTIFS(Probacionistas!$P:$P,"Inscrito nuevo",Probacionistas!$AP:$AP,"Asistió",Probacionistas!$F:$F,"&lt;="&amp;EOMONTH(DATEVALUE("01/"&amp;H3&amp;"/"&amp;$F$2),0),Probacionistas!$V:$V,"&gt;="&amp;DATEVALUE("01/"&amp;H3&amp;"/"&amp;$F$2),Probacionistas!$N:$N, "&lt;="&amp;"28")</f>
        <v>15</v>
      </c>
      <c r="I8" s="294">
        <f ca="1">COUNTIFS(Probacionistas!$P:$P,"Inscrito nuevo",Probacionistas!$AP:$AP,"Asistió",Probacionistas!$F:$F,"&lt;="&amp;EOMONTH(DATEVALUE("01/"&amp;I3&amp;"/"&amp;$F$2),0),Probacionistas!$V:$V,"&gt;="&amp;DATEVALUE("01/"&amp;I3&amp;"/"&amp;$F$2),Probacionistas!$N:$N, "&lt;="&amp;"28")</f>
        <v>15</v>
      </c>
      <c r="J8" s="294">
        <f ca="1">COUNTIFS(Probacionistas!$P:$P,"Inscrito nuevo",Probacionistas!$AP:$AP,"Asistió",Probacionistas!$F:$F,"&lt;="&amp;EOMONTH(DATEVALUE("01/"&amp;J3&amp;"/"&amp;$F$2),0),Probacionistas!$V:$V,"&gt;="&amp;DATEVALUE("01/"&amp;J3&amp;"/"&amp;$F$2),Probacionistas!$N:$N, "&lt;="&amp;"28")</f>
        <v>15</v>
      </c>
      <c r="K8" s="294">
        <f ca="1">COUNTIFS(Probacionistas!$P:$P,"Inscrito nuevo",Probacionistas!$AP:$AP,"Asistió",Probacionistas!$F:$F,"&lt;="&amp;EOMONTH(DATEVALUE("01/"&amp;K3&amp;"/"&amp;$F$2),0),Probacionistas!$V:$V,"&gt;="&amp;DATEVALUE("01/"&amp;K3&amp;"/"&amp;$F$2),Probacionistas!$N:$N, "&lt;="&amp;"28")</f>
        <v>15</v>
      </c>
      <c r="L8" s="294">
        <f ca="1">COUNTIFS(Probacionistas!$P:$P,"Inscrito nuevo",Probacionistas!$AP:$AP,"Asistió",Probacionistas!$F:$F,"&lt;="&amp;EOMONTH(DATEVALUE("01/"&amp;L3&amp;"/"&amp;$F$2),0),Probacionistas!$V:$V,"&gt;="&amp;DATEVALUE("01/"&amp;L3&amp;"/"&amp;$F$2),Probacionistas!$N:$N, "&lt;="&amp;"28")</f>
        <v>15</v>
      </c>
      <c r="M8" s="294">
        <f ca="1">COUNTIFS(Probacionistas!$P:$P,"Inscrito nuevo",Probacionistas!$AP:$AP,"Asistió",Probacionistas!$F:$F,"&lt;="&amp;EOMONTH(DATEVALUE("01/"&amp;M3&amp;"/"&amp;$F$2),0),Probacionistas!$V:$V,"&gt;="&amp;DATEVALUE("01/"&amp;M3&amp;"/"&amp;$F$2),Probacionistas!$N:$N, "&lt;="&amp;"28")</f>
        <v>15</v>
      </c>
      <c r="N8" s="294">
        <f ca="1">COUNTIFS(Probacionistas!$P:$P,"Inscrito nuevo",Probacionistas!$AP:$AP,"Asistió",Probacionistas!$F:$F,"&lt;="&amp;EOMONTH(DATEVALUE("01/"&amp;N3&amp;"/"&amp;$F$2),0),Probacionistas!$V:$V,"&gt;="&amp;DATEVALUE("01/"&amp;N3&amp;"/"&amp;$F$2),Probacionistas!$N:$N, "&lt;="&amp;"28")</f>
        <v>15</v>
      </c>
      <c r="O8" s="294">
        <f ca="1">COUNTIFS(Probacionistas!$P:$P,"Inscrito nuevo",Probacionistas!$AP:$AP,"Asistió",Probacionistas!$F:$F,"&lt;="&amp;EOMONTH(DATEVALUE("01/"&amp;O3&amp;"/"&amp;$F$2),0),Probacionistas!$V:$V,"&gt;="&amp;DATEVALUE("01/"&amp;O3&amp;"/"&amp;$F$2),Probacionistas!$N:$N, "&lt;="&amp;"28")</f>
        <v>15</v>
      </c>
      <c r="P8" s="294">
        <f ca="1">COUNTIFS(Probacionistas!$P:$P,"Inscrito nuevo",Probacionistas!$AP:$AP,"Asistió",Probacionistas!$F:$F,"&lt;="&amp;EOMONTH(DATEVALUE("01/"&amp;P3&amp;"/"&amp;$F$2),0),Probacionistas!$V:$V,"&gt;="&amp;DATEVALUE("01/"&amp;P3&amp;"/"&amp;$F$2),Probacionistas!$N:$N, "&lt;="&amp;"28")</f>
        <v>15</v>
      </c>
      <c r="Q8" s="294">
        <f ca="1">COUNTIFS(Probacionistas!$P:$P,"Inscrito nuevo",Probacionistas!$AP:$AP,"Asistió",Probacionistas!$F:$F,"&lt;="&amp;EOMONTH(DATEVALUE("01/"&amp;Q3&amp;"/"&amp;$F$2),0),Probacionistas!$V:$V,"&gt;="&amp;DATEVALUE("01/"&amp;Q3&amp;"/"&amp;$F$2),Probacionistas!$N:$N, "&lt;="&amp;"28")</f>
        <v>15</v>
      </c>
      <c r="R8" s="56" t="str">
        <f>+Probacionistas!$B$1</f>
        <v>Lima - Breña</v>
      </c>
    </row>
    <row r="9" spans="1:16144">
      <c r="A9" s="305"/>
      <c r="B9" s="295"/>
      <c r="C9" s="306"/>
      <c r="D9" s="306"/>
      <c r="E9" s="294"/>
      <c r="F9" s="294"/>
      <c r="G9" s="294"/>
      <c r="H9" s="294"/>
      <c r="I9" s="294"/>
      <c r="J9" s="294"/>
      <c r="K9" s="294"/>
      <c r="L9" s="294"/>
      <c r="M9" s="294"/>
      <c r="N9" s="294"/>
      <c r="O9" s="294"/>
      <c r="P9" s="294"/>
      <c r="Q9" s="294"/>
      <c r="R9" s="56" t="str">
        <f>+Probacionistas!$B$1</f>
        <v>Lima - Breña</v>
      </c>
    </row>
    <row r="10" spans="1:16144">
      <c r="A10" s="296">
        <v>2.101</v>
      </c>
      <c r="B10" s="297" t="s">
        <v>418</v>
      </c>
      <c r="C10" s="4">
        <f>+SUM(F10:K10)</f>
        <v>0</v>
      </c>
      <c r="D10" s="4">
        <f>+SUM(F10:Q10)</f>
        <v>0</v>
      </c>
      <c r="E10" s="22">
        <f>COUNTIFS(Probacionistas!$F$4:$F$584,"&lt;="&amp;EOMONTH(DATEVALUE("01/"&amp;E3&amp;"/"&amp;$E$2),0),Probacionistas!$V$4:$V$584,"&gt;="&amp;DATEVALUE("01/"&amp;E3&amp;"/"&amp;$E$2),Probacionistas!$N$4:$N$584, "&lt;"&amp;"28")</f>
        <v>0</v>
      </c>
      <c r="F10" s="294">
        <f>COUNTIFS(Probacionistas!$AP:$AP,"&lt;&gt;"" ",Probacionistas!$BJ:$BJ,"ALTA",Probacionistas!$BI:$BI,"&gt;="&amp;DATEVALUE("01/"&amp;F3&amp;"/"&amp;$F$2),Probacionistas!$BI:$BI,"&lt;="&amp;EOMONTH(DATEVALUE("01/"&amp;F3&amp;"/"&amp;$F$2),0),Probacionistas!$BH:$BH,"FALSO")</f>
        <v>0</v>
      </c>
      <c r="G10" s="294">
        <f>COUNTIFS(Probacionistas!$AP:$AP,"&lt;&gt;"" ",Probacionistas!$BJ:$BJ,"ALTA",Probacionistas!$BI:$BI,"&gt;="&amp;DATEVALUE("01/"&amp;G3&amp;"/"&amp;$F$2),Probacionistas!$BI:$BI,"&lt;="&amp;EOMONTH(DATEVALUE("01/"&amp;G3&amp;"/"&amp;$F$2),0),Probacionistas!$BH:$BH,"FALSO")</f>
        <v>0</v>
      </c>
      <c r="H10" s="294">
        <f>COUNTIFS(Probacionistas!$AP:$AP,"&lt;&gt;"" ",Probacionistas!$BJ:$BJ,"ALTA",Probacionistas!$BI:$BI,"&gt;="&amp;DATEVALUE("01/"&amp;H3&amp;"/"&amp;$F$2),Probacionistas!$BI:$BI,"&lt;="&amp;EOMONTH(DATEVALUE("01/"&amp;H3&amp;"/"&amp;$F$2),0),Probacionistas!$BH:$BH,"FALSO")</f>
        <v>0</v>
      </c>
      <c r="I10" s="294">
        <f>COUNTIFS(Probacionistas!$AP:$AP,"&lt;&gt;"" ",Probacionistas!$BJ:$BJ,"ALTA",Probacionistas!$BI:$BI,"&gt;="&amp;DATEVALUE("01/"&amp;I3&amp;"/"&amp;$F$2),Probacionistas!$BI:$BI,"&lt;="&amp;EOMONTH(DATEVALUE("01/"&amp;I3&amp;"/"&amp;$F$2),0),Probacionistas!$BH:$BH,"FALSO")</f>
        <v>0</v>
      </c>
      <c r="J10" s="294">
        <f>COUNTIFS(Probacionistas!$AP:$AP,"&lt;&gt;"" ",Probacionistas!$BJ:$BJ,"ALTA",Probacionistas!$BI:$BI,"&gt;="&amp;DATEVALUE("01/"&amp;J3&amp;"/"&amp;$F$2),Probacionistas!$BI:$BI,"&lt;="&amp;EOMONTH(DATEVALUE("01/"&amp;J3&amp;"/"&amp;$F$2),0),Probacionistas!$BH:$BH,"FALSO")</f>
        <v>0</v>
      </c>
      <c r="K10" s="294">
        <f>COUNTIFS(Probacionistas!$AP:$AP,"&lt;&gt;"" ",Probacionistas!$BJ:$BJ,"ALTA",Probacionistas!$BI:$BI,"&gt;="&amp;DATEVALUE("01/"&amp;K3&amp;"/"&amp;$F$2),Probacionistas!$BI:$BI,"&lt;="&amp;EOMONTH(DATEVALUE("01/"&amp;K3&amp;"/"&amp;$F$2),0),Probacionistas!$BH:$BH,"FALSO")</f>
        <v>0</v>
      </c>
      <c r="L10" s="294">
        <f>COUNTIFS(Probacionistas!$AP:$AP,"&lt;&gt;"" ",Probacionistas!$BJ:$BJ,"ALTA",Probacionistas!$BI:$BI,"&gt;="&amp;DATEVALUE("01/"&amp;L3&amp;"/"&amp;$F$2),Probacionistas!$BI:$BI,"&lt;="&amp;EOMONTH(DATEVALUE("01/"&amp;L3&amp;"/"&amp;$F$2),0),Probacionistas!$BH:$BH,"FALSO")</f>
        <v>0</v>
      </c>
      <c r="M10" s="294">
        <f>COUNTIFS(Probacionistas!$AP:$AP,"&lt;&gt;"" ",Probacionistas!$BJ:$BJ,"ALTA",Probacionistas!$BI:$BI,"&gt;="&amp;DATEVALUE("01/"&amp;M3&amp;"/"&amp;$F$2),Probacionistas!$BI:$BI,"&lt;="&amp;EOMONTH(DATEVALUE("01/"&amp;M3&amp;"/"&amp;$F$2),0),Probacionistas!$BH:$BH,"FALSO")</f>
        <v>0</v>
      </c>
      <c r="N10" s="294">
        <f>COUNTIFS(Probacionistas!$AP:$AP,"&lt;&gt;"" ",Probacionistas!$BJ:$BJ,"ALTA",Probacionistas!$BI:$BI,"&gt;="&amp;DATEVALUE("01/"&amp;N3&amp;"/"&amp;$F$2),Probacionistas!$BI:$BI,"&lt;="&amp;EOMONTH(DATEVALUE("01/"&amp;N3&amp;"/"&amp;$F$2),0),Probacionistas!$BH:$BH,"FALSO")</f>
        <v>0</v>
      </c>
      <c r="O10" s="294">
        <f>COUNTIFS(Probacionistas!$AP:$AP,"&lt;&gt;"" ",Probacionistas!$BJ:$BJ,"ALTA",Probacionistas!$BI:$BI,"&gt;="&amp;DATEVALUE("01/"&amp;O3&amp;"/"&amp;$F$2),Probacionistas!$BI:$BI,"&lt;="&amp;EOMONTH(DATEVALUE("01/"&amp;O3&amp;"/"&amp;$F$2),0),Probacionistas!$BH:$BH,"FALSO")</f>
        <v>0</v>
      </c>
      <c r="P10" s="294">
        <f>COUNTIFS(Probacionistas!$AP:$AP,"&lt;&gt;"" ",Probacionistas!$BJ:$BJ,"ALTA",Probacionistas!$BI:$BI,"&gt;="&amp;DATEVALUE("01/"&amp;P3&amp;"/"&amp;$F$2),Probacionistas!$BI:$BI,"&lt;="&amp;EOMONTH(DATEVALUE("01/"&amp;P3&amp;"/"&amp;$F$2),0),Probacionistas!$BH:$BH,"FALSO")</f>
        <v>0</v>
      </c>
      <c r="Q10" s="294">
        <f>COUNTIFS(Probacionistas!$AP:$AP,"&lt;&gt;"" ",Probacionistas!$BJ:$BJ,"ALTA",Probacionistas!$BI:$BI,"&gt;="&amp;DATEVALUE("01/"&amp;Q3&amp;"/"&amp;$F$2),Probacionistas!$BI:$BI,"&lt;="&amp;EOMONTH(DATEVALUE("01/"&amp;Q3&amp;"/"&amp;$F$2),0),Probacionistas!$BH:$BH,"FALSO")</f>
        <v>0</v>
      </c>
      <c r="R10" s="56" t="str">
        <f>+Probacionistas!$B$1</f>
        <v>Lima - Breña</v>
      </c>
    </row>
    <row r="11" spans="1:16144">
      <c r="A11" s="296">
        <v>2.11</v>
      </c>
      <c r="B11" s="298" t="s">
        <v>419</v>
      </c>
      <c r="C11" s="4">
        <f>+SUM(F11:K11)</f>
        <v>0</v>
      </c>
      <c r="D11" s="4">
        <f>+SUM(F11:Q11)</f>
        <v>0</v>
      </c>
      <c r="E11" s="22"/>
      <c r="F11" s="294">
        <f>COUNTIFS(Probacionistas!$AP:$AP,"&lt;&gt;"" ",Probacionistas!$BH:$BH,"VERDADERO",Probacionistas!$AO:$AO,"&gt;="&amp;DATEVALUE("01/"&amp;F3&amp;"/"&amp;$F$2),Probacionistas!$AO:$AO,"&lt;="&amp;EOMONTH(DATEVALUE("01/"&amp;F3&amp;"/"&amp;$F$2),0))</f>
        <v>0</v>
      </c>
      <c r="G11" s="294">
        <f>COUNTIFS(Probacionistas!$AP:$AP,"&lt;&gt;"" ",Probacionistas!$BH:$BH,"VERDADERO",Probacionistas!$AO:$AO,"&gt;="&amp;DATEVALUE("01/"&amp;G3&amp;"/"&amp;$F$2),Probacionistas!$AO:$AO,"&lt;="&amp;EOMONTH(DATEVALUE("01/"&amp;G3&amp;"/"&amp;$F$2),0))</f>
        <v>0</v>
      </c>
      <c r="H11" s="294">
        <f>COUNTIFS(Probacionistas!$AP:$AP,"&lt;&gt;"" ",Probacionistas!$BH:$BH,"VERDADERO",Probacionistas!$AO:$AO,"&gt;="&amp;DATEVALUE("01/"&amp;H3&amp;"/"&amp;$F$2),Probacionistas!$AO:$AO,"&lt;="&amp;EOMONTH(DATEVALUE("01/"&amp;H3&amp;"/"&amp;$F$2),0))</f>
        <v>0</v>
      </c>
      <c r="I11" s="294">
        <f>COUNTIFS(Probacionistas!$AP:$AP,"&lt;&gt;"" ",Probacionistas!$BH:$BH,"VERDADERO",Probacionistas!$AO:$AO,"&gt;="&amp;DATEVALUE("01/"&amp;I3&amp;"/"&amp;$F$2),Probacionistas!$AO:$AO,"&lt;="&amp;EOMONTH(DATEVALUE("01/"&amp;I3&amp;"/"&amp;$F$2),0))</f>
        <v>0</v>
      </c>
      <c r="J11" s="294">
        <f>COUNTIFS(Probacionistas!$AP:$AP,"&lt;&gt;"" ",Probacionistas!$BH:$BH,"VERDADERO",Probacionistas!$AO:$AO,"&gt;="&amp;DATEVALUE("01/"&amp;J3&amp;"/"&amp;$F$2),Probacionistas!$AO:$AO,"&lt;="&amp;EOMONTH(DATEVALUE("01/"&amp;J3&amp;"/"&amp;$F$2),0))</f>
        <v>0</v>
      </c>
      <c r="K11" s="294">
        <f>COUNTIFS(Probacionistas!$AP:$AP,"&lt;&gt;"" ",Probacionistas!$BH:$BH,"VERDADERO",Probacionistas!$AO:$AO,"&gt;="&amp;DATEVALUE("01/"&amp;K3&amp;"/"&amp;$F$2),Probacionistas!$AO:$AO,"&lt;="&amp;EOMONTH(DATEVALUE("01/"&amp;K3&amp;"/"&amp;$F$2),0))</f>
        <v>0</v>
      </c>
      <c r="L11" s="294">
        <f>COUNTIFS(Probacionistas!$AP:$AP,"&lt;&gt;"" ",Probacionistas!$BH:$BH,"VERDADERO",Probacionistas!$AO:$AO,"&gt;="&amp;DATEVALUE("01/"&amp;L3&amp;"/"&amp;$F$2),Probacionistas!$AO:$AO,"&lt;="&amp;EOMONTH(DATEVALUE("01/"&amp;L3&amp;"/"&amp;$F$2),0))</f>
        <v>0</v>
      </c>
      <c r="M11" s="294">
        <f>COUNTIFS(Probacionistas!$AP:$AP,"&lt;&gt;"" ",Probacionistas!$BH:$BH,"VERDADERO",Probacionistas!$AO:$AO,"&gt;="&amp;DATEVALUE("01/"&amp;M3&amp;"/"&amp;$F$2),Probacionistas!$AO:$AO,"&lt;="&amp;EOMONTH(DATEVALUE("01/"&amp;M3&amp;"/"&amp;$F$2),0))</f>
        <v>0</v>
      </c>
      <c r="N11" s="294">
        <f>COUNTIFS(Probacionistas!$AP:$AP,"&lt;&gt;"" ",Probacionistas!$BH:$BH,"VERDADERO",Probacionistas!$AO:$AO,"&gt;="&amp;DATEVALUE("01/"&amp;N3&amp;"/"&amp;$F$2),Probacionistas!$AO:$AO,"&lt;="&amp;EOMONTH(DATEVALUE("01/"&amp;N3&amp;"/"&amp;$F$2),0))</f>
        <v>0</v>
      </c>
      <c r="O11" s="294">
        <f>COUNTIFS(Probacionistas!$AP:$AP,"&lt;&gt;"" ",Probacionistas!$BH:$BH,"VERDADERO",Probacionistas!$AO:$AO,"&gt;="&amp;DATEVALUE("01/"&amp;O3&amp;"/"&amp;$F$2),Probacionistas!$AO:$AO,"&lt;="&amp;EOMONTH(DATEVALUE("01/"&amp;O3&amp;"/"&amp;$F$2),0))</f>
        <v>0</v>
      </c>
      <c r="P11" s="294">
        <f>COUNTIFS(Probacionistas!$AP:$AP,"&lt;&gt;"" ",Probacionistas!$BH:$BH,"VERDADERO",Probacionistas!$AO:$AO,"&gt;="&amp;DATEVALUE("01/"&amp;P3&amp;"/"&amp;$F$2),Probacionistas!$AO:$AO,"&lt;="&amp;EOMONTH(DATEVALUE("01/"&amp;P3&amp;"/"&amp;$F$2),0))</f>
        <v>0</v>
      </c>
      <c r="Q11" s="294">
        <f>COUNTIFS(Probacionistas!$AP:$AP,"&lt;&gt;"" ",Probacionistas!$BH:$BH,"VERDADERO",Probacionistas!$AO:$AO,"&gt;="&amp;DATEVALUE("01/"&amp;Q3&amp;"/"&amp;$F$2),Probacionistas!$AO:$AO,"&lt;="&amp;EOMONTH(DATEVALUE("01/"&amp;Q3&amp;"/"&amp;$F$2),0))</f>
        <v>0</v>
      </c>
      <c r="R11" s="56" t="str">
        <f>+Probacionistas!$B$1</f>
        <v>Lima - Breña</v>
      </c>
    </row>
    <row r="12" spans="1:16144">
      <c r="A12" s="296">
        <v>2.12</v>
      </c>
      <c r="B12" s="299" t="s">
        <v>420</v>
      </c>
      <c r="C12" s="4">
        <f>+C5+C10-C11-C13</f>
        <v>0</v>
      </c>
      <c r="D12" s="4">
        <f>+D5+D10-D11-D13</f>
        <v>0</v>
      </c>
      <c r="E12" s="22"/>
      <c r="F12" s="294">
        <f t="shared" ref="F12:Q12" si="1">+F5+F10-F11-F13</f>
        <v>0</v>
      </c>
      <c r="G12" s="294">
        <f t="shared" si="1"/>
        <v>0</v>
      </c>
      <c r="H12" s="294">
        <f t="shared" si="1"/>
        <v>0</v>
      </c>
      <c r="I12" s="294">
        <f t="shared" si="1"/>
        <v>0</v>
      </c>
      <c r="J12" s="294">
        <f t="shared" si="1"/>
        <v>0</v>
      </c>
      <c r="K12" s="294">
        <f t="shared" si="1"/>
        <v>0</v>
      </c>
      <c r="L12" s="294">
        <f t="shared" si="1"/>
        <v>0</v>
      </c>
      <c r="M12" s="294">
        <f t="shared" si="1"/>
        <v>0</v>
      </c>
      <c r="N12" s="294">
        <f t="shared" si="1"/>
        <v>0</v>
      </c>
      <c r="O12" s="294">
        <f t="shared" si="1"/>
        <v>0</v>
      </c>
      <c r="P12" s="294">
        <f t="shared" si="1"/>
        <v>0</v>
      </c>
      <c r="Q12" s="294">
        <f t="shared" si="1"/>
        <v>0</v>
      </c>
      <c r="R12" s="56" t="str">
        <f>+Probacionistas!$B$1</f>
        <v>Lima - Breña</v>
      </c>
    </row>
    <row r="13" spans="1:16144">
      <c r="A13" s="296">
        <v>2.13</v>
      </c>
      <c r="B13" s="299" t="s">
        <v>421</v>
      </c>
      <c r="C13" s="4">
        <f>+SUM(F13:K13)</f>
        <v>0</v>
      </c>
      <c r="D13" s="4">
        <f>+SUM(F13:Q13)</f>
        <v>0</v>
      </c>
      <c r="E13" s="22"/>
      <c r="F13" s="294">
        <f>COUNTIFS(Probacionistas!$AR:$AR,"SI",Probacionistas!$BJ:$BJ,"ALTA",Probacionistas!$BK:$BK,"&gt;="&amp;DATEVALUE("01/"&amp;F3&amp;"/"&amp;$F$2),Probacionistas!$BK:$BK,"&lt;="&amp;EOMONTH(DATEVALUE("01/"&amp;F3&amp;"/"&amp;$F$2),0))</f>
        <v>0</v>
      </c>
      <c r="G13" s="294">
        <f>COUNTIFS(Probacionistas!$AR:$AR,"SI",Probacionistas!$BJ:$BJ,"ALTA",Probacionistas!$BK:$BK,"&gt;="&amp;DATEVALUE("01/"&amp;G3&amp;"/"&amp;$F$2),Probacionistas!$BK:$BK,"&lt;="&amp;EOMONTH(DATEVALUE("01/"&amp;G3&amp;"/"&amp;$F$2),0))</f>
        <v>0</v>
      </c>
      <c r="H13" s="294">
        <f>COUNTIFS(Probacionistas!$AR:$AR,"SI",Probacionistas!$BJ:$BJ,"ALTA",Probacionistas!$BK:$BK,"&gt;="&amp;DATEVALUE("01/"&amp;H3&amp;"/"&amp;$F$2),Probacionistas!$BK:$BK,"&lt;="&amp;EOMONTH(DATEVALUE("01/"&amp;H3&amp;"/"&amp;$F$2),0))</f>
        <v>0</v>
      </c>
      <c r="I13" s="294">
        <f>COUNTIFS(Probacionistas!$AR:$AR,"SI",Probacionistas!$BJ:$BJ,"ALTA",Probacionistas!$BK:$BK,"&gt;="&amp;DATEVALUE("01/"&amp;I3&amp;"/"&amp;$F$2),Probacionistas!$BK:$BK,"&lt;="&amp;EOMONTH(DATEVALUE("01/"&amp;I3&amp;"/"&amp;$F$2),0))</f>
        <v>0</v>
      </c>
      <c r="J13" s="294">
        <f>COUNTIFS(Probacionistas!$AR:$AR,"SI",Probacionistas!$BJ:$BJ,"ALTA",Probacionistas!$BK:$BK,"&gt;="&amp;DATEVALUE("01/"&amp;J3&amp;"/"&amp;$F$2),Probacionistas!$BK:$BK,"&lt;="&amp;EOMONTH(DATEVALUE("01/"&amp;J3&amp;"/"&amp;$F$2),0))</f>
        <v>0</v>
      </c>
      <c r="K13" s="294">
        <f>COUNTIFS(Probacionistas!$AR:$AR,"SI",Probacionistas!$BJ:$BJ,"ALTA",Probacionistas!$BK:$BK,"&gt;="&amp;DATEVALUE("01/"&amp;K3&amp;"/"&amp;$F$2),Probacionistas!$BK:$BK,"&lt;="&amp;EOMONTH(DATEVALUE("01/"&amp;K3&amp;"/"&amp;$F$2),0))</f>
        <v>0</v>
      </c>
      <c r="L13" s="294">
        <f>COUNTIFS(Probacionistas!$AR:$AR,"SI",Probacionistas!$BJ:$BJ,"ALTA",Probacionistas!$BK:$BK,"&gt;="&amp;DATEVALUE("01/"&amp;L3&amp;"/"&amp;$F$2),Probacionistas!$BK:$BK,"&lt;="&amp;EOMONTH(DATEVALUE("01/"&amp;L3&amp;"/"&amp;$F$2),0))</f>
        <v>0</v>
      </c>
      <c r="M13" s="294">
        <f>COUNTIFS(Probacionistas!$AR:$AR,"SI",Probacionistas!$BJ:$BJ,"ALTA",Probacionistas!$BK:$BK,"&gt;="&amp;DATEVALUE("01/"&amp;M3&amp;"/"&amp;$F$2),Probacionistas!$BK:$BK,"&lt;="&amp;EOMONTH(DATEVALUE("01/"&amp;M3&amp;"/"&amp;$F$2),0))</f>
        <v>0</v>
      </c>
      <c r="N13" s="294">
        <f>COUNTIFS(Probacionistas!$AR:$AR,"SI",Probacionistas!$BJ:$BJ,"ALTA",Probacionistas!$BK:$BK,"&gt;="&amp;DATEVALUE("01/"&amp;N3&amp;"/"&amp;$F$2),Probacionistas!$BK:$BK,"&lt;="&amp;EOMONTH(DATEVALUE("01/"&amp;N3&amp;"/"&amp;$F$2),0))</f>
        <v>0</v>
      </c>
      <c r="O13" s="294">
        <f>COUNTIFS(Probacionistas!$AR:$AR,"SI",Probacionistas!$BJ:$BJ,"ALTA",Probacionistas!$BK:$BK,"&gt;="&amp;DATEVALUE("01/"&amp;O3&amp;"/"&amp;$F$2),Probacionistas!$BK:$BK,"&lt;="&amp;EOMONTH(DATEVALUE("01/"&amp;O3&amp;"/"&amp;$F$2),0))</f>
        <v>0</v>
      </c>
      <c r="P13" s="294">
        <f>COUNTIFS(Probacionistas!$AR:$AR,"SI",Probacionistas!$BJ:$BJ,"ALTA",Probacionistas!$BK:$BK,"&gt;="&amp;DATEVALUE("01/"&amp;P3&amp;"/"&amp;$F$2),Probacionistas!$BK:$BK,"&lt;="&amp;EOMONTH(DATEVALUE("01/"&amp;P3&amp;"/"&amp;$F$2),0))</f>
        <v>0</v>
      </c>
      <c r="Q13" s="294">
        <f>COUNTIFS(Probacionistas!$AR:$AR,"SI",Probacionistas!$BJ:$BJ,"ALTA",Probacionistas!$BK:$BK,"&gt;="&amp;DATEVALUE("01/"&amp;Q3&amp;"/"&amp;$F$2),Probacionistas!$BK:$BK,"&lt;="&amp;EOMONTH(DATEVALUE("01/"&amp;Q3&amp;"/"&amp;$F$2),0))</f>
        <v>0</v>
      </c>
      <c r="R13" s="56" t="str">
        <f>+Probacionistas!$B$1</f>
        <v>Lima - Breña</v>
      </c>
    </row>
    <row r="14" spans="1:16144">
      <c r="A14" s="296">
        <v>2.14</v>
      </c>
      <c r="B14" s="299" t="s">
        <v>422</v>
      </c>
      <c r="C14" s="300">
        <f>IFERROR(C13/(C5+C10),0)</f>
        <v>0</v>
      </c>
      <c r="D14" s="300">
        <f>IFERROR(D13/(D5+D10),0)</f>
        <v>0</v>
      </c>
      <c r="E14" s="22"/>
      <c r="F14" s="301">
        <f t="shared" ref="F14:Q14" si="2">IFERROR(F13/(F5+F10),0)</f>
        <v>0</v>
      </c>
      <c r="G14" s="301">
        <f t="shared" si="2"/>
        <v>0</v>
      </c>
      <c r="H14" s="301">
        <f t="shared" si="2"/>
        <v>0</v>
      </c>
      <c r="I14" s="301">
        <f t="shared" si="2"/>
        <v>0</v>
      </c>
      <c r="J14" s="301">
        <f t="shared" si="2"/>
        <v>0</v>
      </c>
      <c r="K14" s="301">
        <f t="shared" si="2"/>
        <v>0</v>
      </c>
      <c r="L14" s="301">
        <f t="shared" si="2"/>
        <v>0</v>
      </c>
      <c r="M14" s="301">
        <f t="shared" si="2"/>
        <v>0</v>
      </c>
      <c r="N14" s="301">
        <f t="shared" si="2"/>
        <v>0</v>
      </c>
      <c r="O14" s="301">
        <f t="shared" si="2"/>
        <v>0</v>
      </c>
      <c r="P14" s="301">
        <f t="shared" si="2"/>
        <v>0</v>
      </c>
      <c r="Q14" s="301">
        <f t="shared" si="2"/>
        <v>0</v>
      </c>
      <c r="R14" s="56" t="str">
        <f>+Probacionistas!$B$1</f>
        <v>Lima - Breña</v>
      </c>
    </row>
    <row r="15" spans="1:16144">
      <c r="A15" s="296">
        <v>2.15</v>
      </c>
      <c r="B15" s="299" t="s">
        <v>423</v>
      </c>
      <c r="C15" s="300">
        <f>IFERROR(C11/(C5+C10),0)</f>
        <v>0</v>
      </c>
      <c r="D15" s="300">
        <f>IFERROR(D11/(D5+D10),0)</f>
        <v>0</v>
      </c>
      <c r="E15" s="22"/>
      <c r="F15" s="301">
        <f t="shared" ref="F15:Q15" si="3">IFERROR(F11/(F5+F10),0)</f>
        <v>0</v>
      </c>
      <c r="G15" s="301">
        <f t="shared" si="3"/>
        <v>0</v>
      </c>
      <c r="H15" s="301">
        <f t="shared" si="3"/>
        <v>0</v>
      </c>
      <c r="I15" s="301">
        <f t="shared" si="3"/>
        <v>0</v>
      </c>
      <c r="J15" s="301">
        <f t="shared" si="3"/>
        <v>0</v>
      </c>
      <c r="K15" s="301">
        <f t="shared" si="3"/>
        <v>0</v>
      </c>
      <c r="L15" s="301">
        <f t="shared" si="3"/>
        <v>0</v>
      </c>
      <c r="M15" s="301">
        <f t="shared" si="3"/>
        <v>0</v>
      </c>
      <c r="N15" s="301">
        <f t="shared" si="3"/>
        <v>0</v>
      </c>
      <c r="O15" s="301">
        <f t="shared" si="3"/>
        <v>0</v>
      </c>
      <c r="P15" s="301">
        <f t="shared" si="3"/>
        <v>0</v>
      </c>
      <c r="Q15" s="301">
        <f t="shared" si="3"/>
        <v>0</v>
      </c>
      <c r="R15" s="56" t="str">
        <f>+Probacionistas!$B$1</f>
        <v>Lima - Breña</v>
      </c>
    </row>
    <row r="16" spans="1:16144">
      <c r="A16" s="296">
        <v>2.16</v>
      </c>
      <c r="B16" s="295" t="s">
        <v>424</v>
      </c>
      <c r="C16" s="4">
        <f>+SUM(E16:L16)</f>
        <v>42</v>
      </c>
      <c r="D16" s="4">
        <f>+SUM(E16:Q16)</f>
        <v>72</v>
      </c>
      <c r="E16" s="22"/>
      <c r="F16" s="294"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6</v>
      </c>
      <c r="G16" s="294"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6</v>
      </c>
      <c r="H16" s="294"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6</v>
      </c>
      <c r="I16" s="294"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6</v>
      </c>
      <c r="J16" s="294"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6</v>
      </c>
      <c r="K16" s="294"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6</v>
      </c>
      <c r="L16" s="294"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6</v>
      </c>
      <c r="M16" s="294"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6</v>
      </c>
      <c r="N16" s="294"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6</v>
      </c>
      <c r="O16" s="294"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6</v>
      </c>
      <c r="P16" s="294"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6</v>
      </c>
      <c r="Q16" s="294"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6</v>
      </c>
      <c r="R16" s="56" t="str">
        <f>+Probacionistas!$B$1</f>
        <v>Lima - Breña</v>
      </c>
    </row>
    <row r="17" spans="1:18">
      <c r="A17" s="302">
        <v>1</v>
      </c>
      <c r="B17" s="295" t="s">
        <v>425</v>
      </c>
      <c r="C17" s="4">
        <f>+SUM(F17:K17)</f>
        <v>36</v>
      </c>
      <c r="D17" s="4">
        <f>+SUM(F17:Q17)</f>
        <v>72</v>
      </c>
      <c r="E17" s="22"/>
      <c r="F17" s="294"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6</v>
      </c>
      <c r="G17" s="294"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6</v>
      </c>
      <c r="H17" s="294"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6</v>
      </c>
      <c r="I17" s="294"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6</v>
      </c>
      <c r="J17" s="294"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6</v>
      </c>
      <c r="K17" s="294"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6</v>
      </c>
      <c r="L17" s="294"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6</v>
      </c>
      <c r="M17" s="294"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6</v>
      </c>
      <c r="N17" s="294"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6</v>
      </c>
      <c r="O17" s="294"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6</v>
      </c>
      <c r="P17" s="294"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6</v>
      </c>
      <c r="Q17" s="294"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6</v>
      </c>
      <c r="R17" s="56" t="str">
        <f>+Probacionistas!$B$1</f>
        <v>Lima - Breña</v>
      </c>
    </row>
    <row r="18" spans="1:18">
      <c r="A18" s="296">
        <v>2.17</v>
      </c>
      <c r="B18" s="303" t="s">
        <v>426</v>
      </c>
      <c r="C18" s="4">
        <f>+SUM(F18:K18)</f>
        <v>36</v>
      </c>
      <c r="D18" s="4">
        <f>+SUM(F18:Q18)</f>
        <v>72</v>
      </c>
      <c r="E18" s="22"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4" cm="1">
        <f t="array" ref="F18">IFERROR(ROWS(_xlfn.UNIQUE(_xlfn._xlws.FILTER(_xlfn.VSTACK(Tabla1[Ética], Tabla1[Soc - FH]),
      (MONTH(_xlfn.VSTACK(Tabla1[Fecha Inicio grupo], Tabla1[Fecha Inicio grupo])) = MONTH(DATEVALUE("01/"&amp;F3&amp;"/"&amp;$F$2))    ) * (_xlfn.VSTACK(Tabla1[Ética], Tabla1[Soc - FH]) &lt;&gt; "")))),0)</f>
        <v>6</v>
      </c>
      <c r="G18" s="294" cm="1">
        <f t="array" ref="G18">IFERROR(ROWS(_xlfn.UNIQUE(_xlfn._xlws.FILTER(_xlfn.VSTACK(Tabla1[Ética], Tabla1[Soc - FH]),
      (MONTH(_xlfn.VSTACK(Tabla1[Fecha Inicio grupo], Tabla1[Fecha Inicio grupo])) = MONTH(DATEVALUE("01/"&amp;G3&amp;"/"&amp;$F$2))    ) * (_xlfn.VSTACK(Tabla1[Ética], Tabla1[Soc - FH]) &lt;&gt; "")))),0)</f>
        <v>6</v>
      </c>
      <c r="H18" s="294" cm="1">
        <f t="array" ref="H18">IFERROR(ROWS(_xlfn.UNIQUE(_xlfn._xlws.FILTER(_xlfn.VSTACK(Tabla1[Ética], Tabla1[Soc - FH]),
      (MONTH(_xlfn.VSTACK(Tabla1[Fecha Inicio grupo], Tabla1[Fecha Inicio grupo])) = MONTH(DATEVALUE("01/"&amp;H3&amp;"/"&amp;$F$2))    ) * (_xlfn.VSTACK(Tabla1[Ética], Tabla1[Soc - FH]) &lt;&gt; "")))),0)</f>
        <v>6</v>
      </c>
      <c r="I18" s="294" cm="1">
        <f t="array" ref="I18">IFERROR(ROWS(_xlfn.UNIQUE(_xlfn._xlws.FILTER(_xlfn.VSTACK(Tabla1[Ética], Tabla1[Soc - FH]),
      (MONTH(_xlfn.VSTACK(Tabla1[Fecha Inicio grupo], Tabla1[Fecha Inicio grupo])) = MONTH(DATEVALUE("01/"&amp;I3&amp;"/"&amp;$F$2))    ) * (_xlfn.VSTACK(Tabla1[Ética], Tabla1[Soc - FH]) &lt;&gt; "")))),0)</f>
        <v>6</v>
      </c>
      <c r="J18" s="294" cm="1">
        <f t="array" ref="J18">IFERROR(ROWS(_xlfn.UNIQUE(_xlfn._xlws.FILTER(_xlfn.VSTACK(Tabla1[Ética], Tabla1[Soc - FH]),
      (MONTH(_xlfn.VSTACK(Tabla1[Fecha Inicio grupo], Tabla1[Fecha Inicio grupo])) = MONTH(DATEVALUE("01/"&amp;J3&amp;"/"&amp;$F$2))    ) * (_xlfn.VSTACK(Tabla1[Ética], Tabla1[Soc - FH]) &lt;&gt; "")))),0)</f>
        <v>6</v>
      </c>
      <c r="K18" s="294" cm="1">
        <f t="array" ref="K18">IFERROR(ROWS(_xlfn.UNIQUE(_xlfn._xlws.FILTER(_xlfn.VSTACK(Tabla1[Ética], Tabla1[Soc - FH]),
      (MONTH(_xlfn.VSTACK(Tabla1[Fecha Inicio grupo], Tabla1[Fecha Inicio grupo])) = MONTH(DATEVALUE("01/"&amp;K3&amp;"/"&amp;$F$2))    ) * (_xlfn.VSTACK(Tabla1[Ética], Tabla1[Soc - FH]) &lt;&gt; "")))),0)</f>
        <v>6</v>
      </c>
      <c r="L18" s="294" cm="1">
        <f t="array" ref="L18">IFERROR(ROWS(_xlfn.UNIQUE(_xlfn._xlws.FILTER(_xlfn.VSTACK(Tabla1[Ética], Tabla1[Soc - FH]),
      (MONTH(_xlfn.VSTACK(Tabla1[Fecha Inicio grupo], Tabla1[Fecha Inicio grupo])) = MONTH(DATEVALUE("01/"&amp;L3&amp;"/"&amp;$F$2))    ) * (_xlfn.VSTACK(Tabla1[Ética], Tabla1[Soc - FH]) &lt;&gt; "")))),0)</f>
        <v>6</v>
      </c>
      <c r="M18" s="294" cm="1">
        <f t="array" ref="M18">IFERROR(ROWS(_xlfn.UNIQUE(_xlfn._xlws.FILTER(_xlfn.VSTACK(Tabla1[Ética], Tabla1[Soc - FH]),
      (MONTH(_xlfn.VSTACK(Tabla1[Fecha Inicio grupo], Tabla1[Fecha Inicio grupo])) = MONTH(DATEVALUE("01/"&amp;M3&amp;"/"&amp;$F$2))    ) * (_xlfn.VSTACK(Tabla1[Ética], Tabla1[Soc - FH]) &lt;&gt; "")))),0)</f>
        <v>6</v>
      </c>
      <c r="N18" s="294" cm="1">
        <f t="array" ref="N18">IFERROR(ROWS(_xlfn.UNIQUE(_xlfn._xlws.FILTER(_xlfn.VSTACK(Tabla1[Ética], Tabla1[Soc - FH]),
      (MONTH(_xlfn.VSTACK(Tabla1[Fecha Inicio grupo], Tabla1[Fecha Inicio grupo])) = MONTH(DATEVALUE("01/"&amp;N3&amp;"/"&amp;$F$2))    ) * (_xlfn.VSTACK(Tabla1[Ética], Tabla1[Soc - FH]) &lt;&gt; "")))),0)</f>
        <v>6</v>
      </c>
      <c r="O18" s="294" cm="1">
        <f t="array" ref="O18">IFERROR(ROWS(_xlfn.UNIQUE(_xlfn._xlws.FILTER(_xlfn.VSTACK(Tabla1[Ética], Tabla1[Soc - FH]),
      (MONTH(_xlfn.VSTACK(Tabla1[Fecha Inicio grupo], Tabla1[Fecha Inicio grupo])) = MONTH(DATEVALUE("01/"&amp;O3&amp;"/"&amp;$F$2))    ) * (_xlfn.VSTACK(Tabla1[Ética], Tabla1[Soc - FH]) &lt;&gt; "")))),0)</f>
        <v>6</v>
      </c>
      <c r="P18" s="294" cm="1">
        <f t="array" ref="P18">IFERROR(ROWS(_xlfn.UNIQUE(_xlfn._xlws.FILTER(_xlfn.VSTACK(Tabla1[Ética], Tabla1[Soc - FH]),
      (MONTH(_xlfn.VSTACK(Tabla1[Fecha Inicio grupo], Tabla1[Fecha Inicio grupo])) = MONTH(DATEVALUE("01/"&amp;P3&amp;"/"&amp;$F$2))    ) * (_xlfn.VSTACK(Tabla1[Ética], Tabla1[Soc - FH]) &lt;&gt; "")))),0)</f>
        <v>6</v>
      </c>
      <c r="Q18" s="294" cm="1">
        <f t="array" ref="Q18">IFERROR(ROWS(_xlfn.UNIQUE(_xlfn._xlws.FILTER(_xlfn.VSTACK(Tabla1[Ética], Tabla1[Soc - FH]),
      (MONTH(_xlfn.VSTACK(Tabla1[Fecha Inicio grupo], Tabla1[Fecha Inicio grupo])) = MONTH(DATEVALUE("01/"&amp;Q3&amp;"/"&amp;$F$2))    ) * (_xlfn.VSTACK(Tabla1[Ética], Tabla1[Soc - FH]) &lt;&gt; "")))),0)</f>
        <v>6</v>
      </c>
      <c r="R18" s="56" t="str">
        <f>+Probacionistas!$B$1</f>
        <v>Lima - Breña</v>
      </c>
    </row>
    <row r="19" spans="1:18">
      <c r="A19" s="296"/>
      <c r="B19" s="3" t="s">
        <v>427</v>
      </c>
      <c r="C19" s="3"/>
      <c r="D19" s="3"/>
      <c r="E19" s="22"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6" t="str">
        <f>+Probacionistas!$B$1</f>
        <v>Lima - Breña</v>
      </c>
    </row>
    <row r="20" spans="1:18">
      <c r="A20" s="296">
        <v>2.1800000000000002</v>
      </c>
      <c r="B20" s="7" t="s">
        <v>428</v>
      </c>
      <c r="C20" s="4">
        <f t="shared" ref="C20:C27" si="4">+SUM(F20:K20)</f>
        <v>102</v>
      </c>
      <c r="D20" s="4">
        <f t="shared" ref="D20:D27" si="5">+SUM(F20:Q20)</f>
        <v>204</v>
      </c>
      <c r="E20" s="22">
        <f>COUNTIFS(Probacionistas!$AR:$AR,"&lt;&gt;"" ",Probacionistas!$AR:$AR,"Asistió",Probacionistas!$R:$R,"Inscrito nuevo",Probacionistas!$F:$F,"&gt;="&amp;DATEVALUE("01/"&amp;E3&amp;"/"&amp;$E$2),Probacionistas!$F:$F,"&lt;="&amp;EOMONTH(DATEVALUE("01/"&amp;E3&amp;"/"&amp;$E$2),0))</f>
        <v>0</v>
      </c>
      <c r="F20" s="294">
        <f>COUNTIFS(Probacionistas!$AP:$AP,"&lt;&gt;"" ",Probacionistas!$P:$P,"Inscrito nuevo",Probacionistas!$BC:$BC,"Redes sociales",Probacionistas!$F:$F,"&gt;="&amp;DATEVALUE("01/"&amp;F3&amp;"/"&amp;$F$2),Probacionistas!$F:$F,"&lt;="&amp;EOMONTH(DATEVALUE("01/"&amp;F3&amp;"/"&amp;$F$2),0))</f>
        <v>17</v>
      </c>
      <c r="G20" s="294">
        <f>COUNTIFS(Probacionistas!$AP:$AP,"&lt;&gt;"" ",Probacionistas!$P:$P,"Inscrito nuevo",Probacionistas!$BC:$BC,"Redes sociales",Probacionistas!$F:$F,"&gt;="&amp;DATEVALUE("01/"&amp;G3&amp;"/"&amp;$F$2),Probacionistas!$F:$F,"&lt;="&amp;EOMONTH(DATEVALUE("01/"&amp;G3&amp;"/"&amp;$F$2),0))</f>
        <v>17</v>
      </c>
      <c r="H20" s="294">
        <f>COUNTIFS(Probacionistas!$AP:$AP,"&lt;&gt;"" ",Probacionistas!$P:$P,"Inscrito nuevo",Probacionistas!$BC:$BC,"Redes sociales",Probacionistas!$F:$F,"&gt;="&amp;DATEVALUE("01/"&amp;H3&amp;"/"&amp;$F$2),Probacionistas!$F:$F,"&lt;="&amp;EOMONTH(DATEVALUE("01/"&amp;H3&amp;"/"&amp;$F$2),0))</f>
        <v>17</v>
      </c>
      <c r="I20" s="294">
        <f>COUNTIFS(Probacionistas!$AP:$AP,"&lt;&gt;"" ",Probacionistas!$P:$P,"Inscrito nuevo",Probacionistas!$BC:$BC,"Redes sociales",Probacionistas!$F:$F,"&gt;="&amp;DATEVALUE("01/"&amp;I3&amp;"/"&amp;$F$2),Probacionistas!$F:$F,"&lt;="&amp;EOMONTH(DATEVALUE("01/"&amp;I3&amp;"/"&amp;$F$2),0))</f>
        <v>17</v>
      </c>
      <c r="J20" s="294">
        <f>COUNTIFS(Probacionistas!$AP:$AP,"&lt;&gt;"" ",Probacionistas!$P:$P,"Inscrito nuevo",Probacionistas!$BC:$BC,"Redes sociales",Probacionistas!$F:$F,"&gt;="&amp;DATEVALUE("01/"&amp;J3&amp;"/"&amp;$F$2),Probacionistas!$F:$F,"&lt;="&amp;EOMONTH(DATEVALUE("01/"&amp;J3&amp;"/"&amp;$F$2),0))</f>
        <v>17</v>
      </c>
      <c r="K20" s="294">
        <f>COUNTIFS(Probacionistas!$AP:$AP,"&lt;&gt;"" ",Probacionistas!$P:$P,"Inscrito nuevo",Probacionistas!$BC:$BC,"Redes sociales",Probacionistas!$F:$F,"&gt;="&amp;DATEVALUE("01/"&amp;K3&amp;"/"&amp;$F$2),Probacionistas!$F:$F,"&lt;="&amp;EOMONTH(DATEVALUE("01/"&amp;K3&amp;"/"&amp;$F$2),0))</f>
        <v>17</v>
      </c>
      <c r="L20" s="294">
        <f>COUNTIFS(Probacionistas!$AP:$AP,"&lt;&gt;"" ",Probacionistas!$P:$P,"Inscrito nuevo",Probacionistas!$BC:$BC,"Redes sociales",Probacionistas!$F:$F,"&gt;="&amp;DATEVALUE("01/"&amp;L3&amp;"/"&amp;$F$2),Probacionistas!$F:$F,"&lt;="&amp;EOMONTH(DATEVALUE("01/"&amp;L3&amp;"/"&amp;$F$2),0))</f>
        <v>17</v>
      </c>
      <c r="M20" s="294">
        <f>COUNTIFS(Probacionistas!$AP:$AP,"&lt;&gt;"" ",Probacionistas!$P:$P,"Inscrito nuevo",Probacionistas!$BC:$BC,"Redes sociales",Probacionistas!$F:$F,"&gt;="&amp;DATEVALUE("01/"&amp;M3&amp;"/"&amp;$F$2),Probacionistas!$F:$F,"&lt;="&amp;EOMONTH(DATEVALUE("01/"&amp;M3&amp;"/"&amp;$F$2),0))</f>
        <v>17</v>
      </c>
      <c r="N20" s="294">
        <f>COUNTIFS(Probacionistas!$AP:$AP,"&lt;&gt;"" ",Probacionistas!$P:$P,"Inscrito nuevo",Probacionistas!$BC:$BC,"Redes sociales",Probacionistas!$F:$F,"&gt;="&amp;DATEVALUE("01/"&amp;N3&amp;"/"&amp;$F$2),Probacionistas!$F:$F,"&lt;="&amp;EOMONTH(DATEVALUE("01/"&amp;N3&amp;"/"&amp;$F$2),0))</f>
        <v>17</v>
      </c>
      <c r="O20" s="294">
        <f>COUNTIFS(Probacionistas!$AP:$AP,"&lt;&gt;"" ",Probacionistas!$P:$P,"Inscrito nuevo",Probacionistas!$BC:$BC,"Redes sociales",Probacionistas!$F:$F,"&gt;="&amp;DATEVALUE("01/"&amp;O3&amp;"/"&amp;$F$2),Probacionistas!$F:$F,"&lt;="&amp;EOMONTH(DATEVALUE("01/"&amp;O3&amp;"/"&amp;$F$2),0))</f>
        <v>17</v>
      </c>
      <c r="P20" s="294">
        <f>COUNTIFS(Probacionistas!$AP:$AP,"&lt;&gt;"" ",Probacionistas!$P:$P,"Inscrito nuevo",Probacionistas!$BC:$BC,"Redes sociales",Probacionistas!$F:$F,"&gt;="&amp;DATEVALUE("01/"&amp;P3&amp;"/"&amp;$F$2),Probacionistas!$F:$F,"&lt;="&amp;EOMONTH(DATEVALUE("01/"&amp;P3&amp;"/"&amp;$F$2),0))</f>
        <v>17</v>
      </c>
      <c r="Q20" s="294">
        <f>COUNTIFS(Probacionistas!$AP:$AP,"&lt;&gt;"" ",Probacionistas!$P:$P,"Inscrito nuevo",Probacionistas!$BC:$BC,"Redes sociales",Probacionistas!$F:$F,"&gt;="&amp;DATEVALUE("01/"&amp;Q3&amp;"/"&amp;$F$2),Probacionistas!$F:$F,"&lt;="&amp;EOMONTH(DATEVALUE("01/"&amp;Q3&amp;"/"&amp;$F$2),0))</f>
        <v>17</v>
      </c>
      <c r="R20" s="56" t="str">
        <f>+Probacionistas!$B$1</f>
        <v>Lima - Breña</v>
      </c>
    </row>
    <row r="21" spans="1:18">
      <c r="A21" s="296">
        <v>2.19</v>
      </c>
      <c r="B21" s="166" t="s">
        <v>429</v>
      </c>
      <c r="C21" s="4">
        <f t="shared" si="4"/>
        <v>0</v>
      </c>
      <c r="D21" s="4">
        <f t="shared" si="5"/>
        <v>0</v>
      </c>
      <c r="E21" s="3"/>
      <c r="F21" s="294">
        <f>COUNTIFS(Probacionistas!$AP:$AP,"&lt;&gt;"" ",Probacionistas!$P:$P,"Inscrito nuevo",Probacionistas!$BC:$BC,"Propag.Impresa",Probacionistas!$F:$F,"&gt;="&amp;DATEVALUE("01/"&amp;F3&amp;"/"&amp;$F$2),Probacionistas!$F:$F,"&lt;="&amp;EOMONTH(DATEVALUE("01/"&amp;F3&amp;"/"&amp;$F$2),0))</f>
        <v>0</v>
      </c>
      <c r="G21" s="294">
        <f>COUNTIFS(Probacionistas!$AP:$AP,"&lt;&gt;"" ",Probacionistas!$P:$P,"Inscrito nuevo",Probacionistas!$BC:$BC,"Propag.Impresa",Probacionistas!$F:$F,"&gt;="&amp;DATEVALUE("01/"&amp;G3&amp;"/"&amp;$F$2),Probacionistas!$F:$F,"&lt;="&amp;EOMONTH(DATEVALUE("01/"&amp;G3&amp;"/"&amp;$F$2),0))</f>
        <v>0</v>
      </c>
      <c r="H21" s="294">
        <f>COUNTIFS(Probacionistas!$AP:$AP,"&lt;&gt;"" ",Probacionistas!$P:$P,"Inscrito nuevo",Probacionistas!$BC:$BC,"Propag.Impresa",Probacionistas!$F:$F,"&gt;="&amp;DATEVALUE("01/"&amp;H3&amp;"/"&amp;$F$2),Probacionistas!$F:$F,"&lt;="&amp;EOMONTH(DATEVALUE("01/"&amp;H3&amp;"/"&amp;$F$2),0))</f>
        <v>0</v>
      </c>
      <c r="I21" s="294">
        <f>COUNTIFS(Probacionistas!$AP:$AP,"&lt;&gt;"" ",Probacionistas!$P:$P,"Inscrito nuevo",Probacionistas!$BC:$BC,"Propag.Impresa",Probacionistas!$F:$F,"&gt;="&amp;DATEVALUE("01/"&amp;I3&amp;"/"&amp;$F$2),Probacionistas!$F:$F,"&lt;="&amp;EOMONTH(DATEVALUE("01/"&amp;I3&amp;"/"&amp;$F$2),0))</f>
        <v>0</v>
      </c>
      <c r="J21" s="294">
        <f>COUNTIFS(Probacionistas!$AP:$AP,"&lt;&gt;"" ",Probacionistas!$P:$P,"Inscrito nuevo",Probacionistas!$BC:$BC,"Propag.Impresa",Probacionistas!$F:$F,"&gt;="&amp;DATEVALUE("01/"&amp;J3&amp;"/"&amp;$F$2),Probacionistas!$F:$F,"&lt;="&amp;EOMONTH(DATEVALUE("01/"&amp;J3&amp;"/"&amp;$F$2),0))</f>
        <v>0</v>
      </c>
      <c r="K21" s="294">
        <f>COUNTIFS(Probacionistas!$AP:$AP,"&lt;&gt;"" ",Probacionistas!$P:$P,"Inscrito nuevo",Probacionistas!$BC:$BC,"Propag.Impresa",Probacionistas!$F:$F,"&gt;="&amp;DATEVALUE("01/"&amp;K3&amp;"/"&amp;$F$2),Probacionistas!$F:$F,"&lt;="&amp;EOMONTH(DATEVALUE("01/"&amp;K3&amp;"/"&amp;$F$2),0))</f>
        <v>0</v>
      </c>
      <c r="L21" s="294">
        <f>COUNTIFS(Probacionistas!$AP:$AP,"&lt;&gt;"" ",Probacionistas!$P:$P,"Inscrito nuevo",Probacionistas!$BC:$BC,"Propag.Impresa",Probacionistas!$F:$F,"&gt;="&amp;DATEVALUE("01/"&amp;L3&amp;"/"&amp;$F$2),Probacionistas!$F:$F,"&lt;="&amp;EOMONTH(DATEVALUE("01/"&amp;L3&amp;"/"&amp;$F$2),0))</f>
        <v>0</v>
      </c>
      <c r="M21" s="294">
        <f>COUNTIFS(Probacionistas!$AP:$AP,"&lt;&gt;"" ",Probacionistas!$P:$P,"Inscrito nuevo",Probacionistas!$BC:$BC,"Propag.Impresa",Probacionistas!$F:$F,"&gt;="&amp;DATEVALUE("01/"&amp;M3&amp;"/"&amp;$F$2),Probacionistas!$F:$F,"&lt;="&amp;EOMONTH(DATEVALUE("01/"&amp;M3&amp;"/"&amp;$F$2),0))</f>
        <v>0</v>
      </c>
      <c r="N21" s="294">
        <f>COUNTIFS(Probacionistas!$AP:$AP,"&lt;&gt;"" ",Probacionistas!$P:$P,"Inscrito nuevo",Probacionistas!$BC:$BC,"Propag.Impresa",Probacionistas!$F:$F,"&gt;="&amp;DATEVALUE("01/"&amp;N3&amp;"/"&amp;$F$2),Probacionistas!$F:$F,"&lt;="&amp;EOMONTH(DATEVALUE("01/"&amp;N3&amp;"/"&amp;$F$2),0))</f>
        <v>0</v>
      </c>
      <c r="O21" s="294">
        <f>COUNTIFS(Probacionistas!$AP:$AP,"&lt;&gt;"" ",Probacionistas!$P:$P,"Inscrito nuevo",Probacionistas!$BC:$BC,"Propag.Impresa",Probacionistas!$F:$F,"&gt;="&amp;DATEVALUE("01/"&amp;O3&amp;"/"&amp;$F$2),Probacionistas!$F:$F,"&lt;="&amp;EOMONTH(DATEVALUE("01/"&amp;O3&amp;"/"&amp;$F$2),0))</f>
        <v>0</v>
      </c>
      <c r="P21" s="294">
        <f>COUNTIFS(Probacionistas!$AP:$AP,"&lt;&gt;"" ",Probacionistas!$P:$P,"Inscrito nuevo",Probacionistas!$BC:$BC,"Propag.Impresa",Probacionistas!$F:$F,"&gt;="&amp;DATEVALUE("01/"&amp;P3&amp;"/"&amp;$F$2),Probacionistas!$F:$F,"&lt;="&amp;EOMONTH(DATEVALUE("01/"&amp;P3&amp;"/"&amp;$F$2),0))</f>
        <v>0</v>
      </c>
      <c r="Q21" s="294">
        <f>COUNTIFS(Probacionistas!$AP:$AP,"&lt;&gt;"" ",Probacionistas!$P:$P,"Inscrito nuevo",Probacionistas!$BC:$BC,"Propag.Impresa",Probacionistas!$F:$F,"&gt;="&amp;DATEVALUE("01/"&amp;Q3&amp;"/"&amp;$F$2),Probacionistas!$F:$F,"&lt;="&amp;EOMONTH(DATEVALUE("01/"&amp;Q3&amp;"/"&amp;$F$2),0))</f>
        <v>0</v>
      </c>
      <c r="R21" s="56" t="str">
        <f>+Probacionistas!$B$1</f>
        <v>Lima - Breña</v>
      </c>
    </row>
    <row r="22" spans="1:18">
      <c r="A22" s="296">
        <v>2.2000000000000002</v>
      </c>
      <c r="B22" s="7" t="s">
        <v>430</v>
      </c>
      <c r="C22" s="4">
        <f t="shared" si="4"/>
        <v>90</v>
      </c>
      <c r="D22" s="4">
        <f t="shared" si="5"/>
        <v>180</v>
      </c>
      <c r="E22" s="81">
        <f>COUNTIFS(Probacionistas!$AR:$AR,"&lt;&gt;"" ",Probacionistas!$R:$R,"Inscrito nuevo",Probacionistas!$BE:$BE,"Redes sociales",Probacionistas!$F:$F,"&gt;="&amp;DATEVALUE("01/"&amp;E3&amp;"/"&amp;$E$2),Probacionistas!$F:$F,"&lt;="&amp;EOMONTH(DATEVALUE("01/"&amp;E3&amp;"/"&amp;$E$2),0))</f>
        <v>0</v>
      </c>
      <c r="F22" s="294">
        <f>COUNTIFS(Probacionistas!$AP:$AP,"&lt;&gt;"" ",Probacionistas!$P:$P,"Inscrito nuevo",Probacionistas!$BC:$BC,"Contacto Personal",Probacionistas!$F:$F,"&gt;="&amp;DATEVALUE("01/"&amp;F3&amp;"/"&amp;$F$2),Probacionistas!$F:$F,"&lt;="&amp;EOMONTH(DATEVALUE("01/"&amp;F3&amp;"/"&amp;$F$2),0))</f>
        <v>15</v>
      </c>
      <c r="G22" s="294">
        <f>COUNTIFS(Probacionistas!$AP:$AP,"&lt;&gt;"" ",Probacionistas!$P:$P,"Inscrito nuevo",Probacionistas!$BC:$BC,"Contacto Personal",Probacionistas!$F:$F,"&gt;="&amp;DATEVALUE("01/"&amp;G3&amp;"/"&amp;$F$2),Probacionistas!$F:$F,"&lt;="&amp;EOMONTH(DATEVALUE("01/"&amp;G3&amp;"/"&amp;$F$2),0))</f>
        <v>15</v>
      </c>
      <c r="H22" s="294">
        <f>COUNTIFS(Probacionistas!$AP:$AP,"&lt;&gt;"" ",Probacionistas!$P:$P,"Inscrito nuevo",Probacionistas!$BC:$BC,"Contacto Personal",Probacionistas!$F:$F,"&gt;="&amp;DATEVALUE("01/"&amp;H3&amp;"/"&amp;$F$2),Probacionistas!$F:$F,"&lt;="&amp;EOMONTH(DATEVALUE("01/"&amp;H3&amp;"/"&amp;$F$2),0))</f>
        <v>15</v>
      </c>
      <c r="I22" s="294">
        <f>COUNTIFS(Probacionistas!$AP:$AP,"&lt;&gt;"" ",Probacionistas!$P:$P,"Inscrito nuevo",Probacionistas!$BC:$BC,"Contacto Personal",Probacionistas!$F:$F,"&gt;="&amp;DATEVALUE("01/"&amp;I3&amp;"/"&amp;$F$2),Probacionistas!$F:$F,"&lt;="&amp;EOMONTH(DATEVALUE("01/"&amp;I3&amp;"/"&amp;$F$2),0))</f>
        <v>15</v>
      </c>
      <c r="J22" s="294">
        <f>COUNTIFS(Probacionistas!$AP:$AP,"&lt;&gt;"" ",Probacionistas!$P:$P,"Inscrito nuevo",Probacionistas!$BC:$BC,"Contacto Personal",Probacionistas!$F:$F,"&gt;="&amp;DATEVALUE("01/"&amp;J3&amp;"/"&amp;$F$2),Probacionistas!$F:$F,"&lt;="&amp;EOMONTH(DATEVALUE("01/"&amp;J3&amp;"/"&amp;$F$2),0))</f>
        <v>15</v>
      </c>
      <c r="K22" s="294">
        <f>COUNTIFS(Probacionistas!$AP:$AP,"&lt;&gt;"" ",Probacionistas!$P:$P,"Inscrito nuevo",Probacionistas!$BC:$BC,"Contacto Personal",Probacionistas!$F:$F,"&gt;="&amp;DATEVALUE("01/"&amp;K3&amp;"/"&amp;$F$2),Probacionistas!$F:$F,"&lt;="&amp;EOMONTH(DATEVALUE("01/"&amp;K3&amp;"/"&amp;$F$2),0))</f>
        <v>15</v>
      </c>
      <c r="L22" s="294">
        <f>COUNTIFS(Probacionistas!$AP:$AP,"&lt;&gt;"" ",Probacionistas!$P:$P,"Inscrito nuevo",Probacionistas!$BC:$BC,"Contacto Personal",Probacionistas!$F:$F,"&gt;="&amp;DATEVALUE("01/"&amp;L3&amp;"/"&amp;$F$2),Probacionistas!$F:$F,"&lt;="&amp;EOMONTH(DATEVALUE("01/"&amp;L3&amp;"/"&amp;$F$2),0))</f>
        <v>15</v>
      </c>
      <c r="M22" s="294">
        <f>COUNTIFS(Probacionistas!$AP:$AP,"&lt;&gt;"" ",Probacionistas!$P:$P,"Inscrito nuevo",Probacionistas!$BC:$BC,"Contacto Personal",Probacionistas!$F:$F,"&gt;="&amp;DATEVALUE("01/"&amp;M3&amp;"/"&amp;$F$2),Probacionistas!$F:$F,"&lt;="&amp;EOMONTH(DATEVALUE("01/"&amp;M3&amp;"/"&amp;$F$2),0))</f>
        <v>15</v>
      </c>
      <c r="N22" s="294">
        <f>COUNTIFS(Probacionistas!$AP:$AP,"&lt;&gt;"" ",Probacionistas!$P:$P,"Inscrito nuevo",Probacionistas!$BC:$BC,"Contacto Personal",Probacionistas!$F:$F,"&gt;="&amp;DATEVALUE("01/"&amp;N3&amp;"/"&amp;$F$2),Probacionistas!$F:$F,"&lt;="&amp;EOMONTH(DATEVALUE("01/"&amp;N3&amp;"/"&amp;$F$2),0))</f>
        <v>15</v>
      </c>
      <c r="O22" s="294">
        <f>COUNTIFS(Probacionistas!$AP:$AP,"&lt;&gt;"" ",Probacionistas!$P:$P,"Inscrito nuevo",Probacionistas!$BC:$BC,"Contacto Personal",Probacionistas!$F:$F,"&gt;="&amp;DATEVALUE("01/"&amp;O3&amp;"/"&amp;$F$2),Probacionistas!$F:$F,"&lt;="&amp;EOMONTH(DATEVALUE("01/"&amp;O3&amp;"/"&amp;$F$2),0))</f>
        <v>15</v>
      </c>
      <c r="P22" s="294">
        <f>COUNTIFS(Probacionistas!$AP:$AP,"&lt;&gt;"" ",Probacionistas!$P:$P,"Inscrito nuevo",Probacionistas!$BC:$BC,"Contacto Personal",Probacionistas!$F:$F,"&gt;="&amp;DATEVALUE("01/"&amp;P3&amp;"/"&amp;$F$2),Probacionistas!$F:$F,"&lt;="&amp;EOMONTH(DATEVALUE("01/"&amp;P3&amp;"/"&amp;$F$2),0))</f>
        <v>15</v>
      </c>
      <c r="Q22" s="294">
        <f>COUNTIFS(Probacionistas!$AP:$AP,"&lt;&gt;"" ",Probacionistas!$P:$P,"Inscrito nuevo",Probacionistas!$BC:$BC,"Contacto Personal",Probacionistas!$F:$F,"&gt;="&amp;DATEVALUE("01/"&amp;Q3&amp;"/"&amp;$F$2),Probacionistas!$F:$F,"&lt;="&amp;EOMONTH(DATEVALUE("01/"&amp;Q3&amp;"/"&amp;$F$2),0))</f>
        <v>15</v>
      </c>
      <c r="R22" s="56" t="str">
        <f>+Probacionistas!$B$1</f>
        <v>Lima - Breña</v>
      </c>
    </row>
    <row r="23" spans="1:18">
      <c r="A23" s="296">
        <v>2.21</v>
      </c>
      <c r="B23" s="7" t="s">
        <v>431</v>
      </c>
      <c r="C23" s="4">
        <f t="shared" si="4"/>
        <v>0</v>
      </c>
      <c r="D23" s="4">
        <f t="shared" si="5"/>
        <v>0</v>
      </c>
      <c r="E23" s="80">
        <f>COUNTIFS(Probacionistas!$AR:$AR,"&lt;&gt;"" ",Probacionistas!$R:$R,"Inscrito nuevo",Probacionistas!$BE:$BE,"Propag.Impresa",Probacionistas!$F:$F,"&gt;="&amp;DATEVALUE("01/"&amp;E3&amp;"/"&amp;$E$2),Probacionistas!$F:$F,"&lt;="&amp;EOMONTH(DATEVALUE("01/"&amp;E3&amp;"/"&amp;$E$2),0))</f>
        <v>0</v>
      </c>
      <c r="F23" s="80">
        <f>COUNTIFS(Probacionistas!$AP:$AP,"&lt;&gt;"" ",Probacionistas!$P:$P,"Inscrito nuevo",Probacionistas!$BC:$BC,"Actividades",Probacionistas!$F:$F,"&gt;="&amp;DATEVALUE("01/"&amp;F3&amp;"/"&amp;$F$2),Probacionistas!$F:$F,"&lt;="&amp;EOMONTH(DATEVALUE("01/"&amp;F3&amp;"/"&amp;$F$2),0))</f>
        <v>0</v>
      </c>
      <c r="G23" s="80">
        <f>COUNTIFS(Probacionistas!$AP:$AP,"&lt;&gt;"" ",Probacionistas!$P:$P,"Inscrito nuevo",Probacionistas!$BC:$BC,"Actividades",Probacionistas!$F:$F,"&gt;="&amp;DATEVALUE("01/"&amp;G3&amp;"/"&amp;$F$2),Probacionistas!$F:$F,"&lt;="&amp;EOMONTH(DATEVALUE("01/"&amp;G3&amp;"/"&amp;$F$2),0))</f>
        <v>0</v>
      </c>
      <c r="H23" s="80">
        <f>COUNTIFS(Probacionistas!$AP:$AP,"&lt;&gt;"" ",Probacionistas!$P:$P,"Inscrito nuevo",Probacionistas!$BC:$BC,"Actividades",Probacionistas!$F:$F,"&gt;="&amp;DATEVALUE("01/"&amp;H3&amp;"/"&amp;$F$2),Probacionistas!$F:$F,"&lt;="&amp;EOMONTH(DATEVALUE("01/"&amp;H3&amp;"/"&amp;$F$2),0))</f>
        <v>0</v>
      </c>
      <c r="I23" s="80">
        <f>COUNTIFS(Probacionistas!$AP:$AP,"&lt;&gt;"" ",Probacionistas!$P:$P,"Inscrito nuevo",Probacionistas!$BC:$BC,"Actividades",Probacionistas!$F:$F,"&gt;="&amp;DATEVALUE("01/"&amp;I3&amp;"/"&amp;$F$2),Probacionistas!$F:$F,"&lt;="&amp;EOMONTH(DATEVALUE("01/"&amp;I3&amp;"/"&amp;$F$2),0))</f>
        <v>0</v>
      </c>
      <c r="J23" s="80">
        <f>COUNTIFS(Probacionistas!$AP:$AP,"&lt;&gt;"" ",Probacionistas!$P:$P,"Inscrito nuevo",Probacionistas!$BC:$BC,"Actividades",Probacionistas!$F:$F,"&gt;="&amp;DATEVALUE("01/"&amp;J3&amp;"/"&amp;$F$2),Probacionistas!$F:$F,"&lt;="&amp;EOMONTH(DATEVALUE("01/"&amp;J3&amp;"/"&amp;$F$2),0))</f>
        <v>0</v>
      </c>
      <c r="K23" s="80">
        <f>COUNTIFS(Probacionistas!$AP:$AP,"&lt;&gt;"" ",Probacionistas!$P:$P,"Inscrito nuevo",Probacionistas!$BC:$BC,"Actividades",Probacionistas!$F:$F,"&gt;="&amp;DATEVALUE("01/"&amp;K3&amp;"/"&amp;$F$2),Probacionistas!$F:$F,"&lt;="&amp;EOMONTH(DATEVALUE("01/"&amp;K3&amp;"/"&amp;$F$2),0))</f>
        <v>0</v>
      </c>
      <c r="L23" s="80">
        <f>COUNTIFS(Probacionistas!$AP:$AP,"&lt;&gt;"" ",Probacionistas!$P:$P,"Inscrito nuevo",Probacionistas!$BC:$BC,"Actividades",Probacionistas!$F:$F,"&gt;="&amp;DATEVALUE("01/"&amp;L3&amp;"/"&amp;$F$2),Probacionistas!$F:$F,"&lt;="&amp;EOMONTH(DATEVALUE("01/"&amp;L3&amp;"/"&amp;$F$2),0))</f>
        <v>0</v>
      </c>
      <c r="M23" s="80">
        <f>COUNTIFS(Probacionistas!$AP:$AP,"&lt;&gt;"" ",Probacionistas!$P:$P,"Inscrito nuevo",Probacionistas!$BC:$BC,"Actividades",Probacionistas!$F:$F,"&gt;="&amp;DATEVALUE("01/"&amp;M3&amp;"/"&amp;$F$2),Probacionistas!$F:$F,"&lt;="&amp;EOMONTH(DATEVALUE("01/"&amp;M3&amp;"/"&amp;$F$2),0))</f>
        <v>0</v>
      </c>
      <c r="N23" s="80">
        <f>COUNTIFS(Probacionistas!$AP:$AP,"&lt;&gt;"" ",Probacionistas!$P:$P,"Inscrito nuevo",Probacionistas!$BC:$BC,"Actividades",Probacionistas!$F:$F,"&gt;="&amp;DATEVALUE("01/"&amp;N3&amp;"/"&amp;$F$2),Probacionistas!$F:$F,"&lt;="&amp;EOMONTH(DATEVALUE("01/"&amp;N3&amp;"/"&amp;$F$2),0))</f>
        <v>0</v>
      </c>
      <c r="O23" s="80">
        <f>COUNTIFS(Probacionistas!$AP:$AP,"&lt;&gt;"" ",Probacionistas!$P:$P,"Inscrito nuevo",Probacionistas!$BC:$BC,"Actividades",Probacionistas!$F:$F,"&gt;="&amp;DATEVALUE("01/"&amp;O3&amp;"/"&amp;$F$2),Probacionistas!$F:$F,"&lt;="&amp;EOMONTH(DATEVALUE("01/"&amp;O3&amp;"/"&amp;$F$2),0))</f>
        <v>0</v>
      </c>
      <c r="P23" s="80">
        <f>COUNTIFS(Probacionistas!$AP:$AP,"&lt;&gt;"" ",Probacionistas!$P:$P,"Inscrito nuevo",Probacionistas!$BC:$BC,"Actividades",Probacionistas!$F:$F,"&gt;="&amp;DATEVALUE("01/"&amp;P3&amp;"/"&amp;$F$2),Probacionistas!$F:$F,"&lt;="&amp;EOMONTH(DATEVALUE("01/"&amp;P3&amp;"/"&amp;$F$2),0))</f>
        <v>0</v>
      </c>
      <c r="Q23" s="80">
        <f>COUNTIFS(Probacionistas!$AP:$AP,"&lt;&gt;"" ",Probacionistas!$P:$P,"Inscrito nuevo",Probacionistas!$BC:$BC,"Actividades",Probacionistas!$F:$F,"&gt;="&amp;DATEVALUE("01/"&amp;Q3&amp;"/"&amp;$F$2),Probacionistas!$F:$F,"&lt;="&amp;EOMONTH(DATEVALUE("01/"&amp;Q3&amp;"/"&amp;$F$2),0))</f>
        <v>0</v>
      </c>
      <c r="R23" s="56" t="str">
        <f>+Probacionistas!$B$1</f>
        <v>Lima - Breña</v>
      </c>
    </row>
    <row r="24" spans="1:18">
      <c r="A24" s="296">
        <v>2.2200000000000002</v>
      </c>
      <c r="B24" s="7" t="s">
        <v>432</v>
      </c>
      <c r="C24" s="4">
        <f t="shared" si="4"/>
        <v>24</v>
      </c>
      <c r="D24" s="4">
        <f t="shared" si="5"/>
        <v>48</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4</v>
      </c>
      <c r="G24" s="6">
        <f>COUNTIFS(Probacionistas!$AP:$AP,"&lt;&gt;"" ",Probacionistas!$P:$P,"Inscrito nuevo",Probacionistas!$BC:$BC,"Web",Probacionistas!$F:$F,"&gt;="&amp;DATEVALUE("01/"&amp;G3&amp;"/"&amp;$F$2),Probacionistas!$F:$F,"&lt;="&amp;EOMONTH(DATEVALUE("01/"&amp;G3&amp;"/"&amp;$F$2),0))</f>
        <v>4</v>
      </c>
      <c r="H24" s="6">
        <f>COUNTIFS(Probacionistas!$AP:$AP,"&lt;&gt;"" ",Probacionistas!$P:$P,"Inscrito nuevo",Probacionistas!$BC:$BC,"Web",Probacionistas!$F:$F,"&gt;="&amp;DATEVALUE("01/"&amp;H3&amp;"/"&amp;$F$2),Probacionistas!$F:$F,"&lt;="&amp;EOMONTH(DATEVALUE("01/"&amp;H3&amp;"/"&amp;$F$2),0))</f>
        <v>4</v>
      </c>
      <c r="I24" s="6">
        <f>COUNTIFS(Probacionistas!$AP:$AP,"&lt;&gt;"" ",Probacionistas!$P:$P,"Inscrito nuevo",Probacionistas!$BC:$BC,"Web",Probacionistas!$F:$F,"&gt;="&amp;DATEVALUE("01/"&amp;I3&amp;"/"&amp;$F$2),Probacionistas!$F:$F,"&lt;="&amp;EOMONTH(DATEVALUE("01/"&amp;I3&amp;"/"&amp;$F$2),0))</f>
        <v>4</v>
      </c>
      <c r="J24" s="6">
        <f>COUNTIFS(Probacionistas!$AP:$AP,"&lt;&gt;"" ",Probacionistas!$P:$P,"Inscrito nuevo",Probacionistas!$BC:$BC,"Web",Probacionistas!$F:$F,"&gt;="&amp;DATEVALUE("01/"&amp;J3&amp;"/"&amp;$F$2),Probacionistas!$F:$F,"&lt;="&amp;EOMONTH(DATEVALUE("01/"&amp;J3&amp;"/"&amp;$F$2),0))</f>
        <v>4</v>
      </c>
      <c r="K24" s="6">
        <f>COUNTIFS(Probacionistas!$AP:$AP,"&lt;&gt;"" ",Probacionistas!$P:$P,"Inscrito nuevo",Probacionistas!$BC:$BC,"Web",Probacionistas!$F:$F,"&gt;="&amp;DATEVALUE("01/"&amp;K3&amp;"/"&amp;$F$2),Probacionistas!$F:$F,"&lt;="&amp;EOMONTH(DATEVALUE("01/"&amp;K3&amp;"/"&amp;$F$2),0))</f>
        <v>4</v>
      </c>
      <c r="L24" s="6">
        <f>COUNTIFS(Probacionistas!$AP:$AP,"&lt;&gt;"" ",Probacionistas!$P:$P,"Inscrito nuevo",Probacionistas!$BC:$BC,"Web",Probacionistas!$F:$F,"&gt;="&amp;DATEVALUE("01/"&amp;L3&amp;"/"&amp;$F$2),Probacionistas!$F:$F,"&lt;="&amp;EOMONTH(DATEVALUE("01/"&amp;L3&amp;"/"&amp;$F$2),0))</f>
        <v>4</v>
      </c>
      <c r="M24" s="6">
        <f>COUNTIFS(Probacionistas!$AP:$AP,"&lt;&gt;"" ",Probacionistas!$P:$P,"Inscrito nuevo",Probacionistas!$BC:$BC,"Web",Probacionistas!$F:$F,"&gt;="&amp;DATEVALUE("01/"&amp;M3&amp;"/"&amp;$F$2),Probacionistas!$F:$F,"&lt;="&amp;EOMONTH(DATEVALUE("01/"&amp;M3&amp;"/"&amp;$F$2),0))</f>
        <v>4</v>
      </c>
      <c r="N24" s="6">
        <f>COUNTIFS(Probacionistas!$AP:$AP,"&lt;&gt;"" ",Probacionistas!$P:$P,"Inscrito nuevo",Probacionistas!$BC:$BC,"Web",Probacionistas!$F:$F,"&gt;="&amp;DATEVALUE("01/"&amp;N3&amp;"/"&amp;$F$2),Probacionistas!$F:$F,"&lt;="&amp;EOMONTH(DATEVALUE("01/"&amp;N3&amp;"/"&amp;$F$2),0))</f>
        <v>4</v>
      </c>
      <c r="O24" s="6">
        <f>COUNTIFS(Probacionistas!$AP:$AP,"&lt;&gt;"" ",Probacionistas!$P:$P,"Inscrito nuevo",Probacionistas!$BC:$BC,"Web",Probacionistas!$F:$F,"&gt;="&amp;DATEVALUE("01/"&amp;O3&amp;"/"&amp;$F$2),Probacionistas!$F:$F,"&lt;="&amp;EOMONTH(DATEVALUE("01/"&amp;O3&amp;"/"&amp;$F$2),0))</f>
        <v>4</v>
      </c>
      <c r="P24" s="6">
        <f>COUNTIFS(Probacionistas!$AP:$AP,"&lt;&gt;"" ",Probacionistas!$P:$P,"Inscrito nuevo",Probacionistas!$BC:$BC,"Web",Probacionistas!$F:$F,"&gt;="&amp;DATEVALUE("01/"&amp;P3&amp;"/"&amp;$F$2),Probacionistas!$F:$F,"&lt;="&amp;EOMONTH(DATEVALUE("01/"&amp;P3&amp;"/"&amp;$F$2),0))</f>
        <v>4</v>
      </c>
      <c r="Q24" s="6">
        <f>COUNTIFS(Probacionistas!$AP:$AP,"&lt;&gt;"" ",Probacionistas!$P:$P,"Inscrito nuevo",Probacionistas!$BC:$BC,"Web",Probacionistas!$F:$F,"&gt;="&amp;DATEVALUE("01/"&amp;Q3&amp;"/"&amp;$F$2),Probacionistas!$F:$F,"&lt;="&amp;EOMONTH(DATEVALUE("01/"&amp;Q3&amp;"/"&amp;$F$2),0))</f>
        <v>4</v>
      </c>
      <c r="R24" s="56" t="str">
        <f>+Probacionistas!$B$1</f>
        <v>Lima - Breña</v>
      </c>
    </row>
    <row r="25" spans="1:18">
      <c r="A25" s="296">
        <v>2.23</v>
      </c>
      <c r="B25" s="10" t="s">
        <v>433</v>
      </c>
      <c r="C25" s="4">
        <f t="shared" si="4"/>
        <v>18</v>
      </c>
      <c r="D25" s="4">
        <f t="shared" si="5"/>
        <v>36</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3</v>
      </c>
      <c r="G25" s="6">
        <f>COUNTIFS(Probacionistas!$AP:$AP,"&lt;&gt;"" ",Probacionistas!$P:$P,"Inscrito nuevo",Probacionistas!$BC:$BC,"Cursos",Probacionistas!$F:$F,"&gt;="&amp;DATEVALUE("01/"&amp;G3&amp;"/"&amp;$F$2),Probacionistas!$F:$F,"&lt;="&amp;EOMONTH(DATEVALUE("01/"&amp;G3&amp;"/"&amp;$F$2),0))</f>
        <v>3</v>
      </c>
      <c r="H25" s="6">
        <f>COUNTIFS(Probacionistas!$AP:$AP,"&lt;&gt;"" ",Probacionistas!$P:$P,"Inscrito nuevo",Probacionistas!$BC:$BC,"Cursos",Probacionistas!$F:$F,"&gt;="&amp;DATEVALUE("01/"&amp;H3&amp;"/"&amp;$F$2),Probacionistas!$F:$F,"&lt;="&amp;EOMONTH(DATEVALUE("01/"&amp;H3&amp;"/"&amp;$F$2),0))</f>
        <v>3</v>
      </c>
      <c r="I25" s="6">
        <f>COUNTIFS(Probacionistas!$AP:$AP,"&lt;&gt;"" ",Probacionistas!$P:$P,"Inscrito nuevo",Probacionistas!$BC:$BC,"Cursos",Probacionistas!$F:$F,"&gt;="&amp;DATEVALUE("01/"&amp;I3&amp;"/"&amp;$F$2),Probacionistas!$F:$F,"&lt;="&amp;EOMONTH(DATEVALUE("01/"&amp;I3&amp;"/"&amp;$F$2),0))</f>
        <v>3</v>
      </c>
      <c r="J25" s="6">
        <f>COUNTIFS(Probacionistas!$AP:$AP,"&lt;&gt;"" ",Probacionistas!$P:$P,"Inscrito nuevo",Probacionistas!$BC:$BC,"Cursos",Probacionistas!$F:$F,"&gt;="&amp;DATEVALUE("01/"&amp;J3&amp;"/"&amp;$F$2),Probacionistas!$F:$F,"&lt;="&amp;EOMONTH(DATEVALUE("01/"&amp;J3&amp;"/"&amp;$F$2),0))</f>
        <v>3</v>
      </c>
      <c r="K25" s="6">
        <f>COUNTIFS(Probacionistas!$AP:$AP,"&lt;&gt;"" ",Probacionistas!$P:$P,"Inscrito nuevo",Probacionistas!$BC:$BC,"Cursos",Probacionistas!$F:$F,"&gt;="&amp;DATEVALUE("01/"&amp;K3&amp;"/"&amp;$F$2),Probacionistas!$F:$F,"&lt;="&amp;EOMONTH(DATEVALUE("01/"&amp;K3&amp;"/"&amp;$F$2),0))</f>
        <v>3</v>
      </c>
      <c r="L25" s="6">
        <f>COUNTIFS(Probacionistas!$AP:$AP,"&lt;&gt;"" ",Probacionistas!$P:$P,"Inscrito nuevo",Probacionistas!$BC:$BC,"Cursos",Probacionistas!$F:$F,"&gt;="&amp;DATEVALUE("01/"&amp;L3&amp;"/"&amp;$F$2),Probacionistas!$F:$F,"&lt;="&amp;EOMONTH(DATEVALUE("01/"&amp;L3&amp;"/"&amp;$F$2),0))</f>
        <v>3</v>
      </c>
      <c r="M25" s="6">
        <f>COUNTIFS(Probacionistas!$AP:$AP,"&lt;&gt;"" ",Probacionistas!$P:$P,"Inscrito nuevo",Probacionistas!$BC:$BC,"Cursos",Probacionistas!$F:$F,"&gt;="&amp;DATEVALUE("01/"&amp;M3&amp;"/"&amp;$F$2),Probacionistas!$F:$F,"&lt;="&amp;EOMONTH(DATEVALUE("01/"&amp;M3&amp;"/"&amp;$F$2),0))</f>
        <v>3</v>
      </c>
      <c r="N25" s="6">
        <f>COUNTIFS(Probacionistas!$AP:$AP,"&lt;&gt;"" ",Probacionistas!$P:$P,"Inscrito nuevo",Probacionistas!$BC:$BC,"Cursos",Probacionistas!$F:$F,"&gt;="&amp;DATEVALUE("01/"&amp;N3&amp;"/"&amp;$F$2),Probacionistas!$F:$F,"&lt;="&amp;EOMONTH(DATEVALUE("01/"&amp;N3&amp;"/"&amp;$F$2),0))</f>
        <v>3</v>
      </c>
      <c r="O25" s="6">
        <f>COUNTIFS(Probacionistas!$AP:$AP,"&lt;&gt;"" ",Probacionistas!$P:$P,"Inscrito nuevo",Probacionistas!$BC:$BC,"Cursos",Probacionistas!$F:$F,"&gt;="&amp;DATEVALUE("01/"&amp;O3&amp;"/"&amp;$F$2),Probacionistas!$F:$F,"&lt;="&amp;EOMONTH(DATEVALUE("01/"&amp;O3&amp;"/"&amp;$F$2),0))</f>
        <v>3</v>
      </c>
      <c r="P25" s="6">
        <f>COUNTIFS(Probacionistas!$AP:$AP,"&lt;&gt;"" ",Probacionistas!$P:$P,"Inscrito nuevo",Probacionistas!$BC:$BC,"Cursos",Probacionistas!$F:$F,"&gt;="&amp;DATEVALUE("01/"&amp;P3&amp;"/"&amp;$F$2),Probacionistas!$F:$F,"&lt;="&amp;EOMONTH(DATEVALUE("01/"&amp;P3&amp;"/"&amp;$F$2),0))</f>
        <v>3</v>
      </c>
      <c r="Q25" s="6">
        <f>COUNTIFS(Probacionistas!$AP:$AP,"&lt;&gt;"" ",Probacionistas!$P:$P,"Inscrito nuevo",Probacionistas!$BC:$BC,"Cursos",Probacionistas!$F:$F,"&gt;="&amp;DATEVALUE("01/"&amp;Q3&amp;"/"&amp;$F$2),Probacionistas!$F:$F,"&lt;="&amp;EOMONTH(DATEVALUE("01/"&amp;Q3&amp;"/"&amp;$F$2),0))</f>
        <v>3</v>
      </c>
      <c r="R25" s="56" t="str">
        <f>+Probacionistas!$B$1</f>
        <v>Lima - Breña</v>
      </c>
    </row>
    <row r="26" spans="1:18">
      <c r="A26" s="296">
        <v>2.2400000000000002</v>
      </c>
      <c r="B26" s="10" t="s">
        <v>434</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6" t="str">
        <f>+Probacionistas!$B$1</f>
        <v>Lima - Breña</v>
      </c>
    </row>
    <row r="27" spans="1:18">
      <c r="A27" s="296">
        <v>2.25</v>
      </c>
      <c r="B27" s="167" t="s">
        <v>435</v>
      </c>
      <c r="C27" s="4">
        <f t="shared" si="4"/>
        <v>6</v>
      </c>
      <c r="D27" s="4">
        <f t="shared" si="5"/>
        <v>12</v>
      </c>
      <c r="E27" s="32"/>
      <c r="F27" s="6">
        <f>COUNTIFS(Probacionistas!$AP:$AP,"&lt;&gt;"" ",Probacionistas!$P:$P,"Inscrito nuevo",Probacionistas!$BC:$BC,"Mensajes de texto",Probacionistas!$F:$F,"&gt;="&amp;DATEVALUE("01/"&amp;F3&amp;"/"&amp;$F$2),Probacionistas!$F:$F,"&lt;="&amp;EOMONTH(DATEVALUE("01/"&amp;F3&amp;"/"&amp;$F$2),0))</f>
        <v>1</v>
      </c>
      <c r="G27" s="6">
        <f>COUNTIFS(Probacionistas!$AP:$AP,"&lt;&gt;"" ",Probacionistas!$P:$P,"Inscrito nuevo",Probacionistas!$BC:$BC,"Mensajes de texto",Probacionistas!$F:$F,"&gt;="&amp;DATEVALUE("01/"&amp;G3&amp;"/"&amp;$F$2),Probacionistas!$F:$F,"&lt;="&amp;EOMONTH(DATEVALUE("01/"&amp;G3&amp;"/"&amp;$F$2),0))</f>
        <v>1</v>
      </c>
      <c r="H27" s="6">
        <f>COUNTIFS(Probacionistas!$AP:$AP,"&lt;&gt;"" ",Probacionistas!$P:$P,"Inscrito nuevo",Probacionistas!$BC:$BC,"Mensajes de texto",Probacionistas!$F:$F,"&gt;="&amp;DATEVALUE("01/"&amp;H3&amp;"/"&amp;$F$2),Probacionistas!$F:$F,"&lt;="&amp;EOMONTH(DATEVALUE("01/"&amp;H3&amp;"/"&amp;$F$2),0))</f>
        <v>1</v>
      </c>
      <c r="I27" s="6">
        <f>COUNTIFS(Probacionistas!$AP:$AP,"&lt;&gt;"" ",Probacionistas!$P:$P,"Inscrito nuevo",Probacionistas!$BC:$BC,"Mensajes de texto",Probacionistas!$F:$F,"&gt;="&amp;DATEVALUE("01/"&amp;I3&amp;"/"&amp;$F$2),Probacionistas!$F:$F,"&lt;="&amp;EOMONTH(DATEVALUE("01/"&amp;I3&amp;"/"&amp;$F$2),0))</f>
        <v>1</v>
      </c>
      <c r="J27" s="6">
        <f>COUNTIFS(Probacionistas!$AP:$AP,"&lt;&gt;"" ",Probacionistas!$P:$P,"Inscrito nuevo",Probacionistas!$BC:$BC,"Mensajes de texto",Probacionistas!$F:$F,"&gt;="&amp;DATEVALUE("01/"&amp;J3&amp;"/"&amp;$F$2),Probacionistas!$F:$F,"&lt;="&amp;EOMONTH(DATEVALUE("01/"&amp;J3&amp;"/"&amp;$F$2),0))</f>
        <v>1</v>
      </c>
      <c r="K27" s="6">
        <f>COUNTIFS(Probacionistas!$AP:$AP,"&lt;&gt;"" ",Probacionistas!$P:$P,"Inscrito nuevo",Probacionistas!$BC:$BC,"Mensajes de texto",Probacionistas!$F:$F,"&gt;="&amp;DATEVALUE("01/"&amp;K3&amp;"/"&amp;$F$2),Probacionistas!$F:$F,"&lt;="&amp;EOMONTH(DATEVALUE("01/"&amp;K3&amp;"/"&amp;$F$2),0))</f>
        <v>1</v>
      </c>
      <c r="L27" s="6">
        <f>COUNTIFS(Probacionistas!$AP:$AP,"&lt;&gt;"" ",Probacionistas!$P:$P,"Inscrito nuevo",Probacionistas!$BC:$BC,"Mensajes de texto",Probacionistas!$F:$F,"&gt;="&amp;DATEVALUE("01/"&amp;L3&amp;"/"&amp;$F$2),Probacionistas!$F:$F,"&lt;="&amp;EOMONTH(DATEVALUE("01/"&amp;L3&amp;"/"&amp;$F$2),0))</f>
        <v>1</v>
      </c>
      <c r="M27" s="6">
        <f>COUNTIFS(Probacionistas!$AP:$AP,"&lt;&gt;"" ",Probacionistas!$P:$P,"Inscrito nuevo",Probacionistas!$BC:$BC,"Mensajes de texto",Probacionistas!$F:$F,"&gt;="&amp;DATEVALUE("01/"&amp;M3&amp;"/"&amp;$F$2),Probacionistas!$F:$F,"&lt;="&amp;EOMONTH(DATEVALUE("01/"&amp;M3&amp;"/"&amp;$F$2),0))</f>
        <v>1</v>
      </c>
      <c r="N27" s="6">
        <f>COUNTIFS(Probacionistas!$AP:$AP,"&lt;&gt;"" ",Probacionistas!$P:$P,"Inscrito nuevo",Probacionistas!$BC:$BC,"Mensajes de texto",Probacionistas!$F:$F,"&gt;="&amp;DATEVALUE("01/"&amp;N3&amp;"/"&amp;$F$2),Probacionistas!$F:$F,"&lt;="&amp;EOMONTH(DATEVALUE("01/"&amp;N3&amp;"/"&amp;$F$2),0))</f>
        <v>1</v>
      </c>
      <c r="O27" s="6">
        <f>COUNTIFS(Probacionistas!$AP:$AP,"&lt;&gt;"" ",Probacionistas!$P:$P,"Inscrito nuevo",Probacionistas!$BC:$BC,"Mensajes de texto",Probacionistas!$F:$F,"&gt;="&amp;DATEVALUE("01/"&amp;O3&amp;"/"&amp;$F$2),Probacionistas!$F:$F,"&lt;="&amp;EOMONTH(DATEVALUE("01/"&amp;O3&amp;"/"&amp;$F$2),0))</f>
        <v>1</v>
      </c>
      <c r="P27" s="6">
        <f>COUNTIFS(Probacionistas!$AP:$AP,"&lt;&gt;"" ",Probacionistas!$P:$P,"Inscrito nuevo",Probacionistas!$BC:$BC,"Mensajes de texto",Probacionistas!$F:$F,"&gt;="&amp;DATEVALUE("01/"&amp;P3&amp;"/"&amp;$F$2),Probacionistas!$F:$F,"&lt;="&amp;EOMONTH(DATEVALUE("01/"&amp;P3&amp;"/"&amp;$F$2),0))</f>
        <v>1</v>
      </c>
      <c r="Q27" s="6">
        <f>COUNTIFS(Probacionistas!$AP:$AP,"&lt;&gt;"" ",Probacionistas!$P:$P,"Inscrito nuevo",Probacionistas!$BC:$BC,"Mensajes de texto",Probacionistas!$F:$F,"&gt;="&amp;DATEVALUE("01/"&amp;Q3&amp;"/"&amp;$F$2),Probacionistas!$F:$F,"&lt;="&amp;EOMONTH(DATEVALUE("01/"&amp;Q3&amp;"/"&amp;$F$2),0))</f>
        <v>1</v>
      </c>
      <c r="R27" s="56" t="str">
        <f>+Probacionistas!$B$1</f>
        <v>Lima - Breña</v>
      </c>
    </row>
  </sheetData>
  <sheetProtection algorithmName="SHA-512" hashValue="Be6K+auuXFHiCuW/gAC0WIpDa9hob+k5zlAseYnoLRZ1LvqgVB5jktf2842dCWWiI46rqbFL40ikphCY7u65CQ==" saltValue="5POdoTt1HsXhT6tEfUW+0w==" spinCount="100000" sheet="1" objects="1" scenarios="1"/>
  <protectedRanges>
    <protectedRange sqref="F5" name="Rango1"/>
  </protectedRanges>
  <mergeCells count="5164">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C10" sqref="C10"/>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4" bestFit="1" customWidth="1"/>
    <col min="19" max="19" width="5.42578125" style="24"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3" t="s">
        <v>10</v>
      </c>
      <c r="B1" s="114" t="s">
        <v>436</v>
      </c>
      <c r="C1" s="115" t="s">
        <v>437</v>
      </c>
      <c r="D1" s="135" t="s">
        <v>15</v>
      </c>
      <c r="E1" s="215" t="s">
        <v>23</v>
      </c>
      <c r="G1" s="134" t="s">
        <v>438</v>
      </c>
      <c r="H1" s="115" t="s">
        <v>439</v>
      </c>
      <c r="J1" s="121" t="s">
        <v>440</v>
      </c>
      <c r="K1" s="122" t="s">
        <v>441</v>
      </c>
      <c r="L1" s="122" t="s">
        <v>442</v>
      </c>
      <c r="M1" s="122" t="s">
        <v>443</v>
      </c>
      <c r="N1" s="120" t="s">
        <v>444</v>
      </c>
      <c r="P1" s="133" t="s">
        <v>445</v>
      </c>
      <c r="R1" s="224" t="s">
        <v>414</v>
      </c>
      <c r="S1" s="225" t="s">
        <v>446</v>
      </c>
      <c r="U1" s="111" t="s">
        <v>447</v>
      </c>
      <c r="V1" s="137" t="s">
        <v>448</v>
      </c>
      <c r="W1" s="160" t="s">
        <v>449</v>
      </c>
      <c r="X1" s="161" t="s">
        <v>439</v>
      </c>
      <c r="Y1" s="162" t="s">
        <v>450</v>
      </c>
      <c r="AA1" s="110" t="s">
        <v>451</v>
      </c>
      <c r="AC1" s="110" t="s">
        <v>452</v>
      </c>
      <c r="AE1" s="172" t="s">
        <v>12</v>
      </c>
      <c r="AF1" s="173" t="s">
        <v>453</v>
      </c>
      <c r="AH1" s="174" t="s">
        <v>13</v>
      </c>
      <c r="AI1" s="175" t="s">
        <v>453</v>
      </c>
      <c r="AK1" s="273" t="s">
        <v>53</v>
      </c>
      <c r="AM1" s="290" t="s">
        <v>53</v>
      </c>
      <c r="AN1" s="290" t="s">
        <v>454</v>
      </c>
    </row>
    <row r="2" spans="1:40" ht="24">
      <c r="A2" s="159" t="s">
        <v>72</v>
      </c>
      <c r="B2" s="116">
        <v>1</v>
      </c>
      <c r="C2" s="157" t="s">
        <v>83</v>
      </c>
      <c r="D2" s="276" t="s">
        <v>76</v>
      </c>
      <c r="E2" s="216" t="s">
        <v>105</v>
      </c>
      <c r="G2" s="267" t="s">
        <v>85</v>
      </c>
      <c r="H2" s="267" t="s">
        <v>455</v>
      </c>
      <c r="J2" s="123" t="s">
        <v>85</v>
      </c>
      <c r="K2" s="112" t="s">
        <v>85</v>
      </c>
      <c r="L2" s="112" t="s">
        <v>85</v>
      </c>
      <c r="M2" s="112" t="str">
        <f>+J2&amp;K2&amp;L2</f>
        <v>PPP</v>
      </c>
      <c r="N2" s="124" t="s">
        <v>456</v>
      </c>
      <c r="P2" s="231" t="s">
        <v>342</v>
      </c>
      <c r="R2" s="226" t="s">
        <v>457</v>
      </c>
      <c r="S2" s="227">
        <v>5</v>
      </c>
      <c r="U2" s="220" t="s">
        <v>458</v>
      </c>
      <c r="V2" s="221" t="s">
        <v>459</v>
      </c>
      <c r="W2" s="143" t="s">
        <v>460</v>
      </c>
      <c r="X2" s="140" t="s">
        <v>461</v>
      </c>
      <c r="Y2" s="136" t="s">
        <v>462</v>
      </c>
      <c r="AA2" s="268" t="s">
        <v>383</v>
      </c>
      <c r="AC2" s="139" t="s">
        <v>73</v>
      </c>
      <c r="AE2" s="176" t="s">
        <v>74</v>
      </c>
      <c r="AF2" s="177" t="s">
        <v>74</v>
      </c>
      <c r="AH2" s="178" t="s">
        <v>463</v>
      </c>
      <c r="AI2" s="179" t="s">
        <v>464</v>
      </c>
      <c r="AK2" s="274" t="s">
        <v>465</v>
      </c>
      <c r="AM2" s="274" t="s">
        <v>465</v>
      </c>
      <c r="AN2" s="291">
        <v>45658</v>
      </c>
    </row>
    <row r="3" spans="1:40" ht="14.45">
      <c r="A3" s="209" t="s">
        <v>466</v>
      </c>
      <c r="B3" s="116">
        <v>2</v>
      </c>
      <c r="C3" s="117" t="s">
        <v>84</v>
      </c>
      <c r="D3" s="276" t="s">
        <v>110</v>
      </c>
      <c r="E3" s="217" t="s">
        <v>115</v>
      </c>
      <c r="G3" s="267" t="s">
        <v>87</v>
      </c>
      <c r="H3" s="267" t="s">
        <v>383</v>
      </c>
      <c r="J3" s="125" t="s">
        <v>85</v>
      </c>
      <c r="K3" s="26" t="s">
        <v>85</v>
      </c>
      <c r="L3" s="26" t="s">
        <v>86</v>
      </c>
      <c r="M3" s="26" t="str">
        <f t="shared" ref="M3:M17" si="0">+J3&amp;K3&amp;L3</f>
        <v>PPF</v>
      </c>
      <c r="N3" s="126" t="s">
        <v>456</v>
      </c>
      <c r="P3" s="231" t="s">
        <v>88</v>
      </c>
      <c r="R3" s="226" t="s">
        <v>467</v>
      </c>
      <c r="S3" s="227" t="s">
        <v>468</v>
      </c>
      <c r="U3" s="222" t="s">
        <v>469</v>
      </c>
      <c r="V3" s="223" t="s">
        <v>469</v>
      </c>
      <c r="W3" s="143" t="s">
        <v>470</v>
      </c>
      <c r="X3" s="140" t="s">
        <v>471</v>
      </c>
      <c r="Y3" s="136"/>
      <c r="AA3" s="269" t="s">
        <v>82</v>
      </c>
      <c r="AC3" s="139" t="s">
        <v>291</v>
      </c>
      <c r="AE3" s="176" t="s">
        <v>99</v>
      </c>
      <c r="AF3" s="177" t="s">
        <v>472</v>
      </c>
      <c r="AH3" s="178" t="s">
        <v>473</v>
      </c>
      <c r="AI3" s="179" t="s">
        <v>474</v>
      </c>
      <c r="AK3" s="275" t="s">
        <v>475</v>
      </c>
      <c r="AM3" s="275" t="s">
        <v>475</v>
      </c>
      <c r="AN3" s="291">
        <v>45689</v>
      </c>
    </row>
    <row r="4" spans="1:40" ht="14.45">
      <c r="A4" s="159" t="s">
        <v>476</v>
      </c>
      <c r="B4" s="208">
        <v>3</v>
      </c>
      <c r="C4" s="117" t="s">
        <v>106</v>
      </c>
      <c r="D4" s="276" t="s">
        <v>100</v>
      </c>
      <c r="E4" s="218" t="s">
        <v>296</v>
      </c>
      <c r="G4" s="267" t="s">
        <v>86</v>
      </c>
      <c r="H4" s="267" t="s">
        <v>477</v>
      </c>
      <c r="J4" s="125" t="s">
        <v>85</v>
      </c>
      <c r="K4" s="26" t="s">
        <v>86</v>
      </c>
      <c r="L4" s="26" t="s">
        <v>85</v>
      </c>
      <c r="M4" s="26" t="str">
        <f t="shared" si="0"/>
        <v>PFP</v>
      </c>
      <c r="N4" s="126" t="s">
        <v>456</v>
      </c>
      <c r="P4" s="231" t="s">
        <v>93</v>
      </c>
      <c r="R4" s="226" t="s">
        <v>478</v>
      </c>
      <c r="S4" s="227" t="s">
        <v>479</v>
      </c>
      <c r="U4" s="222" t="s">
        <v>480</v>
      </c>
      <c r="V4" s="223" t="s">
        <v>481</v>
      </c>
      <c r="W4" s="143" t="s">
        <v>482</v>
      </c>
      <c r="X4" s="140" t="s">
        <v>483</v>
      </c>
      <c r="Y4" s="136"/>
      <c r="AA4" s="270" t="s">
        <v>347</v>
      </c>
      <c r="AC4" s="139" t="s">
        <v>405</v>
      </c>
      <c r="AE4" s="176" t="s">
        <v>484</v>
      </c>
      <c r="AF4" s="180" t="s">
        <v>485</v>
      </c>
      <c r="AH4" s="178"/>
      <c r="AI4" s="181" t="s">
        <v>486</v>
      </c>
      <c r="AK4" s="274" t="s">
        <v>487</v>
      </c>
      <c r="AM4" s="274" t="s">
        <v>487</v>
      </c>
      <c r="AN4" s="291">
        <v>45717</v>
      </c>
    </row>
    <row r="5" spans="1:40" ht="24">
      <c r="B5" s="116">
        <v>4</v>
      </c>
      <c r="C5" s="117" t="s">
        <v>107</v>
      </c>
      <c r="D5" s="276"/>
      <c r="E5" s="218" t="s">
        <v>336</v>
      </c>
      <c r="G5" s="267" t="s">
        <v>488</v>
      </c>
      <c r="H5" s="267" t="s">
        <v>489</v>
      </c>
      <c r="J5" s="127" t="s">
        <v>85</v>
      </c>
      <c r="K5" s="25" t="s">
        <v>86</v>
      </c>
      <c r="L5" s="25" t="s">
        <v>86</v>
      </c>
      <c r="M5" s="25" t="str">
        <f t="shared" si="0"/>
        <v>PFF</v>
      </c>
      <c r="N5" s="128" t="s">
        <v>490</v>
      </c>
      <c r="P5" s="231" t="s">
        <v>491</v>
      </c>
      <c r="R5" s="226" t="s">
        <v>492</v>
      </c>
      <c r="S5" s="227" t="s">
        <v>493</v>
      </c>
      <c r="U5" s="222" t="s">
        <v>494</v>
      </c>
      <c r="V5" s="223" t="s">
        <v>458</v>
      </c>
      <c r="W5" s="143" t="s">
        <v>495</v>
      </c>
      <c r="X5" s="140" t="s">
        <v>496</v>
      </c>
      <c r="Y5" s="136"/>
      <c r="AA5" s="271" t="s">
        <v>381</v>
      </c>
      <c r="AC5" s="139" t="s">
        <v>406</v>
      </c>
      <c r="AE5" s="182" t="s">
        <v>109</v>
      </c>
      <c r="AH5" s="183"/>
      <c r="AK5" s="274" t="s">
        <v>497</v>
      </c>
      <c r="AM5" s="274" t="s">
        <v>497</v>
      </c>
      <c r="AN5" s="291">
        <v>45748</v>
      </c>
    </row>
    <row r="6" spans="1:40" ht="24">
      <c r="B6" s="116">
        <v>5</v>
      </c>
      <c r="C6" s="117" t="s">
        <v>116</v>
      </c>
      <c r="D6" s="276"/>
      <c r="E6" s="217" t="s">
        <v>498</v>
      </c>
      <c r="G6" s="267" t="s">
        <v>499</v>
      </c>
      <c r="H6" s="267" t="s">
        <v>500</v>
      </c>
      <c r="J6" s="125" t="s">
        <v>86</v>
      </c>
      <c r="K6" s="26" t="s">
        <v>85</v>
      </c>
      <c r="L6" s="26" t="s">
        <v>85</v>
      </c>
      <c r="M6" s="26" t="str">
        <f t="shared" si="0"/>
        <v>FPP</v>
      </c>
      <c r="N6" s="126" t="s">
        <v>456</v>
      </c>
      <c r="P6" s="34" t="s">
        <v>98</v>
      </c>
      <c r="R6" s="226" t="s">
        <v>501</v>
      </c>
      <c r="S6" s="227" t="s">
        <v>468</v>
      </c>
      <c r="W6" s="143" t="s">
        <v>502</v>
      </c>
      <c r="X6" s="140" t="s">
        <v>503</v>
      </c>
      <c r="Y6" s="136" t="s">
        <v>462</v>
      </c>
      <c r="AA6" s="272" t="s">
        <v>396</v>
      </c>
      <c r="AC6" s="139" t="s">
        <v>407</v>
      </c>
      <c r="AE6" s="182"/>
      <c r="AH6" s="183"/>
      <c r="AK6" s="274" t="s">
        <v>504</v>
      </c>
      <c r="AM6" s="274" t="s">
        <v>504</v>
      </c>
      <c r="AN6" s="291">
        <v>45778</v>
      </c>
    </row>
    <row r="7" spans="1:40" ht="14.45">
      <c r="B7" s="116">
        <v>6</v>
      </c>
      <c r="C7" s="117" t="s">
        <v>117</v>
      </c>
      <c r="D7" s="276"/>
      <c r="E7" s="217" t="s">
        <v>505</v>
      </c>
      <c r="G7" s="267"/>
      <c r="H7" s="267" t="s">
        <v>506</v>
      </c>
      <c r="J7" s="127" t="s">
        <v>86</v>
      </c>
      <c r="K7" s="25" t="s">
        <v>85</v>
      </c>
      <c r="L7" s="25" t="s">
        <v>86</v>
      </c>
      <c r="M7" s="25" t="str">
        <f t="shared" si="0"/>
        <v>FPF</v>
      </c>
      <c r="N7" s="128" t="s">
        <v>490</v>
      </c>
      <c r="P7" s="231" t="s">
        <v>507</v>
      </c>
      <c r="R7" s="226" t="s">
        <v>508</v>
      </c>
      <c r="S7" s="227">
        <v>6</v>
      </c>
      <c r="W7" s="143" t="s">
        <v>509</v>
      </c>
      <c r="X7" s="140" t="s">
        <v>510</v>
      </c>
      <c r="Y7" s="136"/>
      <c r="AC7" s="139" t="s">
        <v>408</v>
      </c>
      <c r="AE7" s="182"/>
      <c r="AH7" s="183"/>
      <c r="AK7" s="267" t="s">
        <v>511</v>
      </c>
      <c r="AM7" s="267" t="s">
        <v>511</v>
      </c>
      <c r="AN7" s="291">
        <v>45809</v>
      </c>
    </row>
    <row r="8" spans="1:40" ht="24.6" thickBot="1">
      <c r="B8" s="116">
        <v>7</v>
      </c>
      <c r="C8" s="117" t="s">
        <v>297</v>
      </c>
      <c r="D8" s="276"/>
      <c r="E8" s="218" t="s">
        <v>512</v>
      </c>
      <c r="J8" s="125" t="s">
        <v>86</v>
      </c>
      <c r="K8" s="26" t="s">
        <v>86</v>
      </c>
      <c r="L8" s="26" t="s">
        <v>85</v>
      </c>
      <c r="M8" s="26" t="str">
        <f t="shared" si="0"/>
        <v>FFP</v>
      </c>
      <c r="N8" s="126" t="s">
        <v>456</v>
      </c>
      <c r="P8" s="231" t="s">
        <v>108</v>
      </c>
      <c r="R8" s="226" t="s">
        <v>513</v>
      </c>
      <c r="S8" s="227" t="s">
        <v>479</v>
      </c>
      <c r="W8" s="144" t="s">
        <v>514</v>
      </c>
      <c r="X8" s="141" t="s">
        <v>515</v>
      </c>
      <c r="Y8" s="138" t="s">
        <v>516</v>
      </c>
      <c r="AC8" s="139" t="s">
        <v>409</v>
      </c>
      <c r="AE8" s="182"/>
      <c r="AH8" s="183"/>
      <c r="AK8" s="267" t="s">
        <v>517</v>
      </c>
      <c r="AM8" s="267" t="s">
        <v>517</v>
      </c>
      <c r="AN8" s="291">
        <v>45839</v>
      </c>
    </row>
    <row r="9" spans="1:40" ht="14.45">
      <c r="B9" s="116">
        <v>8</v>
      </c>
      <c r="C9" s="117" t="s">
        <v>337</v>
      </c>
      <c r="D9" s="276"/>
      <c r="E9" s="218" t="s">
        <v>518</v>
      </c>
      <c r="J9" s="127" t="s">
        <v>86</v>
      </c>
      <c r="K9" s="25" t="s">
        <v>86</v>
      </c>
      <c r="L9" s="25" t="s">
        <v>86</v>
      </c>
      <c r="M9" s="25" t="str">
        <f t="shared" si="0"/>
        <v>FFF</v>
      </c>
      <c r="N9" s="128" t="s">
        <v>490</v>
      </c>
      <c r="P9" s="231" t="s">
        <v>118</v>
      </c>
      <c r="R9" s="226" t="s">
        <v>519</v>
      </c>
      <c r="S9" s="227" t="s">
        <v>479</v>
      </c>
      <c r="AC9" s="139" t="s">
        <v>410</v>
      </c>
      <c r="AE9" s="182"/>
      <c r="AH9" s="183"/>
      <c r="AK9" s="267" t="s">
        <v>520</v>
      </c>
      <c r="AM9" s="267" t="s">
        <v>520</v>
      </c>
      <c r="AN9" s="291">
        <v>45870</v>
      </c>
    </row>
    <row r="10" spans="1:40" ht="14.45">
      <c r="B10" s="116">
        <v>9</v>
      </c>
      <c r="C10" s="117"/>
      <c r="D10" s="276"/>
      <c r="E10" s="217" t="s">
        <v>521</v>
      </c>
      <c r="J10" s="127"/>
      <c r="K10" s="25"/>
      <c r="L10" s="25"/>
      <c r="M10" s="25"/>
      <c r="N10" s="126"/>
      <c r="R10" s="226" t="s">
        <v>522</v>
      </c>
      <c r="S10" s="227" t="s">
        <v>479</v>
      </c>
      <c r="AC10" s="139" t="s">
        <v>523</v>
      </c>
      <c r="AE10" s="182"/>
      <c r="AH10" s="183"/>
      <c r="AK10" s="267" t="s">
        <v>524</v>
      </c>
      <c r="AM10" s="267" t="s">
        <v>524</v>
      </c>
      <c r="AN10" s="291">
        <v>45901</v>
      </c>
    </row>
    <row r="11" spans="1:40" ht="14.45">
      <c r="B11" s="116">
        <v>10</v>
      </c>
      <c r="C11" s="117"/>
      <c r="D11" s="276"/>
      <c r="E11" s="217" t="s">
        <v>525</v>
      </c>
      <c r="J11" s="127" t="s">
        <v>85</v>
      </c>
      <c r="K11" s="25" t="s">
        <v>85</v>
      </c>
      <c r="L11" s="25" t="s">
        <v>526</v>
      </c>
      <c r="M11" s="25" t="str">
        <f t="shared" si="0"/>
        <v>PPCG</v>
      </c>
      <c r="N11" s="128" t="s">
        <v>490</v>
      </c>
      <c r="R11" s="226" t="s">
        <v>527</v>
      </c>
      <c r="S11" s="227" t="s">
        <v>479</v>
      </c>
      <c r="AC11" s="139" t="s">
        <v>412</v>
      </c>
      <c r="AK11" s="267" t="s">
        <v>528</v>
      </c>
      <c r="AM11" s="267" t="s">
        <v>528</v>
      </c>
      <c r="AN11" s="291">
        <v>45931</v>
      </c>
    </row>
    <row r="12" spans="1:40" ht="14.45">
      <c r="B12" s="116">
        <v>11</v>
      </c>
      <c r="C12" s="117"/>
      <c r="D12" s="276"/>
      <c r="E12" s="218" t="s">
        <v>529</v>
      </c>
      <c r="J12" s="125" t="s">
        <v>85</v>
      </c>
      <c r="K12" s="26" t="s">
        <v>526</v>
      </c>
      <c r="L12" s="26" t="s">
        <v>85</v>
      </c>
      <c r="M12" s="26" t="str">
        <f t="shared" si="0"/>
        <v>PCGP</v>
      </c>
      <c r="N12" s="129" t="s">
        <v>456</v>
      </c>
      <c r="R12" s="226" t="s">
        <v>530</v>
      </c>
      <c r="S12" s="227" t="s">
        <v>479</v>
      </c>
      <c r="AC12" s="139" t="s">
        <v>413</v>
      </c>
      <c r="AK12" s="267" t="s">
        <v>531</v>
      </c>
      <c r="AM12" s="267" t="s">
        <v>531</v>
      </c>
      <c r="AN12" s="291">
        <v>45962</v>
      </c>
    </row>
    <row r="13" spans="1:40" ht="15" thickBot="1">
      <c r="B13" s="116">
        <v>12</v>
      </c>
      <c r="C13" s="117"/>
      <c r="D13" s="276"/>
      <c r="E13" s="219" t="s">
        <v>81</v>
      </c>
      <c r="J13" s="125" t="s">
        <v>526</v>
      </c>
      <c r="K13" s="26" t="s">
        <v>85</v>
      </c>
      <c r="L13" s="26" t="s">
        <v>85</v>
      </c>
      <c r="M13" s="26" t="str">
        <f t="shared" si="0"/>
        <v>CGPP</v>
      </c>
      <c r="N13" s="129" t="s">
        <v>456</v>
      </c>
      <c r="R13" s="226" t="s">
        <v>532</v>
      </c>
      <c r="S13" s="227" t="s">
        <v>493</v>
      </c>
      <c r="AC13" s="139" t="s">
        <v>404</v>
      </c>
      <c r="AK13" s="267" t="s">
        <v>533</v>
      </c>
      <c r="AM13" s="267" t="s">
        <v>533</v>
      </c>
      <c r="AN13" s="291">
        <v>45992</v>
      </c>
    </row>
    <row r="14" spans="1:40" ht="15" thickBot="1">
      <c r="B14" s="116">
        <v>13</v>
      </c>
      <c r="C14" s="117"/>
      <c r="D14" s="276"/>
      <c r="J14" s="130" t="s">
        <v>85</v>
      </c>
      <c r="K14" s="131" t="s">
        <v>526</v>
      </c>
      <c r="L14" s="131" t="s">
        <v>526</v>
      </c>
      <c r="M14" s="131" t="str">
        <f t="shared" si="0"/>
        <v>PCGCG</v>
      </c>
      <c r="N14" s="132" t="s">
        <v>490</v>
      </c>
      <c r="R14" s="226" t="s">
        <v>534</v>
      </c>
      <c r="S14" s="227">
        <v>6</v>
      </c>
      <c r="AK14" s="267" t="s">
        <v>535</v>
      </c>
      <c r="AM14" s="267" t="s">
        <v>535</v>
      </c>
      <c r="AN14" s="291">
        <v>46023</v>
      </c>
    </row>
    <row r="15" spans="1:40" ht="14.45">
      <c r="B15" s="116">
        <v>14</v>
      </c>
      <c r="C15" s="117"/>
      <c r="D15" s="276"/>
      <c r="J15" s="125" t="s">
        <v>85</v>
      </c>
      <c r="K15" s="26" t="s">
        <v>536</v>
      </c>
      <c r="L15" s="26" t="s">
        <v>85</v>
      </c>
      <c r="M15" s="26" t="str">
        <f t="shared" si="0"/>
        <v>PCLP</v>
      </c>
      <c r="N15" s="129" t="s">
        <v>456</v>
      </c>
      <c r="R15" s="226" t="s">
        <v>537</v>
      </c>
      <c r="S15" s="227" t="s">
        <v>493</v>
      </c>
      <c r="AK15" s="267" t="s">
        <v>538</v>
      </c>
      <c r="AM15" s="267" t="s">
        <v>538</v>
      </c>
      <c r="AN15" s="291">
        <v>46054</v>
      </c>
    </row>
    <row r="16" spans="1:40" ht="14.45">
      <c r="B16" s="116">
        <v>15</v>
      </c>
      <c r="C16" s="117"/>
      <c r="D16" s="276"/>
      <c r="J16" s="125" t="s">
        <v>536</v>
      </c>
      <c r="K16" s="26" t="s">
        <v>85</v>
      </c>
      <c r="L16" s="26" t="s">
        <v>85</v>
      </c>
      <c r="M16" s="26" t="str">
        <f t="shared" si="0"/>
        <v>CLPP</v>
      </c>
      <c r="N16" s="129" t="s">
        <v>456</v>
      </c>
      <c r="R16" s="226" t="s">
        <v>539</v>
      </c>
      <c r="S16" s="227" t="s">
        <v>479</v>
      </c>
      <c r="AK16" s="274" t="s">
        <v>540</v>
      </c>
      <c r="AM16" s="274" t="s">
        <v>540</v>
      </c>
      <c r="AN16" s="291">
        <v>46082</v>
      </c>
    </row>
    <row r="17" spans="2:19" ht="15" thickBot="1">
      <c r="B17" s="116">
        <v>16</v>
      </c>
      <c r="C17" s="117"/>
      <c r="D17" s="276"/>
      <c r="J17" s="130" t="s">
        <v>85</v>
      </c>
      <c r="K17" s="131" t="s">
        <v>536</v>
      </c>
      <c r="L17" s="131" t="s">
        <v>536</v>
      </c>
      <c r="M17" s="131" t="str">
        <f t="shared" si="0"/>
        <v>PCLCL</v>
      </c>
      <c r="N17" s="132" t="s">
        <v>490</v>
      </c>
      <c r="R17" s="226" t="s">
        <v>541</v>
      </c>
      <c r="S17" s="227" t="s">
        <v>479</v>
      </c>
    </row>
    <row r="18" spans="2:19" ht="12.75" customHeight="1">
      <c r="B18" s="116">
        <v>17</v>
      </c>
      <c r="C18" s="117"/>
      <c r="D18" s="276"/>
      <c r="R18" s="226" t="s">
        <v>542</v>
      </c>
      <c r="S18" s="227" t="s">
        <v>468</v>
      </c>
    </row>
    <row r="19" spans="2:19" ht="12.75" customHeight="1">
      <c r="B19" s="116">
        <v>18</v>
      </c>
      <c r="C19" s="117"/>
      <c r="D19" s="276"/>
      <c r="R19" s="226" t="s">
        <v>543</v>
      </c>
      <c r="S19" s="227" t="s">
        <v>468</v>
      </c>
    </row>
    <row r="20" spans="2:19" ht="12.75" customHeight="1">
      <c r="B20" s="116">
        <v>19</v>
      </c>
      <c r="C20" s="117"/>
      <c r="D20" s="276"/>
      <c r="R20" s="226" t="s">
        <v>544</v>
      </c>
      <c r="S20" s="227">
        <v>3</v>
      </c>
    </row>
    <row r="21" spans="2:19" ht="12.75" customHeight="1" thickBot="1">
      <c r="B21" s="116">
        <v>20</v>
      </c>
      <c r="C21" s="117"/>
      <c r="D21" s="277"/>
      <c r="R21" s="226" t="s">
        <v>545</v>
      </c>
      <c r="S21" s="227">
        <v>6</v>
      </c>
    </row>
    <row r="22" spans="2:19" ht="12.75" customHeight="1">
      <c r="B22" s="116">
        <v>21</v>
      </c>
      <c r="C22" s="117"/>
      <c r="R22" s="226" t="s">
        <v>546</v>
      </c>
      <c r="S22" s="227" t="s">
        <v>479</v>
      </c>
    </row>
    <row r="23" spans="2:19" ht="12.75" customHeight="1">
      <c r="B23" s="116">
        <v>22</v>
      </c>
      <c r="C23" s="117"/>
      <c r="R23" s="226" t="s">
        <v>547</v>
      </c>
      <c r="S23" s="227" t="s">
        <v>479</v>
      </c>
    </row>
    <row r="24" spans="2:19" ht="12.75" customHeight="1">
      <c r="B24" s="116">
        <v>23</v>
      </c>
      <c r="C24" s="117"/>
      <c r="R24" s="226" t="s">
        <v>548</v>
      </c>
      <c r="S24" s="227" t="s">
        <v>479</v>
      </c>
    </row>
    <row r="25" spans="2:19" ht="12.75" customHeight="1">
      <c r="B25" s="116">
        <v>24</v>
      </c>
      <c r="C25" s="117"/>
      <c r="R25" s="226" t="s">
        <v>549</v>
      </c>
      <c r="S25" s="227">
        <v>6</v>
      </c>
    </row>
    <row r="26" spans="2:19" ht="12.75" customHeight="1">
      <c r="B26" s="116">
        <v>25</v>
      </c>
      <c r="C26" s="117"/>
      <c r="R26" s="226" t="s">
        <v>550</v>
      </c>
      <c r="S26" s="227" t="s">
        <v>479</v>
      </c>
    </row>
    <row r="27" spans="2:19" ht="12.75" customHeight="1">
      <c r="B27" s="116">
        <v>26</v>
      </c>
      <c r="C27" s="117"/>
      <c r="R27" s="226" t="s">
        <v>551</v>
      </c>
      <c r="S27" s="227" t="s">
        <v>479</v>
      </c>
    </row>
    <row r="28" spans="2:19" ht="12.75" customHeight="1">
      <c r="B28" s="116">
        <v>27</v>
      </c>
      <c r="C28" s="117"/>
      <c r="R28" s="226" t="s">
        <v>552</v>
      </c>
      <c r="S28" s="227" t="s">
        <v>479</v>
      </c>
    </row>
    <row r="29" spans="2:19" ht="12.75" customHeight="1">
      <c r="B29" s="116">
        <v>28</v>
      </c>
      <c r="C29" s="117"/>
      <c r="R29" s="226" t="s">
        <v>553</v>
      </c>
      <c r="S29" s="227" t="s">
        <v>479</v>
      </c>
    </row>
    <row r="30" spans="2:19" ht="12.75" customHeight="1">
      <c r="B30" s="116">
        <v>29</v>
      </c>
      <c r="C30" s="117"/>
      <c r="R30" s="226" t="s">
        <v>554</v>
      </c>
      <c r="S30" s="227" t="s">
        <v>479</v>
      </c>
    </row>
    <row r="31" spans="2:19" ht="12.75" customHeight="1" thickBot="1">
      <c r="B31" s="118">
        <v>30</v>
      </c>
      <c r="C31" s="119"/>
      <c r="R31" s="226" t="s">
        <v>555</v>
      </c>
      <c r="S31" s="227" t="s">
        <v>479</v>
      </c>
    </row>
    <row r="32" spans="2:19" ht="12.75" customHeight="1">
      <c r="R32" s="226" t="s">
        <v>556</v>
      </c>
      <c r="S32" s="227" t="s">
        <v>493</v>
      </c>
    </row>
    <row r="33" spans="18:19" ht="12.75" customHeight="1">
      <c r="R33" s="226" t="s">
        <v>557</v>
      </c>
      <c r="S33" s="227" t="s">
        <v>468</v>
      </c>
    </row>
    <row r="34" spans="18:19" ht="12.75" customHeight="1">
      <c r="R34" s="226" t="s">
        <v>558</v>
      </c>
      <c r="S34" s="227">
        <v>5</v>
      </c>
    </row>
    <row r="35" spans="18:19" ht="12.75" customHeight="1">
      <c r="R35" s="226" t="s">
        <v>559</v>
      </c>
      <c r="S35" s="227" t="s">
        <v>479</v>
      </c>
    </row>
    <row r="36" spans="18:19" ht="12.75" customHeight="1">
      <c r="R36" s="226" t="s">
        <v>560</v>
      </c>
      <c r="S36" s="227" t="s">
        <v>479</v>
      </c>
    </row>
    <row r="37" spans="18:19" ht="12.75" customHeight="1">
      <c r="R37" s="226" t="s">
        <v>561</v>
      </c>
      <c r="S37" s="227">
        <v>4</v>
      </c>
    </row>
    <row r="38" spans="18:19" ht="12.75" customHeight="1">
      <c r="R38" s="226" t="s">
        <v>562</v>
      </c>
      <c r="S38" s="227">
        <v>2</v>
      </c>
    </row>
    <row r="39" spans="18:19" ht="12.75" customHeight="1">
      <c r="R39" s="226" t="s">
        <v>563</v>
      </c>
      <c r="S39" s="227">
        <v>3</v>
      </c>
    </row>
    <row r="40" spans="18:19" ht="12.75" customHeight="1">
      <c r="R40" s="226" t="s">
        <v>564</v>
      </c>
      <c r="S40" s="227" t="s">
        <v>479</v>
      </c>
    </row>
    <row r="41" spans="18:19" ht="12.75" customHeight="1">
      <c r="R41" s="226" t="s">
        <v>565</v>
      </c>
      <c r="S41" s="227">
        <v>4</v>
      </c>
    </row>
    <row r="42" spans="18:19" ht="12.75" customHeight="1">
      <c r="R42" s="226" t="s">
        <v>566</v>
      </c>
      <c r="S42" s="227" t="s">
        <v>479</v>
      </c>
    </row>
    <row r="43" spans="18:19" ht="12.75" customHeight="1">
      <c r="R43" s="226" t="s">
        <v>567</v>
      </c>
      <c r="S43" s="227">
        <v>3</v>
      </c>
    </row>
    <row r="44" spans="18:19" ht="12.75" customHeight="1">
      <c r="R44" s="226" t="s">
        <v>1</v>
      </c>
      <c r="S44" s="227">
        <v>6</v>
      </c>
    </row>
    <row r="45" spans="18:19" ht="12.75" customHeight="1">
      <c r="R45" s="226" t="s">
        <v>568</v>
      </c>
      <c r="S45" s="227" t="s">
        <v>479</v>
      </c>
    </row>
    <row r="46" spans="18:19" ht="12.75" customHeight="1">
      <c r="R46" s="226" t="s">
        <v>569</v>
      </c>
      <c r="S46" s="227" t="s">
        <v>479</v>
      </c>
    </row>
    <row r="47" spans="18:19" ht="12.75" customHeight="1">
      <c r="R47" s="226" t="s">
        <v>570</v>
      </c>
      <c r="S47" s="227" t="s">
        <v>493</v>
      </c>
    </row>
    <row r="48" spans="18:19" ht="12.75" customHeight="1">
      <c r="R48" s="226" t="s">
        <v>571</v>
      </c>
      <c r="S48" s="227">
        <v>2</v>
      </c>
    </row>
    <row r="49" spans="18:19" ht="12.75" customHeight="1">
      <c r="R49" s="226" t="s">
        <v>572</v>
      </c>
      <c r="S49" s="227">
        <v>3</v>
      </c>
    </row>
    <row r="50" spans="18:19" ht="12.75" customHeight="1">
      <c r="R50" s="226" t="s">
        <v>573</v>
      </c>
      <c r="S50" s="227" t="s">
        <v>493</v>
      </c>
    </row>
    <row r="51" spans="18:19" ht="12.75" customHeight="1">
      <c r="R51" s="226" t="s">
        <v>574</v>
      </c>
      <c r="S51" s="227">
        <v>7</v>
      </c>
    </row>
    <row r="52" spans="18:19" ht="12.75" customHeight="1">
      <c r="R52" s="226" t="s">
        <v>575</v>
      </c>
      <c r="S52" s="227">
        <v>3</v>
      </c>
    </row>
    <row r="53" spans="18:19" ht="12.75" customHeight="1">
      <c r="R53" s="226" t="s">
        <v>576</v>
      </c>
      <c r="S53" s="227" t="s">
        <v>479</v>
      </c>
    </row>
    <row r="54" spans="18:19" ht="12.75" customHeight="1">
      <c r="R54" s="226" t="s">
        <v>577</v>
      </c>
      <c r="S54" s="227">
        <v>4</v>
      </c>
    </row>
    <row r="55" spans="18:19" ht="12.75" customHeight="1">
      <c r="R55" s="226" t="s">
        <v>578</v>
      </c>
      <c r="S55" s="227" t="s">
        <v>479</v>
      </c>
    </row>
    <row r="56" spans="18:19" ht="12.75" customHeight="1">
      <c r="R56" s="226" t="s">
        <v>579</v>
      </c>
      <c r="S56" s="227">
        <v>2</v>
      </c>
    </row>
    <row r="57" spans="18:19" ht="12.75" customHeight="1">
      <c r="R57" s="226" t="s">
        <v>580</v>
      </c>
      <c r="S57" s="227">
        <v>4</v>
      </c>
    </row>
    <row r="58" spans="18:19" ht="12.75" customHeight="1">
      <c r="R58" s="226" t="s">
        <v>581</v>
      </c>
      <c r="S58" s="227">
        <v>2</v>
      </c>
    </row>
    <row r="59" spans="18:19" ht="12.75" customHeight="1">
      <c r="R59" s="226" t="s">
        <v>582</v>
      </c>
      <c r="S59" s="227" t="s">
        <v>479</v>
      </c>
    </row>
    <row r="60" spans="18:19" ht="12.75" customHeight="1">
      <c r="R60" s="226" t="s">
        <v>583</v>
      </c>
      <c r="S60" s="227" t="s">
        <v>468</v>
      </c>
    </row>
    <row r="61" spans="18:19" ht="12.75" customHeight="1">
      <c r="R61" s="226" t="s">
        <v>584</v>
      </c>
      <c r="S61" s="227">
        <v>2</v>
      </c>
    </row>
    <row r="62" spans="18:19" ht="12.75" customHeight="1">
      <c r="R62" s="226" t="s">
        <v>585</v>
      </c>
      <c r="S62" s="227">
        <v>5</v>
      </c>
    </row>
    <row r="63" spans="18:19" ht="12.75" customHeight="1">
      <c r="R63" s="226" t="s">
        <v>586</v>
      </c>
      <c r="S63" s="227" t="s">
        <v>479</v>
      </c>
    </row>
    <row r="64" spans="18:19" ht="12.75" customHeight="1">
      <c r="R64" s="226" t="s">
        <v>587</v>
      </c>
      <c r="S64" s="227" t="s">
        <v>479</v>
      </c>
    </row>
    <row r="65" spans="18:19" ht="12.75" customHeight="1">
      <c r="R65" s="226" t="s">
        <v>588</v>
      </c>
      <c r="S65" s="227" t="s">
        <v>479</v>
      </c>
    </row>
    <row r="66" spans="18:19" ht="12.75" customHeight="1">
      <c r="R66" s="226" t="s">
        <v>589</v>
      </c>
      <c r="S66" s="227" t="s">
        <v>493</v>
      </c>
    </row>
    <row r="67" spans="18:19" ht="12.75" customHeight="1">
      <c r="R67" s="226" t="s">
        <v>590</v>
      </c>
      <c r="S67" s="227" t="s">
        <v>468</v>
      </c>
    </row>
    <row r="68" spans="18:19" ht="12.75" customHeight="1">
      <c r="R68" s="226" t="s">
        <v>591</v>
      </c>
      <c r="S68" s="227" t="s">
        <v>479</v>
      </c>
    </row>
    <row r="69" spans="18:19" ht="12.75" customHeight="1">
      <c r="R69" s="226"/>
      <c r="S69" s="228"/>
    </row>
    <row r="70" spans="18:19" ht="12.75" customHeight="1">
      <c r="R70" s="226"/>
      <c r="S70" s="228"/>
    </row>
    <row r="71" spans="18:19" ht="12.75" customHeight="1">
      <c r="R71" s="226"/>
      <c r="S71" s="228"/>
    </row>
    <row r="72" spans="18:19" ht="12.75" customHeight="1">
      <c r="R72" s="226"/>
      <c r="S72" s="228"/>
    </row>
    <row r="73" spans="18:19" ht="12.75" customHeight="1">
      <c r="R73" s="226"/>
      <c r="S73" s="228"/>
    </row>
    <row r="74" spans="18:19" ht="12.75" customHeight="1">
      <c r="R74" s="226"/>
      <c r="S74" s="228"/>
    </row>
    <row r="75" spans="18:19" ht="12.75" customHeight="1">
      <c r="R75" s="226"/>
      <c r="S75" s="228"/>
    </row>
    <row r="76" spans="18:19" ht="12.75" customHeight="1">
      <c r="R76" s="226"/>
      <c r="S76" s="228"/>
    </row>
    <row r="77" spans="18:19" ht="12.75" customHeight="1">
      <c r="R77" s="226"/>
      <c r="S77" s="228"/>
    </row>
    <row r="78" spans="18:19" ht="12.75" customHeight="1">
      <c r="R78" s="226"/>
      <c r="S78" s="228"/>
    </row>
    <row r="79" spans="18:19" ht="12.75" customHeight="1">
      <c r="R79" s="226"/>
      <c r="S79" s="228"/>
    </row>
    <row r="80" spans="18:19" ht="12.75" customHeight="1">
      <c r="R80" s="226"/>
      <c r="S80" s="228"/>
    </row>
    <row r="81" spans="18:19" ht="12.75" customHeight="1">
      <c r="R81" s="226"/>
      <c r="S81" s="228"/>
    </row>
    <row r="82" spans="18:19" ht="12.75" customHeight="1">
      <c r="R82" s="226"/>
      <c r="S82" s="228"/>
    </row>
    <row r="83" spans="18:19" ht="12.75" customHeight="1">
      <c r="R83" s="226"/>
      <c r="S83" s="228"/>
    </row>
    <row r="84" spans="18:19" ht="12.75" customHeight="1">
      <c r="R84" s="226"/>
      <c r="S84" s="228"/>
    </row>
    <row r="85" spans="18:19" ht="12.75" customHeight="1" thickBot="1">
      <c r="R85" s="229"/>
      <c r="S85" s="230"/>
    </row>
  </sheetData>
  <sheetProtection algorithmName="SHA-512" hashValue="1MwYkAdavdyu7+7zN+szS75xetc2rWlp4WORdBJTkq1NjPrTdJXs0jaGT3V9O8/sn+v5ETWWwGbJc3ZgYSEceQ==" saltValue="T28rclZu0snoRRWh4tIh7Q=="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86923-E91E-4DD4-94BF-30694FA73BD0}">
  <sheetPr codeName="Hoja7"/>
  <dimension ref="B1:Y102"/>
  <sheetViews>
    <sheetView showGridLines="0" zoomScale="90" zoomScaleNormal="90" workbookViewId="0">
      <selection activeCell="I5" sqref="I5"/>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9"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19" t="s">
        <v>592</v>
      </c>
      <c r="C2" s="320"/>
      <c r="H2" s="323" t="s">
        <v>593</v>
      </c>
      <c r="I2" s="324"/>
      <c r="J2" s="324"/>
      <c r="K2" s="324"/>
      <c r="L2" s="324"/>
      <c r="M2" s="324"/>
      <c r="N2" s="324"/>
      <c r="O2" s="324"/>
      <c r="P2" s="324"/>
      <c r="Q2" s="324"/>
      <c r="R2" s="324"/>
      <c r="S2" s="324"/>
      <c r="T2" s="324"/>
      <c r="U2" s="324"/>
      <c r="V2" s="324"/>
      <c r="W2" s="324"/>
      <c r="X2" s="324"/>
      <c r="Y2" s="325"/>
    </row>
    <row r="3" spans="2:25" ht="15" thickBot="1">
      <c r="B3" s="321"/>
      <c r="C3" s="322"/>
    </row>
    <row r="4" spans="2:25">
      <c r="H4" s="280" t="s">
        <v>594</v>
      </c>
      <c r="I4" s="281"/>
      <c r="K4" s="326" t="s">
        <v>595</v>
      </c>
      <c r="L4" s="326"/>
      <c r="M4" s="326"/>
      <c r="N4" s="327"/>
      <c r="O4" s="327"/>
      <c r="P4" s="327"/>
      <c r="Q4" s="327"/>
      <c r="R4" s="327"/>
      <c r="S4" s="329"/>
      <c r="T4" s="329"/>
      <c r="U4" s="329"/>
    </row>
    <row r="5" spans="2:25" ht="15">
      <c r="B5" s="23" t="s">
        <v>596</v>
      </c>
      <c r="C5" s="23" t="s">
        <v>439</v>
      </c>
      <c r="H5" s="309" t="s">
        <v>33</v>
      </c>
      <c r="I5" s="304" t="s">
        <v>13</v>
      </c>
      <c r="J5" s="279" t="s">
        <v>597</v>
      </c>
      <c r="K5" s="282" t="s">
        <v>34</v>
      </c>
      <c r="L5" s="282" t="s">
        <v>35</v>
      </c>
      <c r="M5" s="282" t="s">
        <v>36</v>
      </c>
      <c r="N5" s="283" t="s">
        <v>37</v>
      </c>
      <c r="O5" s="283" t="s">
        <v>38</v>
      </c>
      <c r="P5" s="283" t="s">
        <v>39</v>
      </c>
      <c r="Q5" s="283" t="s">
        <v>40</v>
      </c>
      <c r="R5" s="283" t="s">
        <v>41</v>
      </c>
      <c r="S5" s="283" t="s">
        <v>42</v>
      </c>
      <c r="T5" s="283" t="s">
        <v>43</v>
      </c>
      <c r="U5" s="283" t="s">
        <v>44</v>
      </c>
      <c r="V5" s="283" t="s">
        <v>45</v>
      </c>
      <c r="W5" s="283" t="s">
        <v>46</v>
      </c>
      <c r="X5" s="283" t="s">
        <v>47</v>
      </c>
      <c r="Y5" s="283" t="s">
        <v>48</v>
      </c>
    </row>
    <row r="6" spans="2:25" ht="15">
      <c r="B6" s="284">
        <v>45658</v>
      </c>
      <c r="C6" s="285" t="s">
        <v>598</v>
      </c>
      <c r="H6" s="286">
        <v>45670</v>
      </c>
      <c r="I6" s="24" t="s">
        <v>75</v>
      </c>
      <c r="J6" s="287" t="str">
        <f>IF(H6="","",H6&amp;"-"&amp;I6)</f>
        <v>45670-7:30pm a 9:30pm</v>
      </c>
      <c r="K6" s="288">
        <f>IF($H6="(en blanco)","",IF($H6="","",IFERROR(IF(VLOOKUP(H6+7,'Fechas de clase'!$B$5:$B$102,1,0),H6+14),H6+7)))</f>
        <v>45677</v>
      </c>
      <c r="L6" s="288">
        <f>IF($H6="(en blanco)","",IF($H6="","",IFERROR(IF(VLOOKUP(K6+7,'Fechas de clase'!$B$5:$B$102,1,0),K6+14),K6+7)))</f>
        <v>45684</v>
      </c>
      <c r="M6" s="288">
        <f>IF($H6="(en blanco)","",IF($H6="","",IFERROR(IF(VLOOKUP(L6+7,'Fechas de clase'!$B$5:$B$102,1,0),L6+14),L6+7)))</f>
        <v>45691</v>
      </c>
      <c r="N6" s="288">
        <f>IF($H6="(en blanco)","",IF($H6="","",IFERROR(IF(VLOOKUP(M6+7,'Fechas de clase'!$B$5:$B$102,1,0),M6+14),M6+7)))</f>
        <v>45698</v>
      </c>
      <c r="O6" s="288">
        <f>IF($H6="(en blanco)","",IF($H6="","",IFERROR(IF(VLOOKUP(N6+7,'Fechas de clase'!$B$5:$B$102,1,0),N6+14),N6+7)))</f>
        <v>45705</v>
      </c>
      <c r="P6" s="288">
        <f>IF($H6="(en blanco)","",IF($H6="","",IFERROR(IF(VLOOKUP(O6+7,'Fechas de clase'!$B$5:$B$102,1,0),O6+14),O6+7)))</f>
        <v>45712</v>
      </c>
      <c r="Q6" s="288">
        <f>IF($H6="(en blanco)","",IF($H6="","",IFERROR(IF(VLOOKUP(P6+7,'Fechas de clase'!$B$5:$B$102,1,0),P6+14),P6+7)))</f>
        <v>45719</v>
      </c>
      <c r="R6" s="288">
        <f>IF($H6="(en blanco)","",IF($H6="","",IFERROR(IF(VLOOKUP(Q6+7,'Fechas de clase'!$B$5:$B$102,1,0),Q6+14),Q6+7)))</f>
        <v>45726</v>
      </c>
      <c r="S6" s="288">
        <f>IF($H6="(en blanco)","",IF($H6="","",IFERROR(IF(VLOOKUP(R6+7,'Fechas de clase'!$B$5:$B$102,1,0),R6+14),R6+7)))</f>
        <v>45733</v>
      </c>
      <c r="T6" s="288">
        <f>IF($H6="(en blanco)","",IF($H6="","",IFERROR(IF(VLOOKUP(S6+7,'Fechas de clase'!$B$5:$B$102,1,0),S6+14),S6+7)))</f>
        <v>45740</v>
      </c>
      <c r="U6" s="288">
        <f>IF($H6="(en blanco)","",IF($H6="","",IFERROR(IF(VLOOKUP(T6+7,'Fechas de clase'!$B$5:$B$102,1,0),T6+14),T6+7)))</f>
        <v>45747</v>
      </c>
      <c r="V6" s="288">
        <f>IF($H6="(en blanco)","",IF($H6="","",IFERROR(IF(VLOOKUP(U6+7,'Fechas de clase'!$B$5:$B$102,1,0),U6+14),U6+7)))</f>
        <v>45754</v>
      </c>
      <c r="W6" s="288">
        <f>IF($H6="(en blanco)","",IF($H6="","",IFERROR(IF(VLOOKUP(V6+7,'Fechas de clase'!$B$5:$B$102,1,0),V6+14),V6+7)))</f>
        <v>45761</v>
      </c>
      <c r="X6" s="288">
        <f>IF($H6="(en blanco)","",IF($H6="","",IFERROR(IF(VLOOKUP(W6+7,'Fechas de clase'!$B$5:$B$102,1,0),W6+14),W6+7)))</f>
        <v>45768</v>
      </c>
      <c r="Y6" s="288">
        <f>IF($H6="(en blanco)","",IF($H6="","",IFERROR(IF(VLOOKUP(X6+7,'Fechas de clase'!$B$5:$B$102,1,0),X6+14),X6+7)))</f>
        <v>45775</v>
      </c>
    </row>
    <row r="7" spans="2:25" ht="15">
      <c r="B7" s="284">
        <v>45764</v>
      </c>
      <c r="C7" s="285" t="s">
        <v>599</v>
      </c>
      <c r="H7" s="286">
        <v>45671</v>
      </c>
      <c r="I7" s="24" t="s">
        <v>75</v>
      </c>
      <c r="J7" s="287" t="str">
        <f t="shared" ref="J7:J70" si="0">IF(H7="","",H7&amp;"-"&amp;I7)</f>
        <v>45671-7:30pm a 9:30pm</v>
      </c>
      <c r="K7" s="288">
        <f>IF($H7="(en blanco)","",IF($H7="","",IFERROR(IF(VLOOKUP(H7+7,'Fechas de clase'!$B$5:$B$102,1,0),H7+14),H7+7)))</f>
        <v>45678</v>
      </c>
      <c r="L7" s="288">
        <f>IF($H7="(en blanco)","",IF($H7="","",IFERROR(IF(VLOOKUP(K7+7,'Fechas de clase'!$B$5:$B$102,1,0),K7+14),K7+7)))</f>
        <v>45685</v>
      </c>
      <c r="M7" s="288">
        <f>IF($H7="(en blanco)","",IF($H7="","",IFERROR(IF(VLOOKUP(L7+7,'Fechas de clase'!$B$5:$B$102,1,0),L7+14),L7+7)))</f>
        <v>45692</v>
      </c>
      <c r="N7" s="288">
        <f>IF($H7="(en blanco)","",IF($H7="","",IFERROR(IF(VLOOKUP(M7+7,'Fechas de clase'!$B$5:$B$102,1,0),M7+14),M7+7)))</f>
        <v>45699</v>
      </c>
      <c r="O7" s="288">
        <f>IF($H7="(en blanco)","",IF($H7="","",IFERROR(IF(VLOOKUP(N7+7,'Fechas de clase'!$B$5:$B$102,1,0),N7+14),N7+7)))</f>
        <v>45706</v>
      </c>
      <c r="P7" s="288">
        <f>IF($H7="(en blanco)","",IF($H7="","",IFERROR(IF(VLOOKUP(O7+7,'Fechas de clase'!$B$5:$B$102,1,0),O7+14),O7+7)))</f>
        <v>45713</v>
      </c>
      <c r="Q7" s="288">
        <f>IF($H7="(en blanco)","",IF($H7="","",IFERROR(IF(VLOOKUP(P7+7,'Fechas de clase'!$B$5:$B$102,1,0),P7+14),P7+7)))</f>
        <v>45720</v>
      </c>
      <c r="R7" s="288">
        <f>IF($H7="(en blanco)","",IF($H7="","",IFERROR(IF(VLOOKUP(Q7+7,'Fechas de clase'!$B$5:$B$102,1,0),Q7+14),Q7+7)))</f>
        <v>45727</v>
      </c>
      <c r="S7" s="288">
        <f>IF($H7="(en blanco)","",IF($H7="","",IFERROR(IF(VLOOKUP(R7+7,'Fechas de clase'!$B$5:$B$102,1,0),R7+14),R7+7)))</f>
        <v>45734</v>
      </c>
      <c r="T7" s="288">
        <f>IF($H7="(en blanco)","",IF($H7="","",IFERROR(IF(VLOOKUP(S7+7,'Fechas de clase'!$B$5:$B$102,1,0),S7+14),S7+7)))</f>
        <v>45741</v>
      </c>
      <c r="U7" s="288">
        <f>IF($H7="(en blanco)","",IF($H7="","",IFERROR(IF(VLOOKUP(T7+7,'Fechas de clase'!$B$5:$B$102,1,0),T7+14),T7+7)))</f>
        <v>45748</v>
      </c>
      <c r="V7" s="288">
        <f>IF($H7="(en blanco)","",IF($H7="","",IFERROR(IF(VLOOKUP(U7+7,'Fechas de clase'!$B$5:$B$102,1,0),U7+14),U7+7)))</f>
        <v>45755</v>
      </c>
      <c r="W7" s="288">
        <f>IF($H7="(en blanco)","",IF($H7="","",IFERROR(IF(VLOOKUP(V7+7,'Fechas de clase'!$B$5:$B$102,1,0),V7+14),V7+7)))</f>
        <v>45762</v>
      </c>
      <c r="X7" s="288">
        <f>IF($H7="(en blanco)","",IF($H7="","",IFERROR(IF(VLOOKUP(W7+7,'Fechas de clase'!$B$5:$B$102,1,0),W7+14),W7+7)))</f>
        <v>45769</v>
      </c>
      <c r="Y7" s="288">
        <f>IF($H7="(en blanco)","",IF($H7="","",IFERROR(IF(VLOOKUP(X7+7,'Fechas de clase'!$B$5:$B$102,1,0),X7+14),X7+7)))</f>
        <v>45776</v>
      </c>
    </row>
    <row r="8" spans="2:25" ht="15">
      <c r="B8" s="284">
        <v>45765</v>
      </c>
      <c r="C8" s="285" t="s">
        <v>600</v>
      </c>
      <c r="H8" s="286">
        <v>45673</v>
      </c>
      <c r="I8" s="24" t="s">
        <v>75</v>
      </c>
      <c r="J8" s="287" t="str">
        <f t="shared" si="0"/>
        <v>45673-7:30pm a 9:30pm</v>
      </c>
      <c r="K8" s="288">
        <f>IF($H8="(en blanco)","",IF($H8="","",IFERROR(IF(VLOOKUP(H8+7,'Fechas de clase'!$B$5:$B$102,1,0),H8+14),H8+7)))</f>
        <v>45680</v>
      </c>
      <c r="L8" s="288">
        <f>IF($H8="(en blanco)","",IF($H8="","",IFERROR(IF(VLOOKUP(K8+7,'Fechas de clase'!$B$5:$B$102,1,0),K8+14),K8+7)))</f>
        <v>45687</v>
      </c>
      <c r="M8" s="288">
        <f>IF($H8="(en blanco)","",IF($H8="","",IFERROR(IF(VLOOKUP(L8+7,'Fechas de clase'!$B$5:$B$102,1,0),L8+14),L8+7)))</f>
        <v>45694</v>
      </c>
      <c r="N8" s="288">
        <f>IF($H8="(en blanco)","",IF($H8="","",IFERROR(IF(VLOOKUP(M8+7,'Fechas de clase'!$B$5:$B$102,1,0),M8+14),M8+7)))</f>
        <v>45701</v>
      </c>
      <c r="O8" s="288">
        <f>IF($H8="(en blanco)","",IF($H8="","",IFERROR(IF(VLOOKUP(N8+7,'Fechas de clase'!$B$5:$B$102,1,0),N8+14),N8+7)))</f>
        <v>45708</v>
      </c>
      <c r="P8" s="288">
        <f>IF($H8="(en blanco)","",IF($H8="","",IFERROR(IF(VLOOKUP(O8+7,'Fechas de clase'!$B$5:$B$102,1,0),O8+14),O8+7)))</f>
        <v>45715</v>
      </c>
      <c r="Q8" s="288">
        <f>IF($H8="(en blanco)","",IF($H8="","",IFERROR(IF(VLOOKUP(P8+7,'Fechas de clase'!$B$5:$B$102,1,0),P8+14),P8+7)))</f>
        <v>45722</v>
      </c>
      <c r="R8" s="288">
        <f>IF($H8="(en blanco)","",IF($H8="","",IFERROR(IF(VLOOKUP(Q8+7,'Fechas de clase'!$B$5:$B$102,1,0),Q8+14),Q8+7)))</f>
        <v>45729</v>
      </c>
      <c r="S8" s="288">
        <f>IF($H8="(en blanco)","",IF($H8="","",IFERROR(IF(VLOOKUP(R8+7,'Fechas de clase'!$B$5:$B$102,1,0),R8+14),R8+7)))</f>
        <v>45736</v>
      </c>
      <c r="T8" s="288">
        <f>IF($H8="(en blanco)","",IF($H8="","",IFERROR(IF(VLOOKUP(S8+7,'Fechas de clase'!$B$5:$B$102,1,0),S8+14),S8+7)))</f>
        <v>45743</v>
      </c>
      <c r="U8" s="288">
        <f>IF($H8="(en blanco)","",IF($H8="","",IFERROR(IF(VLOOKUP(T8+7,'Fechas de clase'!$B$5:$B$102,1,0),T8+14),T8+7)))</f>
        <v>45750</v>
      </c>
      <c r="V8" s="288">
        <f>IF($H8="(en blanco)","",IF($H8="","",IFERROR(IF(VLOOKUP(U8+7,'Fechas de clase'!$B$5:$B$102,1,0),U8+14),U8+7)))</f>
        <v>45757</v>
      </c>
      <c r="W8" s="288">
        <f>IF($H8="(en blanco)","",IF($H8="","",IFERROR(IF(VLOOKUP(V8+7,'Fechas de clase'!$B$5:$B$102,1,0),V8+14),V8+7)))</f>
        <v>45771</v>
      </c>
      <c r="X8" s="288">
        <f>IF($H8="(en blanco)","",IF($H8="","",IFERROR(IF(VLOOKUP(W8+7,'Fechas de clase'!$B$5:$B$102,1,0),W8+14),W8+7)))</f>
        <v>45785</v>
      </c>
      <c r="Y8" s="288">
        <f>IF($H8="(en blanco)","",IF($H8="","",IFERROR(IF(VLOOKUP(X8+7,'Fechas de clase'!$B$5:$B$102,1,0),X8+14),X8+7)))</f>
        <v>45792</v>
      </c>
    </row>
    <row r="9" spans="2:25" ht="15">
      <c r="B9" s="284">
        <v>45778</v>
      </c>
      <c r="C9" s="285" t="s">
        <v>601</v>
      </c>
      <c r="H9" s="286">
        <v>45698</v>
      </c>
      <c r="I9" s="24" t="s">
        <v>75</v>
      </c>
      <c r="J9" s="287" t="str">
        <f t="shared" si="0"/>
        <v>45698-7:30pm a 9:30pm</v>
      </c>
      <c r="K9" s="288">
        <f>IF($H9="(en blanco)","",IF($H9="","",IFERROR(IF(VLOOKUP(H9+7,'Fechas de clase'!$B$5:$B$102,1,0),H9+14),H9+7)))</f>
        <v>45705</v>
      </c>
      <c r="L9" s="288">
        <f>IF($H9="(en blanco)","",IF($H9="","",IFERROR(IF(VLOOKUP(K9+7,'Fechas de clase'!$B$5:$B$102,1,0),K9+14),K9+7)))</f>
        <v>45712</v>
      </c>
      <c r="M9" s="288">
        <f>IF($H9="(en blanco)","",IF($H9="","",IFERROR(IF(VLOOKUP(L9+7,'Fechas de clase'!$B$5:$B$102,1,0),L9+14),L9+7)))</f>
        <v>45719</v>
      </c>
      <c r="N9" s="288">
        <f>IF($H9="(en blanco)","",IF($H9="","",IFERROR(IF(VLOOKUP(M9+7,'Fechas de clase'!$B$5:$B$102,1,0),M9+14),M9+7)))</f>
        <v>45726</v>
      </c>
      <c r="O9" s="288">
        <f>IF($H9="(en blanco)","",IF($H9="","",IFERROR(IF(VLOOKUP(N9+7,'Fechas de clase'!$B$5:$B$102,1,0),N9+14),N9+7)))</f>
        <v>45733</v>
      </c>
      <c r="P9" s="288">
        <f>IF($H9="(en blanco)","",IF($H9="","",IFERROR(IF(VLOOKUP(O9+7,'Fechas de clase'!$B$5:$B$102,1,0),O9+14),O9+7)))</f>
        <v>45740</v>
      </c>
      <c r="Q9" s="288">
        <f>IF($H9="(en blanco)","",IF($H9="","",IFERROR(IF(VLOOKUP(P9+7,'Fechas de clase'!$B$5:$B$102,1,0),P9+14),P9+7)))</f>
        <v>45747</v>
      </c>
      <c r="R9" s="288">
        <f>IF($H9="(en blanco)","",IF($H9="","",IFERROR(IF(VLOOKUP(Q9+7,'Fechas de clase'!$B$5:$B$102,1,0),Q9+14),Q9+7)))</f>
        <v>45754</v>
      </c>
      <c r="S9" s="288">
        <f>IF($H9="(en blanco)","",IF($H9="","",IFERROR(IF(VLOOKUP(R9+7,'Fechas de clase'!$B$5:$B$102,1,0),R9+14),R9+7)))</f>
        <v>45761</v>
      </c>
      <c r="T9" s="288">
        <f>IF($H9="(en blanco)","",IF($H9="","",IFERROR(IF(VLOOKUP(S9+7,'Fechas de clase'!$B$5:$B$102,1,0),S9+14),S9+7)))</f>
        <v>45768</v>
      </c>
      <c r="U9" s="288">
        <f>IF($H9="(en blanco)","",IF($H9="","",IFERROR(IF(VLOOKUP(T9+7,'Fechas de clase'!$B$5:$B$102,1,0),T9+14),T9+7)))</f>
        <v>45775</v>
      </c>
      <c r="V9" s="288">
        <f>IF($H9="(en blanco)","",IF($H9="","",IFERROR(IF(VLOOKUP(U9+7,'Fechas de clase'!$B$5:$B$102,1,0),U9+14),U9+7)))</f>
        <v>45782</v>
      </c>
      <c r="W9" s="288">
        <f>IF($H9="(en blanco)","",IF($H9="","",IFERROR(IF(VLOOKUP(V9+7,'Fechas de clase'!$B$5:$B$102,1,0),V9+14),V9+7)))</f>
        <v>45789</v>
      </c>
      <c r="X9" s="288">
        <f>IF($H9="(en blanco)","",IF($H9="","",IFERROR(IF(VLOOKUP(W9+7,'Fechas de clase'!$B$5:$B$102,1,0),W9+14),W9+7)))</f>
        <v>45796</v>
      </c>
      <c r="Y9" s="288">
        <f>IF($H9="(en blanco)","",IF($H9="","",IFERROR(IF(VLOOKUP(X9+7,'Fechas de clase'!$B$5:$B$102,1,0),X9+14),X9+7)))</f>
        <v>45803</v>
      </c>
    </row>
    <row r="10" spans="2:25" ht="15">
      <c r="B10" s="284">
        <v>45815</v>
      </c>
      <c r="C10" s="285" t="s">
        <v>602</v>
      </c>
      <c r="H10" s="286">
        <v>45699</v>
      </c>
      <c r="I10" s="24" t="s">
        <v>75</v>
      </c>
      <c r="J10" s="287" t="str">
        <f t="shared" si="0"/>
        <v>45699-7:30pm a 9:30pm</v>
      </c>
      <c r="K10" s="288">
        <f>IF($H10="(en blanco)","",IF($H10="","",IFERROR(IF(VLOOKUP(H10+7,'Fechas de clase'!$B$5:$B$102,1,0),H10+14),H10+7)))</f>
        <v>45706</v>
      </c>
      <c r="L10" s="288">
        <f>IF($H10="(en blanco)","",IF($H10="","",IFERROR(IF(VLOOKUP(K10+7,'Fechas de clase'!$B$5:$B$102,1,0),K10+14),K10+7)))</f>
        <v>45713</v>
      </c>
      <c r="M10" s="288">
        <f>IF($H10="(en blanco)","",IF($H10="","",IFERROR(IF(VLOOKUP(L10+7,'Fechas de clase'!$B$5:$B$102,1,0),L10+14),L10+7)))</f>
        <v>45720</v>
      </c>
      <c r="N10" s="288">
        <f>IF($H10="(en blanco)","",IF($H10="","",IFERROR(IF(VLOOKUP(M10+7,'Fechas de clase'!$B$5:$B$102,1,0),M10+14),M10+7)))</f>
        <v>45727</v>
      </c>
      <c r="O10" s="288">
        <f>IF($H10="(en blanco)","",IF($H10="","",IFERROR(IF(VLOOKUP(N10+7,'Fechas de clase'!$B$5:$B$102,1,0),N10+14),N10+7)))</f>
        <v>45734</v>
      </c>
      <c r="P10" s="288">
        <f>IF($H10="(en blanco)","",IF($H10="","",IFERROR(IF(VLOOKUP(O10+7,'Fechas de clase'!$B$5:$B$102,1,0),O10+14),O10+7)))</f>
        <v>45741</v>
      </c>
      <c r="Q10" s="288">
        <f>IF($H10="(en blanco)","",IF($H10="","",IFERROR(IF(VLOOKUP(P10+7,'Fechas de clase'!$B$5:$B$102,1,0),P10+14),P10+7)))</f>
        <v>45748</v>
      </c>
      <c r="R10" s="288">
        <f>IF($H10="(en blanco)","",IF($H10="","",IFERROR(IF(VLOOKUP(Q10+7,'Fechas de clase'!$B$5:$B$102,1,0),Q10+14),Q10+7)))</f>
        <v>45755</v>
      </c>
      <c r="S10" s="288">
        <f>IF($H10="(en blanco)","",IF($H10="","",IFERROR(IF(VLOOKUP(R10+7,'Fechas de clase'!$B$5:$B$102,1,0),R10+14),R10+7)))</f>
        <v>45762</v>
      </c>
      <c r="T10" s="288">
        <f>IF($H10="(en blanco)","",IF($H10="","",IFERROR(IF(VLOOKUP(S10+7,'Fechas de clase'!$B$5:$B$102,1,0),S10+14),S10+7)))</f>
        <v>45769</v>
      </c>
      <c r="U10" s="288">
        <f>IF($H10="(en blanco)","",IF($H10="","",IFERROR(IF(VLOOKUP(T10+7,'Fechas de clase'!$B$5:$B$102,1,0),T10+14),T10+7)))</f>
        <v>45776</v>
      </c>
      <c r="V10" s="288">
        <f>IF($H10="(en blanco)","",IF($H10="","",IFERROR(IF(VLOOKUP(U10+7,'Fechas de clase'!$B$5:$B$102,1,0),U10+14),U10+7)))</f>
        <v>45783</v>
      </c>
      <c r="W10" s="288">
        <f>IF($H10="(en blanco)","",IF($H10="","",IFERROR(IF(VLOOKUP(V10+7,'Fechas de clase'!$B$5:$B$102,1,0),V10+14),V10+7)))</f>
        <v>45790</v>
      </c>
      <c r="X10" s="288">
        <f>IF($H10="(en blanco)","",IF($H10="","",IFERROR(IF(VLOOKUP(W10+7,'Fechas de clase'!$B$5:$B$102,1,0),W10+14),W10+7)))</f>
        <v>45797</v>
      </c>
      <c r="Y10" s="288">
        <f>IF($H10="(en blanco)","",IF($H10="","",IFERROR(IF(VLOOKUP(X10+7,'Fechas de clase'!$B$5:$B$102,1,0),X10+14),X10+7)))</f>
        <v>45804</v>
      </c>
    </row>
    <row r="11" spans="2:25" ht="15">
      <c r="B11" s="284">
        <v>45837</v>
      </c>
      <c r="C11" s="285" t="s">
        <v>603</v>
      </c>
      <c r="H11" s="286" t="s">
        <v>604</v>
      </c>
      <c r="I11" s="24" t="s">
        <v>604</v>
      </c>
      <c r="J11" s="287" t="str">
        <f t="shared" si="0"/>
        <v>(en blanco)-(en blanco)</v>
      </c>
      <c r="K11" s="288" t="str">
        <f>IF($H11="(en blanco)","",IF($H11="","",IFERROR(IF(VLOOKUP(H11+7,'Fechas de clase'!$B$5:$B$102,1,0),H11+14),H11+7)))</f>
        <v/>
      </c>
      <c r="L11" s="288" t="str">
        <f>IF($H11="(en blanco)","",IF($H11="","",IFERROR(IF(VLOOKUP(K11+7,'Fechas de clase'!$B$5:$B$102,1,0),K11+14),K11+7)))</f>
        <v/>
      </c>
      <c r="M11" s="288" t="str">
        <f>IF($H11="(en blanco)","",IF($H11="","",IFERROR(IF(VLOOKUP(L11+7,'Fechas de clase'!$B$5:$B$102,1,0),L11+14),L11+7)))</f>
        <v/>
      </c>
      <c r="N11" s="288" t="str">
        <f>IF($H11="(en blanco)","",IF($H11="","",IFERROR(IF(VLOOKUP(M11+7,'Fechas de clase'!$B$5:$B$102,1,0),M11+14),M11+7)))</f>
        <v/>
      </c>
      <c r="O11" s="288" t="str">
        <f>IF($H11="(en blanco)","",IF($H11="","",IFERROR(IF(VLOOKUP(N11+7,'Fechas de clase'!$B$5:$B$102,1,0),N11+14),N11+7)))</f>
        <v/>
      </c>
      <c r="P11" s="288" t="str">
        <f>IF($H11="(en blanco)","",IF($H11="","",IFERROR(IF(VLOOKUP(O11+7,'Fechas de clase'!$B$5:$B$102,1,0),O11+14),O11+7)))</f>
        <v/>
      </c>
      <c r="Q11" s="288" t="str">
        <f>IF($H11="(en blanco)","",IF($H11="","",IFERROR(IF(VLOOKUP(P11+7,'Fechas de clase'!$B$5:$B$102,1,0),P11+14),P11+7)))</f>
        <v/>
      </c>
      <c r="R11" s="288" t="str">
        <f>IF($H11="(en blanco)","",IF($H11="","",IFERROR(IF(VLOOKUP(Q11+7,'Fechas de clase'!$B$5:$B$102,1,0),Q11+14),Q11+7)))</f>
        <v/>
      </c>
      <c r="S11" s="288" t="str">
        <f>IF($H11="(en blanco)","",IF($H11="","",IFERROR(IF(VLOOKUP(R11+7,'Fechas de clase'!$B$5:$B$102,1,0),R11+14),R11+7)))</f>
        <v/>
      </c>
      <c r="T11" s="288" t="str">
        <f>IF($H11="(en blanco)","",IF($H11="","",IFERROR(IF(VLOOKUP(S11+7,'Fechas de clase'!$B$5:$B$102,1,0),S11+14),S11+7)))</f>
        <v/>
      </c>
      <c r="U11" s="288" t="str">
        <f>IF($H11="(en blanco)","",IF($H11="","",IFERROR(IF(VLOOKUP(T11+7,'Fechas de clase'!$B$5:$B$102,1,0),T11+14),T11+7)))</f>
        <v/>
      </c>
      <c r="V11" s="288" t="str">
        <f>IF($H11="(en blanco)","",IF($H11="","",IFERROR(IF(VLOOKUP(U11+7,'Fechas de clase'!$B$5:$B$102,1,0),U11+14),U11+7)))</f>
        <v/>
      </c>
      <c r="W11" s="288" t="str">
        <f>IF($H11="(en blanco)","",IF($H11="","",IFERROR(IF(VLOOKUP(V11+7,'Fechas de clase'!$B$5:$B$102,1,0),V11+14),V11+7)))</f>
        <v/>
      </c>
      <c r="X11" s="288" t="str">
        <f>IF($H11="(en blanco)","",IF($H11="","",IFERROR(IF(VLOOKUP(W11+7,'Fechas de clase'!$B$5:$B$102,1,0),W11+14),W11+7)))</f>
        <v/>
      </c>
      <c r="Y11" s="288" t="str">
        <f>IF($H11="(en blanco)","",IF($H11="","",IFERROR(IF(VLOOKUP(X11+7,'Fechas de clase'!$B$5:$B$102,1,0),X11+14),X11+7)))</f>
        <v/>
      </c>
    </row>
    <row r="12" spans="2:25" ht="15">
      <c r="B12" s="284">
        <v>45861</v>
      </c>
      <c r="C12" s="285" t="s">
        <v>605</v>
      </c>
      <c r="J12" s="287" t="str">
        <f t="shared" si="0"/>
        <v/>
      </c>
      <c r="K12" s="288" t="str">
        <f>IF($H12="(en blanco)","",IF($H12="","",IFERROR(IF(VLOOKUP(H12+7,'Fechas de clase'!$B$5:$B$102,1,0),H12+14),H12+7)))</f>
        <v/>
      </c>
      <c r="L12" s="288" t="str">
        <f>IF($H12="(en blanco)","",IF($H12="","",IFERROR(IF(VLOOKUP(K12+7,'Fechas de clase'!$B$5:$B$102,1,0),K12+14),K12+7)))</f>
        <v/>
      </c>
      <c r="M12" s="288" t="str">
        <f>IF($H12="(en blanco)","",IF($H12="","",IFERROR(IF(VLOOKUP(L12+7,'Fechas de clase'!$B$5:$B$102,1,0),L12+14),L12+7)))</f>
        <v/>
      </c>
      <c r="N12" s="288" t="str">
        <f>IF($H12="(en blanco)","",IF($H12="","",IFERROR(IF(VLOOKUP(M12+7,'Fechas de clase'!$B$5:$B$102,1,0),M12+14),M12+7)))</f>
        <v/>
      </c>
      <c r="O12" s="288" t="str">
        <f>IF($H12="(en blanco)","",IF($H12="","",IFERROR(IF(VLOOKUP(N12+7,'Fechas de clase'!$B$5:$B$102,1,0),N12+14),N12+7)))</f>
        <v/>
      </c>
      <c r="P12" s="288" t="str">
        <f>IF($H12="(en blanco)","",IF($H12="","",IFERROR(IF(VLOOKUP(O12+7,'Fechas de clase'!$B$5:$B$102,1,0),O12+14),O12+7)))</f>
        <v/>
      </c>
      <c r="Q12" s="288" t="str">
        <f>IF($H12="(en blanco)","",IF($H12="","",IFERROR(IF(VLOOKUP(P12+7,'Fechas de clase'!$B$5:$B$102,1,0),P12+14),P12+7)))</f>
        <v/>
      </c>
      <c r="R12" s="288" t="str">
        <f>IF($H12="(en blanco)","",IF($H12="","",IFERROR(IF(VLOOKUP(Q12+7,'Fechas de clase'!$B$5:$B$102,1,0),Q12+14),Q12+7)))</f>
        <v/>
      </c>
      <c r="S12" s="288" t="str">
        <f>IF($H12="(en blanco)","",IF($H12="","",IFERROR(IF(VLOOKUP(R12+7,'Fechas de clase'!$B$5:$B$102,1,0),R12+14),R12+7)))</f>
        <v/>
      </c>
      <c r="T12" s="288" t="str">
        <f>IF($H12="(en blanco)","",IF($H12="","",IFERROR(IF(VLOOKUP(S12+7,'Fechas de clase'!$B$5:$B$102,1,0),S12+14),S12+7)))</f>
        <v/>
      </c>
      <c r="U12" s="288" t="str">
        <f>IF($H12="(en blanco)","",IF($H12="","",IFERROR(IF(VLOOKUP(T12+7,'Fechas de clase'!$B$5:$B$102,1,0),T12+14),T12+7)))</f>
        <v/>
      </c>
      <c r="V12" s="288" t="str">
        <f>IF($H12="(en blanco)","",IF($H12="","",IFERROR(IF(VLOOKUP(U12+7,'Fechas de clase'!$B$5:$B$102,1,0),U12+14),U12+7)))</f>
        <v/>
      </c>
      <c r="W12" s="288" t="str">
        <f>IF($H12="(en blanco)","",IF($H12="","",IFERROR(IF(VLOOKUP(V12+7,'Fechas de clase'!$B$5:$B$102,1,0),V12+14),V12+7)))</f>
        <v/>
      </c>
      <c r="X12" s="288" t="str">
        <f>IF($H12="(en blanco)","",IF($H12="","",IFERROR(IF(VLOOKUP(W12+7,'Fechas de clase'!$B$5:$B$102,1,0),W12+14),W12+7)))</f>
        <v/>
      </c>
      <c r="Y12" s="288" t="str">
        <f>IF($H12="(en blanco)","",IF($H12="","",IFERROR(IF(VLOOKUP(X12+7,'Fechas de clase'!$B$5:$B$102,1,0),X12+14),X12+7)))</f>
        <v/>
      </c>
    </row>
    <row r="13" spans="2:25">
      <c r="B13" s="284">
        <v>45866</v>
      </c>
      <c r="C13" s="285" t="s">
        <v>606</v>
      </c>
      <c r="J13" s="287" t="str">
        <f t="shared" si="0"/>
        <v/>
      </c>
      <c r="K13" s="288" t="str">
        <f>IF($H13="(en blanco)","",IF($H13="","",IFERROR(IF(VLOOKUP(H13+7,'Fechas de clase'!$B$5:$B$102,1,0),H13+14),H13+7)))</f>
        <v/>
      </c>
      <c r="L13" s="288" t="str">
        <f>IF($H13="(en blanco)","",IF($H13="","",IFERROR(IF(VLOOKUP(K13+7,'Fechas de clase'!$B$5:$B$102,1,0),K13+14),K13+7)))</f>
        <v/>
      </c>
      <c r="M13" s="288" t="str">
        <f>IF($H13="(en blanco)","",IF($H13="","",IFERROR(IF(VLOOKUP(L13+7,'Fechas de clase'!$B$5:$B$102,1,0),L13+14),L13+7)))</f>
        <v/>
      </c>
      <c r="N13" s="288" t="str">
        <f>IF($H13="(en blanco)","",IF($H13="","",IFERROR(IF(VLOOKUP(M13+7,'Fechas de clase'!$B$5:$B$102,1,0),M13+14),M13+7)))</f>
        <v/>
      </c>
      <c r="O13" s="288" t="str">
        <f>IF($H13="(en blanco)","",IF($H13="","",IFERROR(IF(VLOOKUP(N13+7,'Fechas de clase'!$B$5:$B$102,1,0),N13+14),N13+7)))</f>
        <v/>
      </c>
      <c r="P13" s="288" t="str">
        <f>IF($H13="(en blanco)","",IF($H13="","",IFERROR(IF(VLOOKUP(O13+7,'Fechas de clase'!$B$5:$B$102,1,0),O13+14),O13+7)))</f>
        <v/>
      </c>
      <c r="Q13" s="288" t="str">
        <f>IF($H13="(en blanco)","",IF($H13="","",IFERROR(IF(VLOOKUP(P13+7,'Fechas de clase'!$B$5:$B$102,1,0),P13+14),P13+7)))</f>
        <v/>
      </c>
      <c r="R13" s="288" t="str">
        <f>IF($H13="(en blanco)","",IF($H13="","",IFERROR(IF(VLOOKUP(Q13+7,'Fechas de clase'!$B$5:$B$102,1,0),Q13+14),Q13+7)))</f>
        <v/>
      </c>
      <c r="S13" s="288" t="str">
        <f>IF($H13="(en blanco)","",IF($H13="","",IFERROR(IF(VLOOKUP(R13+7,'Fechas de clase'!$B$5:$B$102,1,0),R13+14),R13+7)))</f>
        <v/>
      </c>
      <c r="T13" s="288" t="str">
        <f>IF($H13="(en blanco)","",IF($H13="","",IFERROR(IF(VLOOKUP(S13+7,'Fechas de clase'!$B$5:$B$102,1,0),S13+14),S13+7)))</f>
        <v/>
      </c>
      <c r="U13" s="288" t="str">
        <f>IF($H13="(en blanco)","",IF($H13="","",IFERROR(IF(VLOOKUP(T13+7,'Fechas de clase'!$B$5:$B$102,1,0),T13+14),T13+7)))</f>
        <v/>
      </c>
      <c r="V13" s="288" t="str">
        <f>IF($H13="(en blanco)","",IF($H13="","",IFERROR(IF(VLOOKUP(U13+7,'Fechas de clase'!$B$5:$B$102,1,0),U13+14),U13+7)))</f>
        <v/>
      </c>
      <c r="W13" s="288" t="str">
        <f>IF($H13="(en blanco)","",IF($H13="","",IFERROR(IF(VLOOKUP(V13+7,'Fechas de clase'!$B$5:$B$102,1,0),V13+14),V13+7)))</f>
        <v/>
      </c>
      <c r="X13" s="288" t="str">
        <f>IF($H13="(en blanco)","",IF($H13="","",IFERROR(IF(VLOOKUP(W13+7,'Fechas de clase'!$B$5:$B$102,1,0),W13+14),W13+7)))</f>
        <v/>
      </c>
      <c r="Y13" s="288" t="str">
        <f>IF($H13="(en blanco)","",IF($H13="","",IFERROR(IF(VLOOKUP(X13+7,'Fechas de clase'!$B$5:$B$102,1,0),X13+14),X13+7)))</f>
        <v/>
      </c>
    </row>
    <row r="14" spans="2:25">
      <c r="B14" s="284">
        <v>45867</v>
      </c>
      <c r="C14" s="285" t="s">
        <v>607</v>
      </c>
      <c r="J14" s="287" t="str">
        <f t="shared" si="0"/>
        <v/>
      </c>
      <c r="K14" s="288" t="str">
        <f>IF($H14="(en blanco)","",IF($H14="","",IFERROR(IF(VLOOKUP(H14+7,'Fechas de clase'!$B$5:$B$102,1,0),H14+14),H14+7)))</f>
        <v/>
      </c>
      <c r="L14" s="288" t="str">
        <f>IF($H14="(en blanco)","",IF($H14="","",IFERROR(IF(VLOOKUP(K14+7,'Fechas de clase'!$B$5:$B$102,1,0),K14+14),K14+7)))</f>
        <v/>
      </c>
      <c r="M14" s="288" t="str">
        <f>IF($H14="(en blanco)","",IF($H14="","",IFERROR(IF(VLOOKUP(L14+7,'Fechas de clase'!$B$5:$B$102,1,0),L14+14),L14+7)))</f>
        <v/>
      </c>
      <c r="N14" s="288" t="str">
        <f>IF($H14="(en blanco)","",IF($H14="","",IFERROR(IF(VLOOKUP(M14+7,'Fechas de clase'!$B$5:$B$102,1,0),M14+14),M14+7)))</f>
        <v/>
      </c>
      <c r="O14" s="288" t="str">
        <f>IF($H14="(en blanco)","",IF($H14="","",IFERROR(IF(VLOOKUP(N14+7,'Fechas de clase'!$B$5:$B$102,1,0),N14+14),N14+7)))</f>
        <v/>
      </c>
      <c r="P14" s="288" t="str">
        <f>IF($H14="(en blanco)","",IF($H14="","",IFERROR(IF(VLOOKUP(O14+7,'Fechas de clase'!$B$5:$B$102,1,0),O14+14),O14+7)))</f>
        <v/>
      </c>
      <c r="Q14" s="288" t="str">
        <f>IF($H14="(en blanco)","",IF($H14="","",IFERROR(IF(VLOOKUP(P14+7,'Fechas de clase'!$B$5:$B$102,1,0),P14+14),P14+7)))</f>
        <v/>
      </c>
      <c r="R14" s="288" t="str">
        <f>IF($H14="(en blanco)","",IF($H14="","",IFERROR(IF(VLOOKUP(Q14+7,'Fechas de clase'!$B$5:$B$102,1,0),Q14+14),Q14+7)))</f>
        <v/>
      </c>
      <c r="S14" s="288" t="str">
        <f>IF($H14="(en blanco)","",IF($H14="","",IFERROR(IF(VLOOKUP(R14+7,'Fechas de clase'!$B$5:$B$102,1,0),R14+14),R14+7)))</f>
        <v/>
      </c>
      <c r="T14" s="288" t="str">
        <f>IF($H14="(en blanco)","",IF($H14="","",IFERROR(IF(VLOOKUP(S14+7,'Fechas de clase'!$B$5:$B$102,1,0),S14+14),S14+7)))</f>
        <v/>
      </c>
      <c r="U14" s="288" t="str">
        <f>IF($H14="(en blanco)","",IF($H14="","",IFERROR(IF(VLOOKUP(T14+7,'Fechas de clase'!$B$5:$B$102,1,0),T14+14),T14+7)))</f>
        <v/>
      </c>
      <c r="V14" s="288" t="str">
        <f>IF($H14="(en blanco)","",IF($H14="","",IFERROR(IF(VLOOKUP(U14+7,'Fechas de clase'!$B$5:$B$102,1,0),U14+14),U14+7)))</f>
        <v/>
      </c>
      <c r="W14" s="288" t="str">
        <f>IF($H14="(en blanco)","",IF($H14="","",IFERROR(IF(VLOOKUP(V14+7,'Fechas de clase'!$B$5:$B$102,1,0),V14+14),V14+7)))</f>
        <v/>
      </c>
      <c r="X14" s="288" t="str">
        <f>IF($H14="(en blanco)","",IF($H14="","",IFERROR(IF(VLOOKUP(W14+7,'Fechas de clase'!$B$5:$B$102,1,0),W14+14),W14+7)))</f>
        <v/>
      </c>
      <c r="Y14" s="288" t="str">
        <f>IF($H14="(en blanco)","",IF($H14="","",IFERROR(IF(VLOOKUP(X14+7,'Fechas de clase'!$B$5:$B$102,1,0),X14+14),X14+7)))</f>
        <v/>
      </c>
    </row>
    <row r="15" spans="2:25">
      <c r="B15" s="284">
        <v>45875</v>
      </c>
      <c r="C15" s="285" t="s">
        <v>608</v>
      </c>
      <c r="J15" s="287" t="str">
        <f t="shared" si="0"/>
        <v/>
      </c>
      <c r="K15" s="288" t="str">
        <f>IF($H15="(en blanco)","",IF($H15="","",IFERROR(IF(VLOOKUP(H15+7,'Fechas de clase'!$B$5:$B$102,1,0),H15+14),H15+7)))</f>
        <v/>
      </c>
      <c r="L15" s="288" t="str">
        <f>IF($H15="(en blanco)","",IF($H15="","",IFERROR(IF(VLOOKUP(K15+7,'Fechas de clase'!$B$5:$B$102,1,0),K15+14),K15+7)))</f>
        <v/>
      </c>
      <c r="M15" s="288" t="str">
        <f>IF($H15="(en blanco)","",IF($H15="","",IFERROR(IF(VLOOKUP(L15+7,'Fechas de clase'!$B$5:$B$102,1,0),L15+14),L15+7)))</f>
        <v/>
      </c>
      <c r="N15" s="288" t="str">
        <f>IF($H15="(en blanco)","",IF($H15="","",IFERROR(IF(VLOOKUP(M15+7,'Fechas de clase'!$B$5:$B$102,1,0),M15+14),M15+7)))</f>
        <v/>
      </c>
      <c r="O15" s="288" t="str">
        <f>IF($H15="(en blanco)","",IF($H15="","",IFERROR(IF(VLOOKUP(N15+7,'Fechas de clase'!$B$5:$B$102,1,0),N15+14),N15+7)))</f>
        <v/>
      </c>
      <c r="P15" s="288" t="str">
        <f>IF($H15="(en blanco)","",IF($H15="","",IFERROR(IF(VLOOKUP(O15+7,'Fechas de clase'!$B$5:$B$102,1,0),O15+14),O15+7)))</f>
        <v/>
      </c>
      <c r="Q15" s="288" t="str">
        <f>IF($H15="(en blanco)","",IF($H15="","",IFERROR(IF(VLOOKUP(P15+7,'Fechas de clase'!$B$5:$B$102,1,0),P15+14),P15+7)))</f>
        <v/>
      </c>
      <c r="R15" s="288" t="str">
        <f>IF($H15="(en blanco)","",IF($H15="","",IFERROR(IF(VLOOKUP(Q15+7,'Fechas de clase'!$B$5:$B$102,1,0),Q15+14),Q15+7)))</f>
        <v/>
      </c>
      <c r="S15" s="288" t="str">
        <f>IF($H15="(en blanco)","",IF($H15="","",IFERROR(IF(VLOOKUP(R15+7,'Fechas de clase'!$B$5:$B$102,1,0),R15+14),R15+7)))</f>
        <v/>
      </c>
      <c r="T15" s="288" t="str">
        <f>IF($H15="(en blanco)","",IF($H15="","",IFERROR(IF(VLOOKUP(S15+7,'Fechas de clase'!$B$5:$B$102,1,0),S15+14),S15+7)))</f>
        <v/>
      </c>
      <c r="U15" s="288" t="str">
        <f>IF($H15="(en blanco)","",IF($H15="","",IFERROR(IF(VLOOKUP(T15+7,'Fechas de clase'!$B$5:$B$102,1,0),T15+14),T15+7)))</f>
        <v/>
      </c>
      <c r="V15" s="288" t="str">
        <f>IF($H15="(en blanco)","",IF($H15="","",IFERROR(IF(VLOOKUP(U15+7,'Fechas de clase'!$B$5:$B$102,1,0),U15+14),U15+7)))</f>
        <v/>
      </c>
      <c r="W15" s="288" t="str">
        <f>IF($H15="(en blanco)","",IF($H15="","",IFERROR(IF(VLOOKUP(V15+7,'Fechas de clase'!$B$5:$B$102,1,0),V15+14),V15+7)))</f>
        <v/>
      </c>
      <c r="X15" s="288" t="str">
        <f>IF($H15="(en blanco)","",IF($H15="","",IFERROR(IF(VLOOKUP(W15+7,'Fechas de clase'!$B$5:$B$102,1,0),W15+14),W15+7)))</f>
        <v/>
      </c>
      <c r="Y15" s="288" t="str">
        <f>IF($H15="(en blanco)","",IF($H15="","",IFERROR(IF(VLOOKUP(X15+7,'Fechas de clase'!$B$5:$B$102,1,0),X15+14),X15+7)))</f>
        <v/>
      </c>
    </row>
    <row r="16" spans="2:25">
      <c r="B16" s="284">
        <v>45899</v>
      </c>
      <c r="C16" s="285" t="s">
        <v>609</v>
      </c>
      <c r="J16" s="287" t="str">
        <f t="shared" si="0"/>
        <v/>
      </c>
      <c r="K16" s="288" t="str">
        <f>IF($H16="(en blanco)","",IF($H16="","",IFERROR(IF(VLOOKUP(H16+7,'Fechas de clase'!$B$5:$B$102,1,0),H16+14),H16+7)))</f>
        <v/>
      </c>
      <c r="L16" s="288" t="str">
        <f>IF($H16="(en blanco)","",IF($H16="","",IFERROR(IF(VLOOKUP(K16+7,'Fechas de clase'!$B$5:$B$102,1,0),K16+14),K16+7)))</f>
        <v/>
      </c>
      <c r="M16" s="288" t="str">
        <f>IF($H16="(en blanco)","",IF($H16="","",IFERROR(IF(VLOOKUP(L16+7,'Fechas de clase'!$B$5:$B$102,1,0),L16+14),L16+7)))</f>
        <v/>
      </c>
      <c r="N16" s="288" t="str">
        <f>IF($H16="(en blanco)","",IF($H16="","",IFERROR(IF(VLOOKUP(M16+7,'Fechas de clase'!$B$5:$B$102,1,0),M16+14),M16+7)))</f>
        <v/>
      </c>
      <c r="O16" s="288" t="str">
        <f>IF($H16="(en blanco)","",IF($H16="","",IFERROR(IF(VLOOKUP(N16+7,'Fechas de clase'!$B$5:$B$102,1,0),N16+14),N16+7)))</f>
        <v/>
      </c>
      <c r="P16" s="288" t="str">
        <f>IF($H16="(en blanco)","",IF($H16="","",IFERROR(IF(VLOOKUP(O16+7,'Fechas de clase'!$B$5:$B$102,1,0),O16+14),O16+7)))</f>
        <v/>
      </c>
      <c r="Q16" s="288" t="str">
        <f>IF($H16="(en blanco)","",IF($H16="","",IFERROR(IF(VLOOKUP(P16+7,'Fechas de clase'!$B$5:$B$102,1,0),P16+14),P16+7)))</f>
        <v/>
      </c>
      <c r="R16" s="288" t="str">
        <f>IF($H16="(en blanco)","",IF($H16="","",IFERROR(IF(VLOOKUP(Q16+7,'Fechas de clase'!$B$5:$B$102,1,0),Q16+14),Q16+7)))</f>
        <v/>
      </c>
      <c r="S16" s="288" t="str">
        <f>IF($H16="(en blanco)","",IF($H16="","",IFERROR(IF(VLOOKUP(R16+7,'Fechas de clase'!$B$5:$B$102,1,0),R16+14),R16+7)))</f>
        <v/>
      </c>
      <c r="T16" s="288" t="str">
        <f>IF($H16="(en blanco)","",IF($H16="","",IFERROR(IF(VLOOKUP(S16+7,'Fechas de clase'!$B$5:$B$102,1,0),S16+14),S16+7)))</f>
        <v/>
      </c>
      <c r="U16" s="288" t="str">
        <f>IF($H16="(en blanco)","",IF($H16="","",IFERROR(IF(VLOOKUP(T16+7,'Fechas de clase'!$B$5:$B$102,1,0),T16+14),T16+7)))</f>
        <v/>
      </c>
      <c r="V16" s="288" t="str">
        <f>IF($H16="(en blanco)","",IF($H16="","",IFERROR(IF(VLOOKUP(U16+7,'Fechas de clase'!$B$5:$B$102,1,0),U16+14),U16+7)))</f>
        <v/>
      </c>
      <c r="W16" s="288" t="str">
        <f>IF($H16="(en blanco)","",IF($H16="","",IFERROR(IF(VLOOKUP(V16+7,'Fechas de clase'!$B$5:$B$102,1,0),V16+14),V16+7)))</f>
        <v/>
      </c>
      <c r="X16" s="288" t="str">
        <f>IF($H16="(en blanco)","",IF($H16="","",IFERROR(IF(VLOOKUP(W16+7,'Fechas de clase'!$B$5:$B$102,1,0),W16+14),W16+7)))</f>
        <v/>
      </c>
      <c r="Y16" s="288" t="str">
        <f>IF($H16="(en blanco)","",IF($H16="","",IFERROR(IF(VLOOKUP(X16+7,'Fechas de clase'!$B$5:$B$102,1,0),X16+14),X16+7)))</f>
        <v/>
      </c>
    </row>
    <row r="17" spans="2:25">
      <c r="B17" s="284">
        <v>45938</v>
      </c>
      <c r="C17" s="285" t="s">
        <v>610</v>
      </c>
      <c r="J17" s="287" t="str">
        <f t="shared" si="0"/>
        <v/>
      </c>
      <c r="K17" s="288" t="str">
        <f>IF($H17="(en blanco)","",IF($H17="","",IFERROR(IF(VLOOKUP(H17+7,'Fechas de clase'!$B$5:$B$102,1,0),H17+14),H17+7)))</f>
        <v/>
      </c>
      <c r="L17" s="288" t="str">
        <f>IF($H17="(en blanco)","",IF($H17="","",IFERROR(IF(VLOOKUP(K17+7,'Fechas de clase'!$B$5:$B$102,1,0),K17+14),K17+7)))</f>
        <v/>
      </c>
      <c r="M17" s="288" t="str">
        <f>IF($H17="(en blanco)","",IF($H17="","",IFERROR(IF(VLOOKUP(L17+7,'Fechas de clase'!$B$5:$B$102,1,0),L17+14),L17+7)))</f>
        <v/>
      </c>
      <c r="N17" s="288" t="str">
        <f>IF($H17="(en blanco)","",IF($H17="","",IFERROR(IF(VLOOKUP(M17+7,'Fechas de clase'!$B$5:$B$102,1,0),M17+14),M17+7)))</f>
        <v/>
      </c>
      <c r="O17" s="288" t="str">
        <f>IF($H17="(en blanco)","",IF($H17="","",IFERROR(IF(VLOOKUP(N17+7,'Fechas de clase'!$B$5:$B$102,1,0),N17+14),N17+7)))</f>
        <v/>
      </c>
      <c r="P17" s="288" t="str">
        <f>IF($H17="(en blanco)","",IF($H17="","",IFERROR(IF(VLOOKUP(O17+7,'Fechas de clase'!$B$5:$B$102,1,0),O17+14),O17+7)))</f>
        <v/>
      </c>
      <c r="Q17" s="288" t="str">
        <f>IF($H17="(en blanco)","",IF($H17="","",IFERROR(IF(VLOOKUP(P17+7,'Fechas de clase'!$B$5:$B$102,1,0),P17+14),P17+7)))</f>
        <v/>
      </c>
      <c r="R17" s="288" t="str">
        <f>IF($H17="(en blanco)","",IF($H17="","",IFERROR(IF(VLOOKUP(Q17+7,'Fechas de clase'!$B$5:$B$102,1,0),Q17+14),Q17+7)))</f>
        <v/>
      </c>
      <c r="S17" s="288" t="str">
        <f>IF($H17="(en blanco)","",IF($H17="","",IFERROR(IF(VLOOKUP(R17+7,'Fechas de clase'!$B$5:$B$102,1,0),R17+14),R17+7)))</f>
        <v/>
      </c>
      <c r="T17" s="288" t="str">
        <f>IF($H17="(en blanco)","",IF($H17="","",IFERROR(IF(VLOOKUP(S17+7,'Fechas de clase'!$B$5:$B$102,1,0),S17+14),S17+7)))</f>
        <v/>
      </c>
      <c r="U17" s="288" t="str">
        <f>IF($H17="(en blanco)","",IF($H17="","",IFERROR(IF(VLOOKUP(T17+7,'Fechas de clase'!$B$5:$B$102,1,0),T17+14),T17+7)))</f>
        <v/>
      </c>
      <c r="V17" s="288" t="str">
        <f>IF($H17="(en blanco)","",IF($H17="","",IFERROR(IF(VLOOKUP(U17+7,'Fechas de clase'!$B$5:$B$102,1,0),U17+14),U17+7)))</f>
        <v/>
      </c>
      <c r="W17" s="288" t="str">
        <f>IF($H17="(en blanco)","",IF($H17="","",IFERROR(IF(VLOOKUP(V17+7,'Fechas de clase'!$B$5:$B$102,1,0),V17+14),V17+7)))</f>
        <v/>
      </c>
      <c r="X17" s="288" t="str">
        <f>IF($H17="(en blanco)","",IF($H17="","",IFERROR(IF(VLOOKUP(W17+7,'Fechas de clase'!$B$5:$B$102,1,0),W17+14),W17+7)))</f>
        <v/>
      </c>
      <c r="Y17" s="288" t="str">
        <f>IF($H17="(en blanco)","",IF($H17="","",IFERROR(IF(VLOOKUP(X17+7,'Fechas de clase'!$B$5:$B$102,1,0),X17+14),X17+7)))</f>
        <v/>
      </c>
    </row>
    <row r="18" spans="2:25">
      <c r="B18" s="284">
        <v>45962</v>
      </c>
      <c r="C18" s="285" t="s">
        <v>611</v>
      </c>
      <c r="J18" s="287" t="str">
        <f t="shared" si="0"/>
        <v/>
      </c>
      <c r="K18" s="288" t="str">
        <f>IF($H18="(en blanco)","",IF($H18="","",IFERROR(IF(VLOOKUP(H18+7,'Fechas de clase'!$B$5:$B$102,1,0),H18+14),H18+7)))</f>
        <v/>
      </c>
      <c r="L18" s="288" t="str">
        <f>IF($H18="(en blanco)","",IF($H18="","",IFERROR(IF(VLOOKUP(K18+7,'Fechas de clase'!$B$5:$B$102,1,0),K18+14),K18+7)))</f>
        <v/>
      </c>
      <c r="M18" s="288" t="str">
        <f>IF($H18="(en blanco)","",IF($H18="","",IFERROR(IF(VLOOKUP(L18+7,'Fechas de clase'!$B$5:$B$102,1,0),L18+14),L18+7)))</f>
        <v/>
      </c>
      <c r="N18" s="288" t="str">
        <f>IF($H18="(en blanco)","",IF($H18="","",IFERROR(IF(VLOOKUP(M18+7,'Fechas de clase'!$B$5:$B$102,1,0),M18+14),M18+7)))</f>
        <v/>
      </c>
      <c r="O18" s="288" t="str">
        <f>IF($H18="(en blanco)","",IF($H18="","",IFERROR(IF(VLOOKUP(N18+7,'Fechas de clase'!$B$5:$B$102,1,0),N18+14),N18+7)))</f>
        <v/>
      </c>
      <c r="P18" s="288" t="str">
        <f>IF($H18="(en blanco)","",IF($H18="","",IFERROR(IF(VLOOKUP(O18+7,'Fechas de clase'!$B$5:$B$102,1,0),O18+14),O18+7)))</f>
        <v/>
      </c>
      <c r="Q18" s="288" t="str">
        <f>IF($H18="(en blanco)","",IF($H18="","",IFERROR(IF(VLOOKUP(P18+7,'Fechas de clase'!$B$5:$B$102,1,0),P18+14),P18+7)))</f>
        <v/>
      </c>
      <c r="R18" s="288" t="str">
        <f>IF($H18="(en blanco)","",IF($H18="","",IFERROR(IF(VLOOKUP(Q18+7,'Fechas de clase'!$B$5:$B$102,1,0),Q18+14),Q18+7)))</f>
        <v/>
      </c>
      <c r="S18" s="288" t="str">
        <f>IF($H18="(en blanco)","",IF($H18="","",IFERROR(IF(VLOOKUP(R18+7,'Fechas de clase'!$B$5:$B$102,1,0),R18+14),R18+7)))</f>
        <v/>
      </c>
      <c r="T18" s="288" t="str">
        <f>IF($H18="(en blanco)","",IF($H18="","",IFERROR(IF(VLOOKUP(S18+7,'Fechas de clase'!$B$5:$B$102,1,0),S18+14),S18+7)))</f>
        <v/>
      </c>
      <c r="U18" s="288" t="str">
        <f>IF($H18="(en blanco)","",IF($H18="","",IFERROR(IF(VLOOKUP(T18+7,'Fechas de clase'!$B$5:$B$102,1,0),T18+14),T18+7)))</f>
        <v/>
      </c>
      <c r="V18" s="288" t="str">
        <f>IF($H18="(en blanco)","",IF($H18="","",IFERROR(IF(VLOOKUP(U18+7,'Fechas de clase'!$B$5:$B$102,1,0),U18+14),U18+7)))</f>
        <v/>
      </c>
      <c r="W18" s="288" t="str">
        <f>IF($H18="(en blanco)","",IF($H18="","",IFERROR(IF(VLOOKUP(V18+7,'Fechas de clase'!$B$5:$B$102,1,0),V18+14),V18+7)))</f>
        <v/>
      </c>
      <c r="X18" s="288" t="str">
        <f>IF($H18="(en blanco)","",IF($H18="","",IFERROR(IF(VLOOKUP(W18+7,'Fechas de clase'!$B$5:$B$102,1,0),W18+14),W18+7)))</f>
        <v/>
      </c>
      <c r="Y18" s="288" t="str">
        <f>IF($H18="(en blanco)","",IF($H18="","",IFERROR(IF(VLOOKUP(X18+7,'Fechas de clase'!$B$5:$B$102,1,0),X18+14),X18+7)))</f>
        <v/>
      </c>
    </row>
    <row r="19" spans="2:25">
      <c r="B19" s="284">
        <v>45999</v>
      </c>
      <c r="C19" s="285" t="s">
        <v>612</v>
      </c>
      <c r="J19" s="287" t="str">
        <f t="shared" si="0"/>
        <v/>
      </c>
      <c r="K19" s="288" t="str">
        <f>IF($H19="(en blanco)","",IF($H19="","",IFERROR(IF(VLOOKUP(H19+7,'Fechas de clase'!$B$5:$B$102,1,0),H19+14),H19+7)))</f>
        <v/>
      </c>
      <c r="L19" s="288" t="str">
        <f>IF($H19="(en blanco)","",IF($H19="","",IFERROR(IF(VLOOKUP(K19+7,'Fechas de clase'!$B$5:$B$102,1,0),K19+14),K19+7)))</f>
        <v/>
      </c>
      <c r="M19" s="288" t="str">
        <f>IF($H19="(en blanco)","",IF($H19="","",IFERROR(IF(VLOOKUP(L19+7,'Fechas de clase'!$B$5:$B$102,1,0),L19+14),L19+7)))</f>
        <v/>
      </c>
      <c r="N19" s="288" t="str">
        <f>IF($H19="(en blanco)","",IF($H19="","",IFERROR(IF(VLOOKUP(M19+7,'Fechas de clase'!$B$5:$B$102,1,0),M19+14),M19+7)))</f>
        <v/>
      </c>
      <c r="O19" s="288" t="str">
        <f>IF($H19="(en blanco)","",IF($H19="","",IFERROR(IF(VLOOKUP(N19+7,'Fechas de clase'!$B$5:$B$102,1,0),N19+14),N19+7)))</f>
        <v/>
      </c>
      <c r="P19" s="288" t="str">
        <f>IF($H19="(en blanco)","",IF($H19="","",IFERROR(IF(VLOOKUP(O19+7,'Fechas de clase'!$B$5:$B$102,1,0),O19+14),O19+7)))</f>
        <v/>
      </c>
      <c r="Q19" s="288" t="str">
        <f>IF($H19="(en blanco)","",IF($H19="","",IFERROR(IF(VLOOKUP(P19+7,'Fechas de clase'!$B$5:$B$102,1,0),P19+14),P19+7)))</f>
        <v/>
      </c>
      <c r="R19" s="288" t="str">
        <f>IF($H19="(en blanco)","",IF($H19="","",IFERROR(IF(VLOOKUP(Q19+7,'Fechas de clase'!$B$5:$B$102,1,0),Q19+14),Q19+7)))</f>
        <v/>
      </c>
      <c r="S19" s="288" t="str">
        <f>IF($H19="(en blanco)","",IF($H19="","",IFERROR(IF(VLOOKUP(R19+7,'Fechas de clase'!$B$5:$B$102,1,0),R19+14),R19+7)))</f>
        <v/>
      </c>
      <c r="T19" s="288" t="str">
        <f>IF($H19="(en blanco)","",IF($H19="","",IFERROR(IF(VLOOKUP(S19+7,'Fechas de clase'!$B$5:$B$102,1,0),S19+14),S19+7)))</f>
        <v/>
      </c>
      <c r="U19" s="288" t="str">
        <f>IF($H19="(en blanco)","",IF($H19="","",IFERROR(IF(VLOOKUP(T19+7,'Fechas de clase'!$B$5:$B$102,1,0),T19+14),T19+7)))</f>
        <v/>
      </c>
      <c r="V19" s="288" t="str">
        <f>IF($H19="(en blanco)","",IF($H19="","",IFERROR(IF(VLOOKUP(U19+7,'Fechas de clase'!$B$5:$B$102,1,0),U19+14),U19+7)))</f>
        <v/>
      </c>
      <c r="W19" s="288" t="str">
        <f>IF($H19="(en blanco)","",IF($H19="","",IFERROR(IF(VLOOKUP(V19+7,'Fechas de clase'!$B$5:$B$102,1,0),V19+14),V19+7)))</f>
        <v/>
      </c>
      <c r="X19" s="288" t="str">
        <f>IF($H19="(en blanco)","",IF($H19="","",IFERROR(IF(VLOOKUP(W19+7,'Fechas de clase'!$B$5:$B$102,1,0),W19+14),W19+7)))</f>
        <v/>
      </c>
      <c r="Y19" s="288" t="str">
        <f>IF($H19="(en blanco)","",IF($H19="","",IFERROR(IF(VLOOKUP(X19+7,'Fechas de clase'!$B$5:$B$102,1,0),X19+14),X19+7)))</f>
        <v/>
      </c>
    </row>
    <row r="20" spans="2:25">
      <c r="B20" s="284">
        <v>46000</v>
      </c>
      <c r="C20" s="285" t="s">
        <v>613</v>
      </c>
      <c r="J20" s="287" t="str">
        <f t="shared" si="0"/>
        <v/>
      </c>
      <c r="K20" s="288" t="str">
        <f>IF($H20="(en blanco)","",IF($H20="","",IFERROR(IF(VLOOKUP(H20+7,'Fechas de clase'!$B$5:$B$102,1,0),H20+14),H20+7)))</f>
        <v/>
      </c>
      <c r="L20" s="288" t="str">
        <f>IF($H20="(en blanco)","",IF($H20="","",IFERROR(IF(VLOOKUP(K20+7,'Fechas de clase'!$B$5:$B$102,1,0),K20+14),K20+7)))</f>
        <v/>
      </c>
      <c r="M20" s="288" t="str">
        <f>IF($H20="(en blanco)","",IF($H20="","",IFERROR(IF(VLOOKUP(L20+7,'Fechas de clase'!$B$5:$B$102,1,0),L20+14),L20+7)))</f>
        <v/>
      </c>
      <c r="N20" s="288" t="str">
        <f>IF($H20="(en blanco)","",IF($H20="","",IFERROR(IF(VLOOKUP(M20+7,'Fechas de clase'!$B$5:$B$102,1,0),M20+14),M20+7)))</f>
        <v/>
      </c>
      <c r="O20" s="288" t="str">
        <f>IF($H20="(en blanco)","",IF($H20="","",IFERROR(IF(VLOOKUP(N20+7,'Fechas de clase'!$B$5:$B$102,1,0),N20+14),N20+7)))</f>
        <v/>
      </c>
      <c r="P20" s="288" t="str">
        <f>IF($H20="(en blanco)","",IF($H20="","",IFERROR(IF(VLOOKUP(O20+7,'Fechas de clase'!$B$5:$B$102,1,0),O20+14),O20+7)))</f>
        <v/>
      </c>
      <c r="Q20" s="288" t="str">
        <f>IF($H20="(en blanco)","",IF($H20="","",IFERROR(IF(VLOOKUP(P20+7,'Fechas de clase'!$B$5:$B$102,1,0),P20+14),P20+7)))</f>
        <v/>
      </c>
      <c r="R20" s="288" t="str">
        <f>IF($H20="(en blanco)","",IF($H20="","",IFERROR(IF(VLOOKUP(Q20+7,'Fechas de clase'!$B$5:$B$102,1,0),Q20+14),Q20+7)))</f>
        <v/>
      </c>
      <c r="S20" s="288" t="str">
        <f>IF($H20="(en blanco)","",IF($H20="","",IFERROR(IF(VLOOKUP(R20+7,'Fechas de clase'!$B$5:$B$102,1,0),R20+14),R20+7)))</f>
        <v/>
      </c>
      <c r="T20" s="288" t="str">
        <f>IF($H20="(en blanco)","",IF($H20="","",IFERROR(IF(VLOOKUP(S20+7,'Fechas de clase'!$B$5:$B$102,1,0),S20+14),S20+7)))</f>
        <v/>
      </c>
      <c r="U20" s="288" t="str">
        <f>IF($H20="(en blanco)","",IF($H20="","",IFERROR(IF(VLOOKUP(T20+7,'Fechas de clase'!$B$5:$B$102,1,0),T20+14),T20+7)))</f>
        <v/>
      </c>
      <c r="V20" s="288" t="str">
        <f>IF($H20="(en blanco)","",IF($H20="","",IFERROR(IF(VLOOKUP(U20+7,'Fechas de clase'!$B$5:$B$102,1,0),U20+14),U20+7)))</f>
        <v/>
      </c>
      <c r="W20" s="288" t="str">
        <f>IF($H20="(en blanco)","",IF($H20="","",IFERROR(IF(VLOOKUP(V20+7,'Fechas de clase'!$B$5:$B$102,1,0),V20+14),V20+7)))</f>
        <v/>
      </c>
      <c r="X20" s="288" t="str">
        <f>IF($H20="(en blanco)","",IF($H20="","",IFERROR(IF(VLOOKUP(W20+7,'Fechas de clase'!$B$5:$B$102,1,0),W20+14),W20+7)))</f>
        <v/>
      </c>
      <c r="Y20" s="288" t="str">
        <f>IF($H20="(en blanco)","",IF($H20="","",IFERROR(IF(VLOOKUP(X20+7,'Fechas de clase'!$B$5:$B$102,1,0),X20+14),X20+7)))</f>
        <v/>
      </c>
    </row>
    <row r="21" spans="2:25">
      <c r="B21" s="284">
        <v>46016</v>
      </c>
      <c r="C21" s="285" t="s">
        <v>614</v>
      </c>
      <c r="J21" s="287" t="str">
        <f t="shared" si="0"/>
        <v/>
      </c>
      <c r="K21" s="288" t="str">
        <f>IF($H21="(en blanco)","",IF($H21="","",IFERROR(IF(VLOOKUP(H21+7,'Fechas de clase'!$B$5:$B$102,1,0),H21+14),H21+7)))</f>
        <v/>
      </c>
      <c r="L21" s="288" t="str">
        <f>IF($H21="(en blanco)","",IF($H21="","",IFERROR(IF(VLOOKUP(K21+7,'Fechas de clase'!$B$5:$B$102,1,0),K21+14),K21+7)))</f>
        <v/>
      </c>
      <c r="M21" s="288" t="str">
        <f>IF($H21="(en blanco)","",IF($H21="","",IFERROR(IF(VLOOKUP(L21+7,'Fechas de clase'!$B$5:$B$102,1,0),L21+14),L21+7)))</f>
        <v/>
      </c>
      <c r="N21" s="288" t="str">
        <f>IF($H21="(en blanco)","",IF($H21="","",IFERROR(IF(VLOOKUP(M21+7,'Fechas de clase'!$B$5:$B$102,1,0),M21+14),M21+7)))</f>
        <v/>
      </c>
      <c r="O21" s="288" t="str">
        <f>IF($H21="(en blanco)","",IF($H21="","",IFERROR(IF(VLOOKUP(N21+7,'Fechas de clase'!$B$5:$B$102,1,0),N21+14),N21+7)))</f>
        <v/>
      </c>
      <c r="P21" s="288" t="str">
        <f>IF($H21="(en blanco)","",IF($H21="","",IFERROR(IF(VLOOKUP(O21+7,'Fechas de clase'!$B$5:$B$102,1,0),O21+14),O21+7)))</f>
        <v/>
      </c>
      <c r="Q21" s="288" t="str">
        <f>IF($H21="(en blanco)","",IF($H21="","",IFERROR(IF(VLOOKUP(P21+7,'Fechas de clase'!$B$5:$B$102,1,0),P21+14),P21+7)))</f>
        <v/>
      </c>
      <c r="R21" s="288" t="str">
        <f>IF($H21="(en blanco)","",IF($H21="","",IFERROR(IF(VLOOKUP(Q21+7,'Fechas de clase'!$B$5:$B$102,1,0),Q21+14),Q21+7)))</f>
        <v/>
      </c>
      <c r="S21" s="288" t="str">
        <f>IF($H21="(en blanco)","",IF($H21="","",IFERROR(IF(VLOOKUP(R21+7,'Fechas de clase'!$B$5:$B$102,1,0),R21+14),R21+7)))</f>
        <v/>
      </c>
      <c r="T21" s="288" t="str">
        <f>IF($H21="(en blanco)","",IF($H21="","",IFERROR(IF(VLOOKUP(S21+7,'Fechas de clase'!$B$5:$B$102,1,0),S21+14),S21+7)))</f>
        <v/>
      </c>
      <c r="U21" s="288" t="str">
        <f>IF($H21="(en blanco)","",IF($H21="","",IFERROR(IF(VLOOKUP(T21+7,'Fechas de clase'!$B$5:$B$102,1,0),T21+14),T21+7)))</f>
        <v/>
      </c>
      <c r="V21" s="288" t="str">
        <f>IF($H21="(en blanco)","",IF($H21="","",IFERROR(IF(VLOOKUP(U21+7,'Fechas de clase'!$B$5:$B$102,1,0),U21+14),U21+7)))</f>
        <v/>
      </c>
      <c r="W21" s="288" t="str">
        <f>IF($H21="(en blanco)","",IF($H21="","",IFERROR(IF(VLOOKUP(V21+7,'Fechas de clase'!$B$5:$B$102,1,0),V21+14),V21+7)))</f>
        <v/>
      </c>
      <c r="X21" s="288" t="str">
        <f>IF($H21="(en blanco)","",IF($H21="","",IFERROR(IF(VLOOKUP(W21+7,'Fechas de clase'!$B$5:$B$102,1,0),W21+14),W21+7)))</f>
        <v/>
      </c>
      <c r="Y21" s="288" t="str">
        <f>IF($H21="(en blanco)","",IF($H21="","",IFERROR(IF(VLOOKUP(X21+7,'Fechas de clase'!$B$5:$B$102,1,0),X21+14),X21+7)))</f>
        <v/>
      </c>
    </row>
    <row r="22" spans="2:25">
      <c r="J22" s="287" t="str">
        <f t="shared" si="0"/>
        <v/>
      </c>
      <c r="K22" s="288" t="str">
        <f>IF($H22="(en blanco)","",IF($H22="","",IFERROR(IF(VLOOKUP(H22+7,'Fechas de clase'!$B$5:$B$102,1,0),H22+14),H22+7)))</f>
        <v/>
      </c>
      <c r="L22" s="288" t="str">
        <f>IF($H22="(en blanco)","",IF($H22="","",IFERROR(IF(VLOOKUP(K22+7,'Fechas de clase'!$B$5:$B$102,1,0),K22+14),K22+7)))</f>
        <v/>
      </c>
      <c r="M22" s="288" t="str">
        <f>IF($H22="(en blanco)","",IF($H22="","",IFERROR(IF(VLOOKUP(L22+7,'Fechas de clase'!$B$5:$B$102,1,0),L22+14),L22+7)))</f>
        <v/>
      </c>
      <c r="N22" s="288" t="str">
        <f>IF($H22="(en blanco)","",IF($H22="","",IFERROR(IF(VLOOKUP(M22+7,'Fechas de clase'!$B$5:$B$102,1,0),M22+14),M22+7)))</f>
        <v/>
      </c>
      <c r="O22" s="288" t="str">
        <f>IF($H22="(en blanco)","",IF($H22="","",IFERROR(IF(VLOOKUP(N22+7,'Fechas de clase'!$B$5:$B$102,1,0),N22+14),N22+7)))</f>
        <v/>
      </c>
      <c r="P22" s="288" t="str">
        <f>IF($H22="(en blanco)","",IF($H22="","",IFERROR(IF(VLOOKUP(O22+7,'Fechas de clase'!$B$5:$B$102,1,0),O22+14),O22+7)))</f>
        <v/>
      </c>
      <c r="Q22" s="288" t="str">
        <f>IF($H22="(en blanco)","",IF($H22="","",IFERROR(IF(VLOOKUP(P22+7,'Fechas de clase'!$B$5:$B$102,1,0),P22+14),P22+7)))</f>
        <v/>
      </c>
      <c r="R22" s="288" t="str">
        <f>IF($H22="(en blanco)","",IF($H22="","",IFERROR(IF(VLOOKUP(Q22+7,'Fechas de clase'!$B$5:$B$102,1,0),Q22+14),Q22+7)))</f>
        <v/>
      </c>
      <c r="S22" s="288" t="str">
        <f>IF($H22="(en blanco)","",IF($H22="","",IFERROR(IF(VLOOKUP(R22+7,'Fechas de clase'!$B$5:$B$102,1,0),R22+14),R22+7)))</f>
        <v/>
      </c>
      <c r="T22" s="288" t="str">
        <f>IF($H22="(en blanco)","",IF($H22="","",IFERROR(IF(VLOOKUP(S22+7,'Fechas de clase'!$B$5:$B$102,1,0),S22+14),S22+7)))</f>
        <v/>
      </c>
      <c r="U22" s="288" t="str">
        <f>IF($H22="(en blanco)","",IF($H22="","",IFERROR(IF(VLOOKUP(T22+7,'Fechas de clase'!$B$5:$B$102,1,0),T22+14),T22+7)))</f>
        <v/>
      </c>
      <c r="V22" s="288" t="str">
        <f>IF($H22="(en blanco)","",IF($H22="","",IFERROR(IF(VLOOKUP(U22+7,'Fechas de clase'!$B$5:$B$102,1,0),U22+14),U22+7)))</f>
        <v/>
      </c>
      <c r="W22" s="288" t="str">
        <f>IF($H22="(en blanco)","",IF($H22="","",IFERROR(IF(VLOOKUP(V22+7,'Fechas de clase'!$B$5:$B$102,1,0),V22+14),V22+7)))</f>
        <v/>
      </c>
      <c r="X22" s="288" t="str">
        <f>IF($H22="(en blanco)","",IF($H22="","",IFERROR(IF(VLOOKUP(W22+7,'Fechas de clase'!$B$5:$B$102,1,0),W22+14),W22+7)))</f>
        <v/>
      </c>
      <c r="Y22" s="288" t="str">
        <f>IF($H22="(en blanco)","",IF($H22="","",IFERROR(IF(VLOOKUP(X22+7,'Fechas de clase'!$B$5:$B$102,1,0),X22+14),X22+7)))</f>
        <v/>
      </c>
    </row>
    <row r="23" spans="2:25">
      <c r="J23" s="287" t="str">
        <f t="shared" si="0"/>
        <v/>
      </c>
      <c r="K23" s="288" t="str">
        <f>IF($H23="(en blanco)","",IF($H23="","",IFERROR(IF(VLOOKUP(H23+7,'Fechas de clase'!$B$5:$B$102,1,0),H23+14),H23+7)))</f>
        <v/>
      </c>
      <c r="L23" s="288" t="str">
        <f>IF($H23="(en blanco)","",IF($H23="","",IFERROR(IF(VLOOKUP(K23+7,'Fechas de clase'!$B$5:$B$102,1,0),K23+14),K23+7)))</f>
        <v/>
      </c>
      <c r="M23" s="288" t="str">
        <f>IF($H23="(en blanco)","",IF($H23="","",IFERROR(IF(VLOOKUP(L23+7,'Fechas de clase'!$B$5:$B$102,1,0),L23+14),L23+7)))</f>
        <v/>
      </c>
      <c r="N23" s="288" t="str">
        <f>IF($H23="(en blanco)","",IF($H23="","",IFERROR(IF(VLOOKUP(M23+7,'Fechas de clase'!$B$5:$B$102,1,0),M23+14),M23+7)))</f>
        <v/>
      </c>
      <c r="O23" s="288" t="str">
        <f>IF($H23="(en blanco)","",IF($H23="","",IFERROR(IF(VLOOKUP(N23+7,'Fechas de clase'!$B$5:$B$102,1,0),N23+14),N23+7)))</f>
        <v/>
      </c>
      <c r="P23" s="288" t="str">
        <f>IF($H23="(en blanco)","",IF($H23="","",IFERROR(IF(VLOOKUP(O23+7,'Fechas de clase'!$B$5:$B$102,1,0),O23+14),O23+7)))</f>
        <v/>
      </c>
      <c r="Q23" s="288" t="str">
        <f>IF($H23="(en blanco)","",IF($H23="","",IFERROR(IF(VLOOKUP(P23+7,'Fechas de clase'!$B$5:$B$102,1,0),P23+14),P23+7)))</f>
        <v/>
      </c>
      <c r="R23" s="288" t="str">
        <f>IF($H23="(en blanco)","",IF($H23="","",IFERROR(IF(VLOOKUP(Q23+7,'Fechas de clase'!$B$5:$B$102,1,0),Q23+14),Q23+7)))</f>
        <v/>
      </c>
      <c r="S23" s="288" t="str">
        <f>IF($H23="(en blanco)","",IF($H23="","",IFERROR(IF(VLOOKUP(R23+7,'Fechas de clase'!$B$5:$B$102,1,0),R23+14),R23+7)))</f>
        <v/>
      </c>
      <c r="T23" s="288" t="str">
        <f>IF($H23="(en blanco)","",IF($H23="","",IFERROR(IF(VLOOKUP(S23+7,'Fechas de clase'!$B$5:$B$102,1,0),S23+14),S23+7)))</f>
        <v/>
      </c>
      <c r="U23" s="288" t="str">
        <f>IF($H23="(en blanco)","",IF($H23="","",IFERROR(IF(VLOOKUP(T23+7,'Fechas de clase'!$B$5:$B$102,1,0),T23+14),T23+7)))</f>
        <v/>
      </c>
      <c r="V23" s="288" t="str">
        <f>IF($H23="(en blanco)","",IF($H23="","",IFERROR(IF(VLOOKUP(U23+7,'Fechas de clase'!$B$5:$B$102,1,0),U23+14),U23+7)))</f>
        <v/>
      </c>
      <c r="W23" s="288" t="str">
        <f>IF($H23="(en blanco)","",IF($H23="","",IFERROR(IF(VLOOKUP(V23+7,'Fechas de clase'!$B$5:$B$102,1,0),V23+14),V23+7)))</f>
        <v/>
      </c>
      <c r="X23" s="288" t="str">
        <f>IF($H23="(en blanco)","",IF($H23="","",IFERROR(IF(VLOOKUP(W23+7,'Fechas de clase'!$B$5:$B$102,1,0),W23+14),W23+7)))</f>
        <v/>
      </c>
      <c r="Y23" s="288" t="str">
        <f>IF($H23="(en blanco)","",IF($H23="","",IFERROR(IF(VLOOKUP(X23+7,'Fechas de clase'!$B$5:$B$102,1,0),X23+14),X23+7)))</f>
        <v/>
      </c>
    </row>
    <row r="24" spans="2:25">
      <c r="B24" s="289"/>
      <c r="J24" s="287" t="str">
        <f t="shared" si="0"/>
        <v/>
      </c>
      <c r="K24" s="288" t="str">
        <f>IF($H24="(en blanco)","",IF($H24="","",IFERROR(IF(VLOOKUP(H24+7,'Fechas de clase'!$B$5:$B$102,1,0),H24+14),H24+7)))</f>
        <v/>
      </c>
      <c r="L24" s="288" t="str">
        <f>IF($H24="(en blanco)","",IF($H24="","",IFERROR(IF(VLOOKUP(K24+7,'Fechas de clase'!$B$5:$B$102,1,0),K24+14),K24+7)))</f>
        <v/>
      </c>
      <c r="M24" s="288" t="str">
        <f>IF($H24="(en blanco)","",IF($H24="","",IFERROR(IF(VLOOKUP(L24+7,'Fechas de clase'!$B$5:$B$102,1,0),L24+14),L24+7)))</f>
        <v/>
      </c>
      <c r="N24" s="288" t="str">
        <f>IF($H24="(en blanco)","",IF($H24="","",IFERROR(IF(VLOOKUP(M24+7,'Fechas de clase'!$B$5:$B$102,1,0),M24+14),M24+7)))</f>
        <v/>
      </c>
      <c r="O24" s="288" t="str">
        <f>IF($H24="(en blanco)","",IF($H24="","",IFERROR(IF(VLOOKUP(N24+7,'Fechas de clase'!$B$5:$B$102,1,0),N24+14),N24+7)))</f>
        <v/>
      </c>
      <c r="P24" s="288" t="str">
        <f>IF($H24="(en blanco)","",IF($H24="","",IFERROR(IF(VLOOKUP(O24+7,'Fechas de clase'!$B$5:$B$102,1,0),O24+14),O24+7)))</f>
        <v/>
      </c>
      <c r="Q24" s="288" t="str">
        <f>IF($H24="(en blanco)","",IF($H24="","",IFERROR(IF(VLOOKUP(P24+7,'Fechas de clase'!$B$5:$B$102,1,0),P24+14),P24+7)))</f>
        <v/>
      </c>
      <c r="R24" s="288" t="str">
        <f>IF($H24="(en blanco)","",IF($H24="","",IFERROR(IF(VLOOKUP(Q24+7,'Fechas de clase'!$B$5:$B$102,1,0),Q24+14),Q24+7)))</f>
        <v/>
      </c>
      <c r="S24" s="288" t="str">
        <f>IF($H24="(en blanco)","",IF($H24="","",IFERROR(IF(VLOOKUP(R24+7,'Fechas de clase'!$B$5:$B$102,1,0),R24+14),R24+7)))</f>
        <v/>
      </c>
      <c r="T24" s="288" t="str">
        <f>IF($H24="(en blanco)","",IF($H24="","",IFERROR(IF(VLOOKUP(S24+7,'Fechas de clase'!$B$5:$B$102,1,0),S24+14),S24+7)))</f>
        <v/>
      </c>
      <c r="U24" s="288" t="str">
        <f>IF($H24="(en blanco)","",IF($H24="","",IFERROR(IF(VLOOKUP(T24+7,'Fechas de clase'!$B$5:$B$102,1,0),T24+14),T24+7)))</f>
        <v/>
      </c>
      <c r="V24" s="288" t="str">
        <f>IF($H24="(en blanco)","",IF($H24="","",IFERROR(IF(VLOOKUP(U24+7,'Fechas de clase'!$B$5:$B$102,1,0),U24+14),U24+7)))</f>
        <v/>
      </c>
      <c r="W24" s="288" t="str">
        <f>IF($H24="(en blanco)","",IF($H24="","",IFERROR(IF(VLOOKUP(V24+7,'Fechas de clase'!$B$5:$B$102,1,0),V24+14),V24+7)))</f>
        <v/>
      </c>
      <c r="X24" s="288" t="str">
        <f>IF($H24="(en blanco)","",IF($H24="","",IFERROR(IF(VLOOKUP(W24+7,'Fechas de clase'!$B$5:$B$102,1,0),W24+14),W24+7)))</f>
        <v/>
      </c>
      <c r="Y24" s="288" t="str">
        <f>IF($H24="(en blanco)","",IF($H24="","",IFERROR(IF(VLOOKUP(X24+7,'Fechas de clase'!$B$5:$B$102,1,0),X24+14),X24+7)))</f>
        <v/>
      </c>
    </row>
    <row r="25" spans="2:25">
      <c r="B25" s="289"/>
      <c r="J25" s="287" t="str">
        <f t="shared" si="0"/>
        <v/>
      </c>
      <c r="K25" s="288" t="str">
        <f>IF($H25="(en blanco)","",IF($H25="","",IFERROR(IF(VLOOKUP(H25+7,'Fechas de clase'!$B$5:$B$102,1,0),H25+14),H25+7)))</f>
        <v/>
      </c>
      <c r="L25" s="288" t="str">
        <f>IF($H25="(en blanco)","",IF($H25="","",IFERROR(IF(VLOOKUP(K25+7,'Fechas de clase'!$B$5:$B$102,1,0),K25+14),K25+7)))</f>
        <v/>
      </c>
      <c r="M25" s="288" t="str">
        <f>IF($H25="(en blanco)","",IF($H25="","",IFERROR(IF(VLOOKUP(L25+7,'Fechas de clase'!$B$5:$B$102,1,0),L25+14),L25+7)))</f>
        <v/>
      </c>
      <c r="N25" s="288" t="str">
        <f>IF($H25="(en blanco)","",IF($H25="","",IFERROR(IF(VLOOKUP(M25+7,'Fechas de clase'!$B$5:$B$102,1,0),M25+14),M25+7)))</f>
        <v/>
      </c>
      <c r="O25" s="288" t="str">
        <f>IF($H25="(en blanco)","",IF($H25="","",IFERROR(IF(VLOOKUP(N25+7,'Fechas de clase'!$B$5:$B$102,1,0),N25+14),N25+7)))</f>
        <v/>
      </c>
      <c r="P25" s="288" t="str">
        <f>IF($H25="(en blanco)","",IF($H25="","",IFERROR(IF(VLOOKUP(O25+7,'Fechas de clase'!$B$5:$B$102,1,0),O25+14),O25+7)))</f>
        <v/>
      </c>
      <c r="Q25" s="288" t="str">
        <f>IF($H25="(en blanco)","",IF($H25="","",IFERROR(IF(VLOOKUP(P25+7,'Fechas de clase'!$B$5:$B$102,1,0),P25+14),P25+7)))</f>
        <v/>
      </c>
      <c r="R25" s="288" t="str">
        <f>IF($H25="(en blanco)","",IF($H25="","",IFERROR(IF(VLOOKUP(Q25+7,'Fechas de clase'!$B$5:$B$102,1,0),Q25+14),Q25+7)))</f>
        <v/>
      </c>
      <c r="S25" s="288" t="str">
        <f>IF($H25="(en blanco)","",IF($H25="","",IFERROR(IF(VLOOKUP(R25+7,'Fechas de clase'!$B$5:$B$102,1,0),R25+14),R25+7)))</f>
        <v/>
      </c>
      <c r="T25" s="288" t="str">
        <f>IF($H25="(en blanco)","",IF($H25="","",IFERROR(IF(VLOOKUP(S25+7,'Fechas de clase'!$B$5:$B$102,1,0),S25+14),S25+7)))</f>
        <v/>
      </c>
      <c r="U25" s="288" t="str">
        <f>IF($H25="(en blanco)","",IF($H25="","",IFERROR(IF(VLOOKUP(T25+7,'Fechas de clase'!$B$5:$B$102,1,0),T25+14),T25+7)))</f>
        <v/>
      </c>
      <c r="V25" s="288" t="str">
        <f>IF($H25="(en blanco)","",IF($H25="","",IFERROR(IF(VLOOKUP(U25+7,'Fechas de clase'!$B$5:$B$102,1,0),U25+14),U25+7)))</f>
        <v/>
      </c>
      <c r="W25" s="288" t="str">
        <f>IF($H25="(en blanco)","",IF($H25="","",IFERROR(IF(VLOOKUP(V25+7,'Fechas de clase'!$B$5:$B$102,1,0),V25+14),V25+7)))</f>
        <v/>
      </c>
      <c r="X25" s="288" t="str">
        <f>IF($H25="(en blanco)","",IF($H25="","",IFERROR(IF(VLOOKUP(W25+7,'Fechas de clase'!$B$5:$B$102,1,0),W25+14),W25+7)))</f>
        <v/>
      </c>
      <c r="Y25" s="288" t="str">
        <f>IF($H25="(en blanco)","",IF($H25="","",IFERROR(IF(VLOOKUP(X25+7,'Fechas de clase'!$B$5:$B$102,1,0),X25+14),X25+7)))</f>
        <v/>
      </c>
    </row>
    <row r="26" spans="2:25">
      <c r="B26" s="289"/>
      <c r="J26" s="287" t="str">
        <f t="shared" si="0"/>
        <v/>
      </c>
      <c r="K26" s="288" t="str">
        <f>IF($H26="(en blanco)","",IF($H26="","",IFERROR(IF(VLOOKUP(H26+7,'Fechas de clase'!$B$5:$B$102,1,0),H26+14),H26+7)))</f>
        <v/>
      </c>
      <c r="L26" s="288" t="str">
        <f>IF($H26="(en blanco)","",IF($H26="","",IFERROR(IF(VLOOKUP(K26+7,'Fechas de clase'!$B$5:$B$102,1,0),K26+14),K26+7)))</f>
        <v/>
      </c>
      <c r="M26" s="288" t="str">
        <f>IF($H26="(en blanco)","",IF($H26="","",IFERROR(IF(VLOOKUP(L26+7,'Fechas de clase'!$B$5:$B$102,1,0),L26+14),L26+7)))</f>
        <v/>
      </c>
      <c r="N26" s="288" t="str">
        <f>IF($H26="(en blanco)","",IF($H26="","",IFERROR(IF(VLOOKUP(M26+7,'Fechas de clase'!$B$5:$B$102,1,0),M26+14),M26+7)))</f>
        <v/>
      </c>
      <c r="O26" s="288" t="str">
        <f>IF($H26="(en blanco)","",IF($H26="","",IFERROR(IF(VLOOKUP(N26+7,'Fechas de clase'!$B$5:$B$102,1,0),N26+14),N26+7)))</f>
        <v/>
      </c>
      <c r="P26" s="288" t="str">
        <f>IF($H26="(en blanco)","",IF($H26="","",IFERROR(IF(VLOOKUP(O26+7,'Fechas de clase'!$B$5:$B$102,1,0),O26+14),O26+7)))</f>
        <v/>
      </c>
      <c r="Q26" s="288" t="str">
        <f>IF($H26="(en blanco)","",IF($H26="","",IFERROR(IF(VLOOKUP(P26+7,'Fechas de clase'!$B$5:$B$102,1,0),P26+14),P26+7)))</f>
        <v/>
      </c>
      <c r="R26" s="288" t="str">
        <f>IF($H26="(en blanco)","",IF($H26="","",IFERROR(IF(VLOOKUP(Q26+7,'Fechas de clase'!$B$5:$B$102,1,0),Q26+14),Q26+7)))</f>
        <v/>
      </c>
      <c r="S26" s="288" t="str">
        <f>IF($H26="(en blanco)","",IF($H26="","",IFERROR(IF(VLOOKUP(R26+7,'Fechas de clase'!$B$5:$B$102,1,0),R26+14),R26+7)))</f>
        <v/>
      </c>
      <c r="T26" s="288" t="str">
        <f>IF($H26="(en blanco)","",IF($H26="","",IFERROR(IF(VLOOKUP(S26+7,'Fechas de clase'!$B$5:$B$102,1,0),S26+14),S26+7)))</f>
        <v/>
      </c>
      <c r="U26" s="288" t="str">
        <f>IF($H26="(en blanco)","",IF($H26="","",IFERROR(IF(VLOOKUP(T26+7,'Fechas de clase'!$B$5:$B$102,1,0),T26+14),T26+7)))</f>
        <v/>
      </c>
      <c r="V26" s="288" t="str">
        <f>IF($H26="(en blanco)","",IF($H26="","",IFERROR(IF(VLOOKUP(U26+7,'Fechas de clase'!$B$5:$B$102,1,0),U26+14),U26+7)))</f>
        <v/>
      </c>
      <c r="W26" s="288" t="str">
        <f>IF($H26="(en blanco)","",IF($H26="","",IFERROR(IF(VLOOKUP(V26+7,'Fechas de clase'!$B$5:$B$102,1,0),V26+14),V26+7)))</f>
        <v/>
      </c>
      <c r="X26" s="288" t="str">
        <f>IF($H26="(en blanco)","",IF($H26="","",IFERROR(IF(VLOOKUP(W26+7,'Fechas de clase'!$B$5:$B$102,1,0),W26+14),W26+7)))</f>
        <v/>
      </c>
      <c r="Y26" s="288" t="str">
        <f>IF($H26="(en blanco)","",IF($H26="","",IFERROR(IF(VLOOKUP(X26+7,'Fechas de clase'!$B$5:$B$102,1,0),X26+14),X26+7)))</f>
        <v/>
      </c>
    </row>
    <row r="27" spans="2:25">
      <c r="B27" s="289"/>
      <c r="J27" s="287" t="str">
        <f t="shared" si="0"/>
        <v/>
      </c>
      <c r="K27" s="288" t="str">
        <f>IF($H27="(en blanco)","",IF($H27="","",IFERROR(IF(VLOOKUP(H27+7,'Fechas de clase'!$B$5:$B$102,1,0),H27+14),H27+7)))</f>
        <v/>
      </c>
      <c r="L27" s="288" t="str">
        <f>IF($H27="(en blanco)","",IF($H27="","",IFERROR(IF(VLOOKUP(K27+7,'Fechas de clase'!$B$5:$B$102,1,0),K27+14),K27+7)))</f>
        <v/>
      </c>
      <c r="M27" s="288" t="str">
        <f>IF($H27="(en blanco)","",IF($H27="","",IFERROR(IF(VLOOKUP(L27+7,'Fechas de clase'!$B$5:$B$102,1,0),L27+14),L27+7)))</f>
        <v/>
      </c>
      <c r="N27" s="288" t="str">
        <f>IF($H27="(en blanco)","",IF($H27="","",IFERROR(IF(VLOOKUP(M27+7,'Fechas de clase'!$B$5:$B$102,1,0),M27+14),M27+7)))</f>
        <v/>
      </c>
      <c r="O27" s="288" t="str">
        <f>IF($H27="(en blanco)","",IF($H27="","",IFERROR(IF(VLOOKUP(N27+7,'Fechas de clase'!$B$5:$B$102,1,0),N27+14),N27+7)))</f>
        <v/>
      </c>
      <c r="P27" s="288" t="str">
        <f>IF($H27="(en blanco)","",IF($H27="","",IFERROR(IF(VLOOKUP(O27+7,'Fechas de clase'!$B$5:$B$102,1,0),O27+14),O27+7)))</f>
        <v/>
      </c>
      <c r="Q27" s="288" t="str">
        <f>IF($H27="(en blanco)","",IF($H27="","",IFERROR(IF(VLOOKUP(P27+7,'Fechas de clase'!$B$5:$B$102,1,0),P27+14),P27+7)))</f>
        <v/>
      </c>
      <c r="R27" s="288" t="str">
        <f>IF($H27="(en blanco)","",IF($H27="","",IFERROR(IF(VLOOKUP(Q27+7,'Fechas de clase'!$B$5:$B$102,1,0),Q27+14),Q27+7)))</f>
        <v/>
      </c>
      <c r="S27" s="288" t="str">
        <f>IF($H27="(en blanco)","",IF($H27="","",IFERROR(IF(VLOOKUP(R27+7,'Fechas de clase'!$B$5:$B$102,1,0),R27+14),R27+7)))</f>
        <v/>
      </c>
      <c r="T27" s="288" t="str">
        <f>IF($H27="(en blanco)","",IF($H27="","",IFERROR(IF(VLOOKUP(S27+7,'Fechas de clase'!$B$5:$B$102,1,0),S27+14),S27+7)))</f>
        <v/>
      </c>
      <c r="U27" s="288" t="str">
        <f>IF($H27="(en blanco)","",IF($H27="","",IFERROR(IF(VLOOKUP(T27+7,'Fechas de clase'!$B$5:$B$102,1,0),T27+14),T27+7)))</f>
        <v/>
      </c>
      <c r="V27" s="288" t="str">
        <f>IF($H27="(en blanco)","",IF($H27="","",IFERROR(IF(VLOOKUP(U27+7,'Fechas de clase'!$B$5:$B$102,1,0),U27+14),U27+7)))</f>
        <v/>
      </c>
      <c r="W27" s="288" t="str">
        <f>IF($H27="(en blanco)","",IF($H27="","",IFERROR(IF(VLOOKUP(V27+7,'Fechas de clase'!$B$5:$B$102,1,0),V27+14),V27+7)))</f>
        <v/>
      </c>
      <c r="X27" s="288" t="str">
        <f>IF($H27="(en blanco)","",IF($H27="","",IFERROR(IF(VLOOKUP(W27+7,'Fechas de clase'!$B$5:$B$102,1,0),W27+14),W27+7)))</f>
        <v/>
      </c>
      <c r="Y27" s="288" t="str">
        <f>IF($H27="(en blanco)","",IF($H27="","",IFERROR(IF(VLOOKUP(X27+7,'Fechas de clase'!$B$5:$B$102,1,0),X27+14),X27+7)))</f>
        <v/>
      </c>
    </row>
    <row r="28" spans="2:25">
      <c r="B28" s="289"/>
      <c r="J28" s="287" t="str">
        <f t="shared" si="0"/>
        <v/>
      </c>
      <c r="K28" s="288" t="str">
        <f>IF($H28="(en blanco)","",IF($H28="","",IFERROR(IF(VLOOKUP(H28+7,'Fechas de clase'!$B$5:$B$102,1,0),H28+14),H28+7)))</f>
        <v/>
      </c>
      <c r="L28" s="288" t="str">
        <f>IF($H28="(en blanco)","",IF($H28="","",IFERROR(IF(VLOOKUP(K28+7,'Fechas de clase'!$B$5:$B$102,1,0),K28+14),K28+7)))</f>
        <v/>
      </c>
      <c r="M28" s="288" t="str">
        <f>IF($H28="(en blanco)","",IF($H28="","",IFERROR(IF(VLOOKUP(L28+7,'Fechas de clase'!$B$5:$B$102,1,0),L28+14),L28+7)))</f>
        <v/>
      </c>
      <c r="N28" s="288" t="str">
        <f>IF($H28="(en blanco)","",IF($H28="","",IFERROR(IF(VLOOKUP(M28+7,'Fechas de clase'!$B$5:$B$102,1,0),M28+14),M28+7)))</f>
        <v/>
      </c>
      <c r="O28" s="288" t="str">
        <f>IF($H28="(en blanco)","",IF($H28="","",IFERROR(IF(VLOOKUP(N28+7,'Fechas de clase'!$B$5:$B$102,1,0),N28+14),N28+7)))</f>
        <v/>
      </c>
      <c r="P28" s="288" t="str">
        <f>IF($H28="(en blanco)","",IF($H28="","",IFERROR(IF(VLOOKUP(O28+7,'Fechas de clase'!$B$5:$B$102,1,0),O28+14),O28+7)))</f>
        <v/>
      </c>
      <c r="Q28" s="288" t="str">
        <f>IF($H28="(en blanco)","",IF($H28="","",IFERROR(IF(VLOOKUP(P28+7,'Fechas de clase'!$B$5:$B$102,1,0),P28+14),P28+7)))</f>
        <v/>
      </c>
      <c r="R28" s="288" t="str">
        <f>IF($H28="(en blanco)","",IF($H28="","",IFERROR(IF(VLOOKUP(Q28+7,'Fechas de clase'!$B$5:$B$102,1,0),Q28+14),Q28+7)))</f>
        <v/>
      </c>
      <c r="S28" s="288" t="str">
        <f>IF($H28="(en blanco)","",IF($H28="","",IFERROR(IF(VLOOKUP(R28+7,'Fechas de clase'!$B$5:$B$102,1,0),R28+14),R28+7)))</f>
        <v/>
      </c>
      <c r="T28" s="288" t="str">
        <f>IF($H28="(en blanco)","",IF($H28="","",IFERROR(IF(VLOOKUP(S28+7,'Fechas de clase'!$B$5:$B$102,1,0),S28+14),S28+7)))</f>
        <v/>
      </c>
      <c r="U28" s="288" t="str">
        <f>IF($H28="(en blanco)","",IF($H28="","",IFERROR(IF(VLOOKUP(T28+7,'Fechas de clase'!$B$5:$B$102,1,0),T28+14),T28+7)))</f>
        <v/>
      </c>
      <c r="V28" s="288" t="str">
        <f>IF($H28="(en blanco)","",IF($H28="","",IFERROR(IF(VLOOKUP(U28+7,'Fechas de clase'!$B$5:$B$102,1,0),U28+14),U28+7)))</f>
        <v/>
      </c>
      <c r="W28" s="288" t="str">
        <f>IF($H28="(en blanco)","",IF($H28="","",IFERROR(IF(VLOOKUP(V28+7,'Fechas de clase'!$B$5:$B$102,1,0),V28+14),V28+7)))</f>
        <v/>
      </c>
      <c r="X28" s="288" t="str">
        <f>IF($H28="(en blanco)","",IF($H28="","",IFERROR(IF(VLOOKUP(W28+7,'Fechas de clase'!$B$5:$B$102,1,0),W28+14),W28+7)))</f>
        <v/>
      </c>
      <c r="Y28" s="288" t="str">
        <f>IF($H28="(en blanco)","",IF($H28="","",IFERROR(IF(VLOOKUP(X28+7,'Fechas de clase'!$B$5:$B$102,1,0),X28+14),X28+7)))</f>
        <v/>
      </c>
    </row>
    <row r="29" spans="2:25">
      <c r="B29" s="289"/>
      <c r="J29" s="287" t="str">
        <f t="shared" si="0"/>
        <v/>
      </c>
      <c r="K29" s="288" t="str">
        <f>IF($H29="(en blanco)","",IF($H29="","",IFERROR(IF(VLOOKUP(H29+7,'Fechas de clase'!$B$5:$B$102,1,0),H29+14),H29+7)))</f>
        <v/>
      </c>
      <c r="L29" s="288" t="str">
        <f>IF($H29="(en blanco)","",IF($H29="","",IFERROR(IF(VLOOKUP(K29+7,'Fechas de clase'!$B$5:$B$102,1,0),K29+14),K29+7)))</f>
        <v/>
      </c>
      <c r="M29" s="288" t="str">
        <f>IF($H29="(en blanco)","",IF($H29="","",IFERROR(IF(VLOOKUP(L29+7,'Fechas de clase'!$B$5:$B$102,1,0),L29+14),L29+7)))</f>
        <v/>
      </c>
      <c r="N29" s="288" t="str">
        <f>IF($H29="(en blanco)","",IF($H29="","",IFERROR(IF(VLOOKUP(M29+7,'Fechas de clase'!$B$5:$B$102,1,0),M29+14),M29+7)))</f>
        <v/>
      </c>
      <c r="O29" s="288" t="str">
        <f>IF($H29="(en blanco)","",IF($H29="","",IFERROR(IF(VLOOKUP(N29+7,'Fechas de clase'!$B$5:$B$102,1,0),N29+14),N29+7)))</f>
        <v/>
      </c>
      <c r="P29" s="288" t="str">
        <f>IF($H29="(en blanco)","",IF($H29="","",IFERROR(IF(VLOOKUP(O29+7,'Fechas de clase'!$B$5:$B$102,1,0),O29+14),O29+7)))</f>
        <v/>
      </c>
      <c r="Q29" s="288" t="str">
        <f>IF($H29="(en blanco)","",IF($H29="","",IFERROR(IF(VLOOKUP(P29+7,'Fechas de clase'!$B$5:$B$102,1,0),P29+14),P29+7)))</f>
        <v/>
      </c>
      <c r="R29" s="288" t="str">
        <f>IF($H29="(en blanco)","",IF($H29="","",IFERROR(IF(VLOOKUP(Q29+7,'Fechas de clase'!$B$5:$B$102,1,0),Q29+14),Q29+7)))</f>
        <v/>
      </c>
      <c r="S29" s="288" t="str">
        <f>IF($H29="(en blanco)","",IF($H29="","",IFERROR(IF(VLOOKUP(R29+7,'Fechas de clase'!$B$5:$B$102,1,0),R29+14),R29+7)))</f>
        <v/>
      </c>
      <c r="T29" s="288" t="str">
        <f>IF($H29="(en blanco)","",IF($H29="","",IFERROR(IF(VLOOKUP(S29+7,'Fechas de clase'!$B$5:$B$102,1,0),S29+14),S29+7)))</f>
        <v/>
      </c>
      <c r="U29" s="288" t="str">
        <f>IF($H29="(en blanco)","",IF($H29="","",IFERROR(IF(VLOOKUP(T29+7,'Fechas de clase'!$B$5:$B$102,1,0),T29+14),T29+7)))</f>
        <v/>
      </c>
      <c r="V29" s="288" t="str">
        <f>IF($H29="(en blanco)","",IF($H29="","",IFERROR(IF(VLOOKUP(U29+7,'Fechas de clase'!$B$5:$B$102,1,0),U29+14),U29+7)))</f>
        <v/>
      </c>
      <c r="W29" s="288" t="str">
        <f>IF($H29="(en blanco)","",IF($H29="","",IFERROR(IF(VLOOKUP(V29+7,'Fechas de clase'!$B$5:$B$102,1,0),V29+14),V29+7)))</f>
        <v/>
      </c>
      <c r="X29" s="288" t="str">
        <f>IF($H29="(en blanco)","",IF($H29="","",IFERROR(IF(VLOOKUP(W29+7,'Fechas de clase'!$B$5:$B$102,1,0),W29+14),W29+7)))</f>
        <v/>
      </c>
      <c r="Y29" s="288" t="str">
        <f>IF($H29="(en blanco)","",IF($H29="","",IFERROR(IF(VLOOKUP(X29+7,'Fechas de clase'!$B$5:$B$102,1,0),X29+14),X29+7)))</f>
        <v/>
      </c>
    </row>
    <row r="30" spans="2:25">
      <c r="B30" s="289"/>
      <c r="J30" s="287" t="str">
        <f t="shared" si="0"/>
        <v/>
      </c>
      <c r="K30" s="288" t="str">
        <f>IF($H30="(en blanco)","",IF($H30="","",IFERROR(IF(VLOOKUP(H30+7,'Fechas de clase'!$B$5:$B$102,1,0),H30+14),H30+7)))</f>
        <v/>
      </c>
      <c r="L30" s="288" t="str">
        <f>IF($H30="(en blanco)","",IF($H30="","",IFERROR(IF(VLOOKUP(K30+7,'Fechas de clase'!$B$5:$B$102,1,0),K30+14),K30+7)))</f>
        <v/>
      </c>
      <c r="M30" s="288" t="str">
        <f>IF($H30="(en blanco)","",IF($H30="","",IFERROR(IF(VLOOKUP(L30+7,'Fechas de clase'!$B$5:$B$102,1,0),L30+14),L30+7)))</f>
        <v/>
      </c>
      <c r="N30" s="288" t="str">
        <f>IF($H30="(en blanco)","",IF($H30="","",IFERROR(IF(VLOOKUP(M30+7,'Fechas de clase'!$B$5:$B$102,1,0),M30+14),M30+7)))</f>
        <v/>
      </c>
      <c r="O30" s="288" t="str">
        <f>IF($H30="(en blanco)","",IF($H30="","",IFERROR(IF(VLOOKUP(N30+7,'Fechas de clase'!$B$5:$B$102,1,0),N30+14),N30+7)))</f>
        <v/>
      </c>
      <c r="P30" s="288" t="str">
        <f>IF($H30="(en blanco)","",IF($H30="","",IFERROR(IF(VLOOKUP(O30+7,'Fechas de clase'!$B$5:$B$102,1,0),O30+14),O30+7)))</f>
        <v/>
      </c>
      <c r="Q30" s="288" t="str">
        <f>IF($H30="(en blanco)","",IF($H30="","",IFERROR(IF(VLOOKUP(P30+7,'Fechas de clase'!$B$5:$B$102,1,0),P30+14),P30+7)))</f>
        <v/>
      </c>
      <c r="R30" s="288" t="str">
        <f>IF($H30="(en blanco)","",IF($H30="","",IFERROR(IF(VLOOKUP(Q30+7,'Fechas de clase'!$B$5:$B$102,1,0),Q30+14),Q30+7)))</f>
        <v/>
      </c>
      <c r="S30" s="288" t="str">
        <f>IF($H30="(en blanco)","",IF($H30="","",IFERROR(IF(VLOOKUP(R30+7,'Fechas de clase'!$B$5:$B$102,1,0),R30+14),R30+7)))</f>
        <v/>
      </c>
      <c r="T30" s="288" t="str">
        <f>IF($H30="(en blanco)","",IF($H30="","",IFERROR(IF(VLOOKUP(S30+7,'Fechas de clase'!$B$5:$B$102,1,0),S30+14),S30+7)))</f>
        <v/>
      </c>
      <c r="U30" s="288" t="str">
        <f>IF($H30="(en blanco)","",IF($H30="","",IFERROR(IF(VLOOKUP(T30+7,'Fechas de clase'!$B$5:$B$102,1,0),T30+14),T30+7)))</f>
        <v/>
      </c>
      <c r="V30" s="288" t="str">
        <f>IF($H30="(en blanco)","",IF($H30="","",IFERROR(IF(VLOOKUP(U30+7,'Fechas de clase'!$B$5:$B$102,1,0),U30+14),U30+7)))</f>
        <v/>
      </c>
      <c r="W30" s="288" t="str">
        <f>IF($H30="(en blanco)","",IF($H30="","",IFERROR(IF(VLOOKUP(V30+7,'Fechas de clase'!$B$5:$B$102,1,0),V30+14),V30+7)))</f>
        <v/>
      </c>
      <c r="X30" s="288" t="str">
        <f>IF($H30="(en blanco)","",IF($H30="","",IFERROR(IF(VLOOKUP(W30+7,'Fechas de clase'!$B$5:$B$102,1,0),W30+14),W30+7)))</f>
        <v/>
      </c>
      <c r="Y30" s="288" t="str">
        <f>IF($H30="(en blanco)","",IF($H30="","",IFERROR(IF(VLOOKUP(X30+7,'Fechas de clase'!$B$5:$B$102,1,0),X30+14),X30+7)))</f>
        <v/>
      </c>
    </row>
    <row r="31" spans="2:25">
      <c r="B31" s="289"/>
      <c r="J31" s="287" t="str">
        <f t="shared" si="0"/>
        <v/>
      </c>
      <c r="K31" s="288" t="str">
        <f>IF($H31="(en blanco)","",IF($H31="","",IFERROR(IF(VLOOKUP(H31+7,'Fechas de clase'!$B$5:$B$102,1,0),H31+14),H31+7)))</f>
        <v/>
      </c>
      <c r="L31" s="288" t="str">
        <f>IF($H31="(en blanco)","",IF($H31="","",IFERROR(IF(VLOOKUP(K31+7,'Fechas de clase'!$B$5:$B$102,1,0),K31+14),K31+7)))</f>
        <v/>
      </c>
      <c r="M31" s="288" t="str">
        <f>IF($H31="(en blanco)","",IF($H31="","",IFERROR(IF(VLOOKUP(L31+7,'Fechas de clase'!$B$5:$B$102,1,0),L31+14),L31+7)))</f>
        <v/>
      </c>
      <c r="N31" s="288" t="str">
        <f>IF($H31="(en blanco)","",IF($H31="","",IFERROR(IF(VLOOKUP(M31+7,'Fechas de clase'!$B$5:$B$102,1,0),M31+14),M31+7)))</f>
        <v/>
      </c>
      <c r="O31" s="288" t="str">
        <f>IF($H31="(en blanco)","",IF($H31="","",IFERROR(IF(VLOOKUP(N31+7,'Fechas de clase'!$B$5:$B$102,1,0),N31+14),N31+7)))</f>
        <v/>
      </c>
      <c r="P31" s="288" t="str">
        <f>IF($H31="(en blanco)","",IF($H31="","",IFERROR(IF(VLOOKUP(O31+7,'Fechas de clase'!$B$5:$B$102,1,0),O31+14),O31+7)))</f>
        <v/>
      </c>
      <c r="Q31" s="288" t="str">
        <f>IF($H31="(en blanco)","",IF($H31="","",IFERROR(IF(VLOOKUP(P31+7,'Fechas de clase'!$B$5:$B$102,1,0),P31+14),P31+7)))</f>
        <v/>
      </c>
      <c r="R31" s="288" t="str">
        <f>IF($H31="(en blanco)","",IF($H31="","",IFERROR(IF(VLOOKUP(Q31+7,'Fechas de clase'!$B$5:$B$102,1,0),Q31+14),Q31+7)))</f>
        <v/>
      </c>
      <c r="S31" s="288" t="str">
        <f>IF($H31="(en blanco)","",IF($H31="","",IFERROR(IF(VLOOKUP(R31+7,'Fechas de clase'!$B$5:$B$102,1,0),R31+14),R31+7)))</f>
        <v/>
      </c>
      <c r="T31" s="288" t="str">
        <f>IF($H31="(en blanco)","",IF($H31="","",IFERROR(IF(VLOOKUP(S31+7,'Fechas de clase'!$B$5:$B$102,1,0),S31+14),S31+7)))</f>
        <v/>
      </c>
      <c r="U31" s="288" t="str">
        <f>IF($H31="(en blanco)","",IF($H31="","",IFERROR(IF(VLOOKUP(T31+7,'Fechas de clase'!$B$5:$B$102,1,0),T31+14),T31+7)))</f>
        <v/>
      </c>
      <c r="V31" s="288" t="str">
        <f>IF($H31="(en blanco)","",IF($H31="","",IFERROR(IF(VLOOKUP(U31+7,'Fechas de clase'!$B$5:$B$102,1,0),U31+14),U31+7)))</f>
        <v/>
      </c>
      <c r="W31" s="288" t="str">
        <f>IF($H31="(en blanco)","",IF($H31="","",IFERROR(IF(VLOOKUP(V31+7,'Fechas de clase'!$B$5:$B$102,1,0),V31+14),V31+7)))</f>
        <v/>
      </c>
      <c r="X31" s="288" t="str">
        <f>IF($H31="(en blanco)","",IF($H31="","",IFERROR(IF(VLOOKUP(W31+7,'Fechas de clase'!$B$5:$B$102,1,0),W31+14),W31+7)))</f>
        <v/>
      </c>
      <c r="Y31" s="288" t="str">
        <f>IF($H31="(en blanco)","",IF($H31="","",IFERROR(IF(VLOOKUP(X31+7,'Fechas de clase'!$B$5:$B$102,1,0),X31+14),X31+7)))</f>
        <v/>
      </c>
    </row>
    <row r="32" spans="2:25">
      <c r="B32" s="289"/>
      <c r="J32" s="287" t="str">
        <f t="shared" si="0"/>
        <v/>
      </c>
      <c r="K32" s="288" t="str">
        <f>IF($H32="(en blanco)","",IF($H32="","",IFERROR(IF(VLOOKUP(H32+7,'Fechas de clase'!$B$5:$B$102,1,0),H32+14),H32+7)))</f>
        <v/>
      </c>
      <c r="L32" s="288" t="str">
        <f>IF($H32="(en blanco)","",IF($H32="","",IFERROR(IF(VLOOKUP(K32+7,'Fechas de clase'!$B$5:$B$102,1,0),K32+14),K32+7)))</f>
        <v/>
      </c>
      <c r="M32" s="288" t="str">
        <f>IF($H32="(en blanco)","",IF($H32="","",IFERROR(IF(VLOOKUP(L32+7,'Fechas de clase'!$B$5:$B$102,1,0),L32+14),L32+7)))</f>
        <v/>
      </c>
      <c r="N32" s="288" t="str">
        <f>IF($H32="(en blanco)","",IF($H32="","",IFERROR(IF(VLOOKUP(M32+7,'Fechas de clase'!$B$5:$B$102,1,0),M32+14),M32+7)))</f>
        <v/>
      </c>
      <c r="O32" s="288" t="str">
        <f>IF($H32="(en blanco)","",IF($H32="","",IFERROR(IF(VLOOKUP(N32+7,'Fechas de clase'!$B$5:$B$102,1,0),N32+14),N32+7)))</f>
        <v/>
      </c>
      <c r="P32" s="288" t="str">
        <f>IF($H32="(en blanco)","",IF($H32="","",IFERROR(IF(VLOOKUP(O32+7,'Fechas de clase'!$B$5:$B$102,1,0),O32+14),O32+7)))</f>
        <v/>
      </c>
      <c r="Q32" s="288" t="str">
        <f>IF($H32="(en blanco)","",IF($H32="","",IFERROR(IF(VLOOKUP(P32+7,'Fechas de clase'!$B$5:$B$102,1,0),P32+14),P32+7)))</f>
        <v/>
      </c>
      <c r="R32" s="288" t="str">
        <f>IF($H32="(en blanco)","",IF($H32="","",IFERROR(IF(VLOOKUP(Q32+7,'Fechas de clase'!$B$5:$B$102,1,0),Q32+14),Q32+7)))</f>
        <v/>
      </c>
      <c r="S32" s="288" t="str">
        <f>IF($H32="(en blanco)","",IF($H32="","",IFERROR(IF(VLOOKUP(R32+7,'Fechas de clase'!$B$5:$B$102,1,0),R32+14),R32+7)))</f>
        <v/>
      </c>
      <c r="T32" s="288" t="str">
        <f>IF($H32="(en blanco)","",IF($H32="","",IFERROR(IF(VLOOKUP(S32+7,'Fechas de clase'!$B$5:$B$102,1,0),S32+14),S32+7)))</f>
        <v/>
      </c>
      <c r="U32" s="288" t="str">
        <f>IF($H32="(en blanco)","",IF($H32="","",IFERROR(IF(VLOOKUP(T32+7,'Fechas de clase'!$B$5:$B$102,1,0),T32+14),T32+7)))</f>
        <v/>
      </c>
      <c r="V32" s="288" t="str">
        <f>IF($H32="(en blanco)","",IF($H32="","",IFERROR(IF(VLOOKUP(U32+7,'Fechas de clase'!$B$5:$B$102,1,0),U32+14),U32+7)))</f>
        <v/>
      </c>
      <c r="W32" s="288" t="str">
        <f>IF($H32="(en blanco)","",IF($H32="","",IFERROR(IF(VLOOKUP(V32+7,'Fechas de clase'!$B$5:$B$102,1,0),V32+14),V32+7)))</f>
        <v/>
      </c>
      <c r="X32" s="288" t="str">
        <f>IF($H32="(en blanco)","",IF($H32="","",IFERROR(IF(VLOOKUP(W32+7,'Fechas de clase'!$B$5:$B$102,1,0),W32+14),W32+7)))</f>
        <v/>
      </c>
      <c r="Y32" s="288" t="str">
        <f>IF($H32="(en blanco)","",IF($H32="","",IFERROR(IF(VLOOKUP(X32+7,'Fechas de clase'!$B$5:$B$102,1,0),X32+14),X32+7)))</f>
        <v/>
      </c>
    </row>
    <row r="33" spans="2:25">
      <c r="B33" s="289"/>
      <c r="J33" s="287" t="str">
        <f t="shared" si="0"/>
        <v/>
      </c>
      <c r="K33" s="288" t="str">
        <f>IF($H33="(en blanco)","",IF($H33="","",IFERROR(IF(VLOOKUP(H33+7,'Fechas de clase'!$B$5:$B$102,1,0),H33+14),H33+7)))</f>
        <v/>
      </c>
      <c r="L33" s="288" t="str">
        <f>IF($H33="(en blanco)","",IF($H33="","",IFERROR(IF(VLOOKUP(K33+7,'Fechas de clase'!$B$5:$B$102,1,0),K33+14),K33+7)))</f>
        <v/>
      </c>
      <c r="M33" s="288" t="str">
        <f>IF($H33="(en blanco)","",IF($H33="","",IFERROR(IF(VLOOKUP(L33+7,'Fechas de clase'!$B$5:$B$102,1,0),L33+14),L33+7)))</f>
        <v/>
      </c>
      <c r="N33" s="288" t="str">
        <f>IF($H33="(en blanco)","",IF($H33="","",IFERROR(IF(VLOOKUP(M33+7,'Fechas de clase'!$B$5:$B$102,1,0),M33+14),M33+7)))</f>
        <v/>
      </c>
      <c r="O33" s="288" t="str">
        <f>IF($H33="(en blanco)","",IF($H33="","",IFERROR(IF(VLOOKUP(N33+7,'Fechas de clase'!$B$5:$B$102,1,0),N33+14),N33+7)))</f>
        <v/>
      </c>
      <c r="P33" s="288" t="str">
        <f>IF($H33="(en blanco)","",IF($H33="","",IFERROR(IF(VLOOKUP(O33+7,'Fechas de clase'!$B$5:$B$102,1,0),O33+14),O33+7)))</f>
        <v/>
      </c>
      <c r="Q33" s="288" t="str">
        <f>IF($H33="(en blanco)","",IF($H33="","",IFERROR(IF(VLOOKUP(P33+7,'Fechas de clase'!$B$5:$B$102,1,0),P33+14),P33+7)))</f>
        <v/>
      </c>
      <c r="R33" s="288" t="str">
        <f>IF($H33="(en blanco)","",IF($H33="","",IFERROR(IF(VLOOKUP(Q33+7,'Fechas de clase'!$B$5:$B$102,1,0),Q33+14),Q33+7)))</f>
        <v/>
      </c>
      <c r="S33" s="288" t="str">
        <f>IF($H33="(en blanco)","",IF($H33="","",IFERROR(IF(VLOOKUP(R33+7,'Fechas de clase'!$B$5:$B$102,1,0),R33+14),R33+7)))</f>
        <v/>
      </c>
      <c r="T33" s="288" t="str">
        <f>IF($H33="(en blanco)","",IF($H33="","",IFERROR(IF(VLOOKUP(S33+7,'Fechas de clase'!$B$5:$B$102,1,0),S33+14),S33+7)))</f>
        <v/>
      </c>
      <c r="U33" s="288" t="str">
        <f>IF($H33="(en blanco)","",IF($H33="","",IFERROR(IF(VLOOKUP(T33+7,'Fechas de clase'!$B$5:$B$102,1,0),T33+14),T33+7)))</f>
        <v/>
      </c>
      <c r="V33" s="288" t="str">
        <f>IF($H33="(en blanco)","",IF($H33="","",IFERROR(IF(VLOOKUP(U33+7,'Fechas de clase'!$B$5:$B$102,1,0),U33+14),U33+7)))</f>
        <v/>
      </c>
      <c r="W33" s="288" t="str">
        <f>IF($H33="(en blanco)","",IF($H33="","",IFERROR(IF(VLOOKUP(V33+7,'Fechas de clase'!$B$5:$B$102,1,0),V33+14),V33+7)))</f>
        <v/>
      </c>
      <c r="X33" s="288" t="str">
        <f>IF($H33="(en blanco)","",IF($H33="","",IFERROR(IF(VLOOKUP(W33+7,'Fechas de clase'!$B$5:$B$102,1,0),W33+14),W33+7)))</f>
        <v/>
      </c>
      <c r="Y33" s="288" t="str">
        <f>IF($H33="(en blanco)","",IF($H33="","",IFERROR(IF(VLOOKUP(X33+7,'Fechas de clase'!$B$5:$B$102,1,0),X33+14),X33+7)))</f>
        <v/>
      </c>
    </row>
    <row r="34" spans="2:25">
      <c r="B34" s="289"/>
      <c r="J34" s="287" t="str">
        <f t="shared" si="0"/>
        <v/>
      </c>
      <c r="K34" s="288" t="str">
        <f>IF($H34="(en blanco)","",IF($H34="","",IFERROR(IF(VLOOKUP(H34+7,'Fechas de clase'!$B$5:$B$102,1,0),H34+14),H34+7)))</f>
        <v/>
      </c>
      <c r="L34" s="288" t="str">
        <f>IF($H34="(en blanco)","",IF($H34="","",IFERROR(IF(VLOOKUP(K34+7,'Fechas de clase'!$B$5:$B$102,1,0),K34+14),K34+7)))</f>
        <v/>
      </c>
      <c r="M34" s="288" t="str">
        <f>IF($H34="(en blanco)","",IF($H34="","",IFERROR(IF(VLOOKUP(L34+7,'Fechas de clase'!$B$5:$B$102,1,0),L34+14),L34+7)))</f>
        <v/>
      </c>
      <c r="N34" s="288" t="str">
        <f>IF($H34="(en blanco)","",IF($H34="","",IFERROR(IF(VLOOKUP(M34+7,'Fechas de clase'!$B$5:$B$102,1,0),M34+14),M34+7)))</f>
        <v/>
      </c>
      <c r="O34" s="288" t="str">
        <f>IF($H34="(en blanco)","",IF($H34="","",IFERROR(IF(VLOOKUP(N34+7,'Fechas de clase'!$B$5:$B$102,1,0),N34+14),N34+7)))</f>
        <v/>
      </c>
      <c r="P34" s="288" t="str">
        <f>IF($H34="(en blanco)","",IF($H34="","",IFERROR(IF(VLOOKUP(O34+7,'Fechas de clase'!$B$5:$B$102,1,0),O34+14),O34+7)))</f>
        <v/>
      </c>
      <c r="Q34" s="288" t="str">
        <f>IF($H34="(en blanco)","",IF($H34="","",IFERROR(IF(VLOOKUP(P34+7,'Fechas de clase'!$B$5:$B$102,1,0),P34+14),P34+7)))</f>
        <v/>
      </c>
      <c r="R34" s="288" t="str">
        <f>IF($H34="(en blanco)","",IF($H34="","",IFERROR(IF(VLOOKUP(Q34+7,'Fechas de clase'!$B$5:$B$102,1,0),Q34+14),Q34+7)))</f>
        <v/>
      </c>
      <c r="S34" s="288" t="str">
        <f>IF($H34="(en blanco)","",IF($H34="","",IFERROR(IF(VLOOKUP(R34+7,'Fechas de clase'!$B$5:$B$102,1,0),R34+14),R34+7)))</f>
        <v/>
      </c>
      <c r="T34" s="288" t="str">
        <f>IF($H34="(en blanco)","",IF($H34="","",IFERROR(IF(VLOOKUP(S34+7,'Fechas de clase'!$B$5:$B$102,1,0),S34+14),S34+7)))</f>
        <v/>
      </c>
      <c r="U34" s="288" t="str">
        <f>IF($H34="(en blanco)","",IF($H34="","",IFERROR(IF(VLOOKUP(T34+7,'Fechas de clase'!$B$5:$B$102,1,0),T34+14),T34+7)))</f>
        <v/>
      </c>
      <c r="V34" s="288" t="str">
        <f>IF($H34="(en blanco)","",IF($H34="","",IFERROR(IF(VLOOKUP(U34+7,'Fechas de clase'!$B$5:$B$102,1,0),U34+14),U34+7)))</f>
        <v/>
      </c>
      <c r="W34" s="288" t="str">
        <f>IF($H34="(en blanco)","",IF($H34="","",IFERROR(IF(VLOOKUP(V34+7,'Fechas de clase'!$B$5:$B$102,1,0),V34+14),V34+7)))</f>
        <v/>
      </c>
      <c r="X34" s="288" t="str">
        <f>IF($H34="(en blanco)","",IF($H34="","",IFERROR(IF(VLOOKUP(W34+7,'Fechas de clase'!$B$5:$B$102,1,0),W34+14),W34+7)))</f>
        <v/>
      </c>
      <c r="Y34" s="288" t="str">
        <f>IF($H34="(en blanco)","",IF($H34="","",IFERROR(IF(VLOOKUP(X34+7,'Fechas de clase'!$B$5:$B$102,1,0),X34+14),X34+7)))</f>
        <v/>
      </c>
    </row>
    <row r="35" spans="2:25">
      <c r="B35" s="289"/>
      <c r="J35" s="287" t="str">
        <f t="shared" si="0"/>
        <v/>
      </c>
      <c r="K35" s="288" t="str">
        <f>IF($H35="(en blanco)","",IF($H35="","",IFERROR(IF(VLOOKUP(H35+7,'Fechas de clase'!$B$5:$B$102,1,0),H35+14),H35+7)))</f>
        <v/>
      </c>
      <c r="L35" s="288" t="str">
        <f>IF($H35="(en blanco)","",IF($H35="","",IFERROR(IF(VLOOKUP(K35+7,'Fechas de clase'!$B$5:$B$102,1,0),K35+14),K35+7)))</f>
        <v/>
      </c>
      <c r="M35" s="288" t="str">
        <f>IF($H35="(en blanco)","",IF($H35="","",IFERROR(IF(VLOOKUP(L35+7,'Fechas de clase'!$B$5:$B$102,1,0),L35+14),L35+7)))</f>
        <v/>
      </c>
      <c r="N35" s="288" t="str">
        <f>IF($H35="(en blanco)","",IF($H35="","",IFERROR(IF(VLOOKUP(M35+7,'Fechas de clase'!$B$5:$B$102,1,0),M35+14),M35+7)))</f>
        <v/>
      </c>
      <c r="O35" s="288" t="str">
        <f>IF($H35="(en blanco)","",IF($H35="","",IFERROR(IF(VLOOKUP(N35+7,'Fechas de clase'!$B$5:$B$102,1,0),N35+14),N35+7)))</f>
        <v/>
      </c>
      <c r="P35" s="288" t="str">
        <f>IF($H35="(en blanco)","",IF($H35="","",IFERROR(IF(VLOOKUP(O35+7,'Fechas de clase'!$B$5:$B$102,1,0),O35+14),O35+7)))</f>
        <v/>
      </c>
      <c r="Q35" s="288" t="str">
        <f>IF($H35="(en blanco)","",IF($H35="","",IFERROR(IF(VLOOKUP(P35+7,'Fechas de clase'!$B$5:$B$102,1,0),P35+14),P35+7)))</f>
        <v/>
      </c>
      <c r="R35" s="288" t="str">
        <f>IF($H35="(en blanco)","",IF($H35="","",IFERROR(IF(VLOOKUP(Q35+7,'Fechas de clase'!$B$5:$B$102,1,0),Q35+14),Q35+7)))</f>
        <v/>
      </c>
      <c r="S35" s="288" t="str">
        <f>IF($H35="(en blanco)","",IF($H35="","",IFERROR(IF(VLOOKUP(R35+7,'Fechas de clase'!$B$5:$B$102,1,0),R35+14),R35+7)))</f>
        <v/>
      </c>
      <c r="T35" s="288" t="str">
        <f>IF($H35="(en blanco)","",IF($H35="","",IFERROR(IF(VLOOKUP(S35+7,'Fechas de clase'!$B$5:$B$102,1,0),S35+14),S35+7)))</f>
        <v/>
      </c>
      <c r="U35" s="288" t="str">
        <f>IF($H35="(en blanco)","",IF($H35="","",IFERROR(IF(VLOOKUP(T35+7,'Fechas de clase'!$B$5:$B$102,1,0),T35+14),T35+7)))</f>
        <v/>
      </c>
      <c r="V35" s="288" t="str">
        <f>IF($H35="(en blanco)","",IF($H35="","",IFERROR(IF(VLOOKUP(U35+7,'Fechas de clase'!$B$5:$B$102,1,0),U35+14),U35+7)))</f>
        <v/>
      </c>
      <c r="W35" s="288" t="str">
        <f>IF($H35="(en blanco)","",IF($H35="","",IFERROR(IF(VLOOKUP(V35+7,'Fechas de clase'!$B$5:$B$102,1,0),V35+14),V35+7)))</f>
        <v/>
      </c>
      <c r="X35" s="288" t="str">
        <f>IF($H35="(en blanco)","",IF($H35="","",IFERROR(IF(VLOOKUP(W35+7,'Fechas de clase'!$B$5:$B$102,1,0),W35+14),W35+7)))</f>
        <v/>
      </c>
      <c r="Y35" s="288" t="str">
        <f>IF($H35="(en blanco)","",IF($H35="","",IFERROR(IF(VLOOKUP(X35+7,'Fechas de clase'!$B$5:$B$102,1,0),X35+14),X35+7)))</f>
        <v/>
      </c>
    </row>
    <row r="36" spans="2:25">
      <c r="B36" s="289"/>
      <c r="J36" s="287" t="str">
        <f t="shared" si="0"/>
        <v/>
      </c>
      <c r="K36" s="288" t="str">
        <f>IF($H36="(en blanco)","",IF($H36="","",IFERROR(IF(VLOOKUP(H36+7,'Fechas de clase'!$B$5:$B$102,1,0),H36+14),H36+7)))</f>
        <v/>
      </c>
      <c r="L36" s="288" t="str">
        <f>IF($H36="(en blanco)","",IF($H36="","",IFERROR(IF(VLOOKUP(K36+7,'Fechas de clase'!$B$5:$B$102,1,0),K36+14),K36+7)))</f>
        <v/>
      </c>
      <c r="M36" s="288" t="str">
        <f>IF($H36="(en blanco)","",IF($H36="","",IFERROR(IF(VLOOKUP(L36+7,'Fechas de clase'!$B$5:$B$102,1,0),L36+14),L36+7)))</f>
        <v/>
      </c>
      <c r="N36" s="288" t="str">
        <f>IF($H36="(en blanco)","",IF($H36="","",IFERROR(IF(VLOOKUP(M36+7,'Fechas de clase'!$B$5:$B$102,1,0),M36+14),M36+7)))</f>
        <v/>
      </c>
      <c r="O36" s="288" t="str">
        <f>IF($H36="(en blanco)","",IF($H36="","",IFERROR(IF(VLOOKUP(N36+7,'Fechas de clase'!$B$5:$B$102,1,0),N36+14),N36+7)))</f>
        <v/>
      </c>
      <c r="P36" s="288" t="str">
        <f>IF($H36="(en blanco)","",IF($H36="","",IFERROR(IF(VLOOKUP(O36+7,'Fechas de clase'!$B$5:$B$102,1,0),O36+14),O36+7)))</f>
        <v/>
      </c>
      <c r="Q36" s="288" t="str">
        <f>IF($H36="(en blanco)","",IF($H36="","",IFERROR(IF(VLOOKUP(P36+7,'Fechas de clase'!$B$5:$B$102,1,0),P36+14),P36+7)))</f>
        <v/>
      </c>
      <c r="R36" s="288" t="str">
        <f>IF($H36="(en blanco)","",IF($H36="","",IFERROR(IF(VLOOKUP(Q36+7,'Fechas de clase'!$B$5:$B$102,1,0),Q36+14),Q36+7)))</f>
        <v/>
      </c>
      <c r="S36" s="288" t="str">
        <f>IF($H36="(en blanco)","",IF($H36="","",IFERROR(IF(VLOOKUP(R36+7,'Fechas de clase'!$B$5:$B$102,1,0),R36+14),R36+7)))</f>
        <v/>
      </c>
      <c r="T36" s="288" t="str">
        <f>IF($H36="(en blanco)","",IF($H36="","",IFERROR(IF(VLOOKUP(S36+7,'Fechas de clase'!$B$5:$B$102,1,0),S36+14),S36+7)))</f>
        <v/>
      </c>
      <c r="U36" s="288" t="str">
        <f>IF($H36="(en blanco)","",IF($H36="","",IFERROR(IF(VLOOKUP(T36+7,'Fechas de clase'!$B$5:$B$102,1,0),T36+14),T36+7)))</f>
        <v/>
      </c>
      <c r="V36" s="288" t="str">
        <f>IF($H36="(en blanco)","",IF($H36="","",IFERROR(IF(VLOOKUP(U36+7,'Fechas de clase'!$B$5:$B$102,1,0),U36+14),U36+7)))</f>
        <v/>
      </c>
      <c r="W36" s="288" t="str">
        <f>IF($H36="(en blanco)","",IF($H36="","",IFERROR(IF(VLOOKUP(V36+7,'Fechas de clase'!$B$5:$B$102,1,0),V36+14),V36+7)))</f>
        <v/>
      </c>
      <c r="X36" s="288" t="str">
        <f>IF($H36="(en blanco)","",IF($H36="","",IFERROR(IF(VLOOKUP(W36+7,'Fechas de clase'!$B$5:$B$102,1,0),W36+14),W36+7)))</f>
        <v/>
      </c>
      <c r="Y36" s="288" t="str">
        <f>IF($H36="(en blanco)","",IF($H36="","",IFERROR(IF(VLOOKUP(X36+7,'Fechas de clase'!$B$5:$B$102,1,0),X36+14),X36+7)))</f>
        <v/>
      </c>
    </row>
    <row r="37" spans="2:25">
      <c r="B37" s="289"/>
      <c r="J37" s="287" t="str">
        <f t="shared" si="0"/>
        <v/>
      </c>
      <c r="K37" s="288" t="str">
        <f>IF($H37="(en blanco)","",IF($H37="","",IFERROR(IF(VLOOKUP(H37+7,'Fechas de clase'!$B$5:$B$102,1,0),H37+14),H37+7)))</f>
        <v/>
      </c>
      <c r="L37" s="288" t="str">
        <f>IF($H37="(en blanco)","",IF($H37="","",IFERROR(IF(VLOOKUP(K37+7,'Fechas de clase'!$B$5:$B$102,1,0),K37+14),K37+7)))</f>
        <v/>
      </c>
      <c r="M37" s="288" t="str">
        <f>IF($H37="(en blanco)","",IF($H37="","",IFERROR(IF(VLOOKUP(L37+7,'Fechas de clase'!$B$5:$B$102,1,0),L37+14),L37+7)))</f>
        <v/>
      </c>
      <c r="N37" s="288" t="str">
        <f>IF($H37="(en blanco)","",IF($H37="","",IFERROR(IF(VLOOKUP(M37+7,'Fechas de clase'!$B$5:$B$102,1,0),M37+14),M37+7)))</f>
        <v/>
      </c>
      <c r="O37" s="288" t="str">
        <f>IF($H37="(en blanco)","",IF($H37="","",IFERROR(IF(VLOOKUP(N37+7,'Fechas de clase'!$B$5:$B$102,1,0),N37+14),N37+7)))</f>
        <v/>
      </c>
      <c r="P37" s="288" t="str">
        <f>IF($H37="(en blanco)","",IF($H37="","",IFERROR(IF(VLOOKUP(O37+7,'Fechas de clase'!$B$5:$B$102,1,0),O37+14),O37+7)))</f>
        <v/>
      </c>
      <c r="Q37" s="288" t="str">
        <f>IF($H37="(en blanco)","",IF($H37="","",IFERROR(IF(VLOOKUP(P37+7,'Fechas de clase'!$B$5:$B$102,1,0),P37+14),P37+7)))</f>
        <v/>
      </c>
      <c r="R37" s="288" t="str">
        <f>IF($H37="(en blanco)","",IF($H37="","",IFERROR(IF(VLOOKUP(Q37+7,'Fechas de clase'!$B$5:$B$102,1,0),Q37+14),Q37+7)))</f>
        <v/>
      </c>
      <c r="S37" s="288" t="str">
        <f>IF($H37="(en blanco)","",IF($H37="","",IFERROR(IF(VLOOKUP(R37+7,'Fechas de clase'!$B$5:$B$102,1,0),R37+14),R37+7)))</f>
        <v/>
      </c>
      <c r="T37" s="288" t="str">
        <f>IF($H37="(en blanco)","",IF($H37="","",IFERROR(IF(VLOOKUP(S37+7,'Fechas de clase'!$B$5:$B$102,1,0),S37+14),S37+7)))</f>
        <v/>
      </c>
      <c r="U37" s="288" t="str">
        <f>IF($H37="(en blanco)","",IF($H37="","",IFERROR(IF(VLOOKUP(T37+7,'Fechas de clase'!$B$5:$B$102,1,0),T37+14),T37+7)))</f>
        <v/>
      </c>
      <c r="V37" s="288" t="str">
        <f>IF($H37="(en blanco)","",IF($H37="","",IFERROR(IF(VLOOKUP(U37+7,'Fechas de clase'!$B$5:$B$102,1,0),U37+14),U37+7)))</f>
        <v/>
      </c>
      <c r="W37" s="288" t="str">
        <f>IF($H37="(en blanco)","",IF($H37="","",IFERROR(IF(VLOOKUP(V37+7,'Fechas de clase'!$B$5:$B$102,1,0),V37+14),V37+7)))</f>
        <v/>
      </c>
      <c r="X37" s="288" t="str">
        <f>IF($H37="(en blanco)","",IF($H37="","",IFERROR(IF(VLOOKUP(W37+7,'Fechas de clase'!$B$5:$B$102,1,0),W37+14),W37+7)))</f>
        <v/>
      </c>
      <c r="Y37" s="288" t="str">
        <f>IF($H37="(en blanco)","",IF($H37="","",IFERROR(IF(VLOOKUP(X37+7,'Fechas de clase'!$B$5:$B$102,1,0),X37+14),X37+7)))</f>
        <v/>
      </c>
    </row>
    <row r="38" spans="2:25">
      <c r="B38" s="289"/>
      <c r="J38" s="287" t="str">
        <f t="shared" si="0"/>
        <v/>
      </c>
      <c r="K38" s="288" t="str">
        <f>IF($H38="(en blanco)","",IF($H38="","",IFERROR(IF(VLOOKUP(H38+7,'Fechas de clase'!$B$5:$B$102,1,0),H38+14),H38+7)))</f>
        <v/>
      </c>
      <c r="L38" s="288" t="str">
        <f>IF($H38="(en blanco)","",IF($H38="","",IFERROR(IF(VLOOKUP(K38+7,'Fechas de clase'!$B$5:$B$102,1,0),K38+14),K38+7)))</f>
        <v/>
      </c>
      <c r="M38" s="288" t="str">
        <f>IF($H38="(en blanco)","",IF($H38="","",IFERROR(IF(VLOOKUP(L38+7,'Fechas de clase'!$B$5:$B$102,1,0),L38+14),L38+7)))</f>
        <v/>
      </c>
      <c r="N38" s="288" t="str">
        <f>IF($H38="(en blanco)","",IF($H38="","",IFERROR(IF(VLOOKUP(M38+7,'Fechas de clase'!$B$5:$B$102,1,0),M38+14),M38+7)))</f>
        <v/>
      </c>
      <c r="O38" s="288" t="str">
        <f>IF($H38="(en blanco)","",IF($H38="","",IFERROR(IF(VLOOKUP(N38+7,'Fechas de clase'!$B$5:$B$102,1,0),N38+14),N38+7)))</f>
        <v/>
      </c>
      <c r="P38" s="288" t="str">
        <f>IF($H38="(en blanco)","",IF($H38="","",IFERROR(IF(VLOOKUP(O38+7,'Fechas de clase'!$B$5:$B$102,1,0),O38+14),O38+7)))</f>
        <v/>
      </c>
      <c r="Q38" s="288" t="str">
        <f>IF($H38="(en blanco)","",IF($H38="","",IFERROR(IF(VLOOKUP(P38+7,'Fechas de clase'!$B$5:$B$102,1,0),P38+14),P38+7)))</f>
        <v/>
      </c>
      <c r="R38" s="288" t="str">
        <f>IF($H38="(en blanco)","",IF($H38="","",IFERROR(IF(VLOOKUP(Q38+7,'Fechas de clase'!$B$5:$B$102,1,0),Q38+14),Q38+7)))</f>
        <v/>
      </c>
      <c r="S38" s="288" t="str">
        <f>IF($H38="(en blanco)","",IF($H38="","",IFERROR(IF(VLOOKUP(R38+7,'Fechas de clase'!$B$5:$B$102,1,0),R38+14),R38+7)))</f>
        <v/>
      </c>
      <c r="T38" s="288" t="str">
        <f>IF($H38="(en blanco)","",IF($H38="","",IFERROR(IF(VLOOKUP(S38+7,'Fechas de clase'!$B$5:$B$102,1,0),S38+14),S38+7)))</f>
        <v/>
      </c>
      <c r="U38" s="288" t="str">
        <f>IF($H38="(en blanco)","",IF($H38="","",IFERROR(IF(VLOOKUP(T38+7,'Fechas de clase'!$B$5:$B$102,1,0),T38+14),T38+7)))</f>
        <v/>
      </c>
      <c r="V38" s="288" t="str">
        <f>IF($H38="(en blanco)","",IF($H38="","",IFERROR(IF(VLOOKUP(U38+7,'Fechas de clase'!$B$5:$B$102,1,0),U38+14),U38+7)))</f>
        <v/>
      </c>
      <c r="W38" s="288" t="str">
        <f>IF($H38="(en blanco)","",IF($H38="","",IFERROR(IF(VLOOKUP(V38+7,'Fechas de clase'!$B$5:$B$102,1,0),V38+14),V38+7)))</f>
        <v/>
      </c>
      <c r="X38" s="288" t="str">
        <f>IF($H38="(en blanco)","",IF($H38="","",IFERROR(IF(VLOOKUP(W38+7,'Fechas de clase'!$B$5:$B$102,1,0),W38+14),W38+7)))</f>
        <v/>
      </c>
      <c r="Y38" s="288" t="str">
        <f>IF($H38="(en blanco)","",IF($H38="","",IFERROR(IF(VLOOKUP(X38+7,'Fechas de clase'!$B$5:$B$102,1,0),X38+14),X38+7)))</f>
        <v/>
      </c>
    </row>
    <row r="39" spans="2:25">
      <c r="B39" s="289"/>
      <c r="J39" s="287" t="str">
        <f t="shared" si="0"/>
        <v/>
      </c>
      <c r="K39" s="288" t="str">
        <f>IF($H39="(en blanco)","",IF($H39="","",IFERROR(IF(VLOOKUP(H39+7,'Fechas de clase'!$B$5:$B$102,1,0),H39+14),H39+7)))</f>
        <v/>
      </c>
      <c r="L39" s="288" t="str">
        <f>IF($H39="(en blanco)","",IF($H39="","",IFERROR(IF(VLOOKUP(K39+7,'Fechas de clase'!$B$5:$B$102,1,0),K39+14),K39+7)))</f>
        <v/>
      </c>
      <c r="M39" s="288" t="str">
        <f>IF($H39="(en blanco)","",IF($H39="","",IFERROR(IF(VLOOKUP(L39+7,'Fechas de clase'!$B$5:$B$102,1,0),L39+14),L39+7)))</f>
        <v/>
      </c>
      <c r="N39" s="288" t="str">
        <f>IF($H39="(en blanco)","",IF($H39="","",IFERROR(IF(VLOOKUP(M39+7,'Fechas de clase'!$B$5:$B$102,1,0),M39+14),M39+7)))</f>
        <v/>
      </c>
      <c r="O39" s="288" t="str">
        <f>IF($H39="(en blanco)","",IF($H39="","",IFERROR(IF(VLOOKUP(N39+7,'Fechas de clase'!$B$5:$B$102,1,0),N39+14),N39+7)))</f>
        <v/>
      </c>
      <c r="P39" s="288" t="str">
        <f>IF($H39="(en blanco)","",IF($H39="","",IFERROR(IF(VLOOKUP(O39+7,'Fechas de clase'!$B$5:$B$102,1,0),O39+14),O39+7)))</f>
        <v/>
      </c>
      <c r="Q39" s="288" t="str">
        <f>IF($H39="(en blanco)","",IF($H39="","",IFERROR(IF(VLOOKUP(P39+7,'Fechas de clase'!$B$5:$B$102,1,0),P39+14),P39+7)))</f>
        <v/>
      </c>
      <c r="R39" s="288" t="str">
        <f>IF($H39="(en blanco)","",IF($H39="","",IFERROR(IF(VLOOKUP(Q39+7,'Fechas de clase'!$B$5:$B$102,1,0),Q39+14),Q39+7)))</f>
        <v/>
      </c>
      <c r="S39" s="288" t="str">
        <f>IF($H39="(en blanco)","",IF($H39="","",IFERROR(IF(VLOOKUP(R39+7,'Fechas de clase'!$B$5:$B$102,1,0),R39+14),R39+7)))</f>
        <v/>
      </c>
      <c r="T39" s="288" t="str">
        <f>IF($H39="(en blanco)","",IF($H39="","",IFERROR(IF(VLOOKUP(S39+7,'Fechas de clase'!$B$5:$B$102,1,0),S39+14),S39+7)))</f>
        <v/>
      </c>
      <c r="U39" s="288" t="str">
        <f>IF($H39="(en blanco)","",IF($H39="","",IFERROR(IF(VLOOKUP(T39+7,'Fechas de clase'!$B$5:$B$102,1,0),T39+14),T39+7)))</f>
        <v/>
      </c>
      <c r="V39" s="288" t="str">
        <f>IF($H39="(en blanco)","",IF($H39="","",IFERROR(IF(VLOOKUP(U39+7,'Fechas de clase'!$B$5:$B$102,1,0),U39+14),U39+7)))</f>
        <v/>
      </c>
      <c r="W39" s="288" t="str">
        <f>IF($H39="(en blanco)","",IF($H39="","",IFERROR(IF(VLOOKUP(V39+7,'Fechas de clase'!$B$5:$B$102,1,0),V39+14),V39+7)))</f>
        <v/>
      </c>
      <c r="X39" s="288" t="str">
        <f>IF($H39="(en blanco)","",IF($H39="","",IFERROR(IF(VLOOKUP(W39+7,'Fechas de clase'!$B$5:$B$102,1,0),W39+14),W39+7)))</f>
        <v/>
      </c>
      <c r="Y39" s="288" t="str">
        <f>IF($H39="(en blanco)","",IF($H39="","",IFERROR(IF(VLOOKUP(X39+7,'Fechas de clase'!$B$5:$B$102,1,0),X39+14),X39+7)))</f>
        <v/>
      </c>
    </row>
    <row r="40" spans="2:25">
      <c r="B40" s="289"/>
      <c r="J40" s="287" t="str">
        <f t="shared" si="0"/>
        <v/>
      </c>
      <c r="K40" s="288" t="str">
        <f>IF($H40="(en blanco)","",IF($H40="","",IFERROR(IF(VLOOKUP(H40+7,'Fechas de clase'!$B$5:$B$102,1,0),H40+14),H40+7)))</f>
        <v/>
      </c>
      <c r="L40" s="288" t="str">
        <f>IF($H40="(en blanco)","",IF($H40="","",IFERROR(IF(VLOOKUP(K40+7,'Fechas de clase'!$B$5:$B$102,1,0),K40+14),K40+7)))</f>
        <v/>
      </c>
      <c r="M40" s="288" t="str">
        <f>IF($H40="(en blanco)","",IF($H40="","",IFERROR(IF(VLOOKUP(L40+7,'Fechas de clase'!$B$5:$B$102,1,0),L40+14),L40+7)))</f>
        <v/>
      </c>
      <c r="N40" s="288" t="str">
        <f>IF($H40="(en blanco)","",IF($H40="","",IFERROR(IF(VLOOKUP(M40+7,'Fechas de clase'!$B$5:$B$102,1,0),M40+14),M40+7)))</f>
        <v/>
      </c>
      <c r="O40" s="288" t="str">
        <f>IF($H40="(en blanco)","",IF($H40="","",IFERROR(IF(VLOOKUP(N40+7,'Fechas de clase'!$B$5:$B$102,1,0),N40+14),N40+7)))</f>
        <v/>
      </c>
      <c r="P40" s="288" t="str">
        <f>IF($H40="(en blanco)","",IF($H40="","",IFERROR(IF(VLOOKUP(O40+7,'Fechas de clase'!$B$5:$B$102,1,0),O40+14),O40+7)))</f>
        <v/>
      </c>
      <c r="Q40" s="288" t="str">
        <f>IF($H40="(en blanco)","",IF($H40="","",IFERROR(IF(VLOOKUP(P40+7,'Fechas de clase'!$B$5:$B$102,1,0),P40+14),P40+7)))</f>
        <v/>
      </c>
      <c r="R40" s="288" t="str">
        <f>IF($H40="(en blanco)","",IF($H40="","",IFERROR(IF(VLOOKUP(Q40+7,'Fechas de clase'!$B$5:$B$102,1,0),Q40+14),Q40+7)))</f>
        <v/>
      </c>
      <c r="S40" s="288" t="str">
        <f>IF($H40="(en blanco)","",IF($H40="","",IFERROR(IF(VLOOKUP(R40+7,'Fechas de clase'!$B$5:$B$102,1,0),R40+14),R40+7)))</f>
        <v/>
      </c>
      <c r="T40" s="288" t="str">
        <f>IF($H40="(en blanco)","",IF($H40="","",IFERROR(IF(VLOOKUP(S40+7,'Fechas de clase'!$B$5:$B$102,1,0),S40+14),S40+7)))</f>
        <v/>
      </c>
      <c r="U40" s="288" t="str">
        <f>IF($H40="(en blanco)","",IF($H40="","",IFERROR(IF(VLOOKUP(T40+7,'Fechas de clase'!$B$5:$B$102,1,0),T40+14),T40+7)))</f>
        <v/>
      </c>
      <c r="V40" s="288" t="str">
        <f>IF($H40="(en blanco)","",IF($H40="","",IFERROR(IF(VLOOKUP(U40+7,'Fechas de clase'!$B$5:$B$102,1,0),U40+14),U40+7)))</f>
        <v/>
      </c>
      <c r="W40" s="288" t="str">
        <f>IF($H40="(en blanco)","",IF($H40="","",IFERROR(IF(VLOOKUP(V40+7,'Fechas de clase'!$B$5:$B$102,1,0),V40+14),V40+7)))</f>
        <v/>
      </c>
      <c r="X40" s="288" t="str">
        <f>IF($H40="(en blanco)","",IF($H40="","",IFERROR(IF(VLOOKUP(W40+7,'Fechas de clase'!$B$5:$B$102,1,0),W40+14),W40+7)))</f>
        <v/>
      </c>
      <c r="Y40" s="288" t="str">
        <f>IF($H40="(en blanco)","",IF($H40="","",IFERROR(IF(VLOOKUP(X40+7,'Fechas de clase'!$B$5:$B$102,1,0),X40+14),X40+7)))</f>
        <v/>
      </c>
    </row>
    <row r="41" spans="2:25">
      <c r="B41" s="289"/>
      <c r="J41" s="287" t="str">
        <f t="shared" si="0"/>
        <v/>
      </c>
      <c r="K41" s="288" t="str">
        <f>IF($H41="(en blanco)","",IF($H41="","",IFERROR(IF(VLOOKUP(H41+7,'Fechas de clase'!$B$5:$B$102,1,0),H41+14),H41+7)))</f>
        <v/>
      </c>
      <c r="L41" s="288" t="str">
        <f>IF($H41="(en blanco)","",IF($H41="","",IFERROR(IF(VLOOKUP(K41+7,'Fechas de clase'!$B$5:$B$102,1,0),K41+14),K41+7)))</f>
        <v/>
      </c>
      <c r="M41" s="288" t="str">
        <f>IF($H41="(en blanco)","",IF($H41="","",IFERROR(IF(VLOOKUP(L41+7,'Fechas de clase'!$B$5:$B$102,1,0),L41+14),L41+7)))</f>
        <v/>
      </c>
      <c r="N41" s="288" t="str">
        <f>IF($H41="(en blanco)","",IF($H41="","",IFERROR(IF(VLOOKUP(M41+7,'Fechas de clase'!$B$5:$B$102,1,0),M41+14),M41+7)))</f>
        <v/>
      </c>
      <c r="O41" s="288" t="str">
        <f>IF($H41="(en blanco)","",IF($H41="","",IFERROR(IF(VLOOKUP(N41+7,'Fechas de clase'!$B$5:$B$102,1,0),N41+14),N41+7)))</f>
        <v/>
      </c>
      <c r="P41" s="288" t="str">
        <f>IF($H41="(en blanco)","",IF($H41="","",IFERROR(IF(VLOOKUP(O41+7,'Fechas de clase'!$B$5:$B$102,1,0),O41+14),O41+7)))</f>
        <v/>
      </c>
      <c r="Q41" s="288" t="str">
        <f>IF($H41="(en blanco)","",IF($H41="","",IFERROR(IF(VLOOKUP(P41+7,'Fechas de clase'!$B$5:$B$102,1,0),P41+14),P41+7)))</f>
        <v/>
      </c>
      <c r="R41" s="288" t="str">
        <f>IF($H41="(en blanco)","",IF($H41="","",IFERROR(IF(VLOOKUP(Q41+7,'Fechas de clase'!$B$5:$B$102,1,0),Q41+14),Q41+7)))</f>
        <v/>
      </c>
      <c r="S41" s="288" t="str">
        <f>IF($H41="(en blanco)","",IF($H41="","",IFERROR(IF(VLOOKUP(R41+7,'Fechas de clase'!$B$5:$B$102,1,0),R41+14),R41+7)))</f>
        <v/>
      </c>
      <c r="T41" s="288" t="str">
        <f>IF($H41="(en blanco)","",IF($H41="","",IFERROR(IF(VLOOKUP(S41+7,'Fechas de clase'!$B$5:$B$102,1,0),S41+14),S41+7)))</f>
        <v/>
      </c>
      <c r="U41" s="288" t="str">
        <f>IF($H41="(en blanco)","",IF($H41="","",IFERROR(IF(VLOOKUP(T41+7,'Fechas de clase'!$B$5:$B$102,1,0),T41+14),T41+7)))</f>
        <v/>
      </c>
      <c r="V41" s="288" t="str">
        <f>IF($H41="(en blanco)","",IF($H41="","",IFERROR(IF(VLOOKUP(U41+7,'Fechas de clase'!$B$5:$B$102,1,0),U41+14),U41+7)))</f>
        <v/>
      </c>
      <c r="W41" s="288" t="str">
        <f>IF($H41="(en blanco)","",IF($H41="","",IFERROR(IF(VLOOKUP(V41+7,'Fechas de clase'!$B$5:$B$102,1,0),V41+14),V41+7)))</f>
        <v/>
      </c>
      <c r="X41" s="288" t="str">
        <f>IF($H41="(en blanco)","",IF($H41="","",IFERROR(IF(VLOOKUP(W41+7,'Fechas de clase'!$B$5:$B$102,1,0),W41+14),W41+7)))</f>
        <v/>
      </c>
      <c r="Y41" s="288" t="str">
        <f>IF($H41="(en blanco)","",IF($H41="","",IFERROR(IF(VLOOKUP(X41+7,'Fechas de clase'!$B$5:$B$102,1,0),X41+14),X41+7)))</f>
        <v/>
      </c>
    </row>
    <row r="42" spans="2:25">
      <c r="B42" s="289"/>
      <c r="J42" s="287" t="str">
        <f t="shared" si="0"/>
        <v/>
      </c>
      <c r="K42" s="288" t="str">
        <f>IF($H42="(en blanco)","",IF($H42="","",IFERROR(IF(VLOOKUP(H42+7,'Fechas de clase'!$B$5:$B$102,1,0),H42+14),H42+7)))</f>
        <v/>
      </c>
      <c r="L42" s="288" t="str">
        <f>IF($H42="(en blanco)","",IF($H42="","",IFERROR(IF(VLOOKUP(K42+7,'Fechas de clase'!$B$5:$B$102,1,0),K42+14),K42+7)))</f>
        <v/>
      </c>
      <c r="M42" s="288" t="str">
        <f>IF($H42="(en blanco)","",IF($H42="","",IFERROR(IF(VLOOKUP(L42+7,'Fechas de clase'!$B$5:$B$102,1,0),L42+14),L42+7)))</f>
        <v/>
      </c>
      <c r="N42" s="288" t="str">
        <f>IF($H42="(en blanco)","",IF($H42="","",IFERROR(IF(VLOOKUP(M42+7,'Fechas de clase'!$B$5:$B$102,1,0),M42+14),M42+7)))</f>
        <v/>
      </c>
      <c r="O42" s="288" t="str">
        <f>IF($H42="(en blanco)","",IF($H42="","",IFERROR(IF(VLOOKUP(N42+7,'Fechas de clase'!$B$5:$B$102,1,0),N42+14),N42+7)))</f>
        <v/>
      </c>
      <c r="P42" s="288" t="str">
        <f>IF($H42="(en blanco)","",IF($H42="","",IFERROR(IF(VLOOKUP(O42+7,'Fechas de clase'!$B$5:$B$102,1,0),O42+14),O42+7)))</f>
        <v/>
      </c>
      <c r="Q42" s="288" t="str">
        <f>IF($H42="(en blanco)","",IF($H42="","",IFERROR(IF(VLOOKUP(P42+7,'Fechas de clase'!$B$5:$B$102,1,0),P42+14),P42+7)))</f>
        <v/>
      </c>
      <c r="R42" s="288" t="str">
        <f>IF($H42="(en blanco)","",IF($H42="","",IFERROR(IF(VLOOKUP(Q42+7,'Fechas de clase'!$B$5:$B$102,1,0),Q42+14),Q42+7)))</f>
        <v/>
      </c>
      <c r="S42" s="288" t="str">
        <f>IF($H42="(en blanco)","",IF($H42="","",IFERROR(IF(VLOOKUP(R42+7,'Fechas de clase'!$B$5:$B$102,1,0),R42+14),R42+7)))</f>
        <v/>
      </c>
      <c r="T42" s="288" t="str">
        <f>IF($H42="(en blanco)","",IF($H42="","",IFERROR(IF(VLOOKUP(S42+7,'Fechas de clase'!$B$5:$B$102,1,0),S42+14),S42+7)))</f>
        <v/>
      </c>
      <c r="U42" s="288" t="str">
        <f>IF($H42="(en blanco)","",IF($H42="","",IFERROR(IF(VLOOKUP(T42+7,'Fechas de clase'!$B$5:$B$102,1,0),T42+14),T42+7)))</f>
        <v/>
      </c>
      <c r="V42" s="288" t="str">
        <f>IF($H42="(en blanco)","",IF($H42="","",IFERROR(IF(VLOOKUP(U42+7,'Fechas de clase'!$B$5:$B$102,1,0),U42+14),U42+7)))</f>
        <v/>
      </c>
      <c r="W42" s="288" t="str">
        <f>IF($H42="(en blanco)","",IF($H42="","",IFERROR(IF(VLOOKUP(V42+7,'Fechas de clase'!$B$5:$B$102,1,0),V42+14),V42+7)))</f>
        <v/>
      </c>
      <c r="X42" s="288" t="str">
        <f>IF($H42="(en blanco)","",IF($H42="","",IFERROR(IF(VLOOKUP(W42+7,'Fechas de clase'!$B$5:$B$102,1,0),W42+14),W42+7)))</f>
        <v/>
      </c>
      <c r="Y42" s="288" t="str">
        <f>IF($H42="(en blanco)","",IF($H42="","",IFERROR(IF(VLOOKUP(X42+7,'Fechas de clase'!$B$5:$B$102,1,0),X42+14),X42+7)))</f>
        <v/>
      </c>
    </row>
    <row r="43" spans="2:25">
      <c r="B43" s="289"/>
      <c r="J43" s="287" t="str">
        <f t="shared" si="0"/>
        <v/>
      </c>
      <c r="K43" s="288" t="str">
        <f>IF($H43="(en blanco)","",IF($H43="","",IFERROR(IF(VLOOKUP(H43+7,'Fechas de clase'!$B$5:$B$102,1,0),H43+14),H43+7)))</f>
        <v/>
      </c>
      <c r="L43" s="288" t="str">
        <f>IF($H43="(en blanco)","",IF($H43="","",IFERROR(IF(VLOOKUP(K43+7,'Fechas de clase'!$B$5:$B$102,1,0),K43+14),K43+7)))</f>
        <v/>
      </c>
      <c r="M43" s="288" t="str">
        <f>IF($H43="(en blanco)","",IF($H43="","",IFERROR(IF(VLOOKUP(L43+7,'Fechas de clase'!$B$5:$B$102,1,0),L43+14),L43+7)))</f>
        <v/>
      </c>
      <c r="N43" s="288" t="str">
        <f>IF($H43="(en blanco)","",IF($H43="","",IFERROR(IF(VLOOKUP(M43+7,'Fechas de clase'!$B$5:$B$102,1,0),M43+14),M43+7)))</f>
        <v/>
      </c>
      <c r="O43" s="288" t="str">
        <f>IF($H43="(en blanco)","",IF($H43="","",IFERROR(IF(VLOOKUP(N43+7,'Fechas de clase'!$B$5:$B$102,1,0),N43+14),N43+7)))</f>
        <v/>
      </c>
      <c r="P43" s="288" t="str">
        <f>IF($H43="(en blanco)","",IF($H43="","",IFERROR(IF(VLOOKUP(O43+7,'Fechas de clase'!$B$5:$B$102,1,0),O43+14),O43+7)))</f>
        <v/>
      </c>
      <c r="Q43" s="288" t="str">
        <f>IF($H43="(en blanco)","",IF($H43="","",IFERROR(IF(VLOOKUP(P43+7,'Fechas de clase'!$B$5:$B$102,1,0),P43+14),P43+7)))</f>
        <v/>
      </c>
      <c r="R43" s="288" t="str">
        <f>IF($H43="(en blanco)","",IF($H43="","",IFERROR(IF(VLOOKUP(Q43+7,'Fechas de clase'!$B$5:$B$102,1,0),Q43+14),Q43+7)))</f>
        <v/>
      </c>
      <c r="S43" s="288" t="str">
        <f>IF($H43="(en blanco)","",IF($H43="","",IFERROR(IF(VLOOKUP(R43+7,'Fechas de clase'!$B$5:$B$102,1,0),R43+14),R43+7)))</f>
        <v/>
      </c>
      <c r="T43" s="288" t="str">
        <f>IF($H43="(en blanco)","",IF($H43="","",IFERROR(IF(VLOOKUP(S43+7,'Fechas de clase'!$B$5:$B$102,1,0),S43+14),S43+7)))</f>
        <v/>
      </c>
      <c r="U43" s="288" t="str">
        <f>IF($H43="(en blanco)","",IF($H43="","",IFERROR(IF(VLOOKUP(T43+7,'Fechas de clase'!$B$5:$B$102,1,0),T43+14),T43+7)))</f>
        <v/>
      </c>
      <c r="V43" s="288" t="str">
        <f>IF($H43="(en blanco)","",IF($H43="","",IFERROR(IF(VLOOKUP(U43+7,'Fechas de clase'!$B$5:$B$102,1,0),U43+14),U43+7)))</f>
        <v/>
      </c>
      <c r="W43" s="288" t="str">
        <f>IF($H43="(en blanco)","",IF($H43="","",IFERROR(IF(VLOOKUP(V43+7,'Fechas de clase'!$B$5:$B$102,1,0),V43+14),V43+7)))</f>
        <v/>
      </c>
      <c r="X43" s="288" t="str">
        <f>IF($H43="(en blanco)","",IF($H43="","",IFERROR(IF(VLOOKUP(W43+7,'Fechas de clase'!$B$5:$B$102,1,0),W43+14),W43+7)))</f>
        <v/>
      </c>
      <c r="Y43" s="288" t="str">
        <f>IF($H43="(en blanco)","",IF($H43="","",IFERROR(IF(VLOOKUP(X43+7,'Fechas de clase'!$B$5:$B$102,1,0),X43+14),X43+7)))</f>
        <v/>
      </c>
    </row>
    <row r="44" spans="2:25">
      <c r="B44" s="289"/>
      <c r="J44" s="287" t="str">
        <f t="shared" si="0"/>
        <v/>
      </c>
      <c r="K44" s="288" t="str">
        <f>IF($H44="(en blanco)","",IF($H44="","",IFERROR(IF(VLOOKUP(H44+7,'Fechas de clase'!$B$5:$B$102,1,0),H44+14),H44+7)))</f>
        <v/>
      </c>
      <c r="L44" s="288" t="str">
        <f>IF($H44="(en blanco)","",IF($H44="","",IFERROR(IF(VLOOKUP(K44+7,'Fechas de clase'!$B$5:$B$102,1,0),K44+14),K44+7)))</f>
        <v/>
      </c>
      <c r="M44" s="288" t="str">
        <f>IF($H44="(en blanco)","",IF($H44="","",IFERROR(IF(VLOOKUP(L44+7,'Fechas de clase'!$B$5:$B$102,1,0),L44+14),L44+7)))</f>
        <v/>
      </c>
      <c r="N44" s="288" t="str">
        <f>IF($H44="(en blanco)","",IF($H44="","",IFERROR(IF(VLOOKUP(M44+7,'Fechas de clase'!$B$5:$B$102,1,0),M44+14),M44+7)))</f>
        <v/>
      </c>
      <c r="O44" s="288" t="str">
        <f>IF($H44="(en blanco)","",IF($H44="","",IFERROR(IF(VLOOKUP(N44+7,'Fechas de clase'!$B$5:$B$102,1,0),N44+14),N44+7)))</f>
        <v/>
      </c>
      <c r="P44" s="288" t="str">
        <f>IF($H44="(en blanco)","",IF($H44="","",IFERROR(IF(VLOOKUP(O44+7,'Fechas de clase'!$B$5:$B$102,1,0),O44+14),O44+7)))</f>
        <v/>
      </c>
      <c r="Q44" s="288" t="str">
        <f>IF($H44="(en blanco)","",IF($H44="","",IFERROR(IF(VLOOKUP(P44+7,'Fechas de clase'!$B$5:$B$102,1,0),P44+14),P44+7)))</f>
        <v/>
      </c>
      <c r="R44" s="288" t="str">
        <f>IF($H44="(en blanco)","",IF($H44="","",IFERROR(IF(VLOOKUP(Q44+7,'Fechas de clase'!$B$5:$B$102,1,0),Q44+14),Q44+7)))</f>
        <v/>
      </c>
      <c r="S44" s="288" t="str">
        <f>IF($H44="(en blanco)","",IF($H44="","",IFERROR(IF(VLOOKUP(R44+7,'Fechas de clase'!$B$5:$B$102,1,0),R44+14),R44+7)))</f>
        <v/>
      </c>
      <c r="T44" s="288" t="str">
        <f>IF($H44="(en blanco)","",IF($H44="","",IFERROR(IF(VLOOKUP(S44+7,'Fechas de clase'!$B$5:$B$102,1,0),S44+14),S44+7)))</f>
        <v/>
      </c>
      <c r="U44" s="288" t="str">
        <f>IF($H44="(en blanco)","",IF($H44="","",IFERROR(IF(VLOOKUP(T44+7,'Fechas de clase'!$B$5:$B$102,1,0),T44+14),T44+7)))</f>
        <v/>
      </c>
      <c r="V44" s="288" t="str">
        <f>IF($H44="(en blanco)","",IF($H44="","",IFERROR(IF(VLOOKUP(U44+7,'Fechas de clase'!$B$5:$B$102,1,0),U44+14),U44+7)))</f>
        <v/>
      </c>
      <c r="W44" s="288" t="str">
        <f>IF($H44="(en blanco)","",IF($H44="","",IFERROR(IF(VLOOKUP(V44+7,'Fechas de clase'!$B$5:$B$102,1,0),V44+14),V44+7)))</f>
        <v/>
      </c>
      <c r="X44" s="288" t="str">
        <f>IF($H44="(en blanco)","",IF($H44="","",IFERROR(IF(VLOOKUP(W44+7,'Fechas de clase'!$B$5:$B$102,1,0),W44+14),W44+7)))</f>
        <v/>
      </c>
      <c r="Y44" s="288" t="str">
        <f>IF($H44="(en blanco)","",IF($H44="","",IFERROR(IF(VLOOKUP(X44+7,'Fechas de clase'!$B$5:$B$102,1,0),X44+14),X44+7)))</f>
        <v/>
      </c>
    </row>
    <row r="45" spans="2:25">
      <c r="B45" s="289"/>
      <c r="J45" s="287" t="str">
        <f t="shared" si="0"/>
        <v/>
      </c>
      <c r="K45" s="288" t="str">
        <f>IF($H45="(en blanco)","",IF($H45="","",IFERROR(IF(VLOOKUP(H45+7,'Fechas de clase'!$B$5:$B$102,1,0),H45+14),H45+7)))</f>
        <v/>
      </c>
      <c r="L45" s="288" t="str">
        <f>IF($H45="(en blanco)","",IF($H45="","",IFERROR(IF(VLOOKUP(K45+7,'Fechas de clase'!$B$5:$B$102,1,0),K45+14),K45+7)))</f>
        <v/>
      </c>
      <c r="M45" s="288" t="str">
        <f>IF($H45="(en blanco)","",IF($H45="","",IFERROR(IF(VLOOKUP(L45+7,'Fechas de clase'!$B$5:$B$102,1,0),L45+14),L45+7)))</f>
        <v/>
      </c>
      <c r="N45" s="288" t="str">
        <f>IF($H45="(en blanco)","",IF($H45="","",IFERROR(IF(VLOOKUP(M45+7,'Fechas de clase'!$B$5:$B$102,1,0),M45+14),M45+7)))</f>
        <v/>
      </c>
      <c r="O45" s="288" t="str">
        <f>IF($H45="(en blanco)","",IF($H45="","",IFERROR(IF(VLOOKUP(N45+7,'Fechas de clase'!$B$5:$B$102,1,0),N45+14),N45+7)))</f>
        <v/>
      </c>
      <c r="P45" s="288" t="str">
        <f>IF($H45="(en blanco)","",IF($H45="","",IFERROR(IF(VLOOKUP(O45+7,'Fechas de clase'!$B$5:$B$102,1,0),O45+14),O45+7)))</f>
        <v/>
      </c>
      <c r="Q45" s="288" t="str">
        <f>IF($H45="(en blanco)","",IF($H45="","",IFERROR(IF(VLOOKUP(P45+7,'Fechas de clase'!$B$5:$B$102,1,0),P45+14),P45+7)))</f>
        <v/>
      </c>
      <c r="R45" s="288" t="str">
        <f>IF($H45="(en blanco)","",IF($H45="","",IFERROR(IF(VLOOKUP(Q45+7,'Fechas de clase'!$B$5:$B$102,1,0),Q45+14),Q45+7)))</f>
        <v/>
      </c>
      <c r="S45" s="288" t="str">
        <f>IF($H45="(en blanco)","",IF($H45="","",IFERROR(IF(VLOOKUP(R45+7,'Fechas de clase'!$B$5:$B$102,1,0),R45+14),R45+7)))</f>
        <v/>
      </c>
      <c r="T45" s="288" t="str">
        <f>IF($H45="(en blanco)","",IF($H45="","",IFERROR(IF(VLOOKUP(S45+7,'Fechas de clase'!$B$5:$B$102,1,0),S45+14),S45+7)))</f>
        <v/>
      </c>
      <c r="U45" s="288" t="str">
        <f>IF($H45="(en blanco)","",IF($H45="","",IFERROR(IF(VLOOKUP(T45+7,'Fechas de clase'!$B$5:$B$102,1,0),T45+14),T45+7)))</f>
        <v/>
      </c>
      <c r="V45" s="288" t="str">
        <f>IF($H45="(en blanco)","",IF($H45="","",IFERROR(IF(VLOOKUP(U45+7,'Fechas de clase'!$B$5:$B$102,1,0),U45+14),U45+7)))</f>
        <v/>
      </c>
      <c r="W45" s="288" t="str">
        <f>IF($H45="(en blanco)","",IF($H45="","",IFERROR(IF(VLOOKUP(V45+7,'Fechas de clase'!$B$5:$B$102,1,0),V45+14),V45+7)))</f>
        <v/>
      </c>
      <c r="X45" s="288" t="str">
        <f>IF($H45="(en blanco)","",IF($H45="","",IFERROR(IF(VLOOKUP(W45+7,'Fechas de clase'!$B$5:$B$102,1,0),W45+14),W45+7)))</f>
        <v/>
      </c>
      <c r="Y45" s="288" t="str">
        <f>IF($H45="(en blanco)","",IF($H45="","",IFERROR(IF(VLOOKUP(X45+7,'Fechas de clase'!$B$5:$B$102,1,0),X45+14),X45+7)))</f>
        <v/>
      </c>
    </row>
    <row r="46" spans="2:25">
      <c r="B46" s="289"/>
      <c r="J46" s="287" t="str">
        <f t="shared" si="0"/>
        <v/>
      </c>
      <c r="K46" s="288" t="str">
        <f>IF($H46="(en blanco)","",IF($H46="","",IFERROR(IF(VLOOKUP(H46+7,'Fechas de clase'!$B$5:$B$102,1,0),H46+14),H46+7)))</f>
        <v/>
      </c>
      <c r="L46" s="288" t="str">
        <f>IF($H46="(en blanco)","",IF($H46="","",IFERROR(IF(VLOOKUP(K46+7,'Fechas de clase'!$B$5:$B$102,1,0),K46+14),K46+7)))</f>
        <v/>
      </c>
      <c r="M46" s="288" t="str">
        <f>IF($H46="(en blanco)","",IF($H46="","",IFERROR(IF(VLOOKUP(L46+7,'Fechas de clase'!$B$5:$B$102,1,0),L46+14),L46+7)))</f>
        <v/>
      </c>
      <c r="N46" s="288" t="str">
        <f>IF($H46="(en blanco)","",IF($H46="","",IFERROR(IF(VLOOKUP(M46+7,'Fechas de clase'!$B$5:$B$102,1,0),M46+14),M46+7)))</f>
        <v/>
      </c>
      <c r="O46" s="288" t="str">
        <f>IF($H46="(en blanco)","",IF($H46="","",IFERROR(IF(VLOOKUP(N46+7,'Fechas de clase'!$B$5:$B$102,1,0),N46+14),N46+7)))</f>
        <v/>
      </c>
      <c r="P46" s="288" t="str">
        <f>IF($H46="(en blanco)","",IF($H46="","",IFERROR(IF(VLOOKUP(O46+7,'Fechas de clase'!$B$5:$B$102,1,0),O46+14),O46+7)))</f>
        <v/>
      </c>
      <c r="Q46" s="288" t="str">
        <f>IF($H46="(en blanco)","",IF($H46="","",IFERROR(IF(VLOOKUP(P46+7,'Fechas de clase'!$B$5:$B$102,1,0),P46+14),P46+7)))</f>
        <v/>
      </c>
      <c r="R46" s="288" t="str">
        <f>IF($H46="(en blanco)","",IF($H46="","",IFERROR(IF(VLOOKUP(Q46+7,'Fechas de clase'!$B$5:$B$102,1,0),Q46+14),Q46+7)))</f>
        <v/>
      </c>
      <c r="S46" s="288" t="str">
        <f>IF($H46="(en blanco)","",IF($H46="","",IFERROR(IF(VLOOKUP(R46+7,'Fechas de clase'!$B$5:$B$102,1,0),R46+14),R46+7)))</f>
        <v/>
      </c>
      <c r="T46" s="288" t="str">
        <f>IF($H46="(en blanco)","",IF($H46="","",IFERROR(IF(VLOOKUP(S46+7,'Fechas de clase'!$B$5:$B$102,1,0),S46+14),S46+7)))</f>
        <v/>
      </c>
      <c r="U46" s="288" t="str">
        <f>IF($H46="(en blanco)","",IF($H46="","",IFERROR(IF(VLOOKUP(T46+7,'Fechas de clase'!$B$5:$B$102,1,0),T46+14),T46+7)))</f>
        <v/>
      </c>
      <c r="V46" s="288" t="str">
        <f>IF($H46="(en blanco)","",IF($H46="","",IFERROR(IF(VLOOKUP(U46+7,'Fechas de clase'!$B$5:$B$102,1,0),U46+14),U46+7)))</f>
        <v/>
      </c>
      <c r="W46" s="288" t="str">
        <f>IF($H46="(en blanco)","",IF($H46="","",IFERROR(IF(VLOOKUP(V46+7,'Fechas de clase'!$B$5:$B$102,1,0),V46+14),V46+7)))</f>
        <v/>
      </c>
      <c r="X46" s="288" t="str">
        <f>IF($H46="(en blanco)","",IF($H46="","",IFERROR(IF(VLOOKUP(W46+7,'Fechas de clase'!$B$5:$B$102,1,0),W46+14),W46+7)))</f>
        <v/>
      </c>
      <c r="Y46" s="288" t="str">
        <f>IF($H46="(en blanco)","",IF($H46="","",IFERROR(IF(VLOOKUP(X46+7,'Fechas de clase'!$B$5:$B$102,1,0),X46+14),X46+7)))</f>
        <v/>
      </c>
    </row>
    <row r="47" spans="2:25">
      <c r="B47" s="289"/>
      <c r="J47" s="287" t="str">
        <f t="shared" si="0"/>
        <v/>
      </c>
      <c r="K47" s="288" t="str">
        <f>IF($H47="(en blanco)","",IF($H47="","",IFERROR(IF(VLOOKUP(H47+7,'Fechas de clase'!$B$5:$B$102,1,0),H47+14),H47+7)))</f>
        <v/>
      </c>
      <c r="L47" s="288" t="str">
        <f>IF($H47="(en blanco)","",IF($H47="","",IFERROR(IF(VLOOKUP(K47+7,'Fechas de clase'!$B$5:$B$102,1,0),K47+14),K47+7)))</f>
        <v/>
      </c>
      <c r="M47" s="288" t="str">
        <f>IF($H47="(en blanco)","",IF($H47="","",IFERROR(IF(VLOOKUP(L47+7,'Fechas de clase'!$B$5:$B$102,1,0),L47+14),L47+7)))</f>
        <v/>
      </c>
      <c r="N47" s="288" t="str">
        <f>IF($H47="(en blanco)","",IF($H47="","",IFERROR(IF(VLOOKUP(M47+7,'Fechas de clase'!$B$5:$B$102,1,0),M47+14),M47+7)))</f>
        <v/>
      </c>
      <c r="O47" s="288" t="str">
        <f>IF($H47="(en blanco)","",IF($H47="","",IFERROR(IF(VLOOKUP(N47+7,'Fechas de clase'!$B$5:$B$102,1,0),N47+14),N47+7)))</f>
        <v/>
      </c>
      <c r="P47" s="288" t="str">
        <f>IF($H47="(en blanco)","",IF($H47="","",IFERROR(IF(VLOOKUP(O47+7,'Fechas de clase'!$B$5:$B$102,1,0),O47+14),O47+7)))</f>
        <v/>
      </c>
      <c r="Q47" s="288" t="str">
        <f>IF($H47="(en blanco)","",IF($H47="","",IFERROR(IF(VLOOKUP(P47+7,'Fechas de clase'!$B$5:$B$102,1,0),P47+14),P47+7)))</f>
        <v/>
      </c>
      <c r="R47" s="288" t="str">
        <f>IF($H47="(en blanco)","",IF($H47="","",IFERROR(IF(VLOOKUP(Q47+7,'Fechas de clase'!$B$5:$B$102,1,0),Q47+14),Q47+7)))</f>
        <v/>
      </c>
      <c r="S47" s="288" t="str">
        <f>IF($H47="(en blanco)","",IF($H47="","",IFERROR(IF(VLOOKUP(R47+7,'Fechas de clase'!$B$5:$B$102,1,0),R47+14),R47+7)))</f>
        <v/>
      </c>
      <c r="T47" s="288" t="str">
        <f>IF($H47="(en blanco)","",IF($H47="","",IFERROR(IF(VLOOKUP(S47+7,'Fechas de clase'!$B$5:$B$102,1,0),S47+14),S47+7)))</f>
        <v/>
      </c>
      <c r="U47" s="288" t="str">
        <f>IF($H47="(en blanco)","",IF($H47="","",IFERROR(IF(VLOOKUP(T47+7,'Fechas de clase'!$B$5:$B$102,1,0),T47+14),T47+7)))</f>
        <v/>
      </c>
      <c r="V47" s="288" t="str">
        <f>IF($H47="(en blanco)","",IF($H47="","",IFERROR(IF(VLOOKUP(U47+7,'Fechas de clase'!$B$5:$B$102,1,0),U47+14),U47+7)))</f>
        <v/>
      </c>
      <c r="W47" s="288" t="str">
        <f>IF($H47="(en blanco)","",IF($H47="","",IFERROR(IF(VLOOKUP(V47+7,'Fechas de clase'!$B$5:$B$102,1,0),V47+14),V47+7)))</f>
        <v/>
      </c>
      <c r="X47" s="288" t="str">
        <f>IF($H47="(en blanco)","",IF($H47="","",IFERROR(IF(VLOOKUP(W47+7,'Fechas de clase'!$B$5:$B$102,1,0),W47+14),W47+7)))</f>
        <v/>
      </c>
      <c r="Y47" s="288" t="str">
        <f>IF($H47="(en blanco)","",IF($H47="","",IFERROR(IF(VLOOKUP(X47+7,'Fechas de clase'!$B$5:$B$102,1,0),X47+14),X47+7)))</f>
        <v/>
      </c>
    </row>
    <row r="48" spans="2:25">
      <c r="B48" s="289"/>
      <c r="J48" s="287" t="str">
        <f t="shared" si="0"/>
        <v/>
      </c>
      <c r="K48" s="288" t="str">
        <f>IF($H48="(en blanco)","",IF($H48="","",IFERROR(IF(VLOOKUP(H48+7,'Fechas de clase'!$B$5:$B$102,1,0),H48+14),H48+7)))</f>
        <v/>
      </c>
      <c r="L48" s="288" t="str">
        <f>IF($H48="(en blanco)","",IF($H48="","",IFERROR(IF(VLOOKUP(K48+7,'Fechas de clase'!$B$5:$B$102,1,0),K48+14),K48+7)))</f>
        <v/>
      </c>
      <c r="M48" s="288" t="str">
        <f>IF($H48="(en blanco)","",IF($H48="","",IFERROR(IF(VLOOKUP(L48+7,'Fechas de clase'!$B$5:$B$102,1,0),L48+14),L48+7)))</f>
        <v/>
      </c>
      <c r="N48" s="288" t="str">
        <f>IF($H48="(en blanco)","",IF($H48="","",IFERROR(IF(VLOOKUP(M48+7,'Fechas de clase'!$B$5:$B$102,1,0),M48+14),M48+7)))</f>
        <v/>
      </c>
      <c r="O48" s="288" t="str">
        <f>IF($H48="(en blanco)","",IF($H48="","",IFERROR(IF(VLOOKUP(N48+7,'Fechas de clase'!$B$5:$B$102,1,0),N48+14),N48+7)))</f>
        <v/>
      </c>
      <c r="P48" s="288" t="str">
        <f>IF($H48="(en blanco)","",IF($H48="","",IFERROR(IF(VLOOKUP(O48+7,'Fechas de clase'!$B$5:$B$102,1,0),O48+14),O48+7)))</f>
        <v/>
      </c>
      <c r="Q48" s="288" t="str">
        <f>IF($H48="(en blanco)","",IF($H48="","",IFERROR(IF(VLOOKUP(P48+7,'Fechas de clase'!$B$5:$B$102,1,0),P48+14),P48+7)))</f>
        <v/>
      </c>
      <c r="R48" s="288" t="str">
        <f>IF($H48="(en blanco)","",IF($H48="","",IFERROR(IF(VLOOKUP(Q48+7,'Fechas de clase'!$B$5:$B$102,1,0),Q48+14),Q48+7)))</f>
        <v/>
      </c>
      <c r="S48" s="288" t="str">
        <f>IF($H48="(en blanco)","",IF($H48="","",IFERROR(IF(VLOOKUP(R48+7,'Fechas de clase'!$B$5:$B$102,1,0),R48+14),R48+7)))</f>
        <v/>
      </c>
      <c r="T48" s="288" t="str">
        <f>IF($H48="(en blanco)","",IF($H48="","",IFERROR(IF(VLOOKUP(S48+7,'Fechas de clase'!$B$5:$B$102,1,0),S48+14),S48+7)))</f>
        <v/>
      </c>
      <c r="U48" s="288" t="str">
        <f>IF($H48="(en blanco)","",IF($H48="","",IFERROR(IF(VLOOKUP(T48+7,'Fechas de clase'!$B$5:$B$102,1,0),T48+14),T48+7)))</f>
        <v/>
      </c>
      <c r="V48" s="288" t="str">
        <f>IF($H48="(en blanco)","",IF($H48="","",IFERROR(IF(VLOOKUP(U48+7,'Fechas de clase'!$B$5:$B$102,1,0),U48+14),U48+7)))</f>
        <v/>
      </c>
      <c r="W48" s="288" t="str">
        <f>IF($H48="(en blanco)","",IF($H48="","",IFERROR(IF(VLOOKUP(V48+7,'Fechas de clase'!$B$5:$B$102,1,0),V48+14),V48+7)))</f>
        <v/>
      </c>
      <c r="X48" s="288" t="str">
        <f>IF($H48="(en blanco)","",IF($H48="","",IFERROR(IF(VLOOKUP(W48+7,'Fechas de clase'!$B$5:$B$102,1,0),W48+14),W48+7)))</f>
        <v/>
      </c>
      <c r="Y48" s="288" t="str">
        <f>IF($H48="(en blanco)","",IF($H48="","",IFERROR(IF(VLOOKUP(X48+7,'Fechas de clase'!$B$5:$B$102,1,0),X48+14),X48+7)))</f>
        <v/>
      </c>
    </row>
    <row r="49" spans="2:25">
      <c r="B49" s="289"/>
      <c r="J49" s="287" t="str">
        <f t="shared" si="0"/>
        <v/>
      </c>
      <c r="K49" s="288" t="str">
        <f>IF($H49="(en blanco)","",IF($H49="","",IFERROR(IF(VLOOKUP(H49+7,'Fechas de clase'!$B$5:$B$102,1,0),H49+14),H49+7)))</f>
        <v/>
      </c>
      <c r="L49" s="288" t="str">
        <f>IF($H49="(en blanco)","",IF($H49="","",IFERROR(IF(VLOOKUP(K49+7,'Fechas de clase'!$B$5:$B$102,1,0),K49+14),K49+7)))</f>
        <v/>
      </c>
      <c r="M49" s="288" t="str">
        <f>IF($H49="(en blanco)","",IF($H49="","",IFERROR(IF(VLOOKUP(L49+7,'Fechas de clase'!$B$5:$B$102,1,0),L49+14),L49+7)))</f>
        <v/>
      </c>
      <c r="N49" s="288" t="str">
        <f>IF($H49="(en blanco)","",IF($H49="","",IFERROR(IF(VLOOKUP(M49+7,'Fechas de clase'!$B$5:$B$102,1,0),M49+14),M49+7)))</f>
        <v/>
      </c>
      <c r="O49" s="288" t="str">
        <f>IF($H49="(en blanco)","",IF($H49="","",IFERROR(IF(VLOOKUP(N49+7,'Fechas de clase'!$B$5:$B$102,1,0),N49+14),N49+7)))</f>
        <v/>
      </c>
      <c r="P49" s="288" t="str">
        <f>IF($H49="(en blanco)","",IF($H49="","",IFERROR(IF(VLOOKUP(O49+7,'Fechas de clase'!$B$5:$B$102,1,0),O49+14),O49+7)))</f>
        <v/>
      </c>
      <c r="Q49" s="288" t="str">
        <f>IF($H49="(en blanco)","",IF($H49="","",IFERROR(IF(VLOOKUP(P49+7,'Fechas de clase'!$B$5:$B$102,1,0),P49+14),P49+7)))</f>
        <v/>
      </c>
      <c r="R49" s="288" t="str">
        <f>IF($H49="(en blanco)","",IF($H49="","",IFERROR(IF(VLOOKUP(Q49+7,'Fechas de clase'!$B$5:$B$102,1,0),Q49+14),Q49+7)))</f>
        <v/>
      </c>
      <c r="S49" s="288" t="str">
        <f>IF($H49="(en blanco)","",IF($H49="","",IFERROR(IF(VLOOKUP(R49+7,'Fechas de clase'!$B$5:$B$102,1,0),R49+14),R49+7)))</f>
        <v/>
      </c>
      <c r="T49" s="288" t="str">
        <f>IF($H49="(en blanco)","",IF($H49="","",IFERROR(IF(VLOOKUP(S49+7,'Fechas de clase'!$B$5:$B$102,1,0),S49+14),S49+7)))</f>
        <v/>
      </c>
      <c r="U49" s="288" t="str">
        <f>IF($H49="(en blanco)","",IF($H49="","",IFERROR(IF(VLOOKUP(T49+7,'Fechas de clase'!$B$5:$B$102,1,0),T49+14),T49+7)))</f>
        <v/>
      </c>
      <c r="V49" s="288" t="str">
        <f>IF($H49="(en blanco)","",IF($H49="","",IFERROR(IF(VLOOKUP(U49+7,'Fechas de clase'!$B$5:$B$102,1,0),U49+14),U49+7)))</f>
        <v/>
      </c>
      <c r="W49" s="288" t="str">
        <f>IF($H49="(en blanco)","",IF($H49="","",IFERROR(IF(VLOOKUP(V49+7,'Fechas de clase'!$B$5:$B$102,1,0),V49+14),V49+7)))</f>
        <v/>
      </c>
      <c r="X49" s="288" t="str">
        <f>IF($H49="(en blanco)","",IF($H49="","",IFERROR(IF(VLOOKUP(W49+7,'Fechas de clase'!$B$5:$B$102,1,0),W49+14),W49+7)))</f>
        <v/>
      </c>
      <c r="Y49" s="288" t="str">
        <f>IF($H49="(en blanco)","",IF($H49="","",IFERROR(IF(VLOOKUP(X49+7,'Fechas de clase'!$B$5:$B$102,1,0),X49+14),X49+7)))</f>
        <v/>
      </c>
    </row>
    <row r="50" spans="2:25">
      <c r="B50" s="289"/>
      <c r="J50" s="287" t="str">
        <f t="shared" si="0"/>
        <v/>
      </c>
      <c r="K50" s="288" t="str">
        <f>IF($H50="(en blanco)","",IF($H50="","",IFERROR(IF(VLOOKUP(H50+7,'Fechas de clase'!$B$5:$B$102,1,0),H50+14),H50+7)))</f>
        <v/>
      </c>
      <c r="L50" s="288" t="str">
        <f>IF($H50="(en blanco)","",IF($H50="","",IFERROR(IF(VLOOKUP(K50+7,'Fechas de clase'!$B$5:$B$102,1,0),K50+14),K50+7)))</f>
        <v/>
      </c>
      <c r="M50" s="288" t="str">
        <f>IF($H50="(en blanco)","",IF($H50="","",IFERROR(IF(VLOOKUP(L50+7,'Fechas de clase'!$B$5:$B$102,1,0),L50+14),L50+7)))</f>
        <v/>
      </c>
      <c r="N50" s="288" t="str">
        <f>IF($H50="(en blanco)","",IF($H50="","",IFERROR(IF(VLOOKUP(M50+7,'Fechas de clase'!$B$5:$B$102,1,0),M50+14),M50+7)))</f>
        <v/>
      </c>
      <c r="O50" s="288" t="str">
        <f>IF($H50="(en blanco)","",IF($H50="","",IFERROR(IF(VLOOKUP(N50+7,'Fechas de clase'!$B$5:$B$102,1,0),N50+14),N50+7)))</f>
        <v/>
      </c>
      <c r="P50" s="288" t="str">
        <f>IF($H50="(en blanco)","",IF($H50="","",IFERROR(IF(VLOOKUP(O50+7,'Fechas de clase'!$B$5:$B$102,1,0),O50+14),O50+7)))</f>
        <v/>
      </c>
      <c r="Q50" s="288" t="str">
        <f>IF($H50="(en blanco)","",IF($H50="","",IFERROR(IF(VLOOKUP(P50+7,'Fechas de clase'!$B$5:$B$102,1,0),P50+14),P50+7)))</f>
        <v/>
      </c>
      <c r="R50" s="288" t="str">
        <f>IF($H50="(en blanco)","",IF($H50="","",IFERROR(IF(VLOOKUP(Q50+7,'Fechas de clase'!$B$5:$B$102,1,0),Q50+14),Q50+7)))</f>
        <v/>
      </c>
      <c r="S50" s="288" t="str">
        <f>IF($H50="(en blanco)","",IF($H50="","",IFERROR(IF(VLOOKUP(R50+7,'Fechas de clase'!$B$5:$B$102,1,0),R50+14),R50+7)))</f>
        <v/>
      </c>
      <c r="T50" s="288" t="str">
        <f>IF($H50="(en blanco)","",IF($H50="","",IFERROR(IF(VLOOKUP(S50+7,'Fechas de clase'!$B$5:$B$102,1,0),S50+14),S50+7)))</f>
        <v/>
      </c>
      <c r="U50" s="288" t="str">
        <f>IF($H50="(en blanco)","",IF($H50="","",IFERROR(IF(VLOOKUP(T50+7,'Fechas de clase'!$B$5:$B$102,1,0),T50+14),T50+7)))</f>
        <v/>
      </c>
      <c r="V50" s="288" t="str">
        <f>IF($H50="(en blanco)","",IF($H50="","",IFERROR(IF(VLOOKUP(U50+7,'Fechas de clase'!$B$5:$B$102,1,0),U50+14),U50+7)))</f>
        <v/>
      </c>
      <c r="W50" s="288" t="str">
        <f>IF($H50="(en blanco)","",IF($H50="","",IFERROR(IF(VLOOKUP(V50+7,'Fechas de clase'!$B$5:$B$102,1,0),V50+14),V50+7)))</f>
        <v/>
      </c>
      <c r="X50" s="288" t="str">
        <f>IF($H50="(en blanco)","",IF($H50="","",IFERROR(IF(VLOOKUP(W50+7,'Fechas de clase'!$B$5:$B$102,1,0),W50+14),W50+7)))</f>
        <v/>
      </c>
      <c r="Y50" s="288" t="str">
        <f>IF($H50="(en blanco)","",IF($H50="","",IFERROR(IF(VLOOKUP(X50+7,'Fechas de clase'!$B$5:$B$102,1,0),X50+14),X50+7)))</f>
        <v/>
      </c>
    </row>
    <row r="51" spans="2:25">
      <c r="B51" s="289"/>
      <c r="J51" s="287" t="str">
        <f t="shared" si="0"/>
        <v/>
      </c>
      <c r="K51" s="288" t="str">
        <f>IF($H51="(en blanco)","",IF($H51="","",IFERROR(IF(VLOOKUP(H51+7,'Fechas de clase'!$B$5:$B$102,1,0),H51+14),H51+7)))</f>
        <v/>
      </c>
      <c r="L51" s="288" t="str">
        <f>IF($H51="(en blanco)","",IF($H51="","",IFERROR(IF(VLOOKUP(K51+7,'Fechas de clase'!$B$5:$B$102,1,0),K51+14),K51+7)))</f>
        <v/>
      </c>
      <c r="M51" s="288" t="str">
        <f>IF($H51="(en blanco)","",IF($H51="","",IFERROR(IF(VLOOKUP(L51+7,'Fechas de clase'!$B$5:$B$102,1,0),L51+14),L51+7)))</f>
        <v/>
      </c>
      <c r="N51" s="288" t="str">
        <f>IF($H51="(en blanco)","",IF($H51="","",IFERROR(IF(VLOOKUP(M51+7,'Fechas de clase'!$B$5:$B$102,1,0),M51+14),M51+7)))</f>
        <v/>
      </c>
      <c r="O51" s="288" t="str">
        <f>IF($H51="(en blanco)","",IF($H51="","",IFERROR(IF(VLOOKUP(N51+7,'Fechas de clase'!$B$5:$B$102,1,0),N51+14),N51+7)))</f>
        <v/>
      </c>
      <c r="P51" s="288" t="str">
        <f>IF($H51="(en blanco)","",IF($H51="","",IFERROR(IF(VLOOKUP(O51+7,'Fechas de clase'!$B$5:$B$102,1,0),O51+14),O51+7)))</f>
        <v/>
      </c>
      <c r="Q51" s="288" t="str">
        <f>IF($H51="(en blanco)","",IF($H51="","",IFERROR(IF(VLOOKUP(P51+7,'Fechas de clase'!$B$5:$B$102,1,0),P51+14),P51+7)))</f>
        <v/>
      </c>
      <c r="R51" s="288" t="str">
        <f>IF($H51="(en blanco)","",IF($H51="","",IFERROR(IF(VLOOKUP(Q51+7,'Fechas de clase'!$B$5:$B$102,1,0),Q51+14),Q51+7)))</f>
        <v/>
      </c>
      <c r="S51" s="288" t="str">
        <f>IF($H51="(en blanco)","",IF($H51="","",IFERROR(IF(VLOOKUP(R51+7,'Fechas de clase'!$B$5:$B$102,1,0),R51+14),R51+7)))</f>
        <v/>
      </c>
      <c r="T51" s="288" t="str">
        <f>IF($H51="(en blanco)","",IF($H51="","",IFERROR(IF(VLOOKUP(S51+7,'Fechas de clase'!$B$5:$B$102,1,0),S51+14),S51+7)))</f>
        <v/>
      </c>
      <c r="U51" s="288" t="str">
        <f>IF($H51="(en blanco)","",IF($H51="","",IFERROR(IF(VLOOKUP(T51+7,'Fechas de clase'!$B$5:$B$102,1,0),T51+14),T51+7)))</f>
        <v/>
      </c>
      <c r="V51" s="288" t="str">
        <f>IF($H51="(en blanco)","",IF($H51="","",IFERROR(IF(VLOOKUP(U51+7,'Fechas de clase'!$B$5:$B$102,1,0),U51+14),U51+7)))</f>
        <v/>
      </c>
      <c r="W51" s="288" t="str">
        <f>IF($H51="(en blanco)","",IF($H51="","",IFERROR(IF(VLOOKUP(V51+7,'Fechas de clase'!$B$5:$B$102,1,0),V51+14),V51+7)))</f>
        <v/>
      </c>
      <c r="X51" s="288" t="str">
        <f>IF($H51="(en blanco)","",IF($H51="","",IFERROR(IF(VLOOKUP(W51+7,'Fechas de clase'!$B$5:$B$102,1,0),W51+14),W51+7)))</f>
        <v/>
      </c>
      <c r="Y51" s="288" t="str">
        <f>IF($H51="(en blanco)","",IF($H51="","",IFERROR(IF(VLOOKUP(X51+7,'Fechas de clase'!$B$5:$B$102,1,0),X51+14),X51+7)))</f>
        <v/>
      </c>
    </row>
    <row r="52" spans="2:25">
      <c r="B52" s="289"/>
      <c r="J52" s="287" t="str">
        <f t="shared" si="0"/>
        <v/>
      </c>
      <c r="K52" s="288" t="str">
        <f>IF($H52="(en blanco)","",IF($H52="","",IFERROR(IF(VLOOKUP(H52+7,'Fechas de clase'!$B$5:$B$102,1,0),H52+14),H52+7)))</f>
        <v/>
      </c>
      <c r="L52" s="288" t="str">
        <f>IF($H52="(en blanco)","",IF($H52="","",IFERROR(IF(VLOOKUP(K52+7,'Fechas de clase'!$B$5:$B$102,1,0),K52+14),K52+7)))</f>
        <v/>
      </c>
      <c r="M52" s="288" t="str">
        <f>IF($H52="(en blanco)","",IF($H52="","",IFERROR(IF(VLOOKUP(L52+7,'Fechas de clase'!$B$5:$B$102,1,0),L52+14),L52+7)))</f>
        <v/>
      </c>
      <c r="N52" s="288" t="str">
        <f>IF($H52="(en blanco)","",IF($H52="","",IFERROR(IF(VLOOKUP(M52+7,'Fechas de clase'!$B$5:$B$102,1,0),M52+14),M52+7)))</f>
        <v/>
      </c>
      <c r="O52" s="288" t="str">
        <f>IF($H52="(en blanco)","",IF($H52="","",IFERROR(IF(VLOOKUP(N52+7,'Fechas de clase'!$B$5:$B$102,1,0),N52+14),N52+7)))</f>
        <v/>
      </c>
      <c r="P52" s="288" t="str">
        <f>IF($H52="(en blanco)","",IF($H52="","",IFERROR(IF(VLOOKUP(O52+7,'Fechas de clase'!$B$5:$B$102,1,0),O52+14),O52+7)))</f>
        <v/>
      </c>
      <c r="Q52" s="288" t="str">
        <f>IF($H52="(en blanco)","",IF($H52="","",IFERROR(IF(VLOOKUP(P52+7,'Fechas de clase'!$B$5:$B$102,1,0),P52+14),P52+7)))</f>
        <v/>
      </c>
      <c r="R52" s="288" t="str">
        <f>IF($H52="(en blanco)","",IF($H52="","",IFERROR(IF(VLOOKUP(Q52+7,'Fechas de clase'!$B$5:$B$102,1,0),Q52+14),Q52+7)))</f>
        <v/>
      </c>
      <c r="S52" s="288" t="str">
        <f>IF($H52="(en blanco)","",IF($H52="","",IFERROR(IF(VLOOKUP(R52+7,'Fechas de clase'!$B$5:$B$102,1,0),R52+14),R52+7)))</f>
        <v/>
      </c>
      <c r="T52" s="288" t="str">
        <f>IF($H52="(en blanco)","",IF($H52="","",IFERROR(IF(VLOOKUP(S52+7,'Fechas de clase'!$B$5:$B$102,1,0),S52+14),S52+7)))</f>
        <v/>
      </c>
      <c r="U52" s="288" t="str">
        <f>IF($H52="(en blanco)","",IF($H52="","",IFERROR(IF(VLOOKUP(T52+7,'Fechas de clase'!$B$5:$B$102,1,0),T52+14),T52+7)))</f>
        <v/>
      </c>
      <c r="V52" s="288" t="str">
        <f>IF($H52="(en blanco)","",IF($H52="","",IFERROR(IF(VLOOKUP(U52+7,'Fechas de clase'!$B$5:$B$102,1,0),U52+14),U52+7)))</f>
        <v/>
      </c>
      <c r="W52" s="288" t="str">
        <f>IF($H52="(en blanco)","",IF($H52="","",IFERROR(IF(VLOOKUP(V52+7,'Fechas de clase'!$B$5:$B$102,1,0),V52+14),V52+7)))</f>
        <v/>
      </c>
      <c r="X52" s="288" t="str">
        <f>IF($H52="(en blanco)","",IF($H52="","",IFERROR(IF(VLOOKUP(W52+7,'Fechas de clase'!$B$5:$B$102,1,0),W52+14),W52+7)))</f>
        <v/>
      </c>
      <c r="Y52" s="288" t="str">
        <f>IF($H52="(en blanco)","",IF($H52="","",IFERROR(IF(VLOOKUP(X52+7,'Fechas de clase'!$B$5:$B$102,1,0),X52+14),X52+7)))</f>
        <v/>
      </c>
    </row>
    <row r="53" spans="2:25">
      <c r="B53" s="289"/>
      <c r="J53" s="287" t="str">
        <f t="shared" si="0"/>
        <v/>
      </c>
      <c r="K53" s="288" t="str">
        <f>IF($H53="(en blanco)","",IF($H53="","",IFERROR(IF(VLOOKUP(H53+7,'Fechas de clase'!$B$5:$B$102,1,0),H53+14),H53+7)))</f>
        <v/>
      </c>
      <c r="L53" s="288" t="str">
        <f>IF($H53="(en blanco)","",IF($H53="","",IFERROR(IF(VLOOKUP(K53+7,'Fechas de clase'!$B$5:$B$102,1,0),K53+14),K53+7)))</f>
        <v/>
      </c>
      <c r="M53" s="288" t="str">
        <f>IF($H53="(en blanco)","",IF($H53="","",IFERROR(IF(VLOOKUP(L53+7,'Fechas de clase'!$B$5:$B$102,1,0),L53+14),L53+7)))</f>
        <v/>
      </c>
      <c r="N53" s="288" t="str">
        <f>IF($H53="(en blanco)","",IF($H53="","",IFERROR(IF(VLOOKUP(M53+7,'Fechas de clase'!$B$5:$B$102,1,0),M53+14),M53+7)))</f>
        <v/>
      </c>
      <c r="O53" s="288" t="str">
        <f>IF($H53="(en blanco)","",IF($H53="","",IFERROR(IF(VLOOKUP(N53+7,'Fechas de clase'!$B$5:$B$102,1,0),N53+14),N53+7)))</f>
        <v/>
      </c>
      <c r="P53" s="288" t="str">
        <f>IF($H53="(en blanco)","",IF($H53="","",IFERROR(IF(VLOOKUP(O53+7,'Fechas de clase'!$B$5:$B$102,1,0),O53+14),O53+7)))</f>
        <v/>
      </c>
      <c r="Q53" s="288" t="str">
        <f>IF($H53="(en blanco)","",IF($H53="","",IFERROR(IF(VLOOKUP(P53+7,'Fechas de clase'!$B$5:$B$102,1,0),P53+14),P53+7)))</f>
        <v/>
      </c>
      <c r="R53" s="288" t="str">
        <f>IF($H53="(en blanco)","",IF($H53="","",IFERROR(IF(VLOOKUP(Q53+7,'Fechas de clase'!$B$5:$B$102,1,0),Q53+14),Q53+7)))</f>
        <v/>
      </c>
      <c r="S53" s="288" t="str">
        <f>IF($H53="(en blanco)","",IF($H53="","",IFERROR(IF(VLOOKUP(R53+7,'Fechas de clase'!$B$5:$B$102,1,0),R53+14),R53+7)))</f>
        <v/>
      </c>
      <c r="T53" s="288" t="str">
        <f>IF($H53="(en blanco)","",IF($H53="","",IFERROR(IF(VLOOKUP(S53+7,'Fechas de clase'!$B$5:$B$102,1,0),S53+14),S53+7)))</f>
        <v/>
      </c>
      <c r="U53" s="288" t="str">
        <f>IF($H53="(en blanco)","",IF($H53="","",IFERROR(IF(VLOOKUP(T53+7,'Fechas de clase'!$B$5:$B$102,1,0),T53+14),T53+7)))</f>
        <v/>
      </c>
      <c r="V53" s="288" t="str">
        <f>IF($H53="(en blanco)","",IF($H53="","",IFERROR(IF(VLOOKUP(U53+7,'Fechas de clase'!$B$5:$B$102,1,0),U53+14),U53+7)))</f>
        <v/>
      </c>
      <c r="W53" s="288" t="str">
        <f>IF($H53="(en blanco)","",IF($H53="","",IFERROR(IF(VLOOKUP(V53+7,'Fechas de clase'!$B$5:$B$102,1,0),V53+14),V53+7)))</f>
        <v/>
      </c>
      <c r="X53" s="288" t="str">
        <f>IF($H53="(en blanco)","",IF($H53="","",IFERROR(IF(VLOOKUP(W53+7,'Fechas de clase'!$B$5:$B$102,1,0),W53+14),W53+7)))</f>
        <v/>
      </c>
      <c r="Y53" s="288" t="str">
        <f>IF($H53="(en blanco)","",IF($H53="","",IFERROR(IF(VLOOKUP(X53+7,'Fechas de clase'!$B$5:$B$102,1,0),X53+14),X53+7)))</f>
        <v/>
      </c>
    </row>
    <row r="54" spans="2:25">
      <c r="B54" s="289"/>
      <c r="J54" s="287" t="str">
        <f t="shared" si="0"/>
        <v/>
      </c>
      <c r="K54" s="288" t="str">
        <f>IF($H54="(en blanco)","",IF($H54="","",IFERROR(IF(VLOOKUP(H54+7,'Fechas de clase'!$B$5:$B$102,1,0),H54+14),H54+7)))</f>
        <v/>
      </c>
      <c r="L54" s="288" t="str">
        <f>IF($H54="(en blanco)","",IF($H54="","",IFERROR(IF(VLOOKUP(K54+7,'Fechas de clase'!$B$5:$B$102,1,0),K54+14),K54+7)))</f>
        <v/>
      </c>
      <c r="M54" s="288" t="str">
        <f>IF($H54="(en blanco)","",IF($H54="","",IFERROR(IF(VLOOKUP(L54+7,'Fechas de clase'!$B$5:$B$102,1,0),L54+14),L54+7)))</f>
        <v/>
      </c>
      <c r="N54" s="288" t="str">
        <f>IF($H54="(en blanco)","",IF($H54="","",IFERROR(IF(VLOOKUP(M54+7,'Fechas de clase'!$B$5:$B$102,1,0),M54+14),M54+7)))</f>
        <v/>
      </c>
      <c r="O54" s="288" t="str">
        <f>IF($H54="(en blanco)","",IF($H54="","",IFERROR(IF(VLOOKUP(N54+7,'Fechas de clase'!$B$5:$B$102,1,0),N54+14),N54+7)))</f>
        <v/>
      </c>
      <c r="P54" s="288" t="str">
        <f>IF($H54="(en blanco)","",IF($H54="","",IFERROR(IF(VLOOKUP(O54+7,'Fechas de clase'!$B$5:$B$102,1,0),O54+14),O54+7)))</f>
        <v/>
      </c>
      <c r="Q54" s="288" t="str">
        <f>IF($H54="(en blanco)","",IF($H54="","",IFERROR(IF(VLOOKUP(P54+7,'Fechas de clase'!$B$5:$B$102,1,0),P54+14),P54+7)))</f>
        <v/>
      </c>
      <c r="R54" s="288" t="str">
        <f>IF($H54="(en blanco)","",IF($H54="","",IFERROR(IF(VLOOKUP(Q54+7,'Fechas de clase'!$B$5:$B$102,1,0),Q54+14),Q54+7)))</f>
        <v/>
      </c>
      <c r="S54" s="288" t="str">
        <f>IF($H54="(en blanco)","",IF($H54="","",IFERROR(IF(VLOOKUP(R54+7,'Fechas de clase'!$B$5:$B$102,1,0),R54+14),R54+7)))</f>
        <v/>
      </c>
      <c r="T54" s="288" t="str">
        <f>IF($H54="(en blanco)","",IF($H54="","",IFERROR(IF(VLOOKUP(S54+7,'Fechas de clase'!$B$5:$B$102,1,0),S54+14),S54+7)))</f>
        <v/>
      </c>
      <c r="U54" s="288" t="str">
        <f>IF($H54="(en blanco)","",IF($H54="","",IFERROR(IF(VLOOKUP(T54+7,'Fechas de clase'!$B$5:$B$102,1,0),T54+14),T54+7)))</f>
        <v/>
      </c>
      <c r="V54" s="288" t="str">
        <f>IF($H54="(en blanco)","",IF($H54="","",IFERROR(IF(VLOOKUP(U54+7,'Fechas de clase'!$B$5:$B$102,1,0),U54+14),U54+7)))</f>
        <v/>
      </c>
      <c r="W54" s="288" t="str">
        <f>IF($H54="(en blanco)","",IF($H54="","",IFERROR(IF(VLOOKUP(V54+7,'Fechas de clase'!$B$5:$B$102,1,0),V54+14),V54+7)))</f>
        <v/>
      </c>
      <c r="X54" s="288" t="str">
        <f>IF($H54="(en blanco)","",IF($H54="","",IFERROR(IF(VLOOKUP(W54+7,'Fechas de clase'!$B$5:$B$102,1,0),W54+14),W54+7)))</f>
        <v/>
      </c>
      <c r="Y54" s="288" t="str">
        <f>IF($H54="(en blanco)","",IF($H54="","",IFERROR(IF(VLOOKUP(X54+7,'Fechas de clase'!$B$5:$B$102,1,0),X54+14),X54+7)))</f>
        <v/>
      </c>
    </row>
    <row r="55" spans="2:25">
      <c r="B55" s="289"/>
      <c r="J55" s="287" t="str">
        <f t="shared" si="0"/>
        <v/>
      </c>
      <c r="K55" s="288" t="str">
        <f>IF($H55="(en blanco)","",IF($H55="","",IFERROR(IF(VLOOKUP(H55+7,'Fechas de clase'!$B$5:$B$102,1,0),H55+14),H55+7)))</f>
        <v/>
      </c>
      <c r="L55" s="288" t="str">
        <f>IF($H55="(en blanco)","",IF($H55="","",IFERROR(IF(VLOOKUP(K55+7,'Fechas de clase'!$B$5:$B$102,1,0),K55+14),K55+7)))</f>
        <v/>
      </c>
      <c r="M55" s="288" t="str">
        <f>IF($H55="(en blanco)","",IF($H55="","",IFERROR(IF(VLOOKUP(L55+7,'Fechas de clase'!$B$5:$B$102,1,0),L55+14),L55+7)))</f>
        <v/>
      </c>
      <c r="N55" s="288" t="str">
        <f>IF($H55="(en blanco)","",IF($H55="","",IFERROR(IF(VLOOKUP(M55+7,'Fechas de clase'!$B$5:$B$102,1,0),M55+14),M55+7)))</f>
        <v/>
      </c>
      <c r="O55" s="288" t="str">
        <f>IF($H55="(en blanco)","",IF($H55="","",IFERROR(IF(VLOOKUP(N55+7,'Fechas de clase'!$B$5:$B$102,1,0),N55+14),N55+7)))</f>
        <v/>
      </c>
      <c r="P55" s="288" t="str">
        <f>IF($H55="(en blanco)","",IF($H55="","",IFERROR(IF(VLOOKUP(O55+7,'Fechas de clase'!$B$5:$B$102,1,0),O55+14),O55+7)))</f>
        <v/>
      </c>
      <c r="Q55" s="288" t="str">
        <f>IF($H55="(en blanco)","",IF($H55="","",IFERROR(IF(VLOOKUP(P55+7,'Fechas de clase'!$B$5:$B$102,1,0),P55+14),P55+7)))</f>
        <v/>
      </c>
      <c r="R55" s="288" t="str">
        <f>IF($H55="(en blanco)","",IF($H55="","",IFERROR(IF(VLOOKUP(Q55+7,'Fechas de clase'!$B$5:$B$102,1,0),Q55+14),Q55+7)))</f>
        <v/>
      </c>
      <c r="S55" s="288" t="str">
        <f>IF($H55="(en blanco)","",IF($H55="","",IFERROR(IF(VLOOKUP(R55+7,'Fechas de clase'!$B$5:$B$102,1,0),R55+14),R55+7)))</f>
        <v/>
      </c>
      <c r="T55" s="288" t="str">
        <f>IF($H55="(en blanco)","",IF($H55="","",IFERROR(IF(VLOOKUP(S55+7,'Fechas de clase'!$B$5:$B$102,1,0),S55+14),S55+7)))</f>
        <v/>
      </c>
      <c r="U55" s="288" t="str">
        <f>IF($H55="(en blanco)","",IF($H55="","",IFERROR(IF(VLOOKUP(T55+7,'Fechas de clase'!$B$5:$B$102,1,0),T55+14),T55+7)))</f>
        <v/>
      </c>
      <c r="V55" s="288" t="str">
        <f>IF($H55="(en blanco)","",IF($H55="","",IFERROR(IF(VLOOKUP(U55+7,'Fechas de clase'!$B$5:$B$102,1,0),U55+14),U55+7)))</f>
        <v/>
      </c>
      <c r="W55" s="288" t="str">
        <f>IF($H55="(en blanco)","",IF($H55="","",IFERROR(IF(VLOOKUP(V55+7,'Fechas de clase'!$B$5:$B$102,1,0),V55+14),V55+7)))</f>
        <v/>
      </c>
      <c r="X55" s="288" t="str">
        <f>IF($H55="(en blanco)","",IF($H55="","",IFERROR(IF(VLOOKUP(W55+7,'Fechas de clase'!$B$5:$B$102,1,0),W55+14),W55+7)))</f>
        <v/>
      </c>
      <c r="Y55" s="288" t="str">
        <f>IF($H55="(en blanco)","",IF($H55="","",IFERROR(IF(VLOOKUP(X55+7,'Fechas de clase'!$B$5:$B$102,1,0),X55+14),X55+7)))</f>
        <v/>
      </c>
    </row>
    <row r="56" spans="2:25">
      <c r="B56" s="289"/>
      <c r="J56" s="287" t="str">
        <f t="shared" si="0"/>
        <v/>
      </c>
      <c r="K56" s="288" t="str">
        <f>IF($H56="(en blanco)","",IF($H56="","",IFERROR(IF(VLOOKUP(H56+7,'Fechas de clase'!$B$5:$B$102,1,0),H56+14),H56+7)))</f>
        <v/>
      </c>
      <c r="L56" s="288" t="str">
        <f>IF($H56="(en blanco)","",IF($H56="","",IFERROR(IF(VLOOKUP(K56+7,'Fechas de clase'!$B$5:$B$102,1,0),K56+14),K56+7)))</f>
        <v/>
      </c>
      <c r="M56" s="288" t="str">
        <f>IF($H56="(en blanco)","",IF($H56="","",IFERROR(IF(VLOOKUP(L56+7,'Fechas de clase'!$B$5:$B$102,1,0),L56+14),L56+7)))</f>
        <v/>
      </c>
      <c r="N56" s="288" t="str">
        <f>IF($H56="(en blanco)","",IF($H56="","",IFERROR(IF(VLOOKUP(M56+7,'Fechas de clase'!$B$5:$B$102,1,0),M56+14),M56+7)))</f>
        <v/>
      </c>
      <c r="O56" s="288" t="str">
        <f>IF($H56="(en blanco)","",IF($H56="","",IFERROR(IF(VLOOKUP(N56+7,'Fechas de clase'!$B$5:$B$102,1,0),N56+14),N56+7)))</f>
        <v/>
      </c>
      <c r="P56" s="288" t="str">
        <f>IF($H56="(en blanco)","",IF($H56="","",IFERROR(IF(VLOOKUP(O56+7,'Fechas de clase'!$B$5:$B$102,1,0),O56+14),O56+7)))</f>
        <v/>
      </c>
      <c r="Q56" s="288" t="str">
        <f>IF($H56="(en blanco)","",IF($H56="","",IFERROR(IF(VLOOKUP(P56+7,'Fechas de clase'!$B$5:$B$102,1,0),P56+14),P56+7)))</f>
        <v/>
      </c>
      <c r="R56" s="288" t="str">
        <f>IF($H56="(en blanco)","",IF($H56="","",IFERROR(IF(VLOOKUP(Q56+7,'Fechas de clase'!$B$5:$B$102,1,0),Q56+14),Q56+7)))</f>
        <v/>
      </c>
      <c r="S56" s="288" t="str">
        <f>IF($H56="(en blanco)","",IF($H56="","",IFERROR(IF(VLOOKUP(R56+7,'Fechas de clase'!$B$5:$B$102,1,0),R56+14),R56+7)))</f>
        <v/>
      </c>
      <c r="T56" s="288" t="str">
        <f>IF($H56="(en blanco)","",IF($H56="","",IFERROR(IF(VLOOKUP(S56+7,'Fechas de clase'!$B$5:$B$102,1,0),S56+14),S56+7)))</f>
        <v/>
      </c>
      <c r="U56" s="288" t="str">
        <f>IF($H56="(en blanco)","",IF($H56="","",IFERROR(IF(VLOOKUP(T56+7,'Fechas de clase'!$B$5:$B$102,1,0),T56+14),T56+7)))</f>
        <v/>
      </c>
      <c r="V56" s="288" t="str">
        <f>IF($H56="(en blanco)","",IF($H56="","",IFERROR(IF(VLOOKUP(U56+7,'Fechas de clase'!$B$5:$B$102,1,0),U56+14),U56+7)))</f>
        <v/>
      </c>
      <c r="W56" s="288" t="str">
        <f>IF($H56="(en blanco)","",IF($H56="","",IFERROR(IF(VLOOKUP(V56+7,'Fechas de clase'!$B$5:$B$102,1,0),V56+14),V56+7)))</f>
        <v/>
      </c>
      <c r="X56" s="288" t="str">
        <f>IF($H56="(en blanco)","",IF($H56="","",IFERROR(IF(VLOOKUP(W56+7,'Fechas de clase'!$B$5:$B$102,1,0),W56+14),W56+7)))</f>
        <v/>
      </c>
      <c r="Y56" s="288" t="str">
        <f>IF($H56="(en blanco)","",IF($H56="","",IFERROR(IF(VLOOKUP(X56+7,'Fechas de clase'!$B$5:$B$102,1,0),X56+14),X56+7)))</f>
        <v/>
      </c>
    </row>
    <row r="57" spans="2:25">
      <c r="B57" s="289"/>
      <c r="J57" s="287" t="str">
        <f t="shared" si="0"/>
        <v/>
      </c>
      <c r="K57" s="288" t="str">
        <f>IF($H57="(en blanco)","",IF($H57="","",IFERROR(IF(VLOOKUP(H57+7,'Fechas de clase'!$B$5:$B$102,1,0),H57+14),H57+7)))</f>
        <v/>
      </c>
      <c r="L57" s="288" t="str">
        <f>IF($H57="(en blanco)","",IF($H57="","",IFERROR(IF(VLOOKUP(K57+7,'Fechas de clase'!$B$5:$B$102,1,0),K57+14),K57+7)))</f>
        <v/>
      </c>
      <c r="M57" s="288" t="str">
        <f>IF($H57="(en blanco)","",IF($H57="","",IFERROR(IF(VLOOKUP(L57+7,'Fechas de clase'!$B$5:$B$102,1,0),L57+14),L57+7)))</f>
        <v/>
      </c>
      <c r="N57" s="288" t="str">
        <f>IF($H57="(en blanco)","",IF($H57="","",IFERROR(IF(VLOOKUP(M57+7,'Fechas de clase'!$B$5:$B$102,1,0),M57+14),M57+7)))</f>
        <v/>
      </c>
      <c r="O57" s="288" t="str">
        <f>IF($H57="(en blanco)","",IF($H57="","",IFERROR(IF(VLOOKUP(N57+7,'Fechas de clase'!$B$5:$B$102,1,0),N57+14),N57+7)))</f>
        <v/>
      </c>
      <c r="P57" s="288" t="str">
        <f>IF($H57="(en blanco)","",IF($H57="","",IFERROR(IF(VLOOKUP(O57+7,'Fechas de clase'!$B$5:$B$102,1,0),O57+14),O57+7)))</f>
        <v/>
      </c>
      <c r="Q57" s="288" t="str">
        <f>IF($H57="(en blanco)","",IF($H57="","",IFERROR(IF(VLOOKUP(P57+7,'Fechas de clase'!$B$5:$B$102,1,0),P57+14),P57+7)))</f>
        <v/>
      </c>
      <c r="R57" s="288" t="str">
        <f>IF($H57="(en blanco)","",IF($H57="","",IFERROR(IF(VLOOKUP(Q57+7,'Fechas de clase'!$B$5:$B$102,1,0),Q57+14),Q57+7)))</f>
        <v/>
      </c>
      <c r="S57" s="288" t="str">
        <f>IF($H57="(en blanco)","",IF($H57="","",IFERROR(IF(VLOOKUP(R57+7,'Fechas de clase'!$B$5:$B$102,1,0),R57+14),R57+7)))</f>
        <v/>
      </c>
      <c r="T57" s="288" t="str">
        <f>IF($H57="(en blanco)","",IF($H57="","",IFERROR(IF(VLOOKUP(S57+7,'Fechas de clase'!$B$5:$B$102,1,0),S57+14),S57+7)))</f>
        <v/>
      </c>
      <c r="U57" s="288" t="str">
        <f>IF($H57="(en blanco)","",IF($H57="","",IFERROR(IF(VLOOKUP(T57+7,'Fechas de clase'!$B$5:$B$102,1,0),T57+14),T57+7)))</f>
        <v/>
      </c>
      <c r="V57" s="288" t="str">
        <f>IF($H57="(en blanco)","",IF($H57="","",IFERROR(IF(VLOOKUP(U57+7,'Fechas de clase'!$B$5:$B$102,1,0),U57+14),U57+7)))</f>
        <v/>
      </c>
      <c r="W57" s="288" t="str">
        <f>IF($H57="(en blanco)","",IF($H57="","",IFERROR(IF(VLOOKUP(V57+7,'Fechas de clase'!$B$5:$B$102,1,0),V57+14),V57+7)))</f>
        <v/>
      </c>
      <c r="X57" s="288" t="str">
        <f>IF($H57="(en blanco)","",IF($H57="","",IFERROR(IF(VLOOKUP(W57+7,'Fechas de clase'!$B$5:$B$102,1,0),W57+14),W57+7)))</f>
        <v/>
      </c>
      <c r="Y57" s="288" t="str">
        <f>IF($H57="(en blanco)","",IF($H57="","",IFERROR(IF(VLOOKUP(X57+7,'Fechas de clase'!$B$5:$B$102,1,0),X57+14),X57+7)))</f>
        <v/>
      </c>
    </row>
    <row r="58" spans="2:25">
      <c r="B58" s="289"/>
      <c r="J58" s="287" t="str">
        <f t="shared" si="0"/>
        <v/>
      </c>
      <c r="K58" s="288" t="str">
        <f>IF($H58="(en blanco)","",IF($H58="","",IFERROR(IF(VLOOKUP(H58+7,'Fechas de clase'!$B$5:$B$102,1,0),H58+14),H58+7)))</f>
        <v/>
      </c>
      <c r="L58" s="288" t="str">
        <f>IF($H58="(en blanco)","",IF($H58="","",IFERROR(IF(VLOOKUP(K58+7,'Fechas de clase'!$B$5:$B$102,1,0),K58+14),K58+7)))</f>
        <v/>
      </c>
      <c r="M58" s="288" t="str">
        <f>IF($H58="(en blanco)","",IF($H58="","",IFERROR(IF(VLOOKUP(L58+7,'Fechas de clase'!$B$5:$B$102,1,0),L58+14),L58+7)))</f>
        <v/>
      </c>
      <c r="N58" s="288" t="str">
        <f>IF($H58="(en blanco)","",IF($H58="","",IFERROR(IF(VLOOKUP(M58+7,'Fechas de clase'!$B$5:$B$102,1,0),M58+14),M58+7)))</f>
        <v/>
      </c>
      <c r="O58" s="288" t="str">
        <f>IF($H58="(en blanco)","",IF($H58="","",IFERROR(IF(VLOOKUP(N58+7,'Fechas de clase'!$B$5:$B$102,1,0),N58+14),N58+7)))</f>
        <v/>
      </c>
      <c r="P58" s="288" t="str">
        <f>IF($H58="(en blanco)","",IF($H58="","",IFERROR(IF(VLOOKUP(O58+7,'Fechas de clase'!$B$5:$B$102,1,0),O58+14),O58+7)))</f>
        <v/>
      </c>
      <c r="Q58" s="288" t="str">
        <f>IF($H58="(en blanco)","",IF($H58="","",IFERROR(IF(VLOOKUP(P58+7,'Fechas de clase'!$B$5:$B$102,1,0),P58+14),P58+7)))</f>
        <v/>
      </c>
      <c r="R58" s="288" t="str">
        <f>IF($H58="(en blanco)","",IF($H58="","",IFERROR(IF(VLOOKUP(Q58+7,'Fechas de clase'!$B$5:$B$102,1,0),Q58+14),Q58+7)))</f>
        <v/>
      </c>
      <c r="S58" s="288" t="str">
        <f>IF($H58="(en blanco)","",IF($H58="","",IFERROR(IF(VLOOKUP(R58+7,'Fechas de clase'!$B$5:$B$102,1,0),R58+14),R58+7)))</f>
        <v/>
      </c>
      <c r="T58" s="288" t="str">
        <f>IF($H58="(en blanco)","",IF($H58="","",IFERROR(IF(VLOOKUP(S58+7,'Fechas de clase'!$B$5:$B$102,1,0),S58+14),S58+7)))</f>
        <v/>
      </c>
      <c r="U58" s="288" t="str">
        <f>IF($H58="(en blanco)","",IF($H58="","",IFERROR(IF(VLOOKUP(T58+7,'Fechas de clase'!$B$5:$B$102,1,0),T58+14),T58+7)))</f>
        <v/>
      </c>
      <c r="V58" s="288" t="str">
        <f>IF($H58="(en blanco)","",IF($H58="","",IFERROR(IF(VLOOKUP(U58+7,'Fechas de clase'!$B$5:$B$102,1,0),U58+14),U58+7)))</f>
        <v/>
      </c>
      <c r="W58" s="288" t="str">
        <f>IF($H58="(en blanco)","",IF($H58="","",IFERROR(IF(VLOOKUP(V58+7,'Fechas de clase'!$B$5:$B$102,1,0),V58+14),V58+7)))</f>
        <v/>
      </c>
      <c r="X58" s="288" t="str">
        <f>IF($H58="(en blanco)","",IF($H58="","",IFERROR(IF(VLOOKUP(W58+7,'Fechas de clase'!$B$5:$B$102,1,0),W58+14),W58+7)))</f>
        <v/>
      </c>
      <c r="Y58" s="288" t="str">
        <f>IF($H58="(en blanco)","",IF($H58="","",IFERROR(IF(VLOOKUP(X58+7,'Fechas de clase'!$B$5:$B$102,1,0),X58+14),X58+7)))</f>
        <v/>
      </c>
    </row>
    <row r="59" spans="2:25">
      <c r="B59" s="289"/>
      <c r="J59" s="287" t="str">
        <f t="shared" si="0"/>
        <v/>
      </c>
      <c r="K59" s="288" t="str">
        <f>IF($H59="(en blanco)","",IF($H59="","",IFERROR(IF(VLOOKUP(H59+7,'Fechas de clase'!$B$5:$B$102,1,0),H59+14),H59+7)))</f>
        <v/>
      </c>
      <c r="L59" s="288" t="str">
        <f>IF($H59="(en blanco)","",IF($H59="","",IFERROR(IF(VLOOKUP(K59+7,'Fechas de clase'!$B$5:$B$102,1,0),K59+14),K59+7)))</f>
        <v/>
      </c>
      <c r="M59" s="288" t="str">
        <f>IF($H59="(en blanco)","",IF($H59="","",IFERROR(IF(VLOOKUP(L59+7,'Fechas de clase'!$B$5:$B$102,1,0),L59+14),L59+7)))</f>
        <v/>
      </c>
      <c r="N59" s="288" t="str">
        <f>IF($H59="(en blanco)","",IF($H59="","",IFERROR(IF(VLOOKUP(M59+7,'Fechas de clase'!$B$5:$B$102,1,0),M59+14),M59+7)))</f>
        <v/>
      </c>
      <c r="O59" s="288" t="str">
        <f>IF($H59="(en blanco)","",IF($H59="","",IFERROR(IF(VLOOKUP(N59+7,'Fechas de clase'!$B$5:$B$102,1,0),N59+14),N59+7)))</f>
        <v/>
      </c>
      <c r="P59" s="288" t="str">
        <f>IF($H59="(en blanco)","",IF($H59="","",IFERROR(IF(VLOOKUP(O59+7,'Fechas de clase'!$B$5:$B$102,1,0),O59+14),O59+7)))</f>
        <v/>
      </c>
      <c r="Q59" s="288" t="str">
        <f>IF($H59="(en blanco)","",IF($H59="","",IFERROR(IF(VLOOKUP(P59+7,'Fechas de clase'!$B$5:$B$102,1,0),P59+14),P59+7)))</f>
        <v/>
      </c>
      <c r="R59" s="288" t="str">
        <f>IF($H59="(en blanco)","",IF($H59="","",IFERROR(IF(VLOOKUP(Q59+7,'Fechas de clase'!$B$5:$B$102,1,0),Q59+14),Q59+7)))</f>
        <v/>
      </c>
      <c r="S59" s="288" t="str">
        <f>IF($H59="(en blanco)","",IF($H59="","",IFERROR(IF(VLOOKUP(R59+7,'Fechas de clase'!$B$5:$B$102,1,0),R59+14),R59+7)))</f>
        <v/>
      </c>
      <c r="T59" s="288" t="str">
        <f>IF($H59="(en blanco)","",IF($H59="","",IFERROR(IF(VLOOKUP(S59+7,'Fechas de clase'!$B$5:$B$102,1,0),S59+14),S59+7)))</f>
        <v/>
      </c>
      <c r="U59" s="288" t="str">
        <f>IF($H59="(en blanco)","",IF($H59="","",IFERROR(IF(VLOOKUP(T59+7,'Fechas de clase'!$B$5:$B$102,1,0),T59+14),T59+7)))</f>
        <v/>
      </c>
      <c r="V59" s="288" t="str">
        <f>IF($H59="(en blanco)","",IF($H59="","",IFERROR(IF(VLOOKUP(U59+7,'Fechas de clase'!$B$5:$B$102,1,0),U59+14),U59+7)))</f>
        <v/>
      </c>
      <c r="W59" s="288" t="str">
        <f>IF($H59="(en blanco)","",IF($H59="","",IFERROR(IF(VLOOKUP(V59+7,'Fechas de clase'!$B$5:$B$102,1,0),V59+14),V59+7)))</f>
        <v/>
      </c>
      <c r="X59" s="288" t="str">
        <f>IF($H59="(en blanco)","",IF($H59="","",IFERROR(IF(VLOOKUP(W59+7,'Fechas de clase'!$B$5:$B$102,1,0),W59+14),W59+7)))</f>
        <v/>
      </c>
      <c r="Y59" s="288" t="str">
        <f>IF($H59="(en blanco)","",IF($H59="","",IFERROR(IF(VLOOKUP(X59+7,'Fechas de clase'!$B$5:$B$102,1,0),X59+14),X59+7)))</f>
        <v/>
      </c>
    </row>
    <row r="60" spans="2:25">
      <c r="B60" s="289"/>
      <c r="J60" s="287" t="str">
        <f t="shared" si="0"/>
        <v/>
      </c>
      <c r="K60" s="288" t="str">
        <f>IF($H60="(en blanco)","",IF($H60="","",IFERROR(IF(VLOOKUP(H60+7,'Fechas de clase'!$B$5:$B$102,1,0),H60+14),H60+7)))</f>
        <v/>
      </c>
      <c r="L60" s="288" t="str">
        <f>IF($H60="(en blanco)","",IF($H60="","",IFERROR(IF(VLOOKUP(K60+7,'Fechas de clase'!$B$5:$B$102,1,0),K60+14),K60+7)))</f>
        <v/>
      </c>
      <c r="M60" s="288" t="str">
        <f>IF($H60="(en blanco)","",IF($H60="","",IFERROR(IF(VLOOKUP(L60+7,'Fechas de clase'!$B$5:$B$102,1,0),L60+14),L60+7)))</f>
        <v/>
      </c>
      <c r="N60" s="288" t="str">
        <f>IF($H60="(en blanco)","",IF($H60="","",IFERROR(IF(VLOOKUP(M60+7,'Fechas de clase'!$B$5:$B$102,1,0),M60+14),M60+7)))</f>
        <v/>
      </c>
      <c r="O60" s="288" t="str">
        <f>IF($H60="(en blanco)","",IF($H60="","",IFERROR(IF(VLOOKUP(N60+7,'Fechas de clase'!$B$5:$B$102,1,0),N60+14),N60+7)))</f>
        <v/>
      </c>
      <c r="P60" s="288" t="str">
        <f>IF($H60="(en blanco)","",IF($H60="","",IFERROR(IF(VLOOKUP(O60+7,'Fechas de clase'!$B$5:$B$102,1,0),O60+14),O60+7)))</f>
        <v/>
      </c>
      <c r="Q60" s="288" t="str">
        <f>IF($H60="(en blanco)","",IF($H60="","",IFERROR(IF(VLOOKUP(P60+7,'Fechas de clase'!$B$5:$B$102,1,0),P60+14),P60+7)))</f>
        <v/>
      </c>
      <c r="R60" s="288" t="str">
        <f>IF($H60="(en blanco)","",IF($H60="","",IFERROR(IF(VLOOKUP(Q60+7,'Fechas de clase'!$B$5:$B$102,1,0),Q60+14),Q60+7)))</f>
        <v/>
      </c>
      <c r="S60" s="288" t="str">
        <f>IF($H60="(en blanco)","",IF($H60="","",IFERROR(IF(VLOOKUP(R60+7,'Fechas de clase'!$B$5:$B$102,1,0),R60+14),R60+7)))</f>
        <v/>
      </c>
      <c r="T60" s="288" t="str">
        <f>IF($H60="(en blanco)","",IF($H60="","",IFERROR(IF(VLOOKUP(S60+7,'Fechas de clase'!$B$5:$B$102,1,0),S60+14),S60+7)))</f>
        <v/>
      </c>
      <c r="U60" s="288" t="str">
        <f>IF($H60="(en blanco)","",IF($H60="","",IFERROR(IF(VLOOKUP(T60+7,'Fechas de clase'!$B$5:$B$102,1,0),T60+14),T60+7)))</f>
        <v/>
      </c>
      <c r="V60" s="288" t="str">
        <f>IF($H60="(en blanco)","",IF($H60="","",IFERROR(IF(VLOOKUP(U60+7,'Fechas de clase'!$B$5:$B$102,1,0),U60+14),U60+7)))</f>
        <v/>
      </c>
      <c r="W60" s="288" t="str">
        <f>IF($H60="(en blanco)","",IF($H60="","",IFERROR(IF(VLOOKUP(V60+7,'Fechas de clase'!$B$5:$B$102,1,0),V60+14),V60+7)))</f>
        <v/>
      </c>
      <c r="X60" s="288" t="str">
        <f>IF($H60="(en blanco)","",IF($H60="","",IFERROR(IF(VLOOKUP(W60+7,'Fechas de clase'!$B$5:$B$102,1,0),W60+14),W60+7)))</f>
        <v/>
      </c>
      <c r="Y60" s="288" t="str">
        <f>IF($H60="(en blanco)","",IF($H60="","",IFERROR(IF(VLOOKUP(X60+7,'Fechas de clase'!$B$5:$B$102,1,0),X60+14),X60+7)))</f>
        <v/>
      </c>
    </row>
    <row r="61" spans="2:25">
      <c r="B61" s="289"/>
      <c r="J61" s="287" t="str">
        <f t="shared" si="0"/>
        <v/>
      </c>
      <c r="K61" s="288" t="str">
        <f>IF($H61="(en blanco)","",IF($H61="","",IFERROR(IF(VLOOKUP(H61+7,'Fechas de clase'!$B$5:$B$102,1,0),H61+14),H61+7)))</f>
        <v/>
      </c>
      <c r="L61" s="288" t="str">
        <f>IF($H61="(en blanco)","",IF($H61="","",IFERROR(IF(VLOOKUP(K61+7,'Fechas de clase'!$B$5:$B$102,1,0),K61+14),K61+7)))</f>
        <v/>
      </c>
      <c r="M61" s="288" t="str">
        <f>IF($H61="(en blanco)","",IF($H61="","",IFERROR(IF(VLOOKUP(L61+7,'Fechas de clase'!$B$5:$B$102,1,0),L61+14),L61+7)))</f>
        <v/>
      </c>
      <c r="N61" s="288" t="str">
        <f>IF($H61="(en blanco)","",IF($H61="","",IFERROR(IF(VLOOKUP(M61+7,'Fechas de clase'!$B$5:$B$102,1,0),M61+14),M61+7)))</f>
        <v/>
      </c>
      <c r="O61" s="288" t="str">
        <f>IF($H61="(en blanco)","",IF($H61="","",IFERROR(IF(VLOOKUP(N61+7,'Fechas de clase'!$B$5:$B$102,1,0),N61+14),N61+7)))</f>
        <v/>
      </c>
      <c r="P61" s="288" t="str">
        <f>IF($H61="(en blanco)","",IF($H61="","",IFERROR(IF(VLOOKUP(O61+7,'Fechas de clase'!$B$5:$B$102,1,0),O61+14),O61+7)))</f>
        <v/>
      </c>
      <c r="Q61" s="288" t="str">
        <f>IF($H61="(en blanco)","",IF($H61="","",IFERROR(IF(VLOOKUP(P61+7,'Fechas de clase'!$B$5:$B$102,1,0),P61+14),P61+7)))</f>
        <v/>
      </c>
      <c r="R61" s="288" t="str">
        <f>IF($H61="(en blanco)","",IF($H61="","",IFERROR(IF(VLOOKUP(Q61+7,'Fechas de clase'!$B$5:$B$102,1,0),Q61+14),Q61+7)))</f>
        <v/>
      </c>
      <c r="S61" s="288" t="str">
        <f>IF($H61="(en blanco)","",IF($H61="","",IFERROR(IF(VLOOKUP(R61+7,'Fechas de clase'!$B$5:$B$102,1,0),R61+14),R61+7)))</f>
        <v/>
      </c>
      <c r="T61" s="288" t="str">
        <f>IF($H61="(en blanco)","",IF($H61="","",IFERROR(IF(VLOOKUP(S61+7,'Fechas de clase'!$B$5:$B$102,1,0),S61+14),S61+7)))</f>
        <v/>
      </c>
      <c r="U61" s="288" t="str">
        <f>IF($H61="(en blanco)","",IF($H61="","",IFERROR(IF(VLOOKUP(T61+7,'Fechas de clase'!$B$5:$B$102,1,0),T61+14),T61+7)))</f>
        <v/>
      </c>
      <c r="V61" s="288" t="str">
        <f>IF($H61="(en blanco)","",IF($H61="","",IFERROR(IF(VLOOKUP(U61+7,'Fechas de clase'!$B$5:$B$102,1,0),U61+14),U61+7)))</f>
        <v/>
      </c>
      <c r="W61" s="288" t="str">
        <f>IF($H61="(en blanco)","",IF($H61="","",IFERROR(IF(VLOOKUP(V61+7,'Fechas de clase'!$B$5:$B$102,1,0),V61+14),V61+7)))</f>
        <v/>
      </c>
      <c r="X61" s="288" t="str">
        <f>IF($H61="(en blanco)","",IF($H61="","",IFERROR(IF(VLOOKUP(W61+7,'Fechas de clase'!$B$5:$B$102,1,0),W61+14),W61+7)))</f>
        <v/>
      </c>
      <c r="Y61" s="288" t="str">
        <f>IF($H61="(en blanco)","",IF($H61="","",IFERROR(IF(VLOOKUP(X61+7,'Fechas de clase'!$B$5:$B$102,1,0),X61+14),X61+7)))</f>
        <v/>
      </c>
    </row>
    <row r="62" spans="2:25">
      <c r="B62" s="289"/>
      <c r="J62" s="287" t="str">
        <f t="shared" si="0"/>
        <v/>
      </c>
      <c r="K62" s="288" t="str">
        <f>IF($H62="(en blanco)","",IF($H62="","",IFERROR(IF(VLOOKUP(H62+7,'Fechas de clase'!$B$5:$B$102,1,0),H62+14),H62+7)))</f>
        <v/>
      </c>
      <c r="L62" s="288" t="str">
        <f>IF($H62="(en blanco)","",IF($H62="","",IFERROR(IF(VLOOKUP(K62+7,'Fechas de clase'!$B$5:$B$102,1,0),K62+14),K62+7)))</f>
        <v/>
      </c>
      <c r="M62" s="288" t="str">
        <f>IF($H62="(en blanco)","",IF($H62="","",IFERROR(IF(VLOOKUP(L62+7,'Fechas de clase'!$B$5:$B$102,1,0),L62+14),L62+7)))</f>
        <v/>
      </c>
      <c r="N62" s="288" t="str">
        <f>IF($H62="(en blanco)","",IF($H62="","",IFERROR(IF(VLOOKUP(M62+7,'Fechas de clase'!$B$5:$B$102,1,0),M62+14),M62+7)))</f>
        <v/>
      </c>
      <c r="O62" s="288" t="str">
        <f>IF($H62="(en blanco)","",IF($H62="","",IFERROR(IF(VLOOKUP(N62+7,'Fechas de clase'!$B$5:$B$102,1,0),N62+14),N62+7)))</f>
        <v/>
      </c>
      <c r="P62" s="288" t="str">
        <f>IF($H62="(en blanco)","",IF($H62="","",IFERROR(IF(VLOOKUP(O62+7,'Fechas de clase'!$B$5:$B$102,1,0),O62+14),O62+7)))</f>
        <v/>
      </c>
      <c r="Q62" s="288" t="str">
        <f>IF($H62="(en blanco)","",IF($H62="","",IFERROR(IF(VLOOKUP(P62+7,'Fechas de clase'!$B$5:$B$102,1,0),P62+14),P62+7)))</f>
        <v/>
      </c>
      <c r="R62" s="288" t="str">
        <f>IF($H62="(en blanco)","",IF($H62="","",IFERROR(IF(VLOOKUP(Q62+7,'Fechas de clase'!$B$5:$B$102,1,0),Q62+14),Q62+7)))</f>
        <v/>
      </c>
      <c r="S62" s="288" t="str">
        <f>IF($H62="(en blanco)","",IF($H62="","",IFERROR(IF(VLOOKUP(R62+7,'Fechas de clase'!$B$5:$B$102,1,0),R62+14),R62+7)))</f>
        <v/>
      </c>
      <c r="T62" s="288" t="str">
        <f>IF($H62="(en blanco)","",IF($H62="","",IFERROR(IF(VLOOKUP(S62+7,'Fechas de clase'!$B$5:$B$102,1,0),S62+14),S62+7)))</f>
        <v/>
      </c>
      <c r="U62" s="288" t="str">
        <f>IF($H62="(en blanco)","",IF($H62="","",IFERROR(IF(VLOOKUP(T62+7,'Fechas de clase'!$B$5:$B$102,1,0),T62+14),T62+7)))</f>
        <v/>
      </c>
      <c r="V62" s="288" t="str">
        <f>IF($H62="(en blanco)","",IF($H62="","",IFERROR(IF(VLOOKUP(U62+7,'Fechas de clase'!$B$5:$B$102,1,0),U62+14),U62+7)))</f>
        <v/>
      </c>
      <c r="W62" s="288" t="str">
        <f>IF($H62="(en blanco)","",IF($H62="","",IFERROR(IF(VLOOKUP(V62+7,'Fechas de clase'!$B$5:$B$102,1,0),V62+14),V62+7)))</f>
        <v/>
      </c>
      <c r="X62" s="288" t="str">
        <f>IF($H62="(en blanco)","",IF($H62="","",IFERROR(IF(VLOOKUP(W62+7,'Fechas de clase'!$B$5:$B$102,1,0),W62+14),W62+7)))</f>
        <v/>
      </c>
      <c r="Y62" s="288" t="str">
        <f>IF($H62="(en blanco)","",IF($H62="","",IFERROR(IF(VLOOKUP(X62+7,'Fechas de clase'!$B$5:$B$102,1,0),X62+14),X62+7)))</f>
        <v/>
      </c>
    </row>
    <row r="63" spans="2:25">
      <c r="B63" s="289"/>
      <c r="J63" s="287" t="str">
        <f t="shared" si="0"/>
        <v/>
      </c>
      <c r="K63" s="288" t="str">
        <f>IF($H63="(en blanco)","",IF($H63="","",IFERROR(IF(VLOOKUP(H63+7,'Fechas de clase'!$B$5:$B$102,1,0),H63+14),H63+7)))</f>
        <v/>
      </c>
      <c r="L63" s="288" t="str">
        <f>IF($H63="(en blanco)","",IF($H63="","",IFERROR(IF(VLOOKUP(K63+7,'Fechas de clase'!$B$5:$B$102,1,0),K63+14),K63+7)))</f>
        <v/>
      </c>
      <c r="M63" s="288" t="str">
        <f>IF($H63="(en blanco)","",IF($H63="","",IFERROR(IF(VLOOKUP(L63+7,'Fechas de clase'!$B$5:$B$102,1,0),L63+14),L63+7)))</f>
        <v/>
      </c>
      <c r="N63" s="288" t="str">
        <f>IF($H63="(en blanco)","",IF($H63="","",IFERROR(IF(VLOOKUP(M63+7,'Fechas de clase'!$B$5:$B$102,1,0),M63+14),M63+7)))</f>
        <v/>
      </c>
      <c r="O63" s="288" t="str">
        <f>IF($H63="(en blanco)","",IF($H63="","",IFERROR(IF(VLOOKUP(N63+7,'Fechas de clase'!$B$5:$B$102,1,0),N63+14),N63+7)))</f>
        <v/>
      </c>
      <c r="P63" s="288" t="str">
        <f>IF($H63="(en blanco)","",IF($H63="","",IFERROR(IF(VLOOKUP(O63+7,'Fechas de clase'!$B$5:$B$102,1,0),O63+14),O63+7)))</f>
        <v/>
      </c>
      <c r="Q63" s="288" t="str">
        <f>IF($H63="(en blanco)","",IF($H63="","",IFERROR(IF(VLOOKUP(P63+7,'Fechas de clase'!$B$5:$B$102,1,0),P63+14),P63+7)))</f>
        <v/>
      </c>
      <c r="R63" s="288" t="str">
        <f>IF($H63="(en blanco)","",IF($H63="","",IFERROR(IF(VLOOKUP(Q63+7,'Fechas de clase'!$B$5:$B$102,1,0),Q63+14),Q63+7)))</f>
        <v/>
      </c>
      <c r="S63" s="288" t="str">
        <f>IF($H63="(en blanco)","",IF($H63="","",IFERROR(IF(VLOOKUP(R63+7,'Fechas de clase'!$B$5:$B$102,1,0),R63+14),R63+7)))</f>
        <v/>
      </c>
      <c r="T63" s="288" t="str">
        <f>IF($H63="(en blanco)","",IF($H63="","",IFERROR(IF(VLOOKUP(S63+7,'Fechas de clase'!$B$5:$B$102,1,0),S63+14),S63+7)))</f>
        <v/>
      </c>
      <c r="U63" s="288" t="str">
        <f>IF($H63="(en blanco)","",IF($H63="","",IFERROR(IF(VLOOKUP(T63+7,'Fechas de clase'!$B$5:$B$102,1,0),T63+14),T63+7)))</f>
        <v/>
      </c>
      <c r="V63" s="288" t="str">
        <f>IF($H63="(en blanco)","",IF($H63="","",IFERROR(IF(VLOOKUP(U63+7,'Fechas de clase'!$B$5:$B$102,1,0),U63+14),U63+7)))</f>
        <v/>
      </c>
      <c r="W63" s="288" t="str">
        <f>IF($H63="(en blanco)","",IF($H63="","",IFERROR(IF(VLOOKUP(V63+7,'Fechas de clase'!$B$5:$B$102,1,0),V63+14),V63+7)))</f>
        <v/>
      </c>
      <c r="X63" s="288" t="str">
        <f>IF($H63="(en blanco)","",IF($H63="","",IFERROR(IF(VLOOKUP(W63+7,'Fechas de clase'!$B$5:$B$102,1,0),W63+14),W63+7)))</f>
        <v/>
      </c>
      <c r="Y63" s="288" t="str">
        <f>IF($H63="(en blanco)","",IF($H63="","",IFERROR(IF(VLOOKUP(X63+7,'Fechas de clase'!$B$5:$B$102,1,0),X63+14),X63+7)))</f>
        <v/>
      </c>
    </row>
    <row r="64" spans="2:25">
      <c r="B64" s="289"/>
      <c r="J64" s="287" t="str">
        <f t="shared" si="0"/>
        <v/>
      </c>
      <c r="K64" s="288" t="str">
        <f>IF($H64="(en blanco)","",IF($H64="","",IFERROR(IF(VLOOKUP(H64+7,'Fechas de clase'!$B$5:$B$102,1,0),H64+14),H64+7)))</f>
        <v/>
      </c>
      <c r="L64" s="288" t="str">
        <f>IF($H64="(en blanco)","",IF($H64="","",IFERROR(IF(VLOOKUP(K64+7,'Fechas de clase'!$B$5:$B$102,1,0),K64+14),K64+7)))</f>
        <v/>
      </c>
      <c r="M64" s="288" t="str">
        <f>IF($H64="(en blanco)","",IF($H64="","",IFERROR(IF(VLOOKUP(L64+7,'Fechas de clase'!$B$5:$B$102,1,0),L64+14),L64+7)))</f>
        <v/>
      </c>
      <c r="N64" s="288" t="str">
        <f>IF($H64="(en blanco)","",IF($H64="","",IFERROR(IF(VLOOKUP(M64+7,'Fechas de clase'!$B$5:$B$102,1,0),M64+14),M64+7)))</f>
        <v/>
      </c>
      <c r="O64" s="288" t="str">
        <f>IF($H64="(en blanco)","",IF($H64="","",IFERROR(IF(VLOOKUP(N64+7,'Fechas de clase'!$B$5:$B$102,1,0),N64+14),N64+7)))</f>
        <v/>
      </c>
      <c r="P64" s="288" t="str">
        <f>IF($H64="(en blanco)","",IF($H64="","",IFERROR(IF(VLOOKUP(O64+7,'Fechas de clase'!$B$5:$B$102,1,0),O64+14),O64+7)))</f>
        <v/>
      </c>
      <c r="Q64" s="288" t="str">
        <f>IF($H64="(en blanco)","",IF($H64="","",IFERROR(IF(VLOOKUP(P64+7,'Fechas de clase'!$B$5:$B$102,1,0),P64+14),P64+7)))</f>
        <v/>
      </c>
      <c r="R64" s="288" t="str">
        <f>IF($H64="(en blanco)","",IF($H64="","",IFERROR(IF(VLOOKUP(Q64+7,'Fechas de clase'!$B$5:$B$102,1,0),Q64+14),Q64+7)))</f>
        <v/>
      </c>
      <c r="S64" s="288" t="str">
        <f>IF($H64="(en blanco)","",IF($H64="","",IFERROR(IF(VLOOKUP(R64+7,'Fechas de clase'!$B$5:$B$102,1,0),R64+14),R64+7)))</f>
        <v/>
      </c>
      <c r="T64" s="288" t="str">
        <f>IF($H64="(en blanco)","",IF($H64="","",IFERROR(IF(VLOOKUP(S64+7,'Fechas de clase'!$B$5:$B$102,1,0),S64+14),S64+7)))</f>
        <v/>
      </c>
      <c r="U64" s="288" t="str">
        <f>IF($H64="(en blanco)","",IF($H64="","",IFERROR(IF(VLOOKUP(T64+7,'Fechas de clase'!$B$5:$B$102,1,0),T64+14),T64+7)))</f>
        <v/>
      </c>
      <c r="V64" s="288" t="str">
        <f>IF($H64="(en blanco)","",IF($H64="","",IFERROR(IF(VLOOKUP(U64+7,'Fechas de clase'!$B$5:$B$102,1,0),U64+14),U64+7)))</f>
        <v/>
      </c>
      <c r="W64" s="288" t="str">
        <f>IF($H64="(en blanco)","",IF($H64="","",IFERROR(IF(VLOOKUP(V64+7,'Fechas de clase'!$B$5:$B$102,1,0),V64+14),V64+7)))</f>
        <v/>
      </c>
      <c r="X64" s="288" t="str">
        <f>IF($H64="(en blanco)","",IF($H64="","",IFERROR(IF(VLOOKUP(W64+7,'Fechas de clase'!$B$5:$B$102,1,0),W64+14),W64+7)))</f>
        <v/>
      </c>
      <c r="Y64" s="288" t="str">
        <f>IF($H64="(en blanco)","",IF($H64="","",IFERROR(IF(VLOOKUP(X64+7,'Fechas de clase'!$B$5:$B$102,1,0),X64+14),X64+7)))</f>
        <v/>
      </c>
    </row>
    <row r="65" spans="2:25">
      <c r="B65" s="289"/>
      <c r="J65" s="287" t="str">
        <f t="shared" si="0"/>
        <v/>
      </c>
      <c r="K65" s="288" t="str">
        <f>IF($H65="(en blanco)","",IF($H65="","",IFERROR(IF(VLOOKUP(H65+7,'Fechas de clase'!$B$5:$B$102,1,0),H65+14),H65+7)))</f>
        <v/>
      </c>
      <c r="L65" s="288" t="str">
        <f>IF($H65="(en blanco)","",IF($H65="","",IFERROR(IF(VLOOKUP(K65+7,'Fechas de clase'!$B$5:$B$102,1,0),K65+14),K65+7)))</f>
        <v/>
      </c>
      <c r="M65" s="288" t="str">
        <f>IF($H65="(en blanco)","",IF($H65="","",IFERROR(IF(VLOOKUP(L65+7,'Fechas de clase'!$B$5:$B$102,1,0),L65+14),L65+7)))</f>
        <v/>
      </c>
      <c r="N65" s="288" t="str">
        <f>IF($H65="(en blanco)","",IF($H65="","",IFERROR(IF(VLOOKUP(M65+7,'Fechas de clase'!$B$5:$B$102,1,0),M65+14),M65+7)))</f>
        <v/>
      </c>
      <c r="O65" s="288" t="str">
        <f>IF($H65="(en blanco)","",IF($H65="","",IFERROR(IF(VLOOKUP(N65+7,'Fechas de clase'!$B$5:$B$102,1,0),N65+14),N65+7)))</f>
        <v/>
      </c>
      <c r="P65" s="288" t="str">
        <f>IF($H65="(en blanco)","",IF($H65="","",IFERROR(IF(VLOOKUP(O65+7,'Fechas de clase'!$B$5:$B$102,1,0),O65+14),O65+7)))</f>
        <v/>
      </c>
      <c r="Q65" s="288" t="str">
        <f>IF($H65="(en blanco)","",IF($H65="","",IFERROR(IF(VLOOKUP(P65+7,'Fechas de clase'!$B$5:$B$102,1,0),P65+14),P65+7)))</f>
        <v/>
      </c>
      <c r="R65" s="288" t="str">
        <f>IF($H65="(en blanco)","",IF($H65="","",IFERROR(IF(VLOOKUP(Q65+7,'Fechas de clase'!$B$5:$B$102,1,0),Q65+14),Q65+7)))</f>
        <v/>
      </c>
      <c r="S65" s="288" t="str">
        <f>IF($H65="(en blanco)","",IF($H65="","",IFERROR(IF(VLOOKUP(R65+7,'Fechas de clase'!$B$5:$B$102,1,0),R65+14),R65+7)))</f>
        <v/>
      </c>
      <c r="T65" s="288" t="str">
        <f>IF($H65="(en blanco)","",IF($H65="","",IFERROR(IF(VLOOKUP(S65+7,'Fechas de clase'!$B$5:$B$102,1,0),S65+14),S65+7)))</f>
        <v/>
      </c>
      <c r="U65" s="288" t="str">
        <f>IF($H65="(en blanco)","",IF($H65="","",IFERROR(IF(VLOOKUP(T65+7,'Fechas de clase'!$B$5:$B$102,1,0),T65+14),T65+7)))</f>
        <v/>
      </c>
      <c r="V65" s="288" t="str">
        <f>IF($H65="(en blanco)","",IF($H65="","",IFERROR(IF(VLOOKUP(U65+7,'Fechas de clase'!$B$5:$B$102,1,0),U65+14),U65+7)))</f>
        <v/>
      </c>
      <c r="W65" s="288" t="str">
        <f>IF($H65="(en blanco)","",IF($H65="","",IFERROR(IF(VLOOKUP(V65+7,'Fechas de clase'!$B$5:$B$102,1,0),V65+14),V65+7)))</f>
        <v/>
      </c>
      <c r="X65" s="288" t="str">
        <f>IF($H65="(en blanco)","",IF($H65="","",IFERROR(IF(VLOOKUP(W65+7,'Fechas de clase'!$B$5:$B$102,1,0),W65+14),W65+7)))</f>
        <v/>
      </c>
      <c r="Y65" s="288" t="str">
        <f>IF($H65="(en blanco)","",IF($H65="","",IFERROR(IF(VLOOKUP(X65+7,'Fechas de clase'!$B$5:$B$102,1,0),X65+14),X65+7)))</f>
        <v/>
      </c>
    </row>
    <row r="66" spans="2:25">
      <c r="B66" s="289"/>
      <c r="J66" s="287" t="str">
        <f t="shared" si="0"/>
        <v/>
      </c>
      <c r="K66" s="288" t="str">
        <f>IF($H66="(en blanco)","",IF($H66="","",IFERROR(IF(VLOOKUP(H66+7,'Fechas de clase'!$B$5:$B$102,1,0),H66+14),H66+7)))</f>
        <v/>
      </c>
      <c r="L66" s="288" t="str">
        <f>IF($H66="(en blanco)","",IF($H66="","",IFERROR(IF(VLOOKUP(K66+7,'Fechas de clase'!$B$5:$B$102,1,0),K66+14),K66+7)))</f>
        <v/>
      </c>
      <c r="M66" s="288" t="str">
        <f>IF($H66="(en blanco)","",IF($H66="","",IFERROR(IF(VLOOKUP(L66+7,'Fechas de clase'!$B$5:$B$102,1,0),L66+14),L66+7)))</f>
        <v/>
      </c>
      <c r="N66" s="288" t="str">
        <f>IF($H66="(en blanco)","",IF($H66="","",IFERROR(IF(VLOOKUP(M66+7,'Fechas de clase'!$B$5:$B$102,1,0),M66+14),M66+7)))</f>
        <v/>
      </c>
      <c r="O66" s="288" t="str">
        <f>IF($H66="(en blanco)","",IF($H66="","",IFERROR(IF(VLOOKUP(N66+7,'Fechas de clase'!$B$5:$B$102,1,0),N66+14),N66+7)))</f>
        <v/>
      </c>
      <c r="P66" s="288" t="str">
        <f>IF($H66="(en blanco)","",IF($H66="","",IFERROR(IF(VLOOKUP(O66+7,'Fechas de clase'!$B$5:$B$102,1,0),O66+14),O66+7)))</f>
        <v/>
      </c>
      <c r="Q66" s="288" t="str">
        <f>IF($H66="(en blanco)","",IF($H66="","",IFERROR(IF(VLOOKUP(P66+7,'Fechas de clase'!$B$5:$B$102,1,0),P66+14),P66+7)))</f>
        <v/>
      </c>
      <c r="R66" s="288" t="str">
        <f>IF($H66="(en blanco)","",IF($H66="","",IFERROR(IF(VLOOKUP(Q66+7,'Fechas de clase'!$B$5:$B$102,1,0),Q66+14),Q66+7)))</f>
        <v/>
      </c>
      <c r="S66" s="288" t="str">
        <f>IF($H66="(en blanco)","",IF($H66="","",IFERROR(IF(VLOOKUP(R66+7,'Fechas de clase'!$B$5:$B$102,1,0),R66+14),R66+7)))</f>
        <v/>
      </c>
      <c r="T66" s="288" t="str">
        <f>IF($H66="(en blanco)","",IF($H66="","",IFERROR(IF(VLOOKUP(S66+7,'Fechas de clase'!$B$5:$B$102,1,0),S66+14),S66+7)))</f>
        <v/>
      </c>
      <c r="U66" s="288" t="str">
        <f>IF($H66="(en blanco)","",IF($H66="","",IFERROR(IF(VLOOKUP(T66+7,'Fechas de clase'!$B$5:$B$102,1,0),T66+14),T66+7)))</f>
        <v/>
      </c>
      <c r="V66" s="288" t="str">
        <f>IF($H66="(en blanco)","",IF($H66="","",IFERROR(IF(VLOOKUP(U66+7,'Fechas de clase'!$B$5:$B$102,1,0),U66+14),U66+7)))</f>
        <v/>
      </c>
      <c r="W66" s="288" t="str">
        <f>IF($H66="(en blanco)","",IF($H66="","",IFERROR(IF(VLOOKUP(V66+7,'Fechas de clase'!$B$5:$B$102,1,0),V66+14),V66+7)))</f>
        <v/>
      </c>
      <c r="X66" s="288" t="str">
        <f>IF($H66="(en blanco)","",IF($H66="","",IFERROR(IF(VLOOKUP(W66+7,'Fechas de clase'!$B$5:$B$102,1,0),W66+14),W66+7)))</f>
        <v/>
      </c>
      <c r="Y66" s="288" t="str">
        <f>IF($H66="(en blanco)","",IF($H66="","",IFERROR(IF(VLOOKUP(X66+7,'Fechas de clase'!$B$5:$B$102,1,0),X66+14),X66+7)))</f>
        <v/>
      </c>
    </row>
    <row r="67" spans="2:25">
      <c r="B67" s="289"/>
      <c r="J67" s="287" t="str">
        <f t="shared" si="0"/>
        <v/>
      </c>
      <c r="K67" s="288" t="str">
        <f>IF($H67="(en blanco)","",IF($H67="","",IFERROR(IF(VLOOKUP(H67+7,'Fechas de clase'!$B$5:$B$102,1,0),H67+14),H67+7)))</f>
        <v/>
      </c>
      <c r="L67" s="288" t="str">
        <f>IF($H67="(en blanco)","",IF($H67="","",IFERROR(IF(VLOOKUP(K67+7,'Fechas de clase'!$B$5:$B$102,1,0),K67+14),K67+7)))</f>
        <v/>
      </c>
      <c r="M67" s="288" t="str">
        <f>IF($H67="(en blanco)","",IF($H67="","",IFERROR(IF(VLOOKUP(L67+7,'Fechas de clase'!$B$5:$B$102,1,0),L67+14),L67+7)))</f>
        <v/>
      </c>
      <c r="N67" s="288" t="str">
        <f>IF($H67="(en blanco)","",IF($H67="","",IFERROR(IF(VLOOKUP(M67+7,'Fechas de clase'!$B$5:$B$102,1,0),M67+14),M67+7)))</f>
        <v/>
      </c>
      <c r="O67" s="288" t="str">
        <f>IF($H67="(en blanco)","",IF($H67="","",IFERROR(IF(VLOOKUP(N67+7,'Fechas de clase'!$B$5:$B$102,1,0),N67+14),N67+7)))</f>
        <v/>
      </c>
      <c r="P67" s="288" t="str">
        <f>IF($H67="(en blanco)","",IF($H67="","",IFERROR(IF(VLOOKUP(O67+7,'Fechas de clase'!$B$5:$B$102,1,0),O67+14),O67+7)))</f>
        <v/>
      </c>
      <c r="Q67" s="288" t="str">
        <f>IF($H67="(en blanco)","",IF($H67="","",IFERROR(IF(VLOOKUP(P67+7,'Fechas de clase'!$B$5:$B$102,1,0),P67+14),P67+7)))</f>
        <v/>
      </c>
      <c r="R67" s="288" t="str">
        <f>IF($H67="(en blanco)","",IF($H67="","",IFERROR(IF(VLOOKUP(Q67+7,'Fechas de clase'!$B$5:$B$102,1,0),Q67+14),Q67+7)))</f>
        <v/>
      </c>
      <c r="S67" s="288" t="str">
        <f>IF($H67="(en blanco)","",IF($H67="","",IFERROR(IF(VLOOKUP(R67+7,'Fechas de clase'!$B$5:$B$102,1,0),R67+14),R67+7)))</f>
        <v/>
      </c>
      <c r="T67" s="288" t="str">
        <f>IF($H67="(en blanco)","",IF($H67="","",IFERROR(IF(VLOOKUP(S67+7,'Fechas de clase'!$B$5:$B$102,1,0),S67+14),S67+7)))</f>
        <v/>
      </c>
      <c r="U67" s="288" t="str">
        <f>IF($H67="(en blanco)","",IF($H67="","",IFERROR(IF(VLOOKUP(T67+7,'Fechas de clase'!$B$5:$B$102,1,0),T67+14),T67+7)))</f>
        <v/>
      </c>
      <c r="V67" s="288" t="str">
        <f>IF($H67="(en blanco)","",IF($H67="","",IFERROR(IF(VLOOKUP(U67+7,'Fechas de clase'!$B$5:$B$102,1,0),U67+14),U67+7)))</f>
        <v/>
      </c>
      <c r="W67" s="288" t="str">
        <f>IF($H67="(en blanco)","",IF($H67="","",IFERROR(IF(VLOOKUP(V67+7,'Fechas de clase'!$B$5:$B$102,1,0),V67+14),V67+7)))</f>
        <v/>
      </c>
      <c r="X67" s="288" t="str">
        <f>IF($H67="(en blanco)","",IF($H67="","",IFERROR(IF(VLOOKUP(W67+7,'Fechas de clase'!$B$5:$B$102,1,0),W67+14),W67+7)))</f>
        <v/>
      </c>
      <c r="Y67" s="288" t="str">
        <f>IF($H67="(en blanco)","",IF($H67="","",IFERROR(IF(VLOOKUP(X67+7,'Fechas de clase'!$B$5:$B$102,1,0),X67+14),X67+7)))</f>
        <v/>
      </c>
    </row>
    <row r="68" spans="2:25">
      <c r="B68" s="289"/>
      <c r="J68" s="287" t="str">
        <f t="shared" si="0"/>
        <v/>
      </c>
      <c r="K68" s="288" t="str">
        <f>IF($H68="(en blanco)","",IF($H68="","",IFERROR(IF(VLOOKUP(H68+7,'Fechas de clase'!$B$5:$B$102,1,0),H68+14),H68+7)))</f>
        <v/>
      </c>
      <c r="L68" s="288" t="str">
        <f>IF($H68="(en blanco)","",IF($H68="","",IFERROR(IF(VLOOKUP(K68+7,'Fechas de clase'!$B$5:$B$102,1,0),K68+14),K68+7)))</f>
        <v/>
      </c>
      <c r="M68" s="288" t="str">
        <f>IF($H68="(en blanco)","",IF($H68="","",IFERROR(IF(VLOOKUP(L68+7,'Fechas de clase'!$B$5:$B$102,1,0),L68+14),L68+7)))</f>
        <v/>
      </c>
      <c r="N68" s="288" t="str">
        <f>IF($H68="(en blanco)","",IF($H68="","",IFERROR(IF(VLOOKUP(M68+7,'Fechas de clase'!$B$5:$B$102,1,0),M68+14),M68+7)))</f>
        <v/>
      </c>
      <c r="O68" s="288" t="str">
        <f>IF($H68="(en blanco)","",IF($H68="","",IFERROR(IF(VLOOKUP(N68+7,'Fechas de clase'!$B$5:$B$102,1,0),N68+14),N68+7)))</f>
        <v/>
      </c>
      <c r="P68" s="288" t="str">
        <f>IF($H68="(en blanco)","",IF($H68="","",IFERROR(IF(VLOOKUP(O68+7,'Fechas de clase'!$B$5:$B$102,1,0),O68+14),O68+7)))</f>
        <v/>
      </c>
      <c r="Q68" s="288" t="str">
        <f>IF($H68="(en blanco)","",IF($H68="","",IFERROR(IF(VLOOKUP(P68+7,'Fechas de clase'!$B$5:$B$102,1,0),P68+14),P68+7)))</f>
        <v/>
      </c>
      <c r="R68" s="288" t="str">
        <f>IF($H68="(en blanco)","",IF($H68="","",IFERROR(IF(VLOOKUP(Q68+7,'Fechas de clase'!$B$5:$B$102,1,0),Q68+14),Q68+7)))</f>
        <v/>
      </c>
      <c r="S68" s="288" t="str">
        <f>IF($H68="(en blanco)","",IF($H68="","",IFERROR(IF(VLOOKUP(R68+7,'Fechas de clase'!$B$5:$B$102,1,0),R68+14),R68+7)))</f>
        <v/>
      </c>
      <c r="T68" s="288" t="str">
        <f>IF($H68="(en blanco)","",IF($H68="","",IFERROR(IF(VLOOKUP(S68+7,'Fechas de clase'!$B$5:$B$102,1,0),S68+14),S68+7)))</f>
        <v/>
      </c>
      <c r="U68" s="288" t="str">
        <f>IF($H68="(en blanco)","",IF($H68="","",IFERROR(IF(VLOOKUP(T68+7,'Fechas de clase'!$B$5:$B$102,1,0),T68+14),T68+7)))</f>
        <v/>
      </c>
      <c r="V68" s="288" t="str">
        <f>IF($H68="(en blanco)","",IF($H68="","",IFERROR(IF(VLOOKUP(U68+7,'Fechas de clase'!$B$5:$B$102,1,0),U68+14),U68+7)))</f>
        <v/>
      </c>
      <c r="W68" s="288" t="str">
        <f>IF($H68="(en blanco)","",IF($H68="","",IFERROR(IF(VLOOKUP(V68+7,'Fechas de clase'!$B$5:$B$102,1,0),V68+14),V68+7)))</f>
        <v/>
      </c>
      <c r="X68" s="288" t="str">
        <f>IF($H68="(en blanco)","",IF($H68="","",IFERROR(IF(VLOOKUP(W68+7,'Fechas de clase'!$B$5:$B$102,1,0),W68+14),W68+7)))</f>
        <v/>
      </c>
      <c r="Y68" s="288" t="str">
        <f>IF($H68="(en blanco)","",IF($H68="","",IFERROR(IF(VLOOKUP(X68+7,'Fechas de clase'!$B$5:$B$102,1,0),X68+14),X68+7)))</f>
        <v/>
      </c>
    </row>
    <row r="69" spans="2:25">
      <c r="B69" s="289"/>
      <c r="J69" s="287" t="str">
        <f t="shared" si="0"/>
        <v/>
      </c>
      <c r="K69" s="288" t="str">
        <f>IF($H69="(en blanco)","",IF($H69="","",IFERROR(IF(VLOOKUP(H69+7,'Fechas de clase'!$B$5:$B$102,1,0),H69+14),H69+7)))</f>
        <v/>
      </c>
      <c r="L69" s="288" t="str">
        <f>IF($H69="(en blanco)","",IF($H69="","",IFERROR(IF(VLOOKUP(K69+7,'Fechas de clase'!$B$5:$B$102,1,0),K69+14),K69+7)))</f>
        <v/>
      </c>
      <c r="M69" s="288" t="str">
        <f>IF($H69="(en blanco)","",IF($H69="","",IFERROR(IF(VLOOKUP(L69+7,'Fechas de clase'!$B$5:$B$102,1,0),L69+14),L69+7)))</f>
        <v/>
      </c>
      <c r="N69" s="288" t="str">
        <f>IF($H69="(en blanco)","",IF($H69="","",IFERROR(IF(VLOOKUP(M69+7,'Fechas de clase'!$B$5:$B$102,1,0),M69+14),M69+7)))</f>
        <v/>
      </c>
      <c r="O69" s="288" t="str">
        <f>IF($H69="(en blanco)","",IF($H69="","",IFERROR(IF(VLOOKUP(N69+7,'Fechas de clase'!$B$5:$B$102,1,0),N69+14),N69+7)))</f>
        <v/>
      </c>
      <c r="P69" s="288" t="str">
        <f>IF($H69="(en blanco)","",IF($H69="","",IFERROR(IF(VLOOKUP(O69+7,'Fechas de clase'!$B$5:$B$102,1,0),O69+14),O69+7)))</f>
        <v/>
      </c>
      <c r="Q69" s="288" t="str">
        <f>IF($H69="(en blanco)","",IF($H69="","",IFERROR(IF(VLOOKUP(P69+7,'Fechas de clase'!$B$5:$B$102,1,0),P69+14),P69+7)))</f>
        <v/>
      </c>
      <c r="R69" s="288" t="str">
        <f>IF($H69="(en blanco)","",IF($H69="","",IFERROR(IF(VLOOKUP(Q69+7,'Fechas de clase'!$B$5:$B$102,1,0),Q69+14),Q69+7)))</f>
        <v/>
      </c>
      <c r="S69" s="288" t="str">
        <f>IF($H69="(en blanco)","",IF($H69="","",IFERROR(IF(VLOOKUP(R69+7,'Fechas de clase'!$B$5:$B$102,1,0),R69+14),R69+7)))</f>
        <v/>
      </c>
      <c r="T69" s="288" t="str">
        <f>IF($H69="(en blanco)","",IF($H69="","",IFERROR(IF(VLOOKUP(S69+7,'Fechas de clase'!$B$5:$B$102,1,0),S69+14),S69+7)))</f>
        <v/>
      </c>
      <c r="U69" s="288" t="str">
        <f>IF($H69="(en blanco)","",IF($H69="","",IFERROR(IF(VLOOKUP(T69+7,'Fechas de clase'!$B$5:$B$102,1,0),T69+14),T69+7)))</f>
        <v/>
      </c>
      <c r="V69" s="288" t="str">
        <f>IF($H69="(en blanco)","",IF($H69="","",IFERROR(IF(VLOOKUP(U69+7,'Fechas de clase'!$B$5:$B$102,1,0),U69+14),U69+7)))</f>
        <v/>
      </c>
      <c r="W69" s="288" t="str">
        <f>IF($H69="(en blanco)","",IF($H69="","",IFERROR(IF(VLOOKUP(V69+7,'Fechas de clase'!$B$5:$B$102,1,0),V69+14),V69+7)))</f>
        <v/>
      </c>
      <c r="X69" s="288" t="str">
        <f>IF($H69="(en blanco)","",IF($H69="","",IFERROR(IF(VLOOKUP(W69+7,'Fechas de clase'!$B$5:$B$102,1,0),W69+14),W69+7)))</f>
        <v/>
      </c>
      <c r="Y69" s="288" t="str">
        <f>IF($H69="(en blanco)","",IF($H69="","",IFERROR(IF(VLOOKUP(X69+7,'Fechas de clase'!$B$5:$B$102,1,0),X69+14),X69+7)))</f>
        <v/>
      </c>
    </row>
    <row r="70" spans="2:25">
      <c r="B70" s="289"/>
      <c r="J70" s="287" t="str">
        <f t="shared" si="0"/>
        <v/>
      </c>
      <c r="K70" s="288" t="str">
        <f>IF($H70="(en blanco)","",IF($H70="","",IFERROR(IF(VLOOKUP(H70+7,'Fechas de clase'!$B$5:$B$102,1,0),H70+14),H70+7)))</f>
        <v/>
      </c>
      <c r="L70" s="288" t="str">
        <f>IF($H70="(en blanco)","",IF($H70="","",IFERROR(IF(VLOOKUP(K70+7,'Fechas de clase'!$B$5:$B$102,1,0),K70+14),K70+7)))</f>
        <v/>
      </c>
      <c r="M70" s="288" t="str">
        <f>IF($H70="(en blanco)","",IF($H70="","",IFERROR(IF(VLOOKUP(L70+7,'Fechas de clase'!$B$5:$B$102,1,0),L70+14),L70+7)))</f>
        <v/>
      </c>
      <c r="N70" s="288" t="str">
        <f>IF($H70="(en blanco)","",IF($H70="","",IFERROR(IF(VLOOKUP(M70+7,'Fechas de clase'!$B$5:$B$102,1,0),M70+14),M70+7)))</f>
        <v/>
      </c>
      <c r="O70" s="288" t="str">
        <f>IF($H70="(en blanco)","",IF($H70="","",IFERROR(IF(VLOOKUP(N70+7,'Fechas de clase'!$B$5:$B$102,1,0),N70+14),N70+7)))</f>
        <v/>
      </c>
      <c r="P70" s="288" t="str">
        <f>IF($H70="(en blanco)","",IF($H70="","",IFERROR(IF(VLOOKUP(O70+7,'Fechas de clase'!$B$5:$B$102,1,0),O70+14),O70+7)))</f>
        <v/>
      </c>
      <c r="Q70" s="288" t="str">
        <f>IF($H70="(en blanco)","",IF($H70="","",IFERROR(IF(VLOOKUP(P70+7,'Fechas de clase'!$B$5:$B$102,1,0),P70+14),P70+7)))</f>
        <v/>
      </c>
      <c r="R70" s="288" t="str">
        <f>IF($H70="(en blanco)","",IF($H70="","",IFERROR(IF(VLOOKUP(Q70+7,'Fechas de clase'!$B$5:$B$102,1,0),Q70+14),Q70+7)))</f>
        <v/>
      </c>
      <c r="S70" s="288" t="str">
        <f>IF($H70="(en blanco)","",IF($H70="","",IFERROR(IF(VLOOKUP(R70+7,'Fechas de clase'!$B$5:$B$102,1,0),R70+14),R70+7)))</f>
        <v/>
      </c>
      <c r="T70" s="288" t="str">
        <f>IF($H70="(en blanco)","",IF($H70="","",IFERROR(IF(VLOOKUP(S70+7,'Fechas de clase'!$B$5:$B$102,1,0),S70+14),S70+7)))</f>
        <v/>
      </c>
      <c r="U70" s="288" t="str">
        <f>IF($H70="(en blanco)","",IF($H70="","",IFERROR(IF(VLOOKUP(T70+7,'Fechas de clase'!$B$5:$B$102,1,0),T70+14),T70+7)))</f>
        <v/>
      </c>
      <c r="V70" s="288" t="str">
        <f>IF($H70="(en blanco)","",IF($H70="","",IFERROR(IF(VLOOKUP(U70+7,'Fechas de clase'!$B$5:$B$102,1,0),U70+14),U70+7)))</f>
        <v/>
      </c>
      <c r="W70" s="288" t="str">
        <f>IF($H70="(en blanco)","",IF($H70="","",IFERROR(IF(VLOOKUP(V70+7,'Fechas de clase'!$B$5:$B$102,1,0),V70+14),V70+7)))</f>
        <v/>
      </c>
      <c r="X70" s="288" t="str">
        <f>IF($H70="(en blanco)","",IF($H70="","",IFERROR(IF(VLOOKUP(W70+7,'Fechas de clase'!$B$5:$B$102,1,0),W70+14),W70+7)))</f>
        <v/>
      </c>
      <c r="Y70" s="288" t="str">
        <f>IF($H70="(en blanco)","",IF($H70="","",IFERROR(IF(VLOOKUP(X70+7,'Fechas de clase'!$B$5:$B$102,1,0),X70+14),X70+7)))</f>
        <v/>
      </c>
    </row>
    <row r="71" spans="2:25">
      <c r="B71" s="289"/>
      <c r="J71" s="287" t="str">
        <f t="shared" ref="J71:J102" si="1">IF(H71="","",H71&amp;"-"&amp;I71)</f>
        <v/>
      </c>
      <c r="K71" s="288" t="str">
        <f>IF($H71="(en blanco)","",IF($H71="","",IFERROR(IF(VLOOKUP(H71+7,'Fechas de clase'!$B$5:$B$102,1,0),H71+14),H71+7)))</f>
        <v/>
      </c>
      <c r="L71" s="288" t="str">
        <f>IF($H71="(en blanco)","",IF($H71="","",IFERROR(IF(VLOOKUP(K71+7,'Fechas de clase'!$B$5:$B$102,1,0),K71+14),K71+7)))</f>
        <v/>
      </c>
      <c r="M71" s="288" t="str">
        <f>IF($H71="(en blanco)","",IF($H71="","",IFERROR(IF(VLOOKUP(L71+7,'Fechas de clase'!$B$5:$B$102,1,0),L71+14),L71+7)))</f>
        <v/>
      </c>
      <c r="N71" s="288" t="str">
        <f>IF($H71="(en blanco)","",IF($H71="","",IFERROR(IF(VLOOKUP(M71+7,'Fechas de clase'!$B$5:$B$102,1,0),M71+14),M71+7)))</f>
        <v/>
      </c>
      <c r="O71" s="288" t="str">
        <f>IF($H71="(en blanco)","",IF($H71="","",IFERROR(IF(VLOOKUP(N71+7,'Fechas de clase'!$B$5:$B$102,1,0),N71+14),N71+7)))</f>
        <v/>
      </c>
      <c r="P71" s="288" t="str">
        <f>IF($H71="(en blanco)","",IF($H71="","",IFERROR(IF(VLOOKUP(O71+7,'Fechas de clase'!$B$5:$B$102,1,0),O71+14),O71+7)))</f>
        <v/>
      </c>
      <c r="Q71" s="288" t="str">
        <f>IF($H71="(en blanco)","",IF($H71="","",IFERROR(IF(VLOOKUP(P71+7,'Fechas de clase'!$B$5:$B$102,1,0),P71+14),P71+7)))</f>
        <v/>
      </c>
      <c r="R71" s="288" t="str">
        <f>IF($H71="(en blanco)","",IF($H71="","",IFERROR(IF(VLOOKUP(Q71+7,'Fechas de clase'!$B$5:$B$102,1,0),Q71+14),Q71+7)))</f>
        <v/>
      </c>
      <c r="S71" s="288" t="str">
        <f>IF($H71="(en blanco)","",IF($H71="","",IFERROR(IF(VLOOKUP(R71+7,'Fechas de clase'!$B$5:$B$102,1,0),R71+14),R71+7)))</f>
        <v/>
      </c>
      <c r="T71" s="288" t="str">
        <f>IF($H71="(en blanco)","",IF($H71="","",IFERROR(IF(VLOOKUP(S71+7,'Fechas de clase'!$B$5:$B$102,1,0),S71+14),S71+7)))</f>
        <v/>
      </c>
      <c r="U71" s="288" t="str">
        <f>IF($H71="(en blanco)","",IF($H71="","",IFERROR(IF(VLOOKUP(T71+7,'Fechas de clase'!$B$5:$B$102,1,0),T71+14),T71+7)))</f>
        <v/>
      </c>
      <c r="V71" s="288" t="str">
        <f>IF($H71="(en blanco)","",IF($H71="","",IFERROR(IF(VLOOKUP(U71+7,'Fechas de clase'!$B$5:$B$102,1,0),U71+14),U71+7)))</f>
        <v/>
      </c>
      <c r="W71" s="288" t="str">
        <f>IF($H71="(en blanco)","",IF($H71="","",IFERROR(IF(VLOOKUP(V71+7,'Fechas de clase'!$B$5:$B$102,1,0),V71+14),V71+7)))</f>
        <v/>
      </c>
      <c r="X71" s="288" t="str">
        <f>IF($H71="(en blanco)","",IF($H71="","",IFERROR(IF(VLOOKUP(W71+7,'Fechas de clase'!$B$5:$B$102,1,0),W71+14),W71+7)))</f>
        <v/>
      </c>
      <c r="Y71" s="288" t="str">
        <f>IF($H71="(en blanco)","",IF($H71="","",IFERROR(IF(VLOOKUP(X71+7,'Fechas de clase'!$B$5:$B$102,1,0),X71+14),X71+7)))</f>
        <v/>
      </c>
    </row>
    <row r="72" spans="2:25">
      <c r="B72" s="289"/>
      <c r="J72" s="287" t="str">
        <f t="shared" si="1"/>
        <v/>
      </c>
      <c r="K72" s="288" t="str">
        <f>IF($H72="(en blanco)","",IF($H72="","",IFERROR(IF(VLOOKUP(H72+7,'Fechas de clase'!$B$5:$B$102,1,0),H72+14),H72+7)))</f>
        <v/>
      </c>
      <c r="L72" s="288" t="str">
        <f>IF($H72="(en blanco)","",IF($H72="","",IFERROR(IF(VLOOKUP(K72+7,'Fechas de clase'!$B$5:$B$102,1,0),K72+14),K72+7)))</f>
        <v/>
      </c>
      <c r="M72" s="288" t="str">
        <f>IF($H72="(en blanco)","",IF($H72="","",IFERROR(IF(VLOOKUP(L72+7,'Fechas de clase'!$B$5:$B$102,1,0),L72+14),L72+7)))</f>
        <v/>
      </c>
      <c r="N72" s="288" t="str">
        <f>IF($H72="(en blanco)","",IF($H72="","",IFERROR(IF(VLOOKUP(M72+7,'Fechas de clase'!$B$5:$B$102,1,0),M72+14),M72+7)))</f>
        <v/>
      </c>
      <c r="O72" s="288" t="str">
        <f>IF($H72="(en blanco)","",IF($H72="","",IFERROR(IF(VLOOKUP(N72+7,'Fechas de clase'!$B$5:$B$102,1,0),N72+14),N72+7)))</f>
        <v/>
      </c>
      <c r="P72" s="288" t="str">
        <f>IF($H72="(en blanco)","",IF($H72="","",IFERROR(IF(VLOOKUP(O72+7,'Fechas de clase'!$B$5:$B$102,1,0),O72+14),O72+7)))</f>
        <v/>
      </c>
      <c r="Q72" s="288" t="str">
        <f>IF($H72="(en blanco)","",IF($H72="","",IFERROR(IF(VLOOKUP(P72+7,'Fechas de clase'!$B$5:$B$102,1,0),P72+14),P72+7)))</f>
        <v/>
      </c>
      <c r="R72" s="288" t="str">
        <f>IF($H72="(en blanco)","",IF($H72="","",IFERROR(IF(VLOOKUP(Q72+7,'Fechas de clase'!$B$5:$B$102,1,0),Q72+14),Q72+7)))</f>
        <v/>
      </c>
      <c r="S72" s="288" t="str">
        <f>IF($H72="(en blanco)","",IF($H72="","",IFERROR(IF(VLOOKUP(R72+7,'Fechas de clase'!$B$5:$B$102,1,0),R72+14),R72+7)))</f>
        <v/>
      </c>
      <c r="T72" s="288" t="str">
        <f>IF($H72="(en blanco)","",IF($H72="","",IFERROR(IF(VLOOKUP(S72+7,'Fechas de clase'!$B$5:$B$102,1,0),S72+14),S72+7)))</f>
        <v/>
      </c>
      <c r="U72" s="288" t="str">
        <f>IF($H72="(en blanco)","",IF($H72="","",IFERROR(IF(VLOOKUP(T72+7,'Fechas de clase'!$B$5:$B$102,1,0),T72+14),T72+7)))</f>
        <v/>
      </c>
      <c r="V72" s="288" t="str">
        <f>IF($H72="(en blanco)","",IF($H72="","",IFERROR(IF(VLOOKUP(U72+7,'Fechas de clase'!$B$5:$B$102,1,0),U72+14),U72+7)))</f>
        <v/>
      </c>
      <c r="W72" s="288" t="str">
        <f>IF($H72="(en blanco)","",IF($H72="","",IFERROR(IF(VLOOKUP(V72+7,'Fechas de clase'!$B$5:$B$102,1,0),V72+14),V72+7)))</f>
        <v/>
      </c>
      <c r="X72" s="288" t="str">
        <f>IF($H72="(en blanco)","",IF($H72="","",IFERROR(IF(VLOOKUP(W72+7,'Fechas de clase'!$B$5:$B$102,1,0),W72+14),W72+7)))</f>
        <v/>
      </c>
      <c r="Y72" s="288" t="str">
        <f>IF($H72="(en blanco)","",IF($H72="","",IFERROR(IF(VLOOKUP(X72+7,'Fechas de clase'!$B$5:$B$102,1,0),X72+14),X72+7)))</f>
        <v/>
      </c>
    </row>
    <row r="73" spans="2:25">
      <c r="B73" s="289"/>
      <c r="J73" s="287" t="str">
        <f t="shared" si="1"/>
        <v/>
      </c>
      <c r="K73" s="288" t="str">
        <f>IF($H73="(en blanco)","",IF($H73="","",IFERROR(IF(VLOOKUP(H73+7,'Fechas de clase'!$B$5:$B$102,1,0),H73+14),H73+7)))</f>
        <v/>
      </c>
      <c r="L73" s="288" t="str">
        <f>IF($H73="(en blanco)","",IF($H73="","",IFERROR(IF(VLOOKUP(K73+7,'Fechas de clase'!$B$5:$B$102,1,0),K73+14),K73+7)))</f>
        <v/>
      </c>
      <c r="M73" s="288" t="str">
        <f>IF($H73="(en blanco)","",IF($H73="","",IFERROR(IF(VLOOKUP(L73+7,'Fechas de clase'!$B$5:$B$102,1,0),L73+14),L73+7)))</f>
        <v/>
      </c>
      <c r="N73" s="288" t="str">
        <f>IF($H73="(en blanco)","",IF($H73="","",IFERROR(IF(VLOOKUP(M73+7,'Fechas de clase'!$B$5:$B$102,1,0),M73+14),M73+7)))</f>
        <v/>
      </c>
      <c r="O73" s="288" t="str">
        <f>IF($H73="(en blanco)","",IF($H73="","",IFERROR(IF(VLOOKUP(N73+7,'Fechas de clase'!$B$5:$B$102,1,0),N73+14),N73+7)))</f>
        <v/>
      </c>
      <c r="P73" s="288" t="str">
        <f>IF($H73="(en blanco)","",IF($H73="","",IFERROR(IF(VLOOKUP(O73+7,'Fechas de clase'!$B$5:$B$102,1,0),O73+14),O73+7)))</f>
        <v/>
      </c>
      <c r="Q73" s="288" t="str">
        <f>IF($H73="(en blanco)","",IF($H73="","",IFERROR(IF(VLOOKUP(P73+7,'Fechas de clase'!$B$5:$B$102,1,0),P73+14),P73+7)))</f>
        <v/>
      </c>
      <c r="R73" s="288" t="str">
        <f>IF($H73="(en blanco)","",IF($H73="","",IFERROR(IF(VLOOKUP(Q73+7,'Fechas de clase'!$B$5:$B$102,1,0),Q73+14),Q73+7)))</f>
        <v/>
      </c>
      <c r="S73" s="288" t="str">
        <f>IF($H73="(en blanco)","",IF($H73="","",IFERROR(IF(VLOOKUP(R73+7,'Fechas de clase'!$B$5:$B$102,1,0),R73+14),R73+7)))</f>
        <v/>
      </c>
      <c r="T73" s="288" t="str">
        <f>IF($H73="(en blanco)","",IF($H73="","",IFERROR(IF(VLOOKUP(S73+7,'Fechas de clase'!$B$5:$B$102,1,0),S73+14),S73+7)))</f>
        <v/>
      </c>
      <c r="U73" s="288" t="str">
        <f>IF($H73="(en blanco)","",IF($H73="","",IFERROR(IF(VLOOKUP(T73+7,'Fechas de clase'!$B$5:$B$102,1,0),T73+14),T73+7)))</f>
        <v/>
      </c>
      <c r="V73" s="288" t="str">
        <f>IF($H73="(en blanco)","",IF($H73="","",IFERROR(IF(VLOOKUP(U73+7,'Fechas de clase'!$B$5:$B$102,1,0),U73+14),U73+7)))</f>
        <v/>
      </c>
      <c r="W73" s="288" t="str">
        <f>IF($H73="(en blanco)","",IF($H73="","",IFERROR(IF(VLOOKUP(V73+7,'Fechas de clase'!$B$5:$B$102,1,0),V73+14),V73+7)))</f>
        <v/>
      </c>
      <c r="X73" s="288" t="str">
        <f>IF($H73="(en blanco)","",IF($H73="","",IFERROR(IF(VLOOKUP(W73+7,'Fechas de clase'!$B$5:$B$102,1,0),W73+14),W73+7)))</f>
        <v/>
      </c>
      <c r="Y73" s="288" t="str">
        <f>IF($H73="(en blanco)","",IF($H73="","",IFERROR(IF(VLOOKUP(X73+7,'Fechas de clase'!$B$5:$B$102,1,0),X73+14),X73+7)))</f>
        <v/>
      </c>
    </row>
    <row r="74" spans="2:25">
      <c r="B74" s="289"/>
      <c r="J74" s="287" t="str">
        <f t="shared" si="1"/>
        <v/>
      </c>
      <c r="K74" s="288" t="str">
        <f>IF($H74="(en blanco)","",IF($H74="","",IFERROR(IF(VLOOKUP(H74+7,'Fechas de clase'!$B$5:$B$102,1,0),H74+14),H74+7)))</f>
        <v/>
      </c>
      <c r="L74" s="288" t="str">
        <f>IF($H74="(en blanco)","",IF($H74="","",IFERROR(IF(VLOOKUP(K74+7,'Fechas de clase'!$B$5:$B$102,1,0),K74+14),K74+7)))</f>
        <v/>
      </c>
      <c r="M74" s="288" t="str">
        <f>IF($H74="(en blanco)","",IF($H74="","",IFERROR(IF(VLOOKUP(L74+7,'Fechas de clase'!$B$5:$B$102,1,0),L74+14),L74+7)))</f>
        <v/>
      </c>
      <c r="N74" s="288" t="str">
        <f>IF($H74="(en blanco)","",IF($H74="","",IFERROR(IF(VLOOKUP(M74+7,'Fechas de clase'!$B$5:$B$102,1,0),M74+14),M74+7)))</f>
        <v/>
      </c>
      <c r="O74" s="288" t="str">
        <f>IF($H74="(en blanco)","",IF($H74="","",IFERROR(IF(VLOOKUP(N74+7,'Fechas de clase'!$B$5:$B$102,1,0),N74+14),N74+7)))</f>
        <v/>
      </c>
      <c r="P74" s="288" t="str">
        <f>IF($H74="(en blanco)","",IF($H74="","",IFERROR(IF(VLOOKUP(O74+7,'Fechas de clase'!$B$5:$B$102,1,0),O74+14),O74+7)))</f>
        <v/>
      </c>
      <c r="Q74" s="288" t="str">
        <f>IF($H74="(en blanco)","",IF($H74="","",IFERROR(IF(VLOOKUP(P74+7,'Fechas de clase'!$B$5:$B$102,1,0),P74+14),P74+7)))</f>
        <v/>
      </c>
      <c r="R74" s="288" t="str">
        <f>IF($H74="(en blanco)","",IF($H74="","",IFERROR(IF(VLOOKUP(Q74+7,'Fechas de clase'!$B$5:$B$102,1,0),Q74+14),Q74+7)))</f>
        <v/>
      </c>
      <c r="S74" s="288" t="str">
        <f>IF($H74="(en blanco)","",IF($H74="","",IFERROR(IF(VLOOKUP(R74+7,'Fechas de clase'!$B$5:$B$102,1,0),R74+14),R74+7)))</f>
        <v/>
      </c>
      <c r="T74" s="288" t="str">
        <f>IF($H74="(en blanco)","",IF($H74="","",IFERROR(IF(VLOOKUP(S74+7,'Fechas de clase'!$B$5:$B$102,1,0),S74+14),S74+7)))</f>
        <v/>
      </c>
      <c r="U74" s="288" t="str">
        <f>IF($H74="(en blanco)","",IF($H74="","",IFERROR(IF(VLOOKUP(T74+7,'Fechas de clase'!$B$5:$B$102,1,0),T74+14),T74+7)))</f>
        <v/>
      </c>
      <c r="V74" s="288" t="str">
        <f>IF($H74="(en blanco)","",IF($H74="","",IFERROR(IF(VLOOKUP(U74+7,'Fechas de clase'!$B$5:$B$102,1,0),U74+14),U74+7)))</f>
        <v/>
      </c>
      <c r="W74" s="288" t="str">
        <f>IF($H74="(en blanco)","",IF($H74="","",IFERROR(IF(VLOOKUP(V74+7,'Fechas de clase'!$B$5:$B$102,1,0),V74+14),V74+7)))</f>
        <v/>
      </c>
      <c r="X74" s="288" t="str">
        <f>IF($H74="(en blanco)","",IF($H74="","",IFERROR(IF(VLOOKUP(W74+7,'Fechas de clase'!$B$5:$B$102,1,0),W74+14),W74+7)))</f>
        <v/>
      </c>
      <c r="Y74" s="288" t="str">
        <f>IF($H74="(en blanco)","",IF($H74="","",IFERROR(IF(VLOOKUP(X74+7,'Fechas de clase'!$B$5:$B$102,1,0),X74+14),X74+7)))</f>
        <v/>
      </c>
    </row>
    <row r="75" spans="2:25">
      <c r="B75" s="289"/>
      <c r="J75" s="287" t="str">
        <f t="shared" si="1"/>
        <v/>
      </c>
      <c r="K75" s="288" t="str">
        <f>IF($H75="(en blanco)","",IF($H75="","",IFERROR(IF(VLOOKUP(H75+7,'Fechas de clase'!$B$5:$B$102,1,0),H75+14),H75+7)))</f>
        <v/>
      </c>
      <c r="L75" s="288" t="str">
        <f>IF($H75="(en blanco)","",IF($H75="","",IFERROR(IF(VLOOKUP(K75+7,'Fechas de clase'!$B$5:$B$102,1,0),K75+14),K75+7)))</f>
        <v/>
      </c>
      <c r="M75" s="288" t="str">
        <f>IF($H75="(en blanco)","",IF($H75="","",IFERROR(IF(VLOOKUP(L75+7,'Fechas de clase'!$B$5:$B$102,1,0),L75+14),L75+7)))</f>
        <v/>
      </c>
      <c r="N75" s="288" t="str">
        <f>IF($H75="(en blanco)","",IF($H75="","",IFERROR(IF(VLOOKUP(M75+7,'Fechas de clase'!$B$5:$B$102,1,0),M75+14),M75+7)))</f>
        <v/>
      </c>
      <c r="O75" s="288" t="str">
        <f>IF($H75="(en blanco)","",IF($H75="","",IFERROR(IF(VLOOKUP(N75+7,'Fechas de clase'!$B$5:$B$102,1,0),N75+14),N75+7)))</f>
        <v/>
      </c>
      <c r="P75" s="288" t="str">
        <f>IF($H75="(en blanco)","",IF($H75="","",IFERROR(IF(VLOOKUP(O75+7,'Fechas de clase'!$B$5:$B$102,1,0),O75+14),O75+7)))</f>
        <v/>
      </c>
      <c r="Q75" s="288" t="str">
        <f>IF($H75="(en blanco)","",IF($H75="","",IFERROR(IF(VLOOKUP(P75+7,'Fechas de clase'!$B$5:$B$102,1,0),P75+14),P75+7)))</f>
        <v/>
      </c>
      <c r="R75" s="288" t="str">
        <f>IF($H75="(en blanco)","",IF($H75="","",IFERROR(IF(VLOOKUP(Q75+7,'Fechas de clase'!$B$5:$B$102,1,0),Q75+14),Q75+7)))</f>
        <v/>
      </c>
      <c r="S75" s="288" t="str">
        <f>IF($H75="(en blanco)","",IF($H75="","",IFERROR(IF(VLOOKUP(R75+7,'Fechas de clase'!$B$5:$B$102,1,0),R75+14),R75+7)))</f>
        <v/>
      </c>
      <c r="T75" s="288" t="str">
        <f>IF($H75="(en blanco)","",IF($H75="","",IFERROR(IF(VLOOKUP(S75+7,'Fechas de clase'!$B$5:$B$102,1,0),S75+14),S75+7)))</f>
        <v/>
      </c>
      <c r="U75" s="288" t="str">
        <f>IF($H75="(en blanco)","",IF($H75="","",IFERROR(IF(VLOOKUP(T75+7,'Fechas de clase'!$B$5:$B$102,1,0),T75+14),T75+7)))</f>
        <v/>
      </c>
      <c r="V75" s="288" t="str">
        <f>IF($H75="(en blanco)","",IF($H75="","",IFERROR(IF(VLOOKUP(U75+7,'Fechas de clase'!$B$5:$B$102,1,0),U75+14),U75+7)))</f>
        <v/>
      </c>
      <c r="W75" s="288" t="str">
        <f>IF($H75="(en blanco)","",IF($H75="","",IFERROR(IF(VLOOKUP(V75+7,'Fechas de clase'!$B$5:$B$102,1,0),V75+14),V75+7)))</f>
        <v/>
      </c>
      <c r="X75" s="288" t="str">
        <f>IF($H75="(en blanco)","",IF($H75="","",IFERROR(IF(VLOOKUP(W75+7,'Fechas de clase'!$B$5:$B$102,1,0),W75+14),W75+7)))</f>
        <v/>
      </c>
      <c r="Y75" s="288" t="str">
        <f>IF($H75="(en blanco)","",IF($H75="","",IFERROR(IF(VLOOKUP(X75+7,'Fechas de clase'!$B$5:$B$102,1,0),X75+14),X75+7)))</f>
        <v/>
      </c>
    </row>
    <row r="76" spans="2:25">
      <c r="B76" s="289"/>
      <c r="J76" s="287" t="str">
        <f t="shared" si="1"/>
        <v/>
      </c>
      <c r="K76" s="288" t="str">
        <f>IF($H76="(en blanco)","",IF($H76="","",IFERROR(IF(VLOOKUP(H76+7,'Fechas de clase'!$B$5:$B$102,1,0),H76+14),H76+7)))</f>
        <v/>
      </c>
      <c r="L76" s="288" t="str">
        <f>IF($H76="(en blanco)","",IF($H76="","",IFERROR(IF(VLOOKUP(K76+7,'Fechas de clase'!$B$5:$B$102,1,0),K76+14),K76+7)))</f>
        <v/>
      </c>
      <c r="M76" s="288" t="str">
        <f>IF($H76="(en blanco)","",IF($H76="","",IFERROR(IF(VLOOKUP(L76+7,'Fechas de clase'!$B$5:$B$102,1,0),L76+14),L76+7)))</f>
        <v/>
      </c>
      <c r="N76" s="288" t="str">
        <f>IF($H76="(en blanco)","",IF($H76="","",IFERROR(IF(VLOOKUP(M76+7,'Fechas de clase'!$B$5:$B$102,1,0),M76+14),M76+7)))</f>
        <v/>
      </c>
      <c r="O76" s="288" t="str">
        <f>IF($H76="(en blanco)","",IF($H76="","",IFERROR(IF(VLOOKUP(N76+7,'Fechas de clase'!$B$5:$B$102,1,0),N76+14),N76+7)))</f>
        <v/>
      </c>
      <c r="P76" s="288" t="str">
        <f>IF($H76="(en blanco)","",IF($H76="","",IFERROR(IF(VLOOKUP(O76+7,'Fechas de clase'!$B$5:$B$102,1,0),O76+14),O76+7)))</f>
        <v/>
      </c>
      <c r="Q76" s="288" t="str">
        <f>IF($H76="(en blanco)","",IF($H76="","",IFERROR(IF(VLOOKUP(P76+7,'Fechas de clase'!$B$5:$B$102,1,0),P76+14),P76+7)))</f>
        <v/>
      </c>
      <c r="R76" s="288" t="str">
        <f>IF($H76="(en blanco)","",IF($H76="","",IFERROR(IF(VLOOKUP(Q76+7,'Fechas de clase'!$B$5:$B$102,1,0),Q76+14),Q76+7)))</f>
        <v/>
      </c>
      <c r="S76" s="288" t="str">
        <f>IF($H76="(en blanco)","",IF($H76="","",IFERROR(IF(VLOOKUP(R76+7,'Fechas de clase'!$B$5:$B$102,1,0),R76+14),R76+7)))</f>
        <v/>
      </c>
      <c r="T76" s="288" t="str">
        <f>IF($H76="(en blanco)","",IF($H76="","",IFERROR(IF(VLOOKUP(S76+7,'Fechas de clase'!$B$5:$B$102,1,0),S76+14),S76+7)))</f>
        <v/>
      </c>
      <c r="U76" s="288" t="str">
        <f>IF($H76="(en blanco)","",IF($H76="","",IFERROR(IF(VLOOKUP(T76+7,'Fechas de clase'!$B$5:$B$102,1,0),T76+14),T76+7)))</f>
        <v/>
      </c>
      <c r="V76" s="288" t="str">
        <f>IF($H76="(en blanco)","",IF($H76="","",IFERROR(IF(VLOOKUP(U76+7,'Fechas de clase'!$B$5:$B$102,1,0),U76+14),U76+7)))</f>
        <v/>
      </c>
      <c r="W76" s="288" t="str">
        <f>IF($H76="(en blanco)","",IF($H76="","",IFERROR(IF(VLOOKUP(V76+7,'Fechas de clase'!$B$5:$B$102,1,0),V76+14),V76+7)))</f>
        <v/>
      </c>
      <c r="X76" s="288" t="str">
        <f>IF($H76="(en blanco)","",IF($H76="","",IFERROR(IF(VLOOKUP(W76+7,'Fechas de clase'!$B$5:$B$102,1,0),W76+14),W76+7)))</f>
        <v/>
      </c>
      <c r="Y76" s="288" t="str">
        <f>IF($H76="(en blanco)","",IF($H76="","",IFERROR(IF(VLOOKUP(X76+7,'Fechas de clase'!$B$5:$B$102,1,0),X76+14),X76+7)))</f>
        <v/>
      </c>
    </row>
    <row r="77" spans="2:25">
      <c r="B77" s="289"/>
      <c r="J77" s="287" t="str">
        <f t="shared" si="1"/>
        <v/>
      </c>
      <c r="K77" s="288" t="str">
        <f>IF($H77="(en blanco)","",IF($H77="","",IFERROR(IF(VLOOKUP(H77+7,'Fechas de clase'!$B$5:$B$102,1,0),H77+14),H77+7)))</f>
        <v/>
      </c>
      <c r="L77" s="288" t="str">
        <f>IF($H77="(en blanco)","",IF($H77="","",IFERROR(IF(VLOOKUP(K77+7,'Fechas de clase'!$B$5:$B$102,1,0),K77+14),K77+7)))</f>
        <v/>
      </c>
      <c r="M77" s="288" t="str">
        <f>IF($H77="(en blanco)","",IF($H77="","",IFERROR(IF(VLOOKUP(L77+7,'Fechas de clase'!$B$5:$B$102,1,0),L77+14),L77+7)))</f>
        <v/>
      </c>
      <c r="N77" s="288" t="str">
        <f>IF($H77="(en blanco)","",IF($H77="","",IFERROR(IF(VLOOKUP(M77+7,'Fechas de clase'!$B$5:$B$102,1,0),M77+14),M77+7)))</f>
        <v/>
      </c>
      <c r="O77" s="288" t="str">
        <f>IF($H77="(en blanco)","",IF($H77="","",IFERROR(IF(VLOOKUP(N77+7,'Fechas de clase'!$B$5:$B$102,1,0),N77+14),N77+7)))</f>
        <v/>
      </c>
      <c r="P77" s="288" t="str">
        <f>IF($H77="(en blanco)","",IF($H77="","",IFERROR(IF(VLOOKUP(O77+7,'Fechas de clase'!$B$5:$B$102,1,0),O77+14),O77+7)))</f>
        <v/>
      </c>
      <c r="Q77" s="288" t="str">
        <f>IF($H77="(en blanco)","",IF($H77="","",IFERROR(IF(VLOOKUP(P77+7,'Fechas de clase'!$B$5:$B$102,1,0),P77+14),P77+7)))</f>
        <v/>
      </c>
      <c r="R77" s="288" t="str">
        <f>IF($H77="(en blanco)","",IF($H77="","",IFERROR(IF(VLOOKUP(Q77+7,'Fechas de clase'!$B$5:$B$102,1,0),Q77+14),Q77+7)))</f>
        <v/>
      </c>
      <c r="S77" s="288" t="str">
        <f>IF($H77="(en blanco)","",IF($H77="","",IFERROR(IF(VLOOKUP(R77+7,'Fechas de clase'!$B$5:$B$102,1,0),R77+14),R77+7)))</f>
        <v/>
      </c>
      <c r="T77" s="288" t="str">
        <f>IF($H77="(en blanco)","",IF($H77="","",IFERROR(IF(VLOOKUP(S77+7,'Fechas de clase'!$B$5:$B$102,1,0),S77+14),S77+7)))</f>
        <v/>
      </c>
      <c r="U77" s="288" t="str">
        <f>IF($H77="(en blanco)","",IF($H77="","",IFERROR(IF(VLOOKUP(T77+7,'Fechas de clase'!$B$5:$B$102,1,0),T77+14),T77+7)))</f>
        <v/>
      </c>
      <c r="V77" s="288" t="str">
        <f>IF($H77="(en blanco)","",IF($H77="","",IFERROR(IF(VLOOKUP(U77+7,'Fechas de clase'!$B$5:$B$102,1,0),U77+14),U77+7)))</f>
        <v/>
      </c>
      <c r="W77" s="288" t="str">
        <f>IF($H77="(en blanco)","",IF($H77="","",IFERROR(IF(VLOOKUP(V77+7,'Fechas de clase'!$B$5:$B$102,1,0),V77+14),V77+7)))</f>
        <v/>
      </c>
      <c r="X77" s="288" t="str">
        <f>IF($H77="(en blanco)","",IF($H77="","",IFERROR(IF(VLOOKUP(W77+7,'Fechas de clase'!$B$5:$B$102,1,0),W77+14),W77+7)))</f>
        <v/>
      </c>
      <c r="Y77" s="288" t="str">
        <f>IF($H77="(en blanco)","",IF($H77="","",IFERROR(IF(VLOOKUP(X77+7,'Fechas de clase'!$B$5:$B$102,1,0),X77+14),X77+7)))</f>
        <v/>
      </c>
    </row>
    <row r="78" spans="2:25">
      <c r="B78" s="289"/>
      <c r="J78" s="287" t="str">
        <f t="shared" si="1"/>
        <v/>
      </c>
      <c r="K78" s="288" t="str">
        <f>IF($H78="(en blanco)","",IF($H78="","",IFERROR(IF(VLOOKUP(H78+7,'Fechas de clase'!$B$5:$B$102,1,0),H78+14),H78+7)))</f>
        <v/>
      </c>
      <c r="L78" s="288" t="str">
        <f>IF($H78="(en blanco)","",IF($H78="","",IFERROR(IF(VLOOKUP(K78+7,'Fechas de clase'!$B$5:$B$102,1,0),K78+14),K78+7)))</f>
        <v/>
      </c>
      <c r="M78" s="288" t="str">
        <f>IF($H78="(en blanco)","",IF($H78="","",IFERROR(IF(VLOOKUP(L78+7,'Fechas de clase'!$B$5:$B$102,1,0),L78+14),L78+7)))</f>
        <v/>
      </c>
      <c r="N78" s="288" t="str">
        <f>IF($H78="(en blanco)","",IF($H78="","",IFERROR(IF(VLOOKUP(M78+7,'Fechas de clase'!$B$5:$B$102,1,0),M78+14),M78+7)))</f>
        <v/>
      </c>
      <c r="O78" s="288" t="str">
        <f>IF($H78="(en blanco)","",IF($H78="","",IFERROR(IF(VLOOKUP(N78+7,'Fechas de clase'!$B$5:$B$102,1,0),N78+14),N78+7)))</f>
        <v/>
      </c>
      <c r="P78" s="288" t="str">
        <f>IF($H78="(en blanco)","",IF($H78="","",IFERROR(IF(VLOOKUP(O78+7,'Fechas de clase'!$B$5:$B$102,1,0),O78+14),O78+7)))</f>
        <v/>
      </c>
      <c r="Q78" s="288" t="str">
        <f>IF($H78="(en blanco)","",IF($H78="","",IFERROR(IF(VLOOKUP(P78+7,'Fechas de clase'!$B$5:$B$102,1,0),P78+14),P78+7)))</f>
        <v/>
      </c>
      <c r="R78" s="288" t="str">
        <f>IF($H78="(en blanco)","",IF($H78="","",IFERROR(IF(VLOOKUP(Q78+7,'Fechas de clase'!$B$5:$B$102,1,0),Q78+14),Q78+7)))</f>
        <v/>
      </c>
      <c r="S78" s="288" t="str">
        <f>IF($H78="(en blanco)","",IF($H78="","",IFERROR(IF(VLOOKUP(R78+7,'Fechas de clase'!$B$5:$B$102,1,0),R78+14),R78+7)))</f>
        <v/>
      </c>
      <c r="T78" s="288" t="str">
        <f>IF($H78="(en blanco)","",IF($H78="","",IFERROR(IF(VLOOKUP(S78+7,'Fechas de clase'!$B$5:$B$102,1,0),S78+14),S78+7)))</f>
        <v/>
      </c>
      <c r="U78" s="288" t="str">
        <f>IF($H78="(en blanco)","",IF($H78="","",IFERROR(IF(VLOOKUP(T78+7,'Fechas de clase'!$B$5:$B$102,1,0),T78+14),T78+7)))</f>
        <v/>
      </c>
      <c r="V78" s="288" t="str">
        <f>IF($H78="(en blanco)","",IF($H78="","",IFERROR(IF(VLOOKUP(U78+7,'Fechas de clase'!$B$5:$B$102,1,0),U78+14),U78+7)))</f>
        <v/>
      </c>
      <c r="W78" s="288" t="str">
        <f>IF($H78="(en blanco)","",IF($H78="","",IFERROR(IF(VLOOKUP(V78+7,'Fechas de clase'!$B$5:$B$102,1,0),V78+14),V78+7)))</f>
        <v/>
      </c>
      <c r="X78" s="288" t="str">
        <f>IF($H78="(en blanco)","",IF($H78="","",IFERROR(IF(VLOOKUP(W78+7,'Fechas de clase'!$B$5:$B$102,1,0),W78+14),W78+7)))</f>
        <v/>
      </c>
      <c r="Y78" s="288" t="str">
        <f>IF($H78="(en blanco)","",IF($H78="","",IFERROR(IF(VLOOKUP(X78+7,'Fechas de clase'!$B$5:$B$102,1,0),X78+14),X78+7)))</f>
        <v/>
      </c>
    </row>
    <row r="79" spans="2:25">
      <c r="B79" s="289"/>
      <c r="J79" s="287" t="str">
        <f t="shared" si="1"/>
        <v/>
      </c>
      <c r="K79" s="288" t="str">
        <f>IF($H79="(en blanco)","",IF($H79="","",IFERROR(IF(VLOOKUP(H79+7,'Fechas de clase'!$B$5:$B$102,1,0),H79+14),H79+7)))</f>
        <v/>
      </c>
      <c r="L79" s="288" t="str">
        <f>IF($H79="(en blanco)","",IF($H79="","",IFERROR(IF(VLOOKUP(K79+7,'Fechas de clase'!$B$5:$B$102,1,0),K79+14),K79+7)))</f>
        <v/>
      </c>
      <c r="M79" s="288" t="str">
        <f>IF($H79="(en blanco)","",IF($H79="","",IFERROR(IF(VLOOKUP(L79+7,'Fechas de clase'!$B$5:$B$102,1,0),L79+14),L79+7)))</f>
        <v/>
      </c>
      <c r="N79" s="288" t="str">
        <f>IF($H79="(en blanco)","",IF($H79="","",IFERROR(IF(VLOOKUP(M79+7,'Fechas de clase'!$B$5:$B$102,1,0),M79+14),M79+7)))</f>
        <v/>
      </c>
      <c r="O79" s="288" t="str">
        <f>IF($H79="(en blanco)","",IF($H79="","",IFERROR(IF(VLOOKUP(N79+7,'Fechas de clase'!$B$5:$B$102,1,0),N79+14),N79+7)))</f>
        <v/>
      </c>
      <c r="P79" s="288" t="str">
        <f>IF($H79="(en blanco)","",IF($H79="","",IFERROR(IF(VLOOKUP(O79+7,'Fechas de clase'!$B$5:$B$102,1,0),O79+14),O79+7)))</f>
        <v/>
      </c>
      <c r="Q79" s="288" t="str">
        <f>IF($H79="(en blanco)","",IF($H79="","",IFERROR(IF(VLOOKUP(P79+7,'Fechas de clase'!$B$5:$B$102,1,0),P79+14),P79+7)))</f>
        <v/>
      </c>
      <c r="R79" s="288" t="str">
        <f>IF($H79="(en blanco)","",IF($H79="","",IFERROR(IF(VLOOKUP(Q79+7,'Fechas de clase'!$B$5:$B$102,1,0),Q79+14),Q79+7)))</f>
        <v/>
      </c>
      <c r="S79" s="288" t="str">
        <f>IF($H79="(en blanco)","",IF($H79="","",IFERROR(IF(VLOOKUP(R79+7,'Fechas de clase'!$B$5:$B$102,1,0),R79+14),R79+7)))</f>
        <v/>
      </c>
      <c r="T79" s="288" t="str">
        <f>IF($H79="(en blanco)","",IF($H79="","",IFERROR(IF(VLOOKUP(S79+7,'Fechas de clase'!$B$5:$B$102,1,0),S79+14),S79+7)))</f>
        <v/>
      </c>
      <c r="U79" s="288" t="str">
        <f>IF($H79="(en blanco)","",IF($H79="","",IFERROR(IF(VLOOKUP(T79+7,'Fechas de clase'!$B$5:$B$102,1,0),T79+14),T79+7)))</f>
        <v/>
      </c>
      <c r="V79" s="288" t="str">
        <f>IF($H79="(en blanco)","",IF($H79="","",IFERROR(IF(VLOOKUP(U79+7,'Fechas de clase'!$B$5:$B$102,1,0),U79+14),U79+7)))</f>
        <v/>
      </c>
      <c r="W79" s="288" t="str">
        <f>IF($H79="(en blanco)","",IF($H79="","",IFERROR(IF(VLOOKUP(V79+7,'Fechas de clase'!$B$5:$B$102,1,0),V79+14),V79+7)))</f>
        <v/>
      </c>
      <c r="X79" s="288" t="str">
        <f>IF($H79="(en blanco)","",IF($H79="","",IFERROR(IF(VLOOKUP(W79+7,'Fechas de clase'!$B$5:$B$102,1,0),W79+14),W79+7)))</f>
        <v/>
      </c>
      <c r="Y79" s="288" t="str">
        <f>IF($H79="(en blanco)","",IF($H79="","",IFERROR(IF(VLOOKUP(X79+7,'Fechas de clase'!$B$5:$B$102,1,0),X79+14),X79+7)))</f>
        <v/>
      </c>
    </row>
    <row r="80" spans="2:25">
      <c r="B80" s="289"/>
      <c r="J80" s="287" t="str">
        <f t="shared" si="1"/>
        <v/>
      </c>
      <c r="K80" s="288" t="str">
        <f>IF($H80="(en blanco)","",IF($H80="","",IFERROR(IF(VLOOKUP(H80+7,'Fechas de clase'!$B$5:$B$102,1,0),H80+14),H80+7)))</f>
        <v/>
      </c>
      <c r="L80" s="288" t="str">
        <f>IF($H80="(en blanco)","",IF($H80="","",IFERROR(IF(VLOOKUP(K80+7,'Fechas de clase'!$B$5:$B$102,1,0),K80+14),K80+7)))</f>
        <v/>
      </c>
      <c r="M80" s="288" t="str">
        <f>IF($H80="(en blanco)","",IF($H80="","",IFERROR(IF(VLOOKUP(L80+7,'Fechas de clase'!$B$5:$B$102,1,0),L80+14),L80+7)))</f>
        <v/>
      </c>
      <c r="N80" s="288" t="str">
        <f>IF($H80="(en blanco)","",IF($H80="","",IFERROR(IF(VLOOKUP(M80+7,'Fechas de clase'!$B$5:$B$102,1,0),M80+14),M80+7)))</f>
        <v/>
      </c>
      <c r="O80" s="288" t="str">
        <f>IF($H80="(en blanco)","",IF($H80="","",IFERROR(IF(VLOOKUP(N80+7,'Fechas de clase'!$B$5:$B$102,1,0),N80+14),N80+7)))</f>
        <v/>
      </c>
      <c r="P80" s="288" t="str">
        <f>IF($H80="(en blanco)","",IF($H80="","",IFERROR(IF(VLOOKUP(O80+7,'Fechas de clase'!$B$5:$B$102,1,0),O80+14),O80+7)))</f>
        <v/>
      </c>
      <c r="Q80" s="288" t="str">
        <f>IF($H80="(en blanco)","",IF($H80="","",IFERROR(IF(VLOOKUP(P80+7,'Fechas de clase'!$B$5:$B$102,1,0),P80+14),P80+7)))</f>
        <v/>
      </c>
      <c r="R80" s="288" t="str">
        <f>IF($H80="(en blanco)","",IF($H80="","",IFERROR(IF(VLOOKUP(Q80+7,'Fechas de clase'!$B$5:$B$102,1,0),Q80+14),Q80+7)))</f>
        <v/>
      </c>
      <c r="S80" s="288" t="str">
        <f>IF($H80="(en blanco)","",IF($H80="","",IFERROR(IF(VLOOKUP(R80+7,'Fechas de clase'!$B$5:$B$102,1,0),R80+14),R80+7)))</f>
        <v/>
      </c>
      <c r="T80" s="288" t="str">
        <f>IF($H80="(en blanco)","",IF($H80="","",IFERROR(IF(VLOOKUP(S80+7,'Fechas de clase'!$B$5:$B$102,1,0),S80+14),S80+7)))</f>
        <v/>
      </c>
      <c r="U80" s="288" t="str">
        <f>IF($H80="(en blanco)","",IF($H80="","",IFERROR(IF(VLOOKUP(T80+7,'Fechas de clase'!$B$5:$B$102,1,0),T80+14),T80+7)))</f>
        <v/>
      </c>
      <c r="V80" s="288" t="str">
        <f>IF($H80="(en blanco)","",IF($H80="","",IFERROR(IF(VLOOKUP(U80+7,'Fechas de clase'!$B$5:$B$102,1,0),U80+14),U80+7)))</f>
        <v/>
      </c>
      <c r="W80" s="288" t="str">
        <f>IF($H80="(en blanco)","",IF($H80="","",IFERROR(IF(VLOOKUP(V80+7,'Fechas de clase'!$B$5:$B$102,1,0),V80+14),V80+7)))</f>
        <v/>
      </c>
      <c r="X80" s="288" t="str">
        <f>IF($H80="(en blanco)","",IF($H80="","",IFERROR(IF(VLOOKUP(W80+7,'Fechas de clase'!$B$5:$B$102,1,0),W80+14),W80+7)))</f>
        <v/>
      </c>
      <c r="Y80" s="288" t="str">
        <f>IF($H80="(en blanco)","",IF($H80="","",IFERROR(IF(VLOOKUP(X80+7,'Fechas de clase'!$B$5:$B$102,1,0),X80+14),X80+7)))</f>
        <v/>
      </c>
    </row>
    <row r="81" spans="2:25">
      <c r="B81" s="289"/>
      <c r="J81" s="287" t="str">
        <f t="shared" si="1"/>
        <v/>
      </c>
      <c r="K81" s="288" t="str">
        <f>IF($H81="(en blanco)","",IF($H81="","",IFERROR(IF(VLOOKUP(H81+7,'Fechas de clase'!$B$5:$B$102,1,0),H81+14),H81+7)))</f>
        <v/>
      </c>
      <c r="L81" s="288" t="str">
        <f>IF($H81="(en blanco)","",IF($H81="","",IFERROR(IF(VLOOKUP(K81+7,'Fechas de clase'!$B$5:$B$102,1,0),K81+14),K81+7)))</f>
        <v/>
      </c>
      <c r="M81" s="288" t="str">
        <f>IF($H81="(en blanco)","",IF($H81="","",IFERROR(IF(VLOOKUP(L81+7,'Fechas de clase'!$B$5:$B$102,1,0),L81+14),L81+7)))</f>
        <v/>
      </c>
      <c r="N81" s="288" t="str">
        <f>IF($H81="(en blanco)","",IF($H81="","",IFERROR(IF(VLOOKUP(M81+7,'Fechas de clase'!$B$5:$B$102,1,0),M81+14),M81+7)))</f>
        <v/>
      </c>
      <c r="O81" s="288" t="str">
        <f>IF($H81="(en blanco)","",IF($H81="","",IFERROR(IF(VLOOKUP(N81+7,'Fechas de clase'!$B$5:$B$102,1,0),N81+14),N81+7)))</f>
        <v/>
      </c>
      <c r="P81" s="288" t="str">
        <f>IF($H81="(en blanco)","",IF($H81="","",IFERROR(IF(VLOOKUP(O81+7,'Fechas de clase'!$B$5:$B$102,1,0),O81+14),O81+7)))</f>
        <v/>
      </c>
      <c r="Q81" s="288" t="str">
        <f>IF($H81="(en blanco)","",IF($H81="","",IFERROR(IF(VLOOKUP(P81+7,'Fechas de clase'!$B$5:$B$102,1,0),P81+14),P81+7)))</f>
        <v/>
      </c>
      <c r="R81" s="288" t="str">
        <f>IF($H81="(en blanco)","",IF($H81="","",IFERROR(IF(VLOOKUP(Q81+7,'Fechas de clase'!$B$5:$B$102,1,0),Q81+14),Q81+7)))</f>
        <v/>
      </c>
      <c r="S81" s="288" t="str">
        <f>IF($H81="(en blanco)","",IF($H81="","",IFERROR(IF(VLOOKUP(R81+7,'Fechas de clase'!$B$5:$B$102,1,0),R81+14),R81+7)))</f>
        <v/>
      </c>
      <c r="T81" s="288" t="str">
        <f>IF($H81="(en blanco)","",IF($H81="","",IFERROR(IF(VLOOKUP(S81+7,'Fechas de clase'!$B$5:$B$102,1,0),S81+14),S81+7)))</f>
        <v/>
      </c>
      <c r="U81" s="288" t="str">
        <f>IF($H81="(en blanco)","",IF($H81="","",IFERROR(IF(VLOOKUP(T81+7,'Fechas de clase'!$B$5:$B$102,1,0),T81+14),T81+7)))</f>
        <v/>
      </c>
      <c r="V81" s="288" t="str">
        <f>IF($H81="(en blanco)","",IF($H81="","",IFERROR(IF(VLOOKUP(U81+7,'Fechas de clase'!$B$5:$B$102,1,0),U81+14),U81+7)))</f>
        <v/>
      </c>
      <c r="W81" s="288" t="str">
        <f>IF($H81="(en blanco)","",IF($H81="","",IFERROR(IF(VLOOKUP(V81+7,'Fechas de clase'!$B$5:$B$102,1,0),V81+14),V81+7)))</f>
        <v/>
      </c>
      <c r="X81" s="288" t="str">
        <f>IF($H81="(en blanco)","",IF($H81="","",IFERROR(IF(VLOOKUP(W81+7,'Fechas de clase'!$B$5:$B$102,1,0),W81+14),W81+7)))</f>
        <v/>
      </c>
      <c r="Y81" s="288" t="str">
        <f>IF($H81="(en blanco)","",IF($H81="","",IFERROR(IF(VLOOKUP(X81+7,'Fechas de clase'!$B$5:$B$102,1,0),X81+14),X81+7)))</f>
        <v/>
      </c>
    </row>
    <row r="82" spans="2:25">
      <c r="B82" s="289"/>
      <c r="J82" s="287" t="str">
        <f t="shared" si="1"/>
        <v/>
      </c>
      <c r="K82" s="288" t="str">
        <f>IF($H82="(en blanco)","",IF($H82="","",IFERROR(IF(VLOOKUP(H82+7,'Fechas de clase'!$B$5:$B$102,1,0),H82+14),H82+7)))</f>
        <v/>
      </c>
      <c r="L82" s="288" t="str">
        <f>IF($H82="(en blanco)","",IF($H82="","",IFERROR(IF(VLOOKUP(K82+7,'Fechas de clase'!$B$5:$B$102,1,0),K82+14),K82+7)))</f>
        <v/>
      </c>
      <c r="M82" s="288" t="str">
        <f>IF($H82="(en blanco)","",IF($H82="","",IFERROR(IF(VLOOKUP(L82+7,'Fechas de clase'!$B$5:$B$102,1,0),L82+14),L82+7)))</f>
        <v/>
      </c>
      <c r="N82" s="288" t="str">
        <f>IF($H82="(en blanco)","",IF($H82="","",IFERROR(IF(VLOOKUP(M82+7,'Fechas de clase'!$B$5:$B$102,1,0),M82+14),M82+7)))</f>
        <v/>
      </c>
      <c r="O82" s="288" t="str">
        <f>IF($H82="(en blanco)","",IF($H82="","",IFERROR(IF(VLOOKUP(N82+7,'Fechas de clase'!$B$5:$B$102,1,0),N82+14),N82+7)))</f>
        <v/>
      </c>
      <c r="P82" s="288" t="str">
        <f>IF($H82="(en blanco)","",IF($H82="","",IFERROR(IF(VLOOKUP(O82+7,'Fechas de clase'!$B$5:$B$102,1,0),O82+14),O82+7)))</f>
        <v/>
      </c>
      <c r="Q82" s="288" t="str">
        <f>IF($H82="(en blanco)","",IF($H82="","",IFERROR(IF(VLOOKUP(P82+7,'Fechas de clase'!$B$5:$B$102,1,0),P82+14),P82+7)))</f>
        <v/>
      </c>
      <c r="R82" s="288" t="str">
        <f>IF($H82="(en blanco)","",IF($H82="","",IFERROR(IF(VLOOKUP(Q82+7,'Fechas de clase'!$B$5:$B$102,1,0),Q82+14),Q82+7)))</f>
        <v/>
      </c>
      <c r="S82" s="288" t="str">
        <f>IF($H82="(en blanco)","",IF($H82="","",IFERROR(IF(VLOOKUP(R82+7,'Fechas de clase'!$B$5:$B$102,1,0),R82+14),R82+7)))</f>
        <v/>
      </c>
      <c r="T82" s="288" t="str">
        <f>IF($H82="(en blanco)","",IF($H82="","",IFERROR(IF(VLOOKUP(S82+7,'Fechas de clase'!$B$5:$B$102,1,0),S82+14),S82+7)))</f>
        <v/>
      </c>
      <c r="U82" s="288" t="str">
        <f>IF($H82="(en blanco)","",IF($H82="","",IFERROR(IF(VLOOKUP(T82+7,'Fechas de clase'!$B$5:$B$102,1,0),T82+14),T82+7)))</f>
        <v/>
      </c>
      <c r="V82" s="288" t="str">
        <f>IF($H82="(en blanco)","",IF($H82="","",IFERROR(IF(VLOOKUP(U82+7,'Fechas de clase'!$B$5:$B$102,1,0),U82+14),U82+7)))</f>
        <v/>
      </c>
      <c r="W82" s="288" t="str">
        <f>IF($H82="(en blanco)","",IF($H82="","",IFERROR(IF(VLOOKUP(V82+7,'Fechas de clase'!$B$5:$B$102,1,0),V82+14),V82+7)))</f>
        <v/>
      </c>
      <c r="X82" s="288" t="str">
        <f>IF($H82="(en blanco)","",IF($H82="","",IFERROR(IF(VLOOKUP(W82+7,'Fechas de clase'!$B$5:$B$102,1,0),W82+14),W82+7)))</f>
        <v/>
      </c>
      <c r="Y82" s="288" t="str">
        <f>IF($H82="(en blanco)","",IF($H82="","",IFERROR(IF(VLOOKUP(X82+7,'Fechas de clase'!$B$5:$B$102,1,0),X82+14),X82+7)))</f>
        <v/>
      </c>
    </row>
    <row r="83" spans="2:25">
      <c r="B83" s="289"/>
      <c r="J83" s="287" t="str">
        <f t="shared" si="1"/>
        <v/>
      </c>
      <c r="K83" s="288" t="str">
        <f>IF($H83="(en blanco)","",IF($H83="","",IFERROR(IF(VLOOKUP(H83+7,'Fechas de clase'!$B$5:$B$102,1,0),H83+14),H83+7)))</f>
        <v/>
      </c>
      <c r="L83" s="288" t="str">
        <f>IF($H83="(en blanco)","",IF($H83="","",IFERROR(IF(VLOOKUP(K83+7,'Fechas de clase'!$B$5:$B$102,1,0),K83+14),K83+7)))</f>
        <v/>
      </c>
      <c r="M83" s="288" t="str">
        <f>IF($H83="(en blanco)","",IF($H83="","",IFERROR(IF(VLOOKUP(L83+7,'Fechas de clase'!$B$5:$B$102,1,0),L83+14),L83+7)))</f>
        <v/>
      </c>
      <c r="N83" s="288" t="str">
        <f>IF($H83="(en blanco)","",IF($H83="","",IFERROR(IF(VLOOKUP(M83+7,'Fechas de clase'!$B$5:$B$102,1,0),M83+14),M83+7)))</f>
        <v/>
      </c>
      <c r="O83" s="288" t="str">
        <f>IF($H83="(en blanco)","",IF($H83="","",IFERROR(IF(VLOOKUP(N83+7,'Fechas de clase'!$B$5:$B$102,1,0),N83+14),N83+7)))</f>
        <v/>
      </c>
      <c r="P83" s="288" t="str">
        <f>IF($H83="(en blanco)","",IF($H83="","",IFERROR(IF(VLOOKUP(O83+7,'Fechas de clase'!$B$5:$B$102,1,0),O83+14),O83+7)))</f>
        <v/>
      </c>
      <c r="Q83" s="288" t="str">
        <f>IF($H83="(en blanco)","",IF($H83="","",IFERROR(IF(VLOOKUP(P83+7,'Fechas de clase'!$B$5:$B$102,1,0),P83+14),P83+7)))</f>
        <v/>
      </c>
      <c r="R83" s="288" t="str">
        <f>IF($H83="(en blanco)","",IF($H83="","",IFERROR(IF(VLOOKUP(Q83+7,'Fechas de clase'!$B$5:$B$102,1,0),Q83+14),Q83+7)))</f>
        <v/>
      </c>
      <c r="S83" s="288" t="str">
        <f>IF($H83="(en blanco)","",IF($H83="","",IFERROR(IF(VLOOKUP(R83+7,'Fechas de clase'!$B$5:$B$102,1,0),R83+14),R83+7)))</f>
        <v/>
      </c>
      <c r="T83" s="288" t="str">
        <f>IF($H83="(en blanco)","",IF($H83="","",IFERROR(IF(VLOOKUP(S83+7,'Fechas de clase'!$B$5:$B$102,1,0),S83+14),S83+7)))</f>
        <v/>
      </c>
      <c r="U83" s="288" t="str">
        <f>IF($H83="(en blanco)","",IF($H83="","",IFERROR(IF(VLOOKUP(T83+7,'Fechas de clase'!$B$5:$B$102,1,0),T83+14),T83+7)))</f>
        <v/>
      </c>
      <c r="V83" s="288" t="str">
        <f>IF($H83="(en blanco)","",IF($H83="","",IFERROR(IF(VLOOKUP(U83+7,'Fechas de clase'!$B$5:$B$102,1,0),U83+14),U83+7)))</f>
        <v/>
      </c>
      <c r="W83" s="288" t="str">
        <f>IF($H83="(en blanco)","",IF($H83="","",IFERROR(IF(VLOOKUP(V83+7,'Fechas de clase'!$B$5:$B$102,1,0),V83+14),V83+7)))</f>
        <v/>
      </c>
      <c r="X83" s="288" t="str">
        <f>IF($H83="(en blanco)","",IF($H83="","",IFERROR(IF(VLOOKUP(W83+7,'Fechas de clase'!$B$5:$B$102,1,0),W83+14),W83+7)))</f>
        <v/>
      </c>
      <c r="Y83" s="288" t="str">
        <f>IF($H83="(en blanco)","",IF($H83="","",IFERROR(IF(VLOOKUP(X83+7,'Fechas de clase'!$B$5:$B$102,1,0),X83+14),X83+7)))</f>
        <v/>
      </c>
    </row>
    <row r="84" spans="2:25">
      <c r="B84" s="289"/>
      <c r="J84" s="287" t="str">
        <f t="shared" si="1"/>
        <v/>
      </c>
      <c r="K84" s="288" t="str">
        <f>IF($H84="(en blanco)","",IF($H84="","",IFERROR(IF(VLOOKUP(H84+7,'Fechas de clase'!$B$5:$B$102,1,0),H84+14),H84+7)))</f>
        <v/>
      </c>
      <c r="L84" s="288" t="str">
        <f>IF($H84="(en blanco)","",IF($H84="","",IFERROR(IF(VLOOKUP(K84+7,'Fechas de clase'!$B$5:$B$102,1,0),K84+14),K84+7)))</f>
        <v/>
      </c>
      <c r="M84" s="288" t="str">
        <f>IF($H84="(en blanco)","",IF($H84="","",IFERROR(IF(VLOOKUP(L84+7,'Fechas de clase'!$B$5:$B$102,1,0),L84+14),L84+7)))</f>
        <v/>
      </c>
      <c r="N84" s="288" t="str">
        <f>IF($H84="(en blanco)","",IF($H84="","",IFERROR(IF(VLOOKUP(M84+7,'Fechas de clase'!$B$5:$B$102,1,0),M84+14),M84+7)))</f>
        <v/>
      </c>
      <c r="O84" s="288" t="str">
        <f>IF($H84="(en blanco)","",IF($H84="","",IFERROR(IF(VLOOKUP(N84+7,'Fechas de clase'!$B$5:$B$102,1,0),N84+14),N84+7)))</f>
        <v/>
      </c>
      <c r="P84" s="288" t="str">
        <f>IF($H84="(en blanco)","",IF($H84="","",IFERROR(IF(VLOOKUP(O84+7,'Fechas de clase'!$B$5:$B$102,1,0),O84+14),O84+7)))</f>
        <v/>
      </c>
      <c r="Q84" s="288" t="str">
        <f>IF($H84="(en blanco)","",IF($H84="","",IFERROR(IF(VLOOKUP(P84+7,'Fechas de clase'!$B$5:$B$102,1,0),P84+14),P84+7)))</f>
        <v/>
      </c>
      <c r="R84" s="288" t="str">
        <f>IF($H84="(en blanco)","",IF($H84="","",IFERROR(IF(VLOOKUP(Q84+7,'Fechas de clase'!$B$5:$B$102,1,0),Q84+14),Q84+7)))</f>
        <v/>
      </c>
      <c r="S84" s="288" t="str">
        <f>IF($H84="(en blanco)","",IF($H84="","",IFERROR(IF(VLOOKUP(R84+7,'Fechas de clase'!$B$5:$B$102,1,0),R84+14),R84+7)))</f>
        <v/>
      </c>
      <c r="T84" s="288" t="str">
        <f>IF($H84="(en blanco)","",IF($H84="","",IFERROR(IF(VLOOKUP(S84+7,'Fechas de clase'!$B$5:$B$102,1,0),S84+14),S84+7)))</f>
        <v/>
      </c>
      <c r="U84" s="288" t="str">
        <f>IF($H84="(en blanco)","",IF($H84="","",IFERROR(IF(VLOOKUP(T84+7,'Fechas de clase'!$B$5:$B$102,1,0),T84+14),T84+7)))</f>
        <v/>
      </c>
      <c r="V84" s="288" t="str">
        <f>IF($H84="(en blanco)","",IF($H84="","",IFERROR(IF(VLOOKUP(U84+7,'Fechas de clase'!$B$5:$B$102,1,0),U84+14),U84+7)))</f>
        <v/>
      </c>
      <c r="W84" s="288" t="str">
        <f>IF($H84="(en blanco)","",IF($H84="","",IFERROR(IF(VLOOKUP(V84+7,'Fechas de clase'!$B$5:$B$102,1,0),V84+14),V84+7)))</f>
        <v/>
      </c>
      <c r="X84" s="288" t="str">
        <f>IF($H84="(en blanco)","",IF($H84="","",IFERROR(IF(VLOOKUP(W84+7,'Fechas de clase'!$B$5:$B$102,1,0),W84+14),W84+7)))</f>
        <v/>
      </c>
      <c r="Y84" s="288" t="str">
        <f>IF($H84="(en blanco)","",IF($H84="","",IFERROR(IF(VLOOKUP(X84+7,'Fechas de clase'!$B$5:$B$102,1,0),X84+14),X84+7)))</f>
        <v/>
      </c>
    </row>
    <row r="85" spans="2:25">
      <c r="B85" s="289"/>
      <c r="J85" s="287" t="str">
        <f t="shared" si="1"/>
        <v/>
      </c>
      <c r="K85" s="288" t="str">
        <f>IF($H85="(en blanco)","",IF($H85="","",IFERROR(IF(VLOOKUP(H85+7,'Fechas de clase'!$B$5:$B$102,1,0),H85+14),H85+7)))</f>
        <v/>
      </c>
      <c r="L85" s="288" t="str">
        <f>IF($H85="(en blanco)","",IF($H85="","",IFERROR(IF(VLOOKUP(K85+7,'Fechas de clase'!$B$5:$B$102,1,0),K85+14),K85+7)))</f>
        <v/>
      </c>
      <c r="M85" s="288" t="str">
        <f>IF($H85="(en blanco)","",IF($H85="","",IFERROR(IF(VLOOKUP(L85+7,'Fechas de clase'!$B$5:$B$102,1,0),L85+14),L85+7)))</f>
        <v/>
      </c>
      <c r="N85" s="288" t="str">
        <f>IF($H85="(en blanco)","",IF($H85="","",IFERROR(IF(VLOOKUP(M85+7,'Fechas de clase'!$B$5:$B$102,1,0),M85+14),M85+7)))</f>
        <v/>
      </c>
      <c r="O85" s="288" t="str">
        <f>IF($H85="(en blanco)","",IF($H85="","",IFERROR(IF(VLOOKUP(N85+7,'Fechas de clase'!$B$5:$B$102,1,0),N85+14),N85+7)))</f>
        <v/>
      </c>
      <c r="P85" s="288" t="str">
        <f>IF($H85="(en blanco)","",IF($H85="","",IFERROR(IF(VLOOKUP(O85+7,'Fechas de clase'!$B$5:$B$102,1,0),O85+14),O85+7)))</f>
        <v/>
      </c>
      <c r="Q85" s="288" t="str">
        <f>IF($H85="(en blanco)","",IF($H85="","",IFERROR(IF(VLOOKUP(P85+7,'Fechas de clase'!$B$5:$B$102,1,0),P85+14),P85+7)))</f>
        <v/>
      </c>
      <c r="R85" s="288" t="str">
        <f>IF($H85="(en blanco)","",IF($H85="","",IFERROR(IF(VLOOKUP(Q85+7,'Fechas de clase'!$B$5:$B$102,1,0),Q85+14),Q85+7)))</f>
        <v/>
      </c>
      <c r="S85" s="288" t="str">
        <f>IF($H85="(en blanco)","",IF($H85="","",IFERROR(IF(VLOOKUP(R85+7,'Fechas de clase'!$B$5:$B$102,1,0),R85+14),R85+7)))</f>
        <v/>
      </c>
      <c r="T85" s="288" t="str">
        <f>IF($H85="(en blanco)","",IF($H85="","",IFERROR(IF(VLOOKUP(S85+7,'Fechas de clase'!$B$5:$B$102,1,0),S85+14),S85+7)))</f>
        <v/>
      </c>
      <c r="U85" s="288" t="str">
        <f>IF($H85="(en blanco)","",IF($H85="","",IFERROR(IF(VLOOKUP(T85+7,'Fechas de clase'!$B$5:$B$102,1,0),T85+14),T85+7)))</f>
        <v/>
      </c>
      <c r="V85" s="288" t="str">
        <f>IF($H85="(en blanco)","",IF($H85="","",IFERROR(IF(VLOOKUP(U85+7,'Fechas de clase'!$B$5:$B$102,1,0),U85+14),U85+7)))</f>
        <v/>
      </c>
      <c r="W85" s="288" t="str">
        <f>IF($H85="(en blanco)","",IF($H85="","",IFERROR(IF(VLOOKUP(V85+7,'Fechas de clase'!$B$5:$B$102,1,0),V85+14),V85+7)))</f>
        <v/>
      </c>
      <c r="X85" s="288" t="str">
        <f>IF($H85="(en blanco)","",IF($H85="","",IFERROR(IF(VLOOKUP(W85+7,'Fechas de clase'!$B$5:$B$102,1,0),W85+14),W85+7)))</f>
        <v/>
      </c>
      <c r="Y85" s="288" t="str">
        <f>IF($H85="(en blanco)","",IF($H85="","",IFERROR(IF(VLOOKUP(X85+7,'Fechas de clase'!$B$5:$B$102,1,0),X85+14),X85+7)))</f>
        <v/>
      </c>
    </row>
    <row r="86" spans="2:25">
      <c r="B86" s="289"/>
      <c r="J86" s="287" t="str">
        <f t="shared" si="1"/>
        <v/>
      </c>
      <c r="K86" s="288" t="str">
        <f>IF($H86="(en blanco)","",IF($H86="","",IFERROR(IF(VLOOKUP(H86+7,'Fechas de clase'!$B$5:$B$102,1,0),H86+14),H86+7)))</f>
        <v/>
      </c>
      <c r="L86" s="288" t="str">
        <f>IF($H86="(en blanco)","",IF($H86="","",IFERROR(IF(VLOOKUP(K86+7,'Fechas de clase'!$B$5:$B$102,1,0),K86+14),K86+7)))</f>
        <v/>
      </c>
      <c r="M86" s="288" t="str">
        <f>IF($H86="(en blanco)","",IF($H86="","",IFERROR(IF(VLOOKUP(L86+7,'Fechas de clase'!$B$5:$B$102,1,0),L86+14),L86+7)))</f>
        <v/>
      </c>
      <c r="N86" s="288" t="str">
        <f>IF($H86="(en blanco)","",IF($H86="","",IFERROR(IF(VLOOKUP(M86+7,'Fechas de clase'!$B$5:$B$102,1,0),M86+14),M86+7)))</f>
        <v/>
      </c>
      <c r="O86" s="288" t="str">
        <f>IF($H86="(en blanco)","",IF($H86="","",IFERROR(IF(VLOOKUP(N86+7,'Fechas de clase'!$B$5:$B$102,1,0),N86+14),N86+7)))</f>
        <v/>
      </c>
      <c r="P86" s="288" t="str">
        <f>IF($H86="(en blanco)","",IF($H86="","",IFERROR(IF(VLOOKUP(O86+7,'Fechas de clase'!$B$5:$B$102,1,0),O86+14),O86+7)))</f>
        <v/>
      </c>
      <c r="Q86" s="288" t="str">
        <f>IF($H86="(en blanco)","",IF($H86="","",IFERROR(IF(VLOOKUP(P86+7,'Fechas de clase'!$B$5:$B$102,1,0),P86+14),P86+7)))</f>
        <v/>
      </c>
      <c r="R86" s="288" t="str">
        <f>IF($H86="(en blanco)","",IF($H86="","",IFERROR(IF(VLOOKUP(Q86+7,'Fechas de clase'!$B$5:$B$102,1,0),Q86+14),Q86+7)))</f>
        <v/>
      </c>
      <c r="S86" s="288" t="str">
        <f>IF($H86="(en blanco)","",IF($H86="","",IFERROR(IF(VLOOKUP(R86+7,'Fechas de clase'!$B$5:$B$102,1,0),R86+14),R86+7)))</f>
        <v/>
      </c>
      <c r="T86" s="288" t="str">
        <f>IF($H86="(en blanco)","",IF($H86="","",IFERROR(IF(VLOOKUP(S86+7,'Fechas de clase'!$B$5:$B$102,1,0),S86+14),S86+7)))</f>
        <v/>
      </c>
      <c r="U86" s="288" t="str">
        <f>IF($H86="(en blanco)","",IF($H86="","",IFERROR(IF(VLOOKUP(T86+7,'Fechas de clase'!$B$5:$B$102,1,0),T86+14),T86+7)))</f>
        <v/>
      </c>
      <c r="V86" s="288" t="str">
        <f>IF($H86="(en blanco)","",IF($H86="","",IFERROR(IF(VLOOKUP(U86+7,'Fechas de clase'!$B$5:$B$102,1,0),U86+14),U86+7)))</f>
        <v/>
      </c>
      <c r="W86" s="288" t="str">
        <f>IF($H86="(en blanco)","",IF($H86="","",IFERROR(IF(VLOOKUP(V86+7,'Fechas de clase'!$B$5:$B$102,1,0),V86+14),V86+7)))</f>
        <v/>
      </c>
      <c r="X86" s="288" t="str">
        <f>IF($H86="(en blanco)","",IF($H86="","",IFERROR(IF(VLOOKUP(W86+7,'Fechas de clase'!$B$5:$B$102,1,0),W86+14),W86+7)))</f>
        <v/>
      </c>
      <c r="Y86" s="288" t="str">
        <f>IF($H86="(en blanco)","",IF($H86="","",IFERROR(IF(VLOOKUP(X86+7,'Fechas de clase'!$B$5:$B$102,1,0),X86+14),X86+7)))</f>
        <v/>
      </c>
    </row>
    <row r="87" spans="2:25">
      <c r="B87" s="289"/>
      <c r="J87" s="287" t="str">
        <f t="shared" si="1"/>
        <v/>
      </c>
      <c r="K87" s="288" t="str">
        <f>IF($H87="(en blanco)","",IF($H87="","",IFERROR(IF(VLOOKUP(H87+7,'Fechas de clase'!$B$5:$B$102,1,0),H87+14),H87+7)))</f>
        <v/>
      </c>
      <c r="L87" s="288" t="str">
        <f>IF($H87="(en blanco)","",IF($H87="","",IFERROR(IF(VLOOKUP(K87+7,'Fechas de clase'!$B$5:$B$102,1,0),K87+14),K87+7)))</f>
        <v/>
      </c>
      <c r="M87" s="288" t="str">
        <f>IF($H87="(en blanco)","",IF($H87="","",IFERROR(IF(VLOOKUP(L87+7,'Fechas de clase'!$B$5:$B$102,1,0),L87+14),L87+7)))</f>
        <v/>
      </c>
      <c r="N87" s="288" t="str">
        <f>IF($H87="(en blanco)","",IF($H87="","",IFERROR(IF(VLOOKUP(M87+7,'Fechas de clase'!$B$5:$B$102,1,0),M87+14),M87+7)))</f>
        <v/>
      </c>
      <c r="O87" s="288" t="str">
        <f>IF($H87="(en blanco)","",IF($H87="","",IFERROR(IF(VLOOKUP(N87+7,'Fechas de clase'!$B$5:$B$102,1,0),N87+14),N87+7)))</f>
        <v/>
      </c>
      <c r="P87" s="288" t="str">
        <f>IF($H87="(en blanco)","",IF($H87="","",IFERROR(IF(VLOOKUP(O87+7,'Fechas de clase'!$B$5:$B$102,1,0),O87+14),O87+7)))</f>
        <v/>
      </c>
      <c r="Q87" s="288" t="str">
        <f>IF($H87="(en blanco)","",IF($H87="","",IFERROR(IF(VLOOKUP(P87+7,'Fechas de clase'!$B$5:$B$102,1,0),P87+14),P87+7)))</f>
        <v/>
      </c>
      <c r="R87" s="288" t="str">
        <f>IF($H87="(en blanco)","",IF($H87="","",IFERROR(IF(VLOOKUP(Q87+7,'Fechas de clase'!$B$5:$B$102,1,0),Q87+14),Q87+7)))</f>
        <v/>
      </c>
      <c r="S87" s="288" t="str">
        <f>IF($H87="(en blanco)","",IF($H87="","",IFERROR(IF(VLOOKUP(R87+7,'Fechas de clase'!$B$5:$B$102,1,0),R87+14),R87+7)))</f>
        <v/>
      </c>
      <c r="T87" s="288" t="str">
        <f>IF($H87="(en blanco)","",IF($H87="","",IFERROR(IF(VLOOKUP(S87+7,'Fechas de clase'!$B$5:$B$102,1,0),S87+14),S87+7)))</f>
        <v/>
      </c>
      <c r="U87" s="288" t="str">
        <f>IF($H87="(en blanco)","",IF($H87="","",IFERROR(IF(VLOOKUP(T87+7,'Fechas de clase'!$B$5:$B$102,1,0),T87+14),T87+7)))</f>
        <v/>
      </c>
      <c r="V87" s="288" t="str">
        <f>IF($H87="(en blanco)","",IF($H87="","",IFERROR(IF(VLOOKUP(U87+7,'Fechas de clase'!$B$5:$B$102,1,0),U87+14),U87+7)))</f>
        <v/>
      </c>
      <c r="W87" s="288" t="str">
        <f>IF($H87="(en blanco)","",IF($H87="","",IFERROR(IF(VLOOKUP(V87+7,'Fechas de clase'!$B$5:$B$102,1,0),V87+14),V87+7)))</f>
        <v/>
      </c>
      <c r="X87" s="288" t="str">
        <f>IF($H87="(en blanco)","",IF($H87="","",IFERROR(IF(VLOOKUP(W87+7,'Fechas de clase'!$B$5:$B$102,1,0),W87+14),W87+7)))</f>
        <v/>
      </c>
      <c r="Y87" s="288" t="str">
        <f>IF($H87="(en blanco)","",IF($H87="","",IFERROR(IF(VLOOKUP(X87+7,'Fechas de clase'!$B$5:$B$102,1,0),X87+14),X87+7)))</f>
        <v/>
      </c>
    </row>
    <row r="88" spans="2:25">
      <c r="B88" s="289"/>
      <c r="J88" s="287" t="str">
        <f t="shared" si="1"/>
        <v/>
      </c>
      <c r="K88" s="288" t="str">
        <f>IF($H88="(en blanco)","",IF($H88="","",IFERROR(IF(VLOOKUP(H88+7,'Fechas de clase'!$B$5:$B$102,1,0),H88+14),H88+7)))</f>
        <v/>
      </c>
      <c r="L88" s="288" t="str">
        <f>IF($H88="(en blanco)","",IF($H88="","",IFERROR(IF(VLOOKUP(K88+7,'Fechas de clase'!$B$5:$B$102,1,0),K88+14),K88+7)))</f>
        <v/>
      </c>
      <c r="M88" s="288" t="str">
        <f>IF($H88="(en blanco)","",IF($H88="","",IFERROR(IF(VLOOKUP(L88+7,'Fechas de clase'!$B$5:$B$102,1,0),L88+14),L88+7)))</f>
        <v/>
      </c>
      <c r="N88" s="288" t="str">
        <f>IF($H88="(en blanco)","",IF($H88="","",IFERROR(IF(VLOOKUP(M88+7,'Fechas de clase'!$B$5:$B$102,1,0),M88+14),M88+7)))</f>
        <v/>
      </c>
      <c r="O88" s="288" t="str">
        <f>IF($H88="(en blanco)","",IF($H88="","",IFERROR(IF(VLOOKUP(N88+7,'Fechas de clase'!$B$5:$B$102,1,0),N88+14),N88+7)))</f>
        <v/>
      </c>
      <c r="P88" s="288" t="str">
        <f>IF($H88="(en blanco)","",IF($H88="","",IFERROR(IF(VLOOKUP(O88+7,'Fechas de clase'!$B$5:$B$102,1,0),O88+14),O88+7)))</f>
        <v/>
      </c>
      <c r="Q88" s="288" t="str">
        <f>IF($H88="(en blanco)","",IF($H88="","",IFERROR(IF(VLOOKUP(P88+7,'Fechas de clase'!$B$5:$B$102,1,0),P88+14),P88+7)))</f>
        <v/>
      </c>
      <c r="R88" s="288" t="str">
        <f>IF($H88="(en blanco)","",IF($H88="","",IFERROR(IF(VLOOKUP(Q88+7,'Fechas de clase'!$B$5:$B$102,1,0),Q88+14),Q88+7)))</f>
        <v/>
      </c>
      <c r="S88" s="288" t="str">
        <f>IF($H88="(en blanco)","",IF($H88="","",IFERROR(IF(VLOOKUP(R88+7,'Fechas de clase'!$B$5:$B$102,1,0),R88+14),R88+7)))</f>
        <v/>
      </c>
      <c r="T88" s="288" t="str">
        <f>IF($H88="(en blanco)","",IF($H88="","",IFERROR(IF(VLOOKUP(S88+7,'Fechas de clase'!$B$5:$B$102,1,0),S88+14),S88+7)))</f>
        <v/>
      </c>
      <c r="U88" s="288" t="str">
        <f>IF($H88="(en blanco)","",IF($H88="","",IFERROR(IF(VLOOKUP(T88+7,'Fechas de clase'!$B$5:$B$102,1,0),T88+14),T88+7)))</f>
        <v/>
      </c>
      <c r="V88" s="288" t="str">
        <f>IF($H88="(en blanco)","",IF($H88="","",IFERROR(IF(VLOOKUP(U88+7,'Fechas de clase'!$B$5:$B$102,1,0),U88+14),U88+7)))</f>
        <v/>
      </c>
      <c r="W88" s="288" t="str">
        <f>IF($H88="(en blanco)","",IF($H88="","",IFERROR(IF(VLOOKUP(V88+7,'Fechas de clase'!$B$5:$B$102,1,0),V88+14),V88+7)))</f>
        <v/>
      </c>
      <c r="X88" s="288" t="str">
        <f>IF($H88="(en blanco)","",IF($H88="","",IFERROR(IF(VLOOKUP(W88+7,'Fechas de clase'!$B$5:$B$102,1,0),W88+14),W88+7)))</f>
        <v/>
      </c>
      <c r="Y88" s="288" t="str">
        <f>IF($H88="(en blanco)","",IF($H88="","",IFERROR(IF(VLOOKUP(X88+7,'Fechas de clase'!$B$5:$B$102,1,0),X88+14),X88+7)))</f>
        <v/>
      </c>
    </row>
    <row r="89" spans="2:25">
      <c r="B89" s="289"/>
      <c r="J89" s="287" t="str">
        <f t="shared" si="1"/>
        <v/>
      </c>
      <c r="K89" s="288" t="str">
        <f>IF($H89="(en blanco)","",IF($H89="","",IFERROR(IF(VLOOKUP(H89+7,'Fechas de clase'!$B$5:$B$102,1,0),H89+14),H89+7)))</f>
        <v/>
      </c>
      <c r="L89" s="288" t="str">
        <f>IF($H89="(en blanco)","",IF($H89="","",IFERROR(IF(VLOOKUP(K89+7,'Fechas de clase'!$B$5:$B$102,1,0),K89+14),K89+7)))</f>
        <v/>
      </c>
      <c r="M89" s="288" t="str">
        <f>IF($H89="(en blanco)","",IF($H89="","",IFERROR(IF(VLOOKUP(L89+7,'Fechas de clase'!$B$5:$B$102,1,0),L89+14),L89+7)))</f>
        <v/>
      </c>
      <c r="N89" s="288" t="str">
        <f>IF($H89="(en blanco)","",IF($H89="","",IFERROR(IF(VLOOKUP(M89+7,'Fechas de clase'!$B$5:$B$102,1,0),M89+14),M89+7)))</f>
        <v/>
      </c>
      <c r="O89" s="288" t="str">
        <f>IF($H89="(en blanco)","",IF($H89="","",IFERROR(IF(VLOOKUP(N89+7,'Fechas de clase'!$B$5:$B$102,1,0),N89+14),N89+7)))</f>
        <v/>
      </c>
      <c r="P89" s="288" t="str">
        <f>IF($H89="(en blanco)","",IF($H89="","",IFERROR(IF(VLOOKUP(O89+7,'Fechas de clase'!$B$5:$B$102,1,0),O89+14),O89+7)))</f>
        <v/>
      </c>
      <c r="Q89" s="288" t="str">
        <f>IF($H89="(en blanco)","",IF($H89="","",IFERROR(IF(VLOOKUP(P89+7,'Fechas de clase'!$B$5:$B$102,1,0),P89+14),P89+7)))</f>
        <v/>
      </c>
      <c r="R89" s="288" t="str">
        <f>IF($H89="(en blanco)","",IF($H89="","",IFERROR(IF(VLOOKUP(Q89+7,'Fechas de clase'!$B$5:$B$102,1,0),Q89+14),Q89+7)))</f>
        <v/>
      </c>
      <c r="S89" s="288" t="str">
        <f>IF($H89="(en blanco)","",IF($H89="","",IFERROR(IF(VLOOKUP(R89+7,'Fechas de clase'!$B$5:$B$102,1,0),R89+14),R89+7)))</f>
        <v/>
      </c>
      <c r="T89" s="288" t="str">
        <f>IF($H89="(en blanco)","",IF($H89="","",IFERROR(IF(VLOOKUP(S89+7,'Fechas de clase'!$B$5:$B$102,1,0),S89+14),S89+7)))</f>
        <v/>
      </c>
      <c r="U89" s="288" t="str">
        <f>IF($H89="(en blanco)","",IF($H89="","",IFERROR(IF(VLOOKUP(T89+7,'Fechas de clase'!$B$5:$B$102,1,0),T89+14),T89+7)))</f>
        <v/>
      </c>
      <c r="V89" s="288" t="str">
        <f>IF($H89="(en blanco)","",IF($H89="","",IFERROR(IF(VLOOKUP(U89+7,'Fechas de clase'!$B$5:$B$102,1,0),U89+14),U89+7)))</f>
        <v/>
      </c>
      <c r="W89" s="288" t="str">
        <f>IF($H89="(en blanco)","",IF($H89="","",IFERROR(IF(VLOOKUP(V89+7,'Fechas de clase'!$B$5:$B$102,1,0),V89+14),V89+7)))</f>
        <v/>
      </c>
      <c r="X89" s="288" t="str">
        <f>IF($H89="(en blanco)","",IF($H89="","",IFERROR(IF(VLOOKUP(W89+7,'Fechas de clase'!$B$5:$B$102,1,0),W89+14),W89+7)))</f>
        <v/>
      </c>
      <c r="Y89" s="288" t="str">
        <f>IF($H89="(en blanco)","",IF($H89="","",IFERROR(IF(VLOOKUP(X89+7,'Fechas de clase'!$B$5:$B$102,1,0),X89+14),X89+7)))</f>
        <v/>
      </c>
    </row>
    <row r="90" spans="2:25">
      <c r="B90" s="289"/>
      <c r="J90" s="287" t="str">
        <f t="shared" si="1"/>
        <v/>
      </c>
      <c r="K90" s="288" t="str">
        <f>IF($H90="(en blanco)","",IF($H90="","",IFERROR(IF(VLOOKUP(H90+7,'Fechas de clase'!$B$5:$B$102,1,0),H90+14),H90+7)))</f>
        <v/>
      </c>
      <c r="L90" s="288" t="str">
        <f>IF($H90="(en blanco)","",IF($H90="","",IFERROR(IF(VLOOKUP(K90+7,'Fechas de clase'!$B$5:$B$102,1,0),K90+14),K90+7)))</f>
        <v/>
      </c>
      <c r="M90" s="288" t="str">
        <f>IF($H90="(en blanco)","",IF($H90="","",IFERROR(IF(VLOOKUP(L90+7,'Fechas de clase'!$B$5:$B$102,1,0),L90+14),L90+7)))</f>
        <v/>
      </c>
      <c r="N90" s="288" t="str">
        <f>IF($H90="(en blanco)","",IF($H90="","",IFERROR(IF(VLOOKUP(M90+7,'Fechas de clase'!$B$5:$B$102,1,0),M90+14),M90+7)))</f>
        <v/>
      </c>
      <c r="O90" s="288" t="str">
        <f>IF($H90="(en blanco)","",IF($H90="","",IFERROR(IF(VLOOKUP(N90+7,'Fechas de clase'!$B$5:$B$102,1,0),N90+14),N90+7)))</f>
        <v/>
      </c>
      <c r="P90" s="288" t="str">
        <f>IF($H90="(en blanco)","",IF($H90="","",IFERROR(IF(VLOOKUP(O90+7,'Fechas de clase'!$B$5:$B$102,1,0),O90+14),O90+7)))</f>
        <v/>
      </c>
      <c r="Q90" s="288" t="str">
        <f>IF($H90="(en blanco)","",IF($H90="","",IFERROR(IF(VLOOKUP(P90+7,'Fechas de clase'!$B$5:$B$102,1,0),P90+14),P90+7)))</f>
        <v/>
      </c>
      <c r="R90" s="288" t="str">
        <f>IF($H90="(en blanco)","",IF($H90="","",IFERROR(IF(VLOOKUP(Q90+7,'Fechas de clase'!$B$5:$B$102,1,0),Q90+14),Q90+7)))</f>
        <v/>
      </c>
      <c r="S90" s="288" t="str">
        <f>IF($H90="(en blanco)","",IF($H90="","",IFERROR(IF(VLOOKUP(R90+7,'Fechas de clase'!$B$5:$B$102,1,0),R90+14),R90+7)))</f>
        <v/>
      </c>
      <c r="T90" s="288" t="str">
        <f>IF($H90="(en blanco)","",IF($H90="","",IFERROR(IF(VLOOKUP(S90+7,'Fechas de clase'!$B$5:$B$102,1,0),S90+14),S90+7)))</f>
        <v/>
      </c>
      <c r="U90" s="288" t="str">
        <f>IF($H90="(en blanco)","",IF($H90="","",IFERROR(IF(VLOOKUP(T90+7,'Fechas de clase'!$B$5:$B$102,1,0),T90+14),T90+7)))</f>
        <v/>
      </c>
      <c r="V90" s="288" t="str">
        <f>IF($H90="(en blanco)","",IF($H90="","",IFERROR(IF(VLOOKUP(U90+7,'Fechas de clase'!$B$5:$B$102,1,0),U90+14),U90+7)))</f>
        <v/>
      </c>
      <c r="W90" s="288" t="str">
        <f>IF($H90="(en blanco)","",IF($H90="","",IFERROR(IF(VLOOKUP(V90+7,'Fechas de clase'!$B$5:$B$102,1,0),V90+14),V90+7)))</f>
        <v/>
      </c>
      <c r="X90" s="288" t="str">
        <f>IF($H90="(en blanco)","",IF($H90="","",IFERROR(IF(VLOOKUP(W90+7,'Fechas de clase'!$B$5:$B$102,1,0),W90+14),W90+7)))</f>
        <v/>
      </c>
      <c r="Y90" s="288" t="str">
        <f>IF($H90="(en blanco)","",IF($H90="","",IFERROR(IF(VLOOKUP(X90+7,'Fechas de clase'!$B$5:$B$102,1,0),X90+14),X90+7)))</f>
        <v/>
      </c>
    </row>
    <row r="91" spans="2:25">
      <c r="B91" s="289"/>
      <c r="J91" s="287" t="str">
        <f t="shared" si="1"/>
        <v/>
      </c>
      <c r="K91" s="288" t="str">
        <f>IF($H91="(en blanco)","",IF($H91="","",IFERROR(IF(VLOOKUP(H91+7,'Fechas de clase'!$B$5:$B$102,1,0),H91+14),H91+7)))</f>
        <v/>
      </c>
      <c r="L91" s="288" t="str">
        <f>IF($H91="(en blanco)","",IF($H91="","",IFERROR(IF(VLOOKUP(K91+7,'Fechas de clase'!$B$5:$B$102,1,0),K91+14),K91+7)))</f>
        <v/>
      </c>
      <c r="M91" s="288" t="str">
        <f>IF($H91="(en blanco)","",IF($H91="","",IFERROR(IF(VLOOKUP(L91+7,'Fechas de clase'!$B$5:$B$102,1,0),L91+14),L91+7)))</f>
        <v/>
      </c>
      <c r="N91" s="288" t="str">
        <f>IF($H91="(en blanco)","",IF($H91="","",IFERROR(IF(VLOOKUP(M91+7,'Fechas de clase'!$B$5:$B$102,1,0),M91+14),M91+7)))</f>
        <v/>
      </c>
      <c r="O91" s="288" t="str">
        <f>IF($H91="(en blanco)","",IF($H91="","",IFERROR(IF(VLOOKUP(N91+7,'Fechas de clase'!$B$5:$B$102,1,0),N91+14),N91+7)))</f>
        <v/>
      </c>
      <c r="P91" s="288" t="str">
        <f>IF($H91="(en blanco)","",IF($H91="","",IFERROR(IF(VLOOKUP(O91+7,'Fechas de clase'!$B$5:$B$102,1,0),O91+14),O91+7)))</f>
        <v/>
      </c>
      <c r="Q91" s="288" t="str">
        <f>IF($H91="(en blanco)","",IF($H91="","",IFERROR(IF(VLOOKUP(P91+7,'Fechas de clase'!$B$5:$B$102,1,0),P91+14),P91+7)))</f>
        <v/>
      </c>
      <c r="R91" s="288" t="str">
        <f>IF($H91="(en blanco)","",IF($H91="","",IFERROR(IF(VLOOKUP(Q91+7,'Fechas de clase'!$B$5:$B$102,1,0),Q91+14),Q91+7)))</f>
        <v/>
      </c>
      <c r="S91" s="288" t="str">
        <f>IF($H91="(en blanco)","",IF($H91="","",IFERROR(IF(VLOOKUP(R91+7,'Fechas de clase'!$B$5:$B$102,1,0),R91+14),R91+7)))</f>
        <v/>
      </c>
      <c r="T91" s="288" t="str">
        <f>IF($H91="(en blanco)","",IF($H91="","",IFERROR(IF(VLOOKUP(S91+7,'Fechas de clase'!$B$5:$B$102,1,0),S91+14),S91+7)))</f>
        <v/>
      </c>
      <c r="U91" s="288" t="str">
        <f>IF($H91="(en blanco)","",IF($H91="","",IFERROR(IF(VLOOKUP(T91+7,'Fechas de clase'!$B$5:$B$102,1,0),T91+14),T91+7)))</f>
        <v/>
      </c>
      <c r="V91" s="288" t="str">
        <f>IF($H91="(en blanco)","",IF($H91="","",IFERROR(IF(VLOOKUP(U91+7,'Fechas de clase'!$B$5:$B$102,1,0),U91+14),U91+7)))</f>
        <v/>
      </c>
      <c r="W91" s="288" t="str">
        <f>IF($H91="(en blanco)","",IF($H91="","",IFERROR(IF(VLOOKUP(V91+7,'Fechas de clase'!$B$5:$B$102,1,0),V91+14),V91+7)))</f>
        <v/>
      </c>
      <c r="X91" s="288" t="str">
        <f>IF($H91="(en blanco)","",IF($H91="","",IFERROR(IF(VLOOKUP(W91+7,'Fechas de clase'!$B$5:$B$102,1,0),W91+14),W91+7)))</f>
        <v/>
      </c>
      <c r="Y91" s="288" t="str">
        <f>IF($H91="(en blanco)","",IF($H91="","",IFERROR(IF(VLOOKUP(X91+7,'Fechas de clase'!$B$5:$B$102,1,0),X91+14),X91+7)))</f>
        <v/>
      </c>
    </row>
    <row r="92" spans="2:25">
      <c r="B92" s="289"/>
      <c r="J92" s="287" t="str">
        <f t="shared" si="1"/>
        <v/>
      </c>
      <c r="K92" s="288" t="str">
        <f>IF($H92="(en blanco)","",IF($H92="","",IFERROR(IF(VLOOKUP(H92+7,'Fechas de clase'!$B$5:$B$102,1,0),H92+14),H92+7)))</f>
        <v/>
      </c>
      <c r="L92" s="288" t="str">
        <f>IF($H92="(en blanco)","",IF($H92="","",IFERROR(IF(VLOOKUP(K92+7,'Fechas de clase'!$B$5:$B$102,1,0),K92+14),K92+7)))</f>
        <v/>
      </c>
      <c r="M92" s="288" t="str">
        <f>IF($H92="(en blanco)","",IF($H92="","",IFERROR(IF(VLOOKUP(L92+7,'Fechas de clase'!$B$5:$B$102,1,0),L92+14),L92+7)))</f>
        <v/>
      </c>
      <c r="N92" s="288" t="str">
        <f>IF($H92="(en blanco)","",IF($H92="","",IFERROR(IF(VLOOKUP(M92+7,'Fechas de clase'!$B$5:$B$102,1,0),M92+14),M92+7)))</f>
        <v/>
      </c>
      <c r="O92" s="288" t="str">
        <f>IF($H92="(en blanco)","",IF($H92="","",IFERROR(IF(VLOOKUP(N92+7,'Fechas de clase'!$B$5:$B$102,1,0),N92+14),N92+7)))</f>
        <v/>
      </c>
      <c r="P92" s="288" t="str">
        <f>IF($H92="(en blanco)","",IF($H92="","",IFERROR(IF(VLOOKUP(O92+7,'Fechas de clase'!$B$5:$B$102,1,0),O92+14),O92+7)))</f>
        <v/>
      </c>
      <c r="Q92" s="288" t="str">
        <f>IF($H92="(en blanco)","",IF($H92="","",IFERROR(IF(VLOOKUP(P92+7,'Fechas de clase'!$B$5:$B$102,1,0),P92+14),P92+7)))</f>
        <v/>
      </c>
      <c r="R92" s="288" t="str">
        <f>IF($H92="(en blanco)","",IF($H92="","",IFERROR(IF(VLOOKUP(Q92+7,'Fechas de clase'!$B$5:$B$102,1,0),Q92+14),Q92+7)))</f>
        <v/>
      </c>
      <c r="S92" s="288" t="str">
        <f>IF($H92="(en blanco)","",IF($H92="","",IFERROR(IF(VLOOKUP(R92+7,'Fechas de clase'!$B$5:$B$102,1,0),R92+14),R92+7)))</f>
        <v/>
      </c>
      <c r="T92" s="288" t="str">
        <f>IF($H92="(en blanco)","",IF($H92="","",IFERROR(IF(VLOOKUP(S92+7,'Fechas de clase'!$B$5:$B$102,1,0),S92+14),S92+7)))</f>
        <v/>
      </c>
      <c r="U92" s="288" t="str">
        <f>IF($H92="(en blanco)","",IF($H92="","",IFERROR(IF(VLOOKUP(T92+7,'Fechas de clase'!$B$5:$B$102,1,0),T92+14),T92+7)))</f>
        <v/>
      </c>
      <c r="V92" s="288" t="str">
        <f>IF($H92="(en blanco)","",IF($H92="","",IFERROR(IF(VLOOKUP(U92+7,'Fechas de clase'!$B$5:$B$102,1,0),U92+14),U92+7)))</f>
        <v/>
      </c>
      <c r="W92" s="288" t="str">
        <f>IF($H92="(en blanco)","",IF($H92="","",IFERROR(IF(VLOOKUP(V92+7,'Fechas de clase'!$B$5:$B$102,1,0),V92+14),V92+7)))</f>
        <v/>
      </c>
      <c r="X92" s="288" t="str">
        <f>IF($H92="(en blanco)","",IF($H92="","",IFERROR(IF(VLOOKUP(W92+7,'Fechas de clase'!$B$5:$B$102,1,0),W92+14),W92+7)))</f>
        <v/>
      </c>
      <c r="Y92" s="288" t="str">
        <f>IF($H92="(en blanco)","",IF($H92="","",IFERROR(IF(VLOOKUP(X92+7,'Fechas de clase'!$B$5:$B$102,1,0),X92+14),X92+7)))</f>
        <v/>
      </c>
    </row>
    <row r="93" spans="2:25">
      <c r="B93" s="289"/>
      <c r="J93" s="287" t="str">
        <f t="shared" si="1"/>
        <v/>
      </c>
      <c r="K93" s="288" t="str">
        <f>IF($H93="(en blanco)","",IF($H93="","",IFERROR(IF(VLOOKUP(H93+7,'Fechas de clase'!$B$5:$B$102,1,0),H93+14),H93+7)))</f>
        <v/>
      </c>
      <c r="L93" s="288" t="str">
        <f>IF($H93="(en blanco)","",IF($H93="","",IFERROR(IF(VLOOKUP(K93+7,'Fechas de clase'!$B$5:$B$102,1,0),K93+14),K93+7)))</f>
        <v/>
      </c>
      <c r="M93" s="288" t="str">
        <f>IF($H93="(en blanco)","",IF($H93="","",IFERROR(IF(VLOOKUP(L93+7,'Fechas de clase'!$B$5:$B$102,1,0),L93+14),L93+7)))</f>
        <v/>
      </c>
      <c r="N93" s="288" t="str">
        <f>IF($H93="(en blanco)","",IF($H93="","",IFERROR(IF(VLOOKUP(M93+7,'Fechas de clase'!$B$5:$B$102,1,0),M93+14),M93+7)))</f>
        <v/>
      </c>
      <c r="O93" s="288" t="str">
        <f>IF($H93="(en blanco)","",IF($H93="","",IFERROR(IF(VLOOKUP(N93+7,'Fechas de clase'!$B$5:$B$102,1,0),N93+14),N93+7)))</f>
        <v/>
      </c>
      <c r="P93" s="288" t="str">
        <f>IF($H93="(en blanco)","",IF($H93="","",IFERROR(IF(VLOOKUP(O93+7,'Fechas de clase'!$B$5:$B$102,1,0),O93+14),O93+7)))</f>
        <v/>
      </c>
      <c r="Q93" s="288" t="str">
        <f>IF($H93="(en blanco)","",IF($H93="","",IFERROR(IF(VLOOKUP(P93+7,'Fechas de clase'!$B$5:$B$102,1,0),P93+14),P93+7)))</f>
        <v/>
      </c>
      <c r="R93" s="288" t="str">
        <f>IF($H93="(en blanco)","",IF($H93="","",IFERROR(IF(VLOOKUP(Q93+7,'Fechas de clase'!$B$5:$B$102,1,0),Q93+14),Q93+7)))</f>
        <v/>
      </c>
      <c r="S93" s="288" t="str">
        <f>IF($H93="(en blanco)","",IF($H93="","",IFERROR(IF(VLOOKUP(R93+7,'Fechas de clase'!$B$5:$B$102,1,0),R93+14),R93+7)))</f>
        <v/>
      </c>
      <c r="T93" s="288" t="str">
        <f>IF($H93="(en blanco)","",IF($H93="","",IFERROR(IF(VLOOKUP(S93+7,'Fechas de clase'!$B$5:$B$102,1,0),S93+14),S93+7)))</f>
        <v/>
      </c>
      <c r="U93" s="288" t="str">
        <f>IF($H93="(en blanco)","",IF($H93="","",IFERROR(IF(VLOOKUP(T93+7,'Fechas de clase'!$B$5:$B$102,1,0),T93+14),T93+7)))</f>
        <v/>
      </c>
      <c r="V93" s="288" t="str">
        <f>IF($H93="(en blanco)","",IF($H93="","",IFERROR(IF(VLOOKUP(U93+7,'Fechas de clase'!$B$5:$B$102,1,0),U93+14),U93+7)))</f>
        <v/>
      </c>
      <c r="W93" s="288" t="str">
        <f>IF($H93="(en blanco)","",IF($H93="","",IFERROR(IF(VLOOKUP(V93+7,'Fechas de clase'!$B$5:$B$102,1,0),V93+14),V93+7)))</f>
        <v/>
      </c>
      <c r="X93" s="288" t="str">
        <f>IF($H93="(en blanco)","",IF($H93="","",IFERROR(IF(VLOOKUP(W93+7,'Fechas de clase'!$B$5:$B$102,1,0),W93+14),W93+7)))</f>
        <v/>
      </c>
      <c r="Y93" s="288" t="str">
        <f>IF($H93="(en blanco)","",IF($H93="","",IFERROR(IF(VLOOKUP(X93+7,'Fechas de clase'!$B$5:$B$102,1,0),X93+14),X93+7)))</f>
        <v/>
      </c>
    </row>
    <row r="94" spans="2:25">
      <c r="B94" s="289"/>
      <c r="J94" s="287" t="str">
        <f t="shared" si="1"/>
        <v/>
      </c>
      <c r="K94" s="288" t="str">
        <f>IF($H94="(en blanco)","",IF($H94="","",IFERROR(IF(VLOOKUP(H94+7,'Fechas de clase'!$B$5:$B$102,1,0),H94+14),H94+7)))</f>
        <v/>
      </c>
      <c r="L94" s="288" t="str">
        <f>IF($H94="(en blanco)","",IF($H94="","",IFERROR(IF(VLOOKUP(K94+7,'Fechas de clase'!$B$5:$B$102,1,0),K94+14),K94+7)))</f>
        <v/>
      </c>
      <c r="M94" s="288" t="str">
        <f>IF($H94="(en blanco)","",IF($H94="","",IFERROR(IF(VLOOKUP(L94+7,'Fechas de clase'!$B$5:$B$102,1,0),L94+14),L94+7)))</f>
        <v/>
      </c>
      <c r="N94" s="288" t="str">
        <f>IF($H94="(en blanco)","",IF($H94="","",IFERROR(IF(VLOOKUP(M94+7,'Fechas de clase'!$B$5:$B$102,1,0),M94+14),M94+7)))</f>
        <v/>
      </c>
      <c r="O94" s="288" t="str">
        <f>IF($H94="(en blanco)","",IF($H94="","",IFERROR(IF(VLOOKUP(N94+7,'Fechas de clase'!$B$5:$B$102,1,0),N94+14),N94+7)))</f>
        <v/>
      </c>
      <c r="P94" s="288" t="str">
        <f>IF($H94="(en blanco)","",IF($H94="","",IFERROR(IF(VLOOKUP(O94+7,'Fechas de clase'!$B$5:$B$102,1,0),O94+14),O94+7)))</f>
        <v/>
      </c>
      <c r="Q94" s="288" t="str">
        <f>IF($H94="(en blanco)","",IF($H94="","",IFERROR(IF(VLOOKUP(P94+7,'Fechas de clase'!$B$5:$B$102,1,0),P94+14),P94+7)))</f>
        <v/>
      </c>
      <c r="R94" s="288" t="str">
        <f>IF($H94="(en blanco)","",IF($H94="","",IFERROR(IF(VLOOKUP(Q94+7,'Fechas de clase'!$B$5:$B$102,1,0),Q94+14),Q94+7)))</f>
        <v/>
      </c>
      <c r="S94" s="288" t="str">
        <f>IF($H94="(en blanco)","",IF($H94="","",IFERROR(IF(VLOOKUP(R94+7,'Fechas de clase'!$B$5:$B$102,1,0),R94+14),R94+7)))</f>
        <v/>
      </c>
      <c r="T94" s="288" t="str">
        <f>IF($H94="(en blanco)","",IF($H94="","",IFERROR(IF(VLOOKUP(S94+7,'Fechas de clase'!$B$5:$B$102,1,0),S94+14),S94+7)))</f>
        <v/>
      </c>
      <c r="U94" s="288" t="str">
        <f>IF($H94="(en blanco)","",IF($H94="","",IFERROR(IF(VLOOKUP(T94+7,'Fechas de clase'!$B$5:$B$102,1,0),T94+14),T94+7)))</f>
        <v/>
      </c>
      <c r="V94" s="288" t="str">
        <f>IF($H94="(en blanco)","",IF($H94="","",IFERROR(IF(VLOOKUP(U94+7,'Fechas de clase'!$B$5:$B$102,1,0),U94+14),U94+7)))</f>
        <v/>
      </c>
      <c r="W94" s="288" t="str">
        <f>IF($H94="(en blanco)","",IF($H94="","",IFERROR(IF(VLOOKUP(V94+7,'Fechas de clase'!$B$5:$B$102,1,0),V94+14),V94+7)))</f>
        <v/>
      </c>
      <c r="X94" s="288" t="str">
        <f>IF($H94="(en blanco)","",IF($H94="","",IFERROR(IF(VLOOKUP(W94+7,'Fechas de clase'!$B$5:$B$102,1,0),W94+14),W94+7)))</f>
        <v/>
      </c>
      <c r="Y94" s="288" t="str">
        <f>IF($H94="(en blanco)","",IF($H94="","",IFERROR(IF(VLOOKUP(X94+7,'Fechas de clase'!$B$5:$B$102,1,0),X94+14),X94+7)))</f>
        <v/>
      </c>
    </row>
    <row r="95" spans="2:25">
      <c r="B95" s="289"/>
      <c r="J95" s="287" t="str">
        <f t="shared" si="1"/>
        <v/>
      </c>
      <c r="K95" s="288" t="str">
        <f>IF($H95="(en blanco)","",IF($H95="","",IFERROR(IF(VLOOKUP(H95+7,'Fechas de clase'!$B$5:$B$102,1,0),H95+14),H95+7)))</f>
        <v/>
      </c>
      <c r="L95" s="288" t="str">
        <f>IF($H95="(en blanco)","",IF($H95="","",IFERROR(IF(VLOOKUP(K95+7,'Fechas de clase'!$B$5:$B$102,1,0),K95+14),K95+7)))</f>
        <v/>
      </c>
      <c r="M95" s="288" t="str">
        <f>IF($H95="(en blanco)","",IF($H95="","",IFERROR(IF(VLOOKUP(L95+7,'Fechas de clase'!$B$5:$B$102,1,0),L95+14),L95+7)))</f>
        <v/>
      </c>
      <c r="N95" s="288" t="str">
        <f>IF($H95="(en blanco)","",IF($H95="","",IFERROR(IF(VLOOKUP(M95+7,'Fechas de clase'!$B$5:$B$102,1,0),M95+14),M95+7)))</f>
        <v/>
      </c>
      <c r="O95" s="288" t="str">
        <f>IF($H95="(en blanco)","",IF($H95="","",IFERROR(IF(VLOOKUP(N95+7,'Fechas de clase'!$B$5:$B$102,1,0),N95+14),N95+7)))</f>
        <v/>
      </c>
      <c r="P95" s="288" t="str">
        <f>IF($H95="(en blanco)","",IF($H95="","",IFERROR(IF(VLOOKUP(O95+7,'Fechas de clase'!$B$5:$B$102,1,0),O95+14),O95+7)))</f>
        <v/>
      </c>
      <c r="Q95" s="288" t="str">
        <f>IF($H95="(en blanco)","",IF($H95="","",IFERROR(IF(VLOOKUP(P95+7,'Fechas de clase'!$B$5:$B$102,1,0),P95+14),P95+7)))</f>
        <v/>
      </c>
      <c r="R95" s="288" t="str">
        <f>IF($H95="(en blanco)","",IF($H95="","",IFERROR(IF(VLOOKUP(Q95+7,'Fechas de clase'!$B$5:$B$102,1,0),Q95+14),Q95+7)))</f>
        <v/>
      </c>
      <c r="S95" s="288" t="str">
        <f>IF($H95="(en blanco)","",IF($H95="","",IFERROR(IF(VLOOKUP(R95+7,'Fechas de clase'!$B$5:$B$102,1,0),R95+14),R95+7)))</f>
        <v/>
      </c>
      <c r="T95" s="288" t="str">
        <f>IF($H95="(en blanco)","",IF($H95="","",IFERROR(IF(VLOOKUP(S95+7,'Fechas de clase'!$B$5:$B$102,1,0),S95+14),S95+7)))</f>
        <v/>
      </c>
      <c r="U95" s="288" t="str">
        <f>IF($H95="(en blanco)","",IF($H95="","",IFERROR(IF(VLOOKUP(T95+7,'Fechas de clase'!$B$5:$B$102,1,0),T95+14),T95+7)))</f>
        <v/>
      </c>
      <c r="V95" s="288" t="str">
        <f>IF($H95="(en blanco)","",IF($H95="","",IFERROR(IF(VLOOKUP(U95+7,'Fechas de clase'!$B$5:$B$102,1,0),U95+14),U95+7)))</f>
        <v/>
      </c>
      <c r="W95" s="288" t="str">
        <f>IF($H95="(en blanco)","",IF($H95="","",IFERROR(IF(VLOOKUP(V95+7,'Fechas de clase'!$B$5:$B$102,1,0),V95+14),V95+7)))</f>
        <v/>
      </c>
      <c r="X95" s="288" t="str">
        <f>IF($H95="(en blanco)","",IF($H95="","",IFERROR(IF(VLOOKUP(W95+7,'Fechas de clase'!$B$5:$B$102,1,0),W95+14),W95+7)))</f>
        <v/>
      </c>
      <c r="Y95" s="288" t="str">
        <f>IF($H95="(en blanco)","",IF($H95="","",IFERROR(IF(VLOOKUP(X95+7,'Fechas de clase'!$B$5:$B$102,1,0),X95+14),X95+7)))</f>
        <v/>
      </c>
    </row>
    <row r="96" spans="2:25">
      <c r="B96" s="289"/>
      <c r="J96" s="287" t="str">
        <f t="shared" si="1"/>
        <v/>
      </c>
      <c r="K96" s="288" t="str">
        <f>IF($H96="(en blanco)","",IF($H96="","",IFERROR(IF(VLOOKUP(H96+7,'Fechas de clase'!$B$5:$B$102,1,0),H96+14),H96+7)))</f>
        <v/>
      </c>
      <c r="L96" s="288" t="str">
        <f>IF($H96="(en blanco)","",IF($H96="","",IFERROR(IF(VLOOKUP(K96+7,'Fechas de clase'!$B$5:$B$102,1,0),K96+14),K96+7)))</f>
        <v/>
      </c>
      <c r="M96" s="288" t="str">
        <f>IF($H96="(en blanco)","",IF($H96="","",IFERROR(IF(VLOOKUP(L96+7,'Fechas de clase'!$B$5:$B$102,1,0),L96+14),L96+7)))</f>
        <v/>
      </c>
      <c r="N96" s="288" t="str">
        <f>IF($H96="(en blanco)","",IF($H96="","",IFERROR(IF(VLOOKUP(M96+7,'Fechas de clase'!$B$5:$B$102,1,0),M96+14),M96+7)))</f>
        <v/>
      </c>
      <c r="O96" s="288" t="str">
        <f>IF($H96="(en blanco)","",IF($H96="","",IFERROR(IF(VLOOKUP(N96+7,'Fechas de clase'!$B$5:$B$102,1,0),N96+14),N96+7)))</f>
        <v/>
      </c>
      <c r="P96" s="288" t="str">
        <f>IF($H96="(en blanco)","",IF($H96="","",IFERROR(IF(VLOOKUP(O96+7,'Fechas de clase'!$B$5:$B$102,1,0),O96+14),O96+7)))</f>
        <v/>
      </c>
      <c r="Q96" s="288" t="str">
        <f>IF($H96="(en blanco)","",IF($H96="","",IFERROR(IF(VLOOKUP(P96+7,'Fechas de clase'!$B$5:$B$102,1,0),P96+14),P96+7)))</f>
        <v/>
      </c>
      <c r="R96" s="288" t="str">
        <f>IF($H96="(en blanco)","",IF($H96="","",IFERROR(IF(VLOOKUP(Q96+7,'Fechas de clase'!$B$5:$B$102,1,0),Q96+14),Q96+7)))</f>
        <v/>
      </c>
      <c r="S96" s="288" t="str">
        <f>IF($H96="(en blanco)","",IF($H96="","",IFERROR(IF(VLOOKUP(R96+7,'Fechas de clase'!$B$5:$B$102,1,0),R96+14),R96+7)))</f>
        <v/>
      </c>
      <c r="T96" s="288" t="str">
        <f>IF($H96="(en blanco)","",IF($H96="","",IFERROR(IF(VLOOKUP(S96+7,'Fechas de clase'!$B$5:$B$102,1,0),S96+14),S96+7)))</f>
        <v/>
      </c>
      <c r="U96" s="288" t="str">
        <f>IF($H96="(en blanco)","",IF($H96="","",IFERROR(IF(VLOOKUP(T96+7,'Fechas de clase'!$B$5:$B$102,1,0),T96+14),T96+7)))</f>
        <v/>
      </c>
      <c r="V96" s="288" t="str">
        <f>IF($H96="(en blanco)","",IF($H96="","",IFERROR(IF(VLOOKUP(U96+7,'Fechas de clase'!$B$5:$B$102,1,0),U96+14),U96+7)))</f>
        <v/>
      </c>
      <c r="W96" s="288" t="str">
        <f>IF($H96="(en blanco)","",IF($H96="","",IFERROR(IF(VLOOKUP(V96+7,'Fechas de clase'!$B$5:$B$102,1,0),V96+14),V96+7)))</f>
        <v/>
      </c>
      <c r="X96" s="288" t="str">
        <f>IF($H96="(en blanco)","",IF($H96="","",IFERROR(IF(VLOOKUP(W96+7,'Fechas de clase'!$B$5:$B$102,1,0),W96+14),W96+7)))</f>
        <v/>
      </c>
      <c r="Y96" s="288" t="str">
        <f>IF($H96="(en blanco)","",IF($H96="","",IFERROR(IF(VLOOKUP(X96+7,'Fechas de clase'!$B$5:$B$102,1,0),X96+14),X96+7)))</f>
        <v/>
      </c>
    </row>
    <row r="97" spans="2:25">
      <c r="B97" s="289"/>
      <c r="J97" s="287" t="str">
        <f t="shared" si="1"/>
        <v/>
      </c>
      <c r="K97" s="288" t="str">
        <f>IF($H97="(en blanco)","",IF($H97="","",IFERROR(IF(VLOOKUP(H97+7,'Fechas de clase'!$B$5:$B$102,1,0),H97+14),H97+7)))</f>
        <v/>
      </c>
      <c r="L97" s="288" t="str">
        <f>IF($H97="(en blanco)","",IF($H97="","",IFERROR(IF(VLOOKUP(K97+7,'Fechas de clase'!$B$5:$B$102,1,0),K97+14),K97+7)))</f>
        <v/>
      </c>
      <c r="M97" s="288" t="str">
        <f>IF($H97="(en blanco)","",IF($H97="","",IFERROR(IF(VLOOKUP(L97+7,'Fechas de clase'!$B$5:$B$102,1,0),L97+14),L97+7)))</f>
        <v/>
      </c>
      <c r="N97" s="288" t="str">
        <f>IF($H97="(en blanco)","",IF($H97="","",IFERROR(IF(VLOOKUP(M97+7,'Fechas de clase'!$B$5:$B$102,1,0),M97+14),M97+7)))</f>
        <v/>
      </c>
      <c r="O97" s="288" t="str">
        <f>IF($H97="(en blanco)","",IF($H97="","",IFERROR(IF(VLOOKUP(N97+7,'Fechas de clase'!$B$5:$B$102,1,0),N97+14),N97+7)))</f>
        <v/>
      </c>
      <c r="P97" s="288" t="str">
        <f>IF($H97="(en blanco)","",IF($H97="","",IFERROR(IF(VLOOKUP(O97+7,'Fechas de clase'!$B$5:$B$102,1,0),O97+14),O97+7)))</f>
        <v/>
      </c>
      <c r="Q97" s="288" t="str">
        <f>IF($H97="(en blanco)","",IF($H97="","",IFERROR(IF(VLOOKUP(P97+7,'Fechas de clase'!$B$5:$B$102,1,0),P97+14),P97+7)))</f>
        <v/>
      </c>
      <c r="R97" s="288" t="str">
        <f>IF($H97="(en blanco)","",IF($H97="","",IFERROR(IF(VLOOKUP(Q97+7,'Fechas de clase'!$B$5:$B$102,1,0),Q97+14),Q97+7)))</f>
        <v/>
      </c>
      <c r="S97" s="288" t="str">
        <f>IF($H97="(en blanco)","",IF($H97="","",IFERROR(IF(VLOOKUP(R97+7,'Fechas de clase'!$B$5:$B$102,1,0),R97+14),R97+7)))</f>
        <v/>
      </c>
      <c r="T97" s="288" t="str">
        <f>IF($H97="(en blanco)","",IF($H97="","",IFERROR(IF(VLOOKUP(S97+7,'Fechas de clase'!$B$5:$B$102,1,0),S97+14),S97+7)))</f>
        <v/>
      </c>
      <c r="U97" s="288" t="str">
        <f>IF($H97="(en blanco)","",IF($H97="","",IFERROR(IF(VLOOKUP(T97+7,'Fechas de clase'!$B$5:$B$102,1,0),T97+14),T97+7)))</f>
        <v/>
      </c>
      <c r="V97" s="288" t="str">
        <f>IF($H97="(en blanco)","",IF($H97="","",IFERROR(IF(VLOOKUP(U97+7,'Fechas de clase'!$B$5:$B$102,1,0),U97+14),U97+7)))</f>
        <v/>
      </c>
      <c r="W97" s="288" t="str">
        <f>IF($H97="(en blanco)","",IF($H97="","",IFERROR(IF(VLOOKUP(V97+7,'Fechas de clase'!$B$5:$B$102,1,0),V97+14),V97+7)))</f>
        <v/>
      </c>
      <c r="X97" s="288" t="str">
        <f>IF($H97="(en blanco)","",IF($H97="","",IFERROR(IF(VLOOKUP(W97+7,'Fechas de clase'!$B$5:$B$102,1,0),W97+14),W97+7)))</f>
        <v/>
      </c>
      <c r="Y97" s="288" t="str">
        <f>IF($H97="(en blanco)","",IF($H97="","",IFERROR(IF(VLOOKUP(X97+7,'Fechas de clase'!$B$5:$B$102,1,0),X97+14),X97+7)))</f>
        <v/>
      </c>
    </row>
    <row r="98" spans="2:25">
      <c r="B98" s="289"/>
      <c r="J98" s="287" t="str">
        <f t="shared" si="1"/>
        <v/>
      </c>
      <c r="K98" s="288" t="str">
        <f>IF($H98="(en blanco)","",IF($H98="","",IFERROR(IF(VLOOKUP(H98+7,'Fechas de clase'!$B$5:$B$102,1,0),H98+14),H98+7)))</f>
        <v/>
      </c>
      <c r="L98" s="288" t="str">
        <f>IF($H98="(en blanco)","",IF($H98="","",IFERROR(IF(VLOOKUP(K98+7,'Fechas de clase'!$B$5:$B$102,1,0),K98+14),K98+7)))</f>
        <v/>
      </c>
      <c r="M98" s="288" t="str">
        <f>IF($H98="(en blanco)","",IF($H98="","",IFERROR(IF(VLOOKUP(L98+7,'Fechas de clase'!$B$5:$B$102,1,0),L98+14),L98+7)))</f>
        <v/>
      </c>
      <c r="N98" s="288" t="str">
        <f>IF($H98="(en blanco)","",IF($H98="","",IFERROR(IF(VLOOKUP(M98+7,'Fechas de clase'!$B$5:$B$102,1,0),M98+14),M98+7)))</f>
        <v/>
      </c>
      <c r="O98" s="288" t="str">
        <f>IF($H98="(en blanco)","",IF($H98="","",IFERROR(IF(VLOOKUP(N98+7,'Fechas de clase'!$B$5:$B$102,1,0),N98+14),N98+7)))</f>
        <v/>
      </c>
      <c r="P98" s="288" t="str">
        <f>IF($H98="(en blanco)","",IF($H98="","",IFERROR(IF(VLOOKUP(O98+7,'Fechas de clase'!$B$5:$B$102,1,0),O98+14),O98+7)))</f>
        <v/>
      </c>
      <c r="Q98" s="288" t="str">
        <f>IF($H98="(en blanco)","",IF($H98="","",IFERROR(IF(VLOOKUP(P98+7,'Fechas de clase'!$B$5:$B$102,1,0),P98+14),P98+7)))</f>
        <v/>
      </c>
      <c r="R98" s="288" t="str">
        <f>IF($H98="(en blanco)","",IF($H98="","",IFERROR(IF(VLOOKUP(Q98+7,'Fechas de clase'!$B$5:$B$102,1,0),Q98+14),Q98+7)))</f>
        <v/>
      </c>
      <c r="S98" s="288" t="str">
        <f>IF($H98="(en blanco)","",IF($H98="","",IFERROR(IF(VLOOKUP(R98+7,'Fechas de clase'!$B$5:$B$102,1,0),R98+14),R98+7)))</f>
        <v/>
      </c>
      <c r="T98" s="288" t="str">
        <f>IF($H98="(en blanco)","",IF($H98="","",IFERROR(IF(VLOOKUP(S98+7,'Fechas de clase'!$B$5:$B$102,1,0),S98+14),S98+7)))</f>
        <v/>
      </c>
      <c r="U98" s="288" t="str">
        <f>IF($H98="(en blanco)","",IF($H98="","",IFERROR(IF(VLOOKUP(T98+7,'Fechas de clase'!$B$5:$B$102,1,0),T98+14),T98+7)))</f>
        <v/>
      </c>
      <c r="V98" s="288" t="str">
        <f>IF($H98="(en blanco)","",IF($H98="","",IFERROR(IF(VLOOKUP(U98+7,'Fechas de clase'!$B$5:$B$102,1,0),U98+14),U98+7)))</f>
        <v/>
      </c>
      <c r="W98" s="288" t="str">
        <f>IF($H98="(en blanco)","",IF($H98="","",IFERROR(IF(VLOOKUP(V98+7,'Fechas de clase'!$B$5:$B$102,1,0),V98+14),V98+7)))</f>
        <v/>
      </c>
      <c r="X98" s="288" t="str">
        <f>IF($H98="(en blanco)","",IF($H98="","",IFERROR(IF(VLOOKUP(W98+7,'Fechas de clase'!$B$5:$B$102,1,0),W98+14),W98+7)))</f>
        <v/>
      </c>
      <c r="Y98" s="288" t="str">
        <f>IF($H98="(en blanco)","",IF($H98="","",IFERROR(IF(VLOOKUP(X98+7,'Fechas de clase'!$B$5:$B$102,1,0),X98+14),X98+7)))</f>
        <v/>
      </c>
    </row>
    <row r="99" spans="2:25">
      <c r="B99" s="289"/>
      <c r="J99" s="287" t="str">
        <f t="shared" si="1"/>
        <v/>
      </c>
      <c r="K99" s="288" t="str">
        <f>IF($H99="(en blanco)","",IF($H99="","",IFERROR(IF(VLOOKUP(H99+7,'Fechas de clase'!$B$5:$B$102,1,0),H99+14),H99+7)))</f>
        <v/>
      </c>
      <c r="L99" s="288" t="str">
        <f>IF($H99="(en blanco)","",IF($H99="","",IFERROR(IF(VLOOKUP(K99+7,'Fechas de clase'!$B$5:$B$102,1,0),K99+14),K99+7)))</f>
        <v/>
      </c>
      <c r="M99" s="288" t="str">
        <f>IF($H99="(en blanco)","",IF($H99="","",IFERROR(IF(VLOOKUP(L99+7,'Fechas de clase'!$B$5:$B$102,1,0),L99+14),L99+7)))</f>
        <v/>
      </c>
      <c r="N99" s="288" t="str">
        <f>IF($H99="(en blanco)","",IF($H99="","",IFERROR(IF(VLOOKUP(M99+7,'Fechas de clase'!$B$5:$B$102,1,0),M99+14),M99+7)))</f>
        <v/>
      </c>
      <c r="O99" s="288" t="str">
        <f>IF($H99="(en blanco)","",IF($H99="","",IFERROR(IF(VLOOKUP(N99+7,'Fechas de clase'!$B$5:$B$102,1,0),N99+14),N99+7)))</f>
        <v/>
      </c>
      <c r="P99" s="288" t="str">
        <f>IF($H99="(en blanco)","",IF($H99="","",IFERROR(IF(VLOOKUP(O99+7,'Fechas de clase'!$B$5:$B$102,1,0),O99+14),O99+7)))</f>
        <v/>
      </c>
      <c r="Q99" s="288" t="str">
        <f>IF($H99="(en blanco)","",IF($H99="","",IFERROR(IF(VLOOKUP(P99+7,'Fechas de clase'!$B$5:$B$102,1,0),P99+14),P99+7)))</f>
        <v/>
      </c>
      <c r="R99" s="288" t="str">
        <f>IF($H99="(en blanco)","",IF($H99="","",IFERROR(IF(VLOOKUP(Q99+7,'Fechas de clase'!$B$5:$B$102,1,0),Q99+14),Q99+7)))</f>
        <v/>
      </c>
      <c r="S99" s="288" t="str">
        <f>IF($H99="(en blanco)","",IF($H99="","",IFERROR(IF(VLOOKUP(R99+7,'Fechas de clase'!$B$5:$B$102,1,0),R99+14),R99+7)))</f>
        <v/>
      </c>
      <c r="T99" s="288" t="str">
        <f>IF($H99="(en blanco)","",IF($H99="","",IFERROR(IF(VLOOKUP(S99+7,'Fechas de clase'!$B$5:$B$102,1,0),S99+14),S99+7)))</f>
        <v/>
      </c>
      <c r="U99" s="288" t="str">
        <f>IF($H99="(en blanco)","",IF($H99="","",IFERROR(IF(VLOOKUP(T99+7,'Fechas de clase'!$B$5:$B$102,1,0),T99+14),T99+7)))</f>
        <v/>
      </c>
      <c r="V99" s="288" t="str">
        <f>IF($H99="(en blanco)","",IF($H99="","",IFERROR(IF(VLOOKUP(U99+7,'Fechas de clase'!$B$5:$B$102,1,0),U99+14),U99+7)))</f>
        <v/>
      </c>
      <c r="W99" s="288" t="str">
        <f>IF($H99="(en blanco)","",IF($H99="","",IFERROR(IF(VLOOKUP(V99+7,'Fechas de clase'!$B$5:$B$102,1,0),V99+14),V99+7)))</f>
        <v/>
      </c>
      <c r="X99" s="288" t="str">
        <f>IF($H99="(en blanco)","",IF($H99="","",IFERROR(IF(VLOOKUP(W99+7,'Fechas de clase'!$B$5:$B$102,1,0),W99+14),W99+7)))</f>
        <v/>
      </c>
      <c r="Y99" s="288" t="str">
        <f>IF($H99="(en blanco)","",IF($H99="","",IFERROR(IF(VLOOKUP(X99+7,'Fechas de clase'!$B$5:$B$102,1,0),X99+14),X99+7)))</f>
        <v/>
      </c>
    </row>
    <row r="100" spans="2:25">
      <c r="B100" s="289"/>
      <c r="J100" s="287" t="str">
        <f t="shared" si="1"/>
        <v/>
      </c>
      <c r="K100" s="288" t="str">
        <f>IF($H100="(en blanco)","",IF($H100="","",IFERROR(IF(VLOOKUP(H100+7,'Fechas de clase'!$B$5:$B$102,1,0),H100+14),H100+7)))</f>
        <v/>
      </c>
      <c r="L100" s="288" t="str">
        <f>IF($H100="(en blanco)","",IF($H100="","",IFERROR(IF(VLOOKUP(K100+7,'Fechas de clase'!$B$5:$B$102,1,0),K100+14),K100+7)))</f>
        <v/>
      </c>
      <c r="M100" s="288" t="str">
        <f>IF($H100="(en blanco)","",IF($H100="","",IFERROR(IF(VLOOKUP(L100+7,'Fechas de clase'!$B$5:$B$102,1,0),L100+14),L100+7)))</f>
        <v/>
      </c>
      <c r="N100" s="288" t="str">
        <f>IF($H100="(en blanco)","",IF($H100="","",IFERROR(IF(VLOOKUP(M100+7,'Fechas de clase'!$B$5:$B$102,1,0),M100+14),M100+7)))</f>
        <v/>
      </c>
      <c r="O100" s="288" t="str">
        <f>IF($H100="(en blanco)","",IF($H100="","",IFERROR(IF(VLOOKUP(N100+7,'Fechas de clase'!$B$5:$B$102,1,0),N100+14),N100+7)))</f>
        <v/>
      </c>
      <c r="P100" s="288" t="str">
        <f>IF($H100="(en blanco)","",IF($H100="","",IFERROR(IF(VLOOKUP(O100+7,'Fechas de clase'!$B$5:$B$102,1,0),O100+14),O100+7)))</f>
        <v/>
      </c>
      <c r="Q100" s="288" t="str">
        <f>IF($H100="(en blanco)","",IF($H100="","",IFERROR(IF(VLOOKUP(P100+7,'Fechas de clase'!$B$5:$B$102,1,0),P100+14),P100+7)))</f>
        <v/>
      </c>
      <c r="R100" s="288" t="str">
        <f>IF($H100="(en blanco)","",IF($H100="","",IFERROR(IF(VLOOKUP(Q100+7,'Fechas de clase'!$B$5:$B$102,1,0),Q100+14),Q100+7)))</f>
        <v/>
      </c>
      <c r="S100" s="288" t="str">
        <f>IF($H100="(en blanco)","",IF($H100="","",IFERROR(IF(VLOOKUP(R100+7,'Fechas de clase'!$B$5:$B$102,1,0),R100+14),R100+7)))</f>
        <v/>
      </c>
      <c r="T100" s="288" t="str">
        <f>IF($H100="(en blanco)","",IF($H100="","",IFERROR(IF(VLOOKUP(S100+7,'Fechas de clase'!$B$5:$B$102,1,0),S100+14),S100+7)))</f>
        <v/>
      </c>
      <c r="U100" s="288" t="str">
        <f>IF($H100="(en blanco)","",IF($H100="","",IFERROR(IF(VLOOKUP(T100+7,'Fechas de clase'!$B$5:$B$102,1,0),T100+14),T100+7)))</f>
        <v/>
      </c>
      <c r="V100" s="288" t="str">
        <f>IF($H100="(en blanco)","",IF($H100="","",IFERROR(IF(VLOOKUP(U100+7,'Fechas de clase'!$B$5:$B$102,1,0),U100+14),U100+7)))</f>
        <v/>
      </c>
      <c r="W100" s="288" t="str">
        <f>IF($H100="(en blanco)","",IF($H100="","",IFERROR(IF(VLOOKUP(V100+7,'Fechas de clase'!$B$5:$B$102,1,0),V100+14),V100+7)))</f>
        <v/>
      </c>
      <c r="X100" s="288" t="str">
        <f>IF($H100="(en blanco)","",IF($H100="","",IFERROR(IF(VLOOKUP(W100+7,'Fechas de clase'!$B$5:$B$102,1,0),W100+14),W100+7)))</f>
        <v/>
      </c>
      <c r="Y100" s="288" t="str">
        <f>IF($H100="(en blanco)","",IF($H100="","",IFERROR(IF(VLOOKUP(X100+7,'Fechas de clase'!$B$5:$B$102,1,0),X100+14),X100+7)))</f>
        <v/>
      </c>
    </row>
    <row r="101" spans="2:25">
      <c r="B101" s="289"/>
      <c r="J101" s="287" t="str">
        <f t="shared" si="1"/>
        <v/>
      </c>
      <c r="K101" s="288" t="str">
        <f>IF($H101="(en blanco)","",IF($H101="","",IFERROR(IF(VLOOKUP(H101+7,'Fechas de clase'!$B$5:$B$102,1,0),H101+14),H101+7)))</f>
        <v/>
      </c>
      <c r="L101" s="288" t="str">
        <f>IF($H101="(en blanco)","",IF($H101="","",IFERROR(IF(VLOOKUP(K101+7,'Fechas de clase'!$B$5:$B$102,1,0),K101+14),K101+7)))</f>
        <v/>
      </c>
      <c r="M101" s="288" t="str">
        <f>IF($H101="(en blanco)","",IF($H101="","",IFERROR(IF(VLOOKUP(L101+7,'Fechas de clase'!$B$5:$B$102,1,0),L101+14),L101+7)))</f>
        <v/>
      </c>
      <c r="N101" s="288" t="str">
        <f>IF($H101="(en blanco)","",IF($H101="","",IFERROR(IF(VLOOKUP(M101+7,'Fechas de clase'!$B$5:$B$102,1,0),M101+14),M101+7)))</f>
        <v/>
      </c>
      <c r="O101" s="288" t="str">
        <f>IF($H101="(en blanco)","",IF($H101="","",IFERROR(IF(VLOOKUP(N101+7,'Fechas de clase'!$B$5:$B$102,1,0),N101+14),N101+7)))</f>
        <v/>
      </c>
      <c r="P101" s="288" t="str">
        <f>IF($H101="(en blanco)","",IF($H101="","",IFERROR(IF(VLOOKUP(O101+7,'Fechas de clase'!$B$5:$B$102,1,0),O101+14),O101+7)))</f>
        <v/>
      </c>
      <c r="Q101" s="288" t="str">
        <f>IF($H101="(en blanco)","",IF($H101="","",IFERROR(IF(VLOOKUP(P101+7,'Fechas de clase'!$B$5:$B$102,1,0),P101+14),P101+7)))</f>
        <v/>
      </c>
      <c r="R101" s="288" t="str">
        <f>IF($H101="(en blanco)","",IF($H101="","",IFERROR(IF(VLOOKUP(Q101+7,'Fechas de clase'!$B$5:$B$102,1,0),Q101+14),Q101+7)))</f>
        <v/>
      </c>
      <c r="S101" s="288" t="str">
        <f>IF($H101="(en blanco)","",IF($H101="","",IFERROR(IF(VLOOKUP(R101+7,'Fechas de clase'!$B$5:$B$102,1,0),R101+14),R101+7)))</f>
        <v/>
      </c>
      <c r="T101" s="288" t="str">
        <f>IF($H101="(en blanco)","",IF($H101="","",IFERROR(IF(VLOOKUP(S101+7,'Fechas de clase'!$B$5:$B$102,1,0),S101+14),S101+7)))</f>
        <v/>
      </c>
      <c r="U101" s="288" t="str">
        <f>IF($H101="(en blanco)","",IF($H101="","",IFERROR(IF(VLOOKUP(T101+7,'Fechas de clase'!$B$5:$B$102,1,0),T101+14),T101+7)))</f>
        <v/>
      </c>
      <c r="V101" s="288" t="str">
        <f>IF($H101="(en blanco)","",IF($H101="","",IFERROR(IF(VLOOKUP(U101+7,'Fechas de clase'!$B$5:$B$102,1,0),U101+14),U101+7)))</f>
        <v/>
      </c>
      <c r="W101" s="288" t="str">
        <f>IF($H101="(en blanco)","",IF($H101="","",IFERROR(IF(VLOOKUP(V101+7,'Fechas de clase'!$B$5:$B$102,1,0),V101+14),V101+7)))</f>
        <v/>
      </c>
      <c r="X101" s="288" t="str">
        <f>IF($H101="(en blanco)","",IF($H101="","",IFERROR(IF(VLOOKUP(W101+7,'Fechas de clase'!$B$5:$B$102,1,0),W101+14),W101+7)))</f>
        <v/>
      </c>
      <c r="Y101" s="288" t="str">
        <f>IF($H101="(en blanco)","",IF($H101="","",IFERROR(IF(VLOOKUP(X101+7,'Fechas de clase'!$B$5:$B$102,1,0),X101+14),X101+7)))</f>
        <v/>
      </c>
    </row>
    <row r="102" spans="2:25">
      <c r="B102" s="289"/>
      <c r="J102" s="287" t="str">
        <f t="shared" si="1"/>
        <v/>
      </c>
      <c r="K102" s="288" t="str">
        <f>IF($H102="(en blanco)","",IF($H102="","",IFERROR(IF(VLOOKUP(H102+7,'Fechas de clase'!$B$5:$B$102,1,0),H102+14),H102+7)))</f>
        <v/>
      </c>
      <c r="L102" s="288" t="str">
        <f>IF($H102="(en blanco)","",IF($H102="","",IFERROR(IF(VLOOKUP(K102+7,'Fechas de clase'!$B$5:$B$102,1,0),K102+14),K102+7)))</f>
        <v/>
      </c>
      <c r="M102" s="288" t="str">
        <f>IF($H102="(en blanco)","",IF($H102="","",IFERROR(IF(VLOOKUP(L102+7,'Fechas de clase'!$B$5:$B$102,1,0),L102+14),L102+7)))</f>
        <v/>
      </c>
      <c r="N102" s="288" t="str">
        <f>IF($H102="(en blanco)","",IF($H102="","",IFERROR(IF(VLOOKUP(M102+7,'Fechas de clase'!$B$5:$B$102,1,0),M102+14),M102+7)))</f>
        <v/>
      </c>
      <c r="O102" s="288" t="str">
        <f>IF($H102="(en blanco)","",IF($H102="","",IFERROR(IF(VLOOKUP(N102+7,'Fechas de clase'!$B$5:$B$102,1,0),N102+14),N102+7)))</f>
        <v/>
      </c>
      <c r="P102" s="288" t="str">
        <f>IF($H102="(en blanco)","",IF($H102="","",IFERROR(IF(VLOOKUP(O102+7,'Fechas de clase'!$B$5:$B$102,1,0),O102+14),O102+7)))</f>
        <v/>
      </c>
      <c r="Q102" s="288" t="str">
        <f>IF($H102="(en blanco)","",IF($H102="","",IFERROR(IF(VLOOKUP(P102+7,'Fechas de clase'!$B$5:$B$102,1,0),P102+14),P102+7)))</f>
        <v/>
      </c>
      <c r="R102" s="288" t="str">
        <f>IF($H102="(en blanco)","",IF($H102="","",IFERROR(IF(VLOOKUP(Q102+7,'Fechas de clase'!$B$5:$B$102,1,0),Q102+14),Q102+7)))</f>
        <v/>
      </c>
      <c r="S102" s="288" t="str">
        <f>IF($H102="(en blanco)","",IF($H102="","",IFERROR(IF(VLOOKUP(R102+7,'Fechas de clase'!$B$5:$B$102,1,0),R102+14),R102+7)))</f>
        <v/>
      </c>
      <c r="T102" s="288" t="str">
        <f>IF($H102="(en blanco)","",IF($H102="","",IFERROR(IF(VLOOKUP(S102+7,'Fechas de clase'!$B$5:$B$102,1,0),S102+14),S102+7)))</f>
        <v/>
      </c>
      <c r="U102" s="288" t="str">
        <f>IF($H102="(en blanco)","",IF($H102="","",IFERROR(IF(VLOOKUP(T102+7,'Fechas de clase'!$B$5:$B$102,1,0),T102+14),T102+7)))</f>
        <v/>
      </c>
      <c r="V102" s="288" t="str">
        <f>IF($H102="(en blanco)","",IF($H102="","",IFERROR(IF(VLOOKUP(U102+7,'Fechas de clase'!$B$5:$B$102,1,0),U102+14),U102+7)))</f>
        <v/>
      </c>
      <c r="W102" s="288" t="str">
        <f>IF($H102="(en blanco)","",IF($H102="","",IFERROR(IF(VLOOKUP(V102+7,'Fechas de clase'!$B$5:$B$102,1,0),V102+14),V102+7)))</f>
        <v/>
      </c>
      <c r="X102" s="288" t="str">
        <f>IF($H102="(en blanco)","",IF($H102="","",IFERROR(IF(VLOOKUP(W102+7,'Fechas de clase'!$B$5:$B$102,1,0),W102+14),W102+7)))</f>
        <v/>
      </c>
      <c r="Y102" s="288"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40" zoomScaleNormal="40" zoomScalePageLayoutView="62" workbookViewId="0">
      <selection activeCell="BI3" sqref="BI3"/>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6" t="s">
        <v>11</v>
      </c>
      <c r="C3" t="s">
        <v>615</v>
      </c>
    </row>
    <row r="4" spans="2:59">
      <c r="B4" s="186" t="s">
        <v>68</v>
      </c>
      <c r="C4" t="s">
        <v>616</v>
      </c>
      <c r="D4" s="62"/>
      <c r="BB4" s="186" t="s">
        <v>11</v>
      </c>
      <c r="BC4" t="s">
        <v>615</v>
      </c>
    </row>
    <row r="5" spans="2:59">
      <c r="D5" s="62"/>
      <c r="BB5" s="186" t="s">
        <v>68</v>
      </c>
      <c r="BC5" t="s">
        <v>616</v>
      </c>
      <c r="BD5" s="62"/>
    </row>
    <row r="6" spans="2:59">
      <c r="B6" s="186" t="s">
        <v>14</v>
      </c>
      <c r="C6" s="186" t="s">
        <v>67</v>
      </c>
      <c r="D6" s="186" t="s">
        <v>10</v>
      </c>
      <c r="E6" s="186" t="s">
        <v>617</v>
      </c>
      <c r="F6" s="186" t="s">
        <v>31</v>
      </c>
      <c r="G6" s="186" t="s">
        <v>32</v>
      </c>
      <c r="H6" t="s">
        <v>618</v>
      </c>
      <c r="I6" s="205" t="s">
        <v>619</v>
      </c>
      <c r="J6" s="188" t="s">
        <v>620</v>
      </c>
      <c r="K6" s="189" t="s">
        <v>621</v>
      </c>
      <c r="L6" s="189" t="s">
        <v>622</v>
      </c>
      <c r="M6" s="189" t="s">
        <v>623</v>
      </c>
      <c r="N6" s="189" t="s">
        <v>624</v>
      </c>
      <c r="O6" s="189" t="s">
        <v>625</v>
      </c>
      <c r="P6" s="189" t="s">
        <v>626</v>
      </c>
      <c r="Q6" s="189" t="s">
        <v>627</v>
      </c>
      <c r="R6" s="189" t="s">
        <v>628</v>
      </c>
      <c r="S6" s="189" t="s">
        <v>629</v>
      </c>
      <c r="T6" s="189" t="s">
        <v>630</v>
      </c>
      <c r="U6" s="189" t="s">
        <v>631</v>
      </c>
      <c r="V6" s="189" t="s">
        <v>632</v>
      </c>
      <c r="W6" s="189" t="s">
        <v>633</v>
      </c>
      <c r="X6" s="189" t="s">
        <v>634</v>
      </c>
      <c r="Y6" s="190" t="s">
        <v>635</v>
      </c>
      <c r="AA6" s="188" t="s">
        <v>65</v>
      </c>
      <c r="AB6" s="189" t="s">
        <v>10</v>
      </c>
      <c r="AC6" s="189" t="s">
        <v>14</v>
      </c>
      <c r="AD6" s="189" t="s">
        <v>11</v>
      </c>
      <c r="AE6" s="189" t="s">
        <v>636</v>
      </c>
      <c r="AF6" s="189" t="s">
        <v>24</v>
      </c>
      <c r="AG6" s="189" t="s">
        <v>31</v>
      </c>
      <c r="AH6" s="189" t="s">
        <v>32</v>
      </c>
      <c r="AI6" s="189" t="s">
        <v>637</v>
      </c>
      <c r="AJ6" s="189" t="s">
        <v>638</v>
      </c>
      <c r="AK6" s="189" t="s">
        <v>620</v>
      </c>
      <c r="AL6" s="189" t="s">
        <v>621</v>
      </c>
      <c r="AM6" s="189" t="s">
        <v>622</v>
      </c>
      <c r="AN6" s="189" t="s">
        <v>623</v>
      </c>
      <c r="AO6" s="189" t="s">
        <v>624</v>
      </c>
      <c r="AP6" s="189" t="s">
        <v>625</v>
      </c>
      <c r="AQ6" s="189" t="s">
        <v>626</v>
      </c>
      <c r="AR6" s="189" t="s">
        <v>627</v>
      </c>
      <c r="AS6" s="189" t="s">
        <v>628</v>
      </c>
      <c r="AT6" s="189" t="s">
        <v>629</v>
      </c>
      <c r="AU6" s="189" t="s">
        <v>630</v>
      </c>
      <c r="AV6" s="189" t="s">
        <v>631</v>
      </c>
      <c r="AW6" s="189" t="s">
        <v>632</v>
      </c>
      <c r="AX6" s="189" t="s">
        <v>633</v>
      </c>
      <c r="AY6" s="189" t="s">
        <v>634</v>
      </c>
      <c r="AZ6" s="190" t="s">
        <v>635</v>
      </c>
      <c r="BA6" s="205" t="s">
        <v>619</v>
      </c>
      <c r="BD6" s="62"/>
    </row>
    <row r="7" spans="2:59">
      <c r="B7" s="62">
        <v>45670</v>
      </c>
      <c r="C7" t="s">
        <v>639</v>
      </c>
      <c r="D7" t="s">
        <v>72</v>
      </c>
      <c r="E7" t="s">
        <v>82</v>
      </c>
      <c r="F7" t="s">
        <v>83</v>
      </c>
      <c r="G7" t="s">
        <v>84</v>
      </c>
      <c r="H7" s="328">
        <v>7</v>
      </c>
      <c r="I7">
        <f>IF(C7="","",COUNTIFS(Tabla1[[#All],[¿Pasó a miembro?]],"Si",Tabla1[[#All],[Tipo Incrito]],"&lt;&gt;Pre-Inscrito",Tabla1[[#All],[llave2]],Gráficos_!C7))</f>
        <v>0</v>
      </c>
      <c r="J7" s="187">
        <f>IF(C7="","",COUNTIFS(Tabla1[[#All],[sem 01]],"=P",Tabla1[[#All],[llave2]],Gráficos_!C7))</f>
        <v>6</v>
      </c>
      <c r="K7">
        <f>IF(C7="","",COUNTIFS(Tabla1[[#All],[sem 02]],"=P",Tabla1[[#All],[llave2]],Gráficos_!C7))</f>
        <v>7</v>
      </c>
      <c r="L7">
        <f>IF(C7="","",COUNTIFS(Tabla1[[#All],[sem 03]],"=P",Tabla1[[#All],[llave2]],Gráficos_!C7))</f>
        <v>3</v>
      </c>
      <c r="M7">
        <f>IF(C7="","",COUNTIFS(Tabla1[[#All],[sem 04]],"=P",Tabla1[[#All],[llave2]],Gráficos_!C7))</f>
        <v>4</v>
      </c>
      <c r="N7">
        <f>IF(C7="","",COUNTIFS(Tabla1[[#All],[sem 05]],"=P",Tabla1[[#All],[llave2]],Gráficos_!C7))</f>
        <v>3</v>
      </c>
      <c r="O7">
        <f>IF(C7="","",COUNTIFS(Tabla1[[#All],[sem 06]],"=P",Tabla1[[#All],[llave2]],Gráficos_!C7))</f>
        <v>4</v>
      </c>
      <c r="P7">
        <f>IF(C7="","",COUNTIFS(Tabla1[[#All],[sem 07]],"=P",Tabla1[[#All],[llave2]],Gráficos_!C7))</f>
        <v>4</v>
      </c>
      <c r="Q7">
        <f>IF(C7="","",COUNTIFS(Tabla1[[#All],[sem 08]],"=P",Tabla1[[#All],[llave2]],Gráficos_!C7))</f>
        <v>2</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1">
        <f>IF(C7="","",COUNTIFS(Tabla1[[#All],[sem 16]],"=P",Tabla1[[#All],[llave2]],Gráficos_!C7))</f>
        <v>0</v>
      </c>
      <c r="AA7" s="187" t="str">
        <f t="shared" ref="AA7:AA38" si="0">IF(OR(C7="",C7="(En blanco)"),"",C7)</f>
        <v>Lima - Breña-Enero-Lunes-7:30pm a 9:30pm-45670-Inscrito Nuevo</v>
      </c>
      <c r="AB7" t="str">
        <f t="shared" ref="AB7:AB38" si="1">IF(OR(D7="",D7="(En blanco)"),"",D7)</f>
        <v>Conócete a ti mismo</v>
      </c>
      <c r="AC7" s="62">
        <f t="shared" ref="AC7:AC38" si="2">IF(OR(B7="",B7="(En blanco)"),"",B7)</f>
        <v>45670</v>
      </c>
      <c r="AD7" t="str">
        <f t="shared" ref="AD7:AD38" si="3">IF(OR(B7="",B7="(En blanco)"),"",TEXT(B7,"mmmm"))</f>
        <v>January</v>
      </c>
      <c r="AE7" t="str">
        <f>IF(OR(B7="",B7="(En blanco)"),"",TEXT(B7,"yyyy"))</f>
        <v>2025</v>
      </c>
      <c r="AF7" t="str">
        <f t="shared" ref="AF7:AF38" si="4">IF(OR(E7="",E7="(En blanco)"),"",E7)</f>
        <v>Inscrito Nuevo</v>
      </c>
      <c r="AG7" t="str">
        <f t="shared" ref="AG7:AG38" si="5">IF(OR(F7="",F7="(En blanco)"),"",F7)</f>
        <v>Lizeth</v>
      </c>
      <c r="AH7" t="str">
        <f t="shared" ref="AH7:AH38" si="6">IF(OR(G7="",G7="(En blanco)"),"",G7)</f>
        <v>Javier</v>
      </c>
      <c r="AI7">
        <f t="shared" ref="AI7:AI38" si="7">IF(H7="","",H7)</f>
        <v>7</v>
      </c>
      <c r="AK7">
        <f>IF(J7="","",J7)</f>
        <v>6</v>
      </c>
      <c r="AL7">
        <f t="shared" ref="AL7:AV22" si="8">IF(K7="","",K7)</f>
        <v>7</v>
      </c>
      <c r="AM7">
        <f t="shared" si="8"/>
        <v>3</v>
      </c>
      <c r="AN7">
        <f t="shared" si="8"/>
        <v>4</v>
      </c>
      <c r="AO7">
        <f t="shared" si="8"/>
        <v>3</v>
      </c>
      <c r="AP7">
        <f t="shared" si="8"/>
        <v>4</v>
      </c>
      <c r="AQ7">
        <f t="shared" si="8"/>
        <v>4</v>
      </c>
      <c r="AR7">
        <f t="shared" si="8"/>
        <v>2</v>
      </c>
      <c r="AS7">
        <f t="shared" si="8"/>
        <v>0</v>
      </c>
      <c r="AT7">
        <f t="shared" si="8"/>
        <v>0</v>
      </c>
      <c r="AU7">
        <f t="shared" si="8"/>
        <v>0</v>
      </c>
      <c r="AV7">
        <f t="shared" si="8"/>
        <v>0</v>
      </c>
      <c r="AW7">
        <f t="shared" ref="AW7:AW70" si="9">IF(V7="","",V7)</f>
        <v>0</v>
      </c>
      <c r="AX7">
        <f t="shared" ref="AX7:AX70" si="10">IF(W7="","",W7)</f>
        <v>0</v>
      </c>
      <c r="AY7">
        <f t="shared" ref="AY7:AY70" si="11">IF(X7="","",X7)</f>
        <v>0</v>
      </c>
      <c r="AZ7" s="191">
        <f t="shared" ref="AZ7:AZ70" si="12">IF(Y7="","",Y7)</f>
        <v>0</v>
      </c>
      <c r="BA7">
        <f>IF(I7="","",I7)</f>
        <v>0</v>
      </c>
      <c r="BB7" s="186" t="s">
        <v>14</v>
      </c>
      <c r="BC7" s="186" t="s">
        <v>10</v>
      </c>
      <c r="BD7" s="186" t="s">
        <v>617</v>
      </c>
      <c r="BE7" s="186" t="s">
        <v>31</v>
      </c>
      <c r="BF7" s="186" t="s">
        <v>32</v>
      </c>
      <c r="BG7" t="s">
        <v>618</v>
      </c>
    </row>
    <row r="8" spans="2:59">
      <c r="B8" s="62">
        <v>45670</v>
      </c>
      <c r="C8" t="s">
        <v>640</v>
      </c>
      <c r="D8" t="s">
        <v>72</v>
      </c>
      <c r="E8" t="s">
        <v>82</v>
      </c>
      <c r="F8" t="s">
        <v>106</v>
      </c>
      <c r="G8" t="s">
        <v>107</v>
      </c>
      <c r="H8" s="328">
        <v>1</v>
      </c>
      <c r="I8">
        <f>IF(C8="","",COUNTIFS(Tabla1[[#All],[¿Pasó a miembro?]],"Si",Tabla1[[#All],[Tipo Incrito]],"&lt;&gt;Pre-Inscrito",Tabla1[[#All],[llave2]],Gráficos_!C8))</f>
        <v>0</v>
      </c>
      <c r="J8" s="187">
        <f>IF(C8="","",COUNTIFS(Tabla1[[#All],[sem 01]],"=P",Tabla1[[#All],[llave2]],Gráficos_!C8))</f>
        <v>1</v>
      </c>
      <c r="K8">
        <f>IF(C8="","",COUNTIFS(Tabla1[[#All],[sem 02]],"=P",Tabla1[[#All],[llave2]],Gráficos_!C8))</f>
        <v>1</v>
      </c>
      <c r="L8">
        <f>IF(C8="","",COUNTIFS(Tabla1[[#All],[sem 03]],"=P",Tabla1[[#All],[llave2]],Gráficos_!C8))</f>
        <v>0</v>
      </c>
      <c r="M8">
        <f>IF(C8="","",COUNTIFS(Tabla1[[#All],[sem 04]],"=P",Tabla1[[#All],[llave2]],Gráficos_!C8))</f>
        <v>1</v>
      </c>
      <c r="N8">
        <f>IF(C8="","",COUNTIFS(Tabla1[[#All],[sem 05]],"=P",Tabla1[[#All],[llave2]],Gráficos_!C8))</f>
        <v>0</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1">
        <f>IF(C8="","",COUNTIFS(Tabla1[[#All],[sem 16]],"=P",Tabla1[[#All],[llave2]],Gráficos_!C8))</f>
        <v>0</v>
      </c>
      <c r="AA8" s="187" t="str">
        <f t="shared" si="0"/>
        <v>Lima - Breña-Enero-Martes-7:30pm a 9:30pm-45670-Inscrito Nuevo</v>
      </c>
      <c r="AB8" t="str">
        <f t="shared" si="1"/>
        <v>Conócete a ti mismo</v>
      </c>
      <c r="AC8" s="62">
        <f t="shared" si="2"/>
        <v>45670</v>
      </c>
      <c r="AD8" t="str">
        <f t="shared" si="3"/>
        <v>January</v>
      </c>
      <c r="AE8" t="str">
        <f t="shared" ref="AE8:AE71" si="13">IF(OR(B8="",B8="(En blanco)"),"",TEXT(B8,"yyyy"))</f>
        <v>2025</v>
      </c>
      <c r="AF8" t="str">
        <f t="shared" si="4"/>
        <v>Inscrito Nuevo</v>
      </c>
      <c r="AG8" t="str">
        <f t="shared" si="5"/>
        <v>Nicole</v>
      </c>
      <c r="AH8" t="str">
        <f t="shared" si="6"/>
        <v>Marco</v>
      </c>
      <c r="AI8">
        <f t="shared" si="7"/>
        <v>1</v>
      </c>
      <c r="AK8">
        <f t="shared" ref="AK8:AV28" si="14">IF(J8="","",J8)</f>
        <v>1</v>
      </c>
      <c r="AL8">
        <f t="shared" si="8"/>
        <v>1</v>
      </c>
      <c r="AM8">
        <f t="shared" si="8"/>
        <v>0</v>
      </c>
      <c r="AN8">
        <f t="shared" si="8"/>
        <v>1</v>
      </c>
      <c r="AO8">
        <f t="shared" si="8"/>
        <v>0</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1">
        <f t="shared" si="12"/>
        <v>0</v>
      </c>
      <c r="BA8">
        <f t="shared" ref="BA8:BA71" si="15">IF(I8="","",I8)</f>
        <v>0</v>
      </c>
      <c r="BB8" s="62">
        <v>45670</v>
      </c>
      <c r="BC8" t="s">
        <v>72</v>
      </c>
      <c r="BD8" t="s">
        <v>82</v>
      </c>
      <c r="BE8" t="s">
        <v>83</v>
      </c>
      <c r="BF8" t="s">
        <v>84</v>
      </c>
      <c r="BG8" s="328">
        <v>7</v>
      </c>
    </row>
    <row r="9" spans="2:59">
      <c r="B9" s="62">
        <v>45670</v>
      </c>
      <c r="C9" t="s">
        <v>641</v>
      </c>
      <c r="D9" t="s">
        <v>72</v>
      </c>
      <c r="E9" t="s">
        <v>82</v>
      </c>
      <c r="F9" t="s">
        <v>116</v>
      </c>
      <c r="G9" t="s">
        <v>117</v>
      </c>
      <c r="H9" s="328">
        <v>1</v>
      </c>
      <c r="I9">
        <f>IF(C9="","",COUNTIFS(Tabla1[[#All],[¿Pasó a miembro?]],"Si",Tabla1[[#All],[Tipo Incrito]],"&lt;&gt;Pre-Inscrito",Tabla1[[#All],[llave2]],Gráficos_!C9))</f>
        <v>0</v>
      </c>
      <c r="J9" s="187">
        <f>IF(C9="","",COUNTIFS(Tabla1[[#All],[sem 01]],"=P",Tabla1[[#All],[llave2]],Gráficos_!C9))</f>
        <v>1</v>
      </c>
      <c r="K9">
        <f>IF(C9="","",COUNTIFS(Tabla1[[#All],[sem 02]],"=P",Tabla1[[#All],[llave2]],Gráficos_!C9))</f>
        <v>1</v>
      </c>
      <c r="L9">
        <f>IF(C9="","",COUNTIFS(Tabla1[[#All],[sem 03]],"=P",Tabla1[[#All],[llave2]],Gráficos_!C9))</f>
        <v>0</v>
      </c>
      <c r="M9">
        <f>IF(C9="","",COUNTIFS(Tabla1[[#All],[sem 04]],"=P",Tabla1[[#All],[llave2]],Gráficos_!C9))</f>
        <v>1</v>
      </c>
      <c r="N9">
        <f>IF(C9="","",COUNTIFS(Tabla1[[#All],[sem 05]],"=P",Tabla1[[#All],[llave2]],Gráficos_!C9))</f>
        <v>0</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1">
        <f>IF(C9="","",COUNTIFS(Tabla1[[#All],[sem 16]],"=P",Tabla1[[#All],[llave2]],Gráficos_!C9))</f>
        <v>0</v>
      </c>
      <c r="AA9" s="187" t="str">
        <f t="shared" si="0"/>
        <v>Lima - Breña-Enero-Jueves-7:30pm a 9:30pm-45670-Inscrito Nuevo</v>
      </c>
      <c r="AB9" t="str">
        <f t="shared" si="1"/>
        <v>Conócete a ti mismo</v>
      </c>
      <c r="AC9" s="62">
        <f t="shared" si="2"/>
        <v>45670</v>
      </c>
      <c r="AD9" t="str">
        <f t="shared" si="3"/>
        <v>January</v>
      </c>
      <c r="AE9" t="str">
        <f t="shared" si="13"/>
        <v>2025</v>
      </c>
      <c r="AF9" t="str">
        <f t="shared" si="4"/>
        <v>Inscrito Nuevo</v>
      </c>
      <c r="AG9" t="str">
        <f t="shared" si="5"/>
        <v>Carolina</v>
      </c>
      <c r="AH9" t="str">
        <f t="shared" si="6"/>
        <v>Jorge</v>
      </c>
      <c r="AI9">
        <f t="shared" si="7"/>
        <v>1</v>
      </c>
      <c r="AK9">
        <f t="shared" si="14"/>
        <v>1</v>
      </c>
      <c r="AL9">
        <f t="shared" si="8"/>
        <v>1</v>
      </c>
      <c r="AM9">
        <f t="shared" si="8"/>
        <v>0</v>
      </c>
      <c r="AN9">
        <f t="shared" si="8"/>
        <v>1</v>
      </c>
      <c r="AO9">
        <f t="shared" si="8"/>
        <v>0</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91">
        <f t="shared" si="12"/>
        <v>0</v>
      </c>
      <c r="BA9">
        <f t="shared" si="15"/>
        <v>0</v>
      </c>
      <c r="BB9" s="62">
        <v>45670</v>
      </c>
      <c r="BC9" t="s">
        <v>72</v>
      </c>
      <c r="BD9" t="s">
        <v>82</v>
      </c>
      <c r="BE9" t="s">
        <v>106</v>
      </c>
      <c r="BF9" t="s">
        <v>107</v>
      </c>
      <c r="BG9" s="328">
        <v>1</v>
      </c>
    </row>
    <row r="10" spans="2:59">
      <c r="B10" s="62">
        <v>45670</v>
      </c>
      <c r="C10" t="s">
        <v>642</v>
      </c>
      <c r="D10" t="s">
        <v>72</v>
      </c>
      <c r="E10" t="s">
        <v>604</v>
      </c>
      <c r="F10" t="s">
        <v>83</v>
      </c>
      <c r="G10" t="s">
        <v>84</v>
      </c>
      <c r="H10" s="328">
        <v>1</v>
      </c>
      <c r="I10">
        <f>IF(C10="","",COUNTIFS(Tabla1[[#All],[¿Pasó a miembro?]],"Si",Tabla1[[#All],[Tipo Incrito]],"&lt;&gt;Pre-Inscrito",Tabla1[[#All],[llave2]],Gráficos_!C10))</f>
        <v>0</v>
      </c>
      <c r="J10" s="187">
        <f>IF(C10="","",COUNTIFS(Tabla1[[#All],[sem 01]],"=P",Tabla1[[#All],[llave2]],Gráficos_!C10))</f>
        <v>0</v>
      </c>
      <c r="K10">
        <f>IF(C10="","",COUNTIFS(Tabla1[[#All],[sem 02]],"=P",Tabla1[[#All],[llave2]],Gráficos_!C10))</f>
        <v>1</v>
      </c>
      <c r="L10">
        <f>IF(C10="","",COUNTIFS(Tabla1[[#All],[sem 03]],"=P",Tabla1[[#All],[llave2]],Gráficos_!C10))</f>
        <v>1</v>
      </c>
      <c r="M10">
        <f>IF(C10="","",COUNTIFS(Tabla1[[#All],[sem 04]],"=P",Tabla1[[#All],[llave2]],Gráficos_!C10))</f>
        <v>1</v>
      </c>
      <c r="N10">
        <f>IF(C10="","",COUNTIFS(Tabla1[[#All],[sem 05]],"=P",Tabla1[[#All],[llave2]],Gráficos_!C10))</f>
        <v>1</v>
      </c>
      <c r="O10">
        <f>IF(C10="","",COUNTIFS(Tabla1[[#All],[sem 06]],"=P",Tabla1[[#All],[llave2]],Gráficos_!C10))</f>
        <v>1</v>
      </c>
      <c r="P10">
        <f>IF(C10="","",COUNTIFS(Tabla1[[#All],[sem 07]],"=P",Tabla1[[#All],[llave2]],Gráficos_!C10))</f>
        <v>1</v>
      </c>
      <c r="Q10">
        <f>IF(C10="","",COUNTIFS(Tabla1[[#All],[sem 08]],"=P",Tabla1[[#All],[llave2]],Gráficos_!C10))</f>
        <v>1</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1">
        <f>IF(C10="","",COUNTIFS(Tabla1[[#All],[sem 16]],"=P",Tabla1[[#All],[llave2]],Gráficos_!C10))</f>
        <v>0</v>
      </c>
      <c r="AA10" s="187" t="str">
        <f t="shared" si="0"/>
        <v>Lima - Breña-Enero-Lunes-7:30pm a 9:30pm-45670-</v>
      </c>
      <c r="AB10" t="str">
        <f t="shared" si="1"/>
        <v>Conócete a ti mismo</v>
      </c>
      <c r="AC10" s="62">
        <f t="shared" si="2"/>
        <v>45670</v>
      </c>
      <c r="AD10" t="str">
        <f t="shared" si="3"/>
        <v>January</v>
      </c>
      <c r="AE10" t="str">
        <f t="shared" si="13"/>
        <v>2025</v>
      </c>
      <c r="AF10" t="str">
        <f t="shared" si="4"/>
        <v/>
      </c>
      <c r="AG10" t="str">
        <f t="shared" si="5"/>
        <v>Lizeth</v>
      </c>
      <c r="AH10" t="str">
        <f t="shared" si="6"/>
        <v>Javier</v>
      </c>
      <c r="AI10">
        <f t="shared" si="7"/>
        <v>1</v>
      </c>
      <c r="AK10">
        <f t="shared" si="14"/>
        <v>0</v>
      </c>
      <c r="AL10">
        <f t="shared" si="8"/>
        <v>1</v>
      </c>
      <c r="AM10">
        <f t="shared" si="8"/>
        <v>1</v>
      </c>
      <c r="AN10">
        <f t="shared" si="8"/>
        <v>1</v>
      </c>
      <c r="AO10">
        <f t="shared" si="8"/>
        <v>1</v>
      </c>
      <c r="AP10">
        <f t="shared" si="8"/>
        <v>1</v>
      </c>
      <c r="AQ10">
        <f t="shared" si="8"/>
        <v>1</v>
      </c>
      <c r="AR10">
        <f t="shared" si="8"/>
        <v>1</v>
      </c>
      <c r="AS10">
        <f t="shared" si="8"/>
        <v>0</v>
      </c>
      <c r="AT10">
        <f t="shared" si="8"/>
        <v>0</v>
      </c>
      <c r="AU10">
        <f t="shared" si="8"/>
        <v>0</v>
      </c>
      <c r="AV10">
        <f t="shared" si="8"/>
        <v>0</v>
      </c>
      <c r="AW10">
        <f t="shared" si="9"/>
        <v>0</v>
      </c>
      <c r="AX10">
        <f t="shared" si="10"/>
        <v>0</v>
      </c>
      <c r="AY10">
        <f t="shared" si="11"/>
        <v>0</v>
      </c>
      <c r="AZ10" s="191">
        <f t="shared" si="12"/>
        <v>0</v>
      </c>
      <c r="BA10">
        <f t="shared" si="15"/>
        <v>0</v>
      </c>
      <c r="BB10" s="62">
        <v>45670</v>
      </c>
      <c r="BC10" t="s">
        <v>72</v>
      </c>
      <c r="BD10" t="s">
        <v>82</v>
      </c>
      <c r="BE10" t="s">
        <v>116</v>
      </c>
      <c r="BF10" t="s">
        <v>117</v>
      </c>
      <c r="BG10" s="328">
        <v>1</v>
      </c>
    </row>
    <row r="11" spans="2:59">
      <c r="B11" s="62">
        <v>45670</v>
      </c>
      <c r="C11" t="s">
        <v>643</v>
      </c>
      <c r="D11" t="s">
        <v>72</v>
      </c>
      <c r="E11" t="s">
        <v>383</v>
      </c>
      <c r="F11" t="s">
        <v>83</v>
      </c>
      <c r="G11" t="s">
        <v>84</v>
      </c>
      <c r="H11" s="328">
        <v>1</v>
      </c>
      <c r="I11">
        <f>IF(C11="","",COUNTIFS(Tabla1[[#All],[¿Pasó a miembro?]],"Si",Tabla1[[#All],[Tipo Incrito]],"&lt;&gt;Pre-Inscrito",Tabla1[[#All],[llave2]],Gráficos_!C11))</f>
        <v>0</v>
      </c>
      <c r="J11" s="187">
        <f>IF(C11="","",COUNTIFS(Tabla1[[#All],[sem 01]],"=P",Tabla1[[#All],[llave2]],Gráficos_!C11))</f>
        <v>1</v>
      </c>
      <c r="K11">
        <f>IF(C11="","",COUNTIFS(Tabla1[[#All],[sem 02]],"=P",Tabla1[[#All],[llave2]],Gráficos_!C11))</f>
        <v>1</v>
      </c>
      <c r="L11">
        <f>IF(C11="","",COUNTIFS(Tabla1[[#All],[sem 03]],"=P",Tabla1[[#All],[llave2]],Gráficos_!C11))</f>
        <v>1</v>
      </c>
      <c r="M11">
        <f>IF(C11="","",COUNTIFS(Tabla1[[#All],[sem 04]],"=P",Tabla1[[#All],[llave2]],Gráficos_!C11))</f>
        <v>1</v>
      </c>
      <c r="N11">
        <f>IF(C11="","",COUNTIFS(Tabla1[[#All],[sem 05]],"=P",Tabla1[[#All],[llave2]],Gráficos_!C11))</f>
        <v>0</v>
      </c>
      <c r="O11">
        <f>IF(C11="","",COUNTIFS(Tabla1[[#All],[sem 06]],"=P",Tabla1[[#All],[llave2]],Gráficos_!C11))</f>
        <v>1</v>
      </c>
      <c r="P11">
        <f>IF(C11="","",COUNTIFS(Tabla1[[#All],[sem 07]],"=P",Tabla1[[#All],[llave2]],Gráficos_!C11))</f>
        <v>1</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1">
        <f>IF(C11="","",COUNTIFS(Tabla1[[#All],[sem 16]],"=P",Tabla1[[#All],[llave2]],Gráficos_!C11))</f>
        <v>0</v>
      </c>
      <c r="AA11" s="187" t="str">
        <f t="shared" si="0"/>
        <v>Lima - Breña-Enero-Lunes-7:30pm a 9:30pm-45670-Cambio de horario</v>
      </c>
      <c r="AB11" t="str">
        <f t="shared" si="1"/>
        <v>Conócete a ti mismo</v>
      </c>
      <c r="AC11" s="62">
        <f t="shared" si="2"/>
        <v>45670</v>
      </c>
      <c r="AD11" t="str">
        <f t="shared" si="3"/>
        <v>January</v>
      </c>
      <c r="AE11" t="str">
        <f t="shared" si="13"/>
        <v>2025</v>
      </c>
      <c r="AF11" t="str">
        <f t="shared" si="4"/>
        <v>Cambio de horario</v>
      </c>
      <c r="AG11" t="str">
        <f t="shared" si="5"/>
        <v>Lizeth</v>
      </c>
      <c r="AH11" t="str">
        <f t="shared" si="6"/>
        <v>Javier</v>
      </c>
      <c r="AI11">
        <f t="shared" si="7"/>
        <v>1</v>
      </c>
      <c r="AK11">
        <f t="shared" si="14"/>
        <v>1</v>
      </c>
      <c r="AL11">
        <f t="shared" si="8"/>
        <v>1</v>
      </c>
      <c r="AM11">
        <f t="shared" si="8"/>
        <v>1</v>
      </c>
      <c r="AN11">
        <f t="shared" si="8"/>
        <v>1</v>
      </c>
      <c r="AO11">
        <f t="shared" si="8"/>
        <v>0</v>
      </c>
      <c r="AP11">
        <f t="shared" si="8"/>
        <v>1</v>
      </c>
      <c r="AQ11">
        <f t="shared" si="8"/>
        <v>1</v>
      </c>
      <c r="AR11">
        <f t="shared" si="8"/>
        <v>0</v>
      </c>
      <c r="AS11">
        <f t="shared" si="8"/>
        <v>0</v>
      </c>
      <c r="AT11">
        <f t="shared" si="8"/>
        <v>0</v>
      </c>
      <c r="AU11">
        <f t="shared" si="8"/>
        <v>0</v>
      </c>
      <c r="AV11">
        <f t="shared" si="8"/>
        <v>0</v>
      </c>
      <c r="AW11">
        <f t="shared" si="9"/>
        <v>0</v>
      </c>
      <c r="AX11">
        <f t="shared" si="10"/>
        <v>0</v>
      </c>
      <c r="AY11">
        <f t="shared" si="11"/>
        <v>0</v>
      </c>
      <c r="AZ11" s="191">
        <f t="shared" si="12"/>
        <v>0</v>
      </c>
      <c r="BA11">
        <f t="shared" si="15"/>
        <v>0</v>
      </c>
      <c r="BB11" s="62">
        <v>45670</v>
      </c>
      <c r="BC11" t="s">
        <v>72</v>
      </c>
      <c r="BD11" t="s">
        <v>604</v>
      </c>
      <c r="BE11" t="s">
        <v>83</v>
      </c>
      <c r="BF11" t="s">
        <v>84</v>
      </c>
      <c r="BG11" s="328">
        <v>1</v>
      </c>
    </row>
    <row r="12" spans="2:59">
      <c r="B12" s="62">
        <v>45671</v>
      </c>
      <c r="C12" t="s">
        <v>644</v>
      </c>
      <c r="D12" t="s">
        <v>72</v>
      </c>
      <c r="E12" t="s">
        <v>82</v>
      </c>
      <c r="F12" t="s">
        <v>106</v>
      </c>
      <c r="G12" t="s">
        <v>107</v>
      </c>
      <c r="H12" s="328">
        <v>18</v>
      </c>
      <c r="I12">
        <f>IF(C12="","",COUNTIFS(Tabla1[[#All],[¿Pasó a miembro?]],"Si",Tabla1[[#All],[Tipo Incrito]],"&lt;&gt;Pre-Inscrito",Tabla1[[#All],[llave2]],Gráficos_!C12))</f>
        <v>0</v>
      </c>
      <c r="J12" s="187">
        <f>IF(C12="","",COUNTIFS(Tabla1[[#All],[sem 01]],"=P",Tabla1[[#All],[llave2]],Gráficos_!C12))</f>
        <v>16</v>
      </c>
      <c r="K12">
        <f>IF(C12="","",COUNTIFS(Tabla1[[#All],[sem 02]],"=P",Tabla1[[#All],[llave2]],Gráficos_!C12))</f>
        <v>17</v>
      </c>
      <c r="L12">
        <f>IF(C12="","",COUNTIFS(Tabla1[[#All],[sem 03]],"=P",Tabla1[[#All],[llave2]],Gráficos_!C12))</f>
        <v>15</v>
      </c>
      <c r="M12">
        <f>IF(C12="","",COUNTIFS(Tabla1[[#All],[sem 04]],"=P",Tabla1[[#All],[llave2]],Gráficos_!C12))</f>
        <v>11</v>
      </c>
      <c r="N12">
        <f>IF(C12="","",COUNTIFS(Tabla1[[#All],[sem 05]],"=P",Tabla1[[#All],[llave2]],Gráficos_!C12))</f>
        <v>11</v>
      </c>
      <c r="O12">
        <f>IF(C12="","",COUNTIFS(Tabla1[[#All],[sem 06]],"=P",Tabla1[[#All],[llave2]],Gráficos_!C12))</f>
        <v>11</v>
      </c>
      <c r="P12">
        <f>IF(C12="","",COUNTIFS(Tabla1[[#All],[sem 07]],"=P",Tabla1[[#All],[llave2]],Gráficos_!C12))</f>
        <v>10</v>
      </c>
      <c r="Q12">
        <f>IF(C12="","",COUNTIFS(Tabla1[[#All],[sem 08]],"=P",Tabla1[[#All],[llave2]],Gráficos_!C12))</f>
        <v>8</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1">
        <f>IF(C12="","",COUNTIFS(Tabla1[[#All],[sem 16]],"=P",Tabla1[[#All],[llave2]],Gráficos_!C12))</f>
        <v>0</v>
      </c>
      <c r="AA12" s="187" t="str">
        <f t="shared" si="0"/>
        <v>Lima - Breña-Enero-Martes-7:30pm a 9:30pm-45671-Inscrito Nuevo</v>
      </c>
      <c r="AB12" t="str">
        <f t="shared" si="1"/>
        <v>Conócete a ti mismo</v>
      </c>
      <c r="AC12" s="62">
        <f t="shared" si="2"/>
        <v>45671</v>
      </c>
      <c r="AD12" t="str">
        <f t="shared" si="3"/>
        <v>January</v>
      </c>
      <c r="AE12" t="str">
        <f t="shared" si="13"/>
        <v>2025</v>
      </c>
      <c r="AF12" t="str">
        <f t="shared" si="4"/>
        <v>Inscrito Nuevo</v>
      </c>
      <c r="AG12" t="str">
        <f t="shared" si="5"/>
        <v>Nicole</v>
      </c>
      <c r="AH12" t="str">
        <f t="shared" si="6"/>
        <v>Marco</v>
      </c>
      <c r="AI12">
        <f t="shared" si="7"/>
        <v>18</v>
      </c>
      <c r="AK12">
        <f t="shared" si="14"/>
        <v>16</v>
      </c>
      <c r="AL12">
        <f t="shared" si="8"/>
        <v>17</v>
      </c>
      <c r="AM12">
        <f t="shared" si="8"/>
        <v>15</v>
      </c>
      <c r="AN12">
        <f t="shared" si="8"/>
        <v>11</v>
      </c>
      <c r="AO12">
        <f t="shared" si="8"/>
        <v>11</v>
      </c>
      <c r="AP12">
        <f t="shared" si="8"/>
        <v>11</v>
      </c>
      <c r="AQ12">
        <f t="shared" si="8"/>
        <v>10</v>
      </c>
      <c r="AR12">
        <f t="shared" si="8"/>
        <v>8</v>
      </c>
      <c r="AS12">
        <f t="shared" si="8"/>
        <v>0</v>
      </c>
      <c r="AT12">
        <f t="shared" si="8"/>
        <v>0</v>
      </c>
      <c r="AU12">
        <f t="shared" si="8"/>
        <v>0</v>
      </c>
      <c r="AV12">
        <f t="shared" si="8"/>
        <v>0</v>
      </c>
      <c r="AW12">
        <f t="shared" si="9"/>
        <v>0</v>
      </c>
      <c r="AX12">
        <f t="shared" si="10"/>
        <v>0</v>
      </c>
      <c r="AY12">
        <f t="shared" si="11"/>
        <v>0</v>
      </c>
      <c r="AZ12" s="191">
        <f t="shared" si="12"/>
        <v>0</v>
      </c>
      <c r="BA12">
        <f t="shared" si="15"/>
        <v>0</v>
      </c>
      <c r="BB12" s="62">
        <v>45670</v>
      </c>
      <c r="BC12" t="s">
        <v>72</v>
      </c>
      <c r="BD12" t="s">
        <v>383</v>
      </c>
      <c r="BE12" t="s">
        <v>83</v>
      </c>
      <c r="BF12" t="s">
        <v>84</v>
      </c>
      <c r="BG12" s="328">
        <v>1</v>
      </c>
    </row>
    <row r="13" spans="2:59">
      <c r="B13" s="62">
        <v>45671</v>
      </c>
      <c r="C13" t="s">
        <v>645</v>
      </c>
      <c r="D13" t="s">
        <v>72</v>
      </c>
      <c r="E13" t="s">
        <v>82</v>
      </c>
      <c r="F13" t="s">
        <v>116</v>
      </c>
      <c r="G13" t="s">
        <v>117</v>
      </c>
      <c r="H13" s="328">
        <v>1</v>
      </c>
      <c r="I13">
        <f>IF(C13="","",COUNTIFS(Tabla1[[#All],[¿Pasó a miembro?]],"Si",Tabla1[[#All],[Tipo Incrito]],"&lt;&gt;Pre-Inscrito",Tabla1[[#All],[llave2]],Gráficos_!C13))</f>
        <v>0</v>
      </c>
      <c r="J13" s="187">
        <f>IF(C13="","",COUNTIFS(Tabla1[[#All],[sem 01]],"=P",Tabla1[[#All],[llave2]],Gráficos_!C13))</f>
        <v>1</v>
      </c>
      <c r="K13">
        <f>IF(C13="","",COUNTIFS(Tabla1[[#All],[sem 02]],"=P",Tabla1[[#All],[llave2]],Gráficos_!C13))</f>
        <v>1</v>
      </c>
      <c r="L13">
        <f>IF(C13="","",COUNTIFS(Tabla1[[#All],[sem 03]],"=P",Tabla1[[#All],[llave2]],Gráficos_!C13))</f>
        <v>0</v>
      </c>
      <c r="M13">
        <f>IF(C13="","",COUNTIFS(Tabla1[[#All],[sem 04]],"=P",Tabla1[[#All],[llave2]],Gráficos_!C13))</f>
        <v>1</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1">
        <f>IF(C13="","",COUNTIFS(Tabla1[[#All],[sem 16]],"=P",Tabla1[[#All],[llave2]],Gráficos_!C13))</f>
        <v>0</v>
      </c>
      <c r="AA13" s="187" t="str">
        <f t="shared" si="0"/>
        <v>Lima - Breña-Enero-Jueves-7:30pm a 9:30pm-45671-Inscrito Nuevo</v>
      </c>
      <c r="AB13" t="str">
        <f t="shared" si="1"/>
        <v>Conócete a ti mismo</v>
      </c>
      <c r="AC13" s="62">
        <f t="shared" si="2"/>
        <v>45671</v>
      </c>
      <c r="AD13" t="str">
        <f t="shared" si="3"/>
        <v>January</v>
      </c>
      <c r="AE13" t="str">
        <f t="shared" si="13"/>
        <v>2025</v>
      </c>
      <c r="AF13" t="str">
        <f t="shared" si="4"/>
        <v>Inscrito Nuevo</v>
      </c>
      <c r="AG13" t="str">
        <f t="shared" si="5"/>
        <v>Carolina</v>
      </c>
      <c r="AH13" t="str">
        <f t="shared" si="6"/>
        <v>Jorge</v>
      </c>
      <c r="AI13">
        <f t="shared" si="7"/>
        <v>1</v>
      </c>
      <c r="AK13">
        <f t="shared" si="14"/>
        <v>1</v>
      </c>
      <c r="AL13">
        <f t="shared" si="8"/>
        <v>1</v>
      </c>
      <c r="AM13">
        <f t="shared" si="8"/>
        <v>0</v>
      </c>
      <c r="AN13">
        <f t="shared" si="8"/>
        <v>1</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1">
        <f t="shared" si="12"/>
        <v>0</v>
      </c>
      <c r="BA13">
        <f t="shared" si="15"/>
        <v>0</v>
      </c>
      <c r="BB13" s="62">
        <v>45671</v>
      </c>
      <c r="BC13" t="s">
        <v>72</v>
      </c>
      <c r="BD13" t="s">
        <v>82</v>
      </c>
      <c r="BE13" t="s">
        <v>106</v>
      </c>
      <c r="BF13" t="s">
        <v>107</v>
      </c>
      <c r="BG13" s="328">
        <v>18</v>
      </c>
    </row>
    <row r="14" spans="2:59">
      <c r="B14" s="62">
        <v>45673</v>
      </c>
      <c r="C14" t="s">
        <v>646</v>
      </c>
      <c r="D14" t="s">
        <v>72</v>
      </c>
      <c r="E14" t="s">
        <v>82</v>
      </c>
      <c r="F14" t="s">
        <v>116</v>
      </c>
      <c r="G14" t="s">
        <v>117</v>
      </c>
      <c r="H14" s="328">
        <v>22</v>
      </c>
      <c r="I14">
        <f>IF(C14="","",COUNTIFS(Tabla1[[#All],[¿Pasó a miembro?]],"Si",Tabla1[[#All],[Tipo Incrito]],"&lt;&gt;Pre-Inscrito",Tabla1[[#All],[llave2]],Gráficos_!C14))</f>
        <v>0</v>
      </c>
      <c r="J14" s="187">
        <f>IF(C14="","",COUNTIFS(Tabla1[[#All],[sem 01]],"=P",Tabla1[[#All],[llave2]],Gráficos_!C14))</f>
        <v>18</v>
      </c>
      <c r="K14">
        <f>IF(C14="","",COUNTIFS(Tabla1[[#All],[sem 02]],"=P",Tabla1[[#All],[llave2]],Gráficos_!C14))</f>
        <v>17</v>
      </c>
      <c r="L14">
        <f>IF(C14="","",COUNTIFS(Tabla1[[#All],[sem 03]],"=P",Tabla1[[#All],[llave2]],Gráficos_!C14))</f>
        <v>12</v>
      </c>
      <c r="M14">
        <f>IF(C14="","",COUNTIFS(Tabla1[[#All],[sem 04]],"=P",Tabla1[[#All],[llave2]],Gráficos_!C14))</f>
        <v>12</v>
      </c>
      <c r="N14">
        <f>IF(C14="","",COUNTIFS(Tabla1[[#All],[sem 05]],"=P",Tabla1[[#All],[llave2]],Gráficos_!C14))</f>
        <v>12</v>
      </c>
      <c r="O14">
        <f>IF(C14="","",COUNTIFS(Tabla1[[#All],[sem 06]],"=P",Tabla1[[#All],[llave2]],Gráficos_!C14))</f>
        <v>10</v>
      </c>
      <c r="P14">
        <f>IF(C14="","",COUNTIFS(Tabla1[[#All],[sem 07]],"=P",Tabla1[[#All],[llave2]],Gráficos_!C14))</f>
        <v>9</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1">
        <f>IF(C14="","",COUNTIFS(Tabla1[[#All],[sem 16]],"=P",Tabla1[[#All],[llave2]],Gráficos_!C14))</f>
        <v>0</v>
      </c>
      <c r="AA14" s="187" t="str">
        <f t="shared" si="0"/>
        <v>Lima - Breña-Enero-Jueves-7:30pm a 9:30pm-45673-Inscrito Nuevo</v>
      </c>
      <c r="AB14" t="str">
        <f t="shared" si="1"/>
        <v>Conócete a ti mismo</v>
      </c>
      <c r="AC14" s="62">
        <f t="shared" si="2"/>
        <v>45673</v>
      </c>
      <c r="AD14" t="str">
        <f t="shared" si="3"/>
        <v>January</v>
      </c>
      <c r="AE14" t="str">
        <f t="shared" si="13"/>
        <v>2025</v>
      </c>
      <c r="AF14" t="str">
        <f t="shared" si="4"/>
        <v>Inscrito Nuevo</v>
      </c>
      <c r="AG14" t="str">
        <f t="shared" si="5"/>
        <v>Carolina</v>
      </c>
      <c r="AH14" t="str">
        <f t="shared" si="6"/>
        <v>Jorge</v>
      </c>
      <c r="AI14">
        <f t="shared" si="7"/>
        <v>22</v>
      </c>
      <c r="AK14">
        <f t="shared" si="14"/>
        <v>18</v>
      </c>
      <c r="AL14">
        <f t="shared" si="8"/>
        <v>17</v>
      </c>
      <c r="AM14">
        <f t="shared" si="8"/>
        <v>12</v>
      </c>
      <c r="AN14">
        <f t="shared" si="8"/>
        <v>12</v>
      </c>
      <c r="AO14">
        <f t="shared" si="8"/>
        <v>12</v>
      </c>
      <c r="AP14">
        <f t="shared" si="8"/>
        <v>10</v>
      </c>
      <c r="AQ14">
        <f t="shared" si="8"/>
        <v>9</v>
      </c>
      <c r="AR14">
        <f t="shared" si="8"/>
        <v>0</v>
      </c>
      <c r="AS14">
        <f t="shared" si="8"/>
        <v>0</v>
      </c>
      <c r="AT14">
        <f t="shared" si="8"/>
        <v>0</v>
      </c>
      <c r="AU14">
        <f t="shared" si="8"/>
        <v>0</v>
      </c>
      <c r="AV14">
        <f t="shared" si="8"/>
        <v>0</v>
      </c>
      <c r="AW14">
        <f t="shared" si="9"/>
        <v>0</v>
      </c>
      <c r="AX14">
        <f t="shared" si="10"/>
        <v>0</v>
      </c>
      <c r="AY14">
        <f t="shared" si="11"/>
        <v>0</v>
      </c>
      <c r="AZ14" s="191">
        <f t="shared" si="12"/>
        <v>0</v>
      </c>
      <c r="BA14">
        <f t="shared" si="15"/>
        <v>0</v>
      </c>
      <c r="BB14" s="62">
        <v>45671</v>
      </c>
      <c r="BC14" t="s">
        <v>72</v>
      </c>
      <c r="BD14" t="s">
        <v>82</v>
      </c>
      <c r="BE14" t="s">
        <v>116</v>
      </c>
      <c r="BF14" t="s">
        <v>117</v>
      </c>
      <c r="BG14" s="328">
        <v>1</v>
      </c>
    </row>
    <row r="15" spans="2:59">
      <c r="B15" s="62">
        <v>45698</v>
      </c>
      <c r="C15" t="s">
        <v>647</v>
      </c>
      <c r="D15" t="s">
        <v>72</v>
      </c>
      <c r="E15" t="s">
        <v>82</v>
      </c>
      <c r="F15" t="s">
        <v>83</v>
      </c>
      <c r="G15" t="s">
        <v>297</v>
      </c>
      <c r="H15" s="328">
        <v>13</v>
      </c>
      <c r="I15">
        <f>IF(C15="","",COUNTIFS(Tabla1[[#All],[¿Pasó a miembro?]],"Si",Tabla1[[#All],[Tipo Incrito]],"&lt;&gt;Pre-Inscrito",Tabla1[[#All],[llave2]],Gráficos_!C15))</f>
        <v>0</v>
      </c>
      <c r="J15" s="187">
        <f>IF(C15="","",COUNTIFS(Tabla1[[#All],[sem 01]],"=P",Tabla1[[#All],[llave2]],Gráficos_!C15))</f>
        <v>10</v>
      </c>
      <c r="K15">
        <f>IF(C15="","",COUNTIFS(Tabla1[[#All],[sem 02]],"=P",Tabla1[[#All],[llave2]],Gráficos_!C15))</f>
        <v>11</v>
      </c>
      <c r="L15">
        <f>IF(C15="","",COUNTIFS(Tabla1[[#All],[sem 03]],"=P",Tabla1[[#All],[llave2]],Gráficos_!C15))</f>
        <v>12</v>
      </c>
      <c r="M15">
        <f>IF(C15="","",COUNTIFS(Tabla1[[#All],[sem 04]],"=P",Tabla1[[#All],[llave2]],Gráficos_!C15))</f>
        <v>10</v>
      </c>
      <c r="N15">
        <f>IF(C15="","",COUNTIFS(Tabla1[[#All],[sem 05]],"=P",Tabla1[[#All],[llave2]],Gráficos_!C15))</f>
        <v>0</v>
      </c>
      <c r="O15">
        <f>IF(C15="","",COUNTIFS(Tabla1[[#All],[sem 06]],"=P",Tabla1[[#All],[llave2]],Gráficos_!C15))</f>
        <v>0</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1">
        <f>IF(C15="","",COUNTIFS(Tabla1[[#All],[sem 16]],"=P",Tabla1[[#All],[llave2]],Gráficos_!C15))</f>
        <v>0</v>
      </c>
      <c r="AA15" s="187" t="str">
        <f t="shared" si="0"/>
        <v>Lima - Breña-Febrero-Lunes-7:30pm a 9:30pm-45698-Inscrito Nuevo</v>
      </c>
      <c r="AB15" t="str">
        <f t="shared" si="1"/>
        <v>Conócete a ti mismo</v>
      </c>
      <c r="AC15" s="62">
        <f t="shared" si="2"/>
        <v>45698</v>
      </c>
      <c r="AD15" t="str">
        <f t="shared" si="3"/>
        <v>February</v>
      </c>
      <c r="AE15" t="str">
        <f t="shared" si="13"/>
        <v>2025</v>
      </c>
      <c r="AF15" t="str">
        <f t="shared" si="4"/>
        <v>Inscrito Nuevo</v>
      </c>
      <c r="AG15" t="str">
        <f t="shared" si="5"/>
        <v>Lizeth</v>
      </c>
      <c r="AH15" t="str">
        <f t="shared" si="6"/>
        <v>Andre</v>
      </c>
      <c r="AI15">
        <f t="shared" si="7"/>
        <v>13</v>
      </c>
      <c r="AK15">
        <f t="shared" si="14"/>
        <v>10</v>
      </c>
      <c r="AL15">
        <f t="shared" si="8"/>
        <v>11</v>
      </c>
      <c r="AM15">
        <f t="shared" si="8"/>
        <v>12</v>
      </c>
      <c r="AN15">
        <f t="shared" si="8"/>
        <v>10</v>
      </c>
      <c r="AO15">
        <f t="shared" si="8"/>
        <v>0</v>
      </c>
      <c r="AP15">
        <f t="shared" si="8"/>
        <v>0</v>
      </c>
      <c r="AQ15">
        <f t="shared" si="8"/>
        <v>0</v>
      </c>
      <c r="AR15">
        <f t="shared" si="8"/>
        <v>0</v>
      </c>
      <c r="AS15">
        <f t="shared" si="8"/>
        <v>0</v>
      </c>
      <c r="AT15">
        <f t="shared" si="8"/>
        <v>0</v>
      </c>
      <c r="AU15">
        <f t="shared" si="8"/>
        <v>0</v>
      </c>
      <c r="AV15">
        <f t="shared" si="8"/>
        <v>0</v>
      </c>
      <c r="AW15">
        <f t="shared" si="9"/>
        <v>0</v>
      </c>
      <c r="AX15">
        <f t="shared" si="10"/>
        <v>0</v>
      </c>
      <c r="AY15">
        <f t="shared" si="11"/>
        <v>0</v>
      </c>
      <c r="AZ15" s="191">
        <f t="shared" si="12"/>
        <v>0</v>
      </c>
      <c r="BA15">
        <f t="shared" si="15"/>
        <v>0</v>
      </c>
      <c r="BB15" s="62">
        <v>45673</v>
      </c>
      <c r="BC15" t="s">
        <v>72</v>
      </c>
      <c r="BD15" t="s">
        <v>82</v>
      </c>
      <c r="BE15" t="s">
        <v>116</v>
      </c>
      <c r="BF15" t="s">
        <v>117</v>
      </c>
      <c r="BG15" s="328">
        <v>22</v>
      </c>
    </row>
    <row r="16" spans="2:59">
      <c r="B16" s="62">
        <v>45698</v>
      </c>
      <c r="C16" t="s">
        <v>648</v>
      </c>
      <c r="D16" t="s">
        <v>72</v>
      </c>
      <c r="E16" t="s">
        <v>347</v>
      </c>
      <c r="F16" t="s">
        <v>83</v>
      </c>
      <c r="G16" t="s">
        <v>297</v>
      </c>
      <c r="H16" s="328">
        <v>1</v>
      </c>
      <c r="I16">
        <f>IF(C16="","",COUNTIFS(Tabla1[[#All],[¿Pasó a miembro?]],"Si",Tabla1[[#All],[Tipo Incrito]],"&lt;&gt;Pre-Inscrito",Tabla1[[#All],[llave2]],Gráficos_!C16))</f>
        <v>0</v>
      </c>
      <c r="J16" s="187">
        <f>IF(C16="","",COUNTIFS(Tabla1[[#All],[sem 01]],"=P",Tabla1[[#All],[llave2]],Gráficos_!C16))</f>
        <v>1</v>
      </c>
      <c r="K16">
        <f>IF(C16="","",COUNTIFS(Tabla1[[#All],[sem 02]],"=P",Tabla1[[#All],[llave2]],Gráficos_!C16))</f>
        <v>0</v>
      </c>
      <c r="L16">
        <f>IF(C16="","",COUNTIFS(Tabla1[[#All],[sem 03]],"=P",Tabla1[[#All],[llave2]],Gráficos_!C16))</f>
        <v>0</v>
      </c>
      <c r="M16">
        <f>IF(C16="","",COUNTIFS(Tabla1[[#All],[sem 04]],"=P",Tabla1[[#All],[llave2]],Gráficos_!C16))</f>
        <v>0</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1">
        <f>IF(C16="","",COUNTIFS(Tabla1[[#All],[sem 16]],"=P",Tabla1[[#All],[llave2]],Gráficos_!C16))</f>
        <v>0</v>
      </c>
      <c r="AA16" s="187" t="str">
        <f t="shared" si="0"/>
        <v>Lima - Breña-Febrero-Lunes-7:30pm a 9:30pm-45698-Pre-Inscrito</v>
      </c>
      <c r="AB16" t="str">
        <f t="shared" si="1"/>
        <v>Conócete a ti mismo</v>
      </c>
      <c r="AC16" s="62">
        <f t="shared" si="2"/>
        <v>45698</v>
      </c>
      <c r="AD16" t="str">
        <f t="shared" si="3"/>
        <v>February</v>
      </c>
      <c r="AE16" t="str">
        <f t="shared" si="13"/>
        <v>2025</v>
      </c>
      <c r="AF16" t="str">
        <f t="shared" si="4"/>
        <v>Pre-Inscrito</v>
      </c>
      <c r="AG16" t="str">
        <f t="shared" si="5"/>
        <v>Lizeth</v>
      </c>
      <c r="AH16" t="str">
        <f t="shared" si="6"/>
        <v>Andre</v>
      </c>
      <c r="AI16">
        <f t="shared" si="7"/>
        <v>1</v>
      </c>
      <c r="AK16">
        <f t="shared" si="14"/>
        <v>1</v>
      </c>
      <c r="AL16">
        <f t="shared" si="8"/>
        <v>0</v>
      </c>
      <c r="AM16">
        <f t="shared" si="8"/>
        <v>0</v>
      </c>
      <c r="AN16">
        <f t="shared" si="8"/>
        <v>0</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1">
        <f t="shared" si="12"/>
        <v>0</v>
      </c>
      <c r="BA16">
        <f t="shared" si="15"/>
        <v>0</v>
      </c>
      <c r="BB16" s="62">
        <v>45698</v>
      </c>
      <c r="BC16" t="s">
        <v>72</v>
      </c>
      <c r="BD16" t="s">
        <v>82</v>
      </c>
      <c r="BE16" t="s">
        <v>83</v>
      </c>
      <c r="BF16" t="s">
        <v>297</v>
      </c>
      <c r="BG16" s="328">
        <v>13</v>
      </c>
    </row>
    <row r="17" spans="2:59">
      <c r="B17" s="62">
        <v>45698</v>
      </c>
      <c r="C17" t="s">
        <v>649</v>
      </c>
      <c r="D17" t="s">
        <v>72</v>
      </c>
      <c r="E17" t="s">
        <v>347</v>
      </c>
      <c r="F17" t="s">
        <v>337</v>
      </c>
      <c r="G17" t="s">
        <v>107</v>
      </c>
      <c r="H17" s="328">
        <v>1</v>
      </c>
      <c r="I17">
        <f>IF(C17="","",COUNTIFS(Tabla1[[#All],[¿Pasó a miembro?]],"Si",Tabla1[[#All],[Tipo Incrito]],"&lt;&gt;Pre-Inscrito",Tabla1[[#All],[llave2]],Gráficos_!C17))</f>
        <v>0</v>
      </c>
      <c r="J17" s="187">
        <f>IF(C17="","",COUNTIFS(Tabla1[[#All],[sem 01]],"=P",Tabla1[[#All],[llave2]],Gráficos_!C17))</f>
        <v>1</v>
      </c>
      <c r="K17">
        <f>IF(C17="","",COUNTIFS(Tabla1[[#All],[sem 02]],"=P",Tabla1[[#All],[llave2]],Gráficos_!C17))</f>
        <v>1</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1">
        <f>IF(C17="","",COUNTIFS(Tabla1[[#All],[sem 16]],"=P",Tabla1[[#All],[llave2]],Gráficos_!C17))</f>
        <v>0</v>
      </c>
      <c r="AA17" s="187" t="str">
        <f t="shared" si="0"/>
        <v>Lima - Breña-Febrero-Martes-7:30pm a 9:30pm-45698-Pre-Inscrito</v>
      </c>
      <c r="AB17" t="str">
        <f t="shared" si="1"/>
        <v>Conócete a ti mismo</v>
      </c>
      <c r="AC17" s="62">
        <f t="shared" si="2"/>
        <v>45698</v>
      </c>
      <c r="AD17" t="str">
        <f t="shared" si="3"/>
        <v>February</v>
      </c>
      <c r="AE17" t="str">
        <f t="shared" si="13"/>
        <v>2025</v>
      </c>
      <c r="AF17" t="str">
        <f t="shared" si="4"/>
        <v>Pre-Inscrito</v>
      </c>
      <c r="AG17" t="str">
        <f t="shared" si="5"/>
        <v>Patt</v>
      </c>
      <c r="AH17" t="str">
        <f t="shared" si="6"/>
        <v>Marco</v>
      </c>
      <c r="AI17">
        <f t="shared" si="7"/>
        <v>1</v>
      </c>
      <c r="AK17">
        <f t="shared" si="14"/>
        <v>1</v>
      </c>
      <c r="AL17">
        <f t="shared" si="8"/>
        <v>1</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1">
        <f t="shared" si="12"/>
        <v>0</v>
      </c>
      <c r="BA17">
        <f t="shared" si="15"/>
        <v>0</v>
      </c>
      <c r="BB17" s="62">
        <v>45698</v>
      </c>
      <c r="BC17" t="s">
        <v>72</v>
      </c>
      <c r="BD17" t="s">
        <v>381</v>
      </c>
      <c r="BE17" t="s">
        <v>83</v>
      </c>
      <c r="BF17" t="s">
        <v>297</v>
      </c>
      <c r="BG17" s="328">
        <v>1</v>
      </c>
    </row>
    <row r="18" spans="2:59">
      <c r="B18" s="62">
        <v>45698</v>
      </c>
      <c r="C18" t="s">
        <v>650</v>
      </c>
      <c r="D18" t="s">
        <v>72</v>
      </c>
      <c r="E18" t="s">
        <v>381</v>
      </c>
      <c r="F18" t="s">
        <v>83</v>
      </c>
      <c r="G18" t="s">
        <v>297</v>
      </c>
      <c r="H18" s="328">
        <v>1</v>
      </c>
      <c r="I18">
        <f>IF(C18="","",COUNTIFS(Tabla1[[#All],[¿Pasó a miembro?]],"Si",Tabla1[[#All],[Tipo Incrito]],"&lt;&gt;Pre-Inscrito",Tabla1[[#All],[llave2]],Gráficos_!C18))</f>
        <v>0</v>
      </c>
      <c r="J18" s="187">
        <f>IF(C18="","",COUNTIFS(Tabla1[[#All],[sem 01]],"=P",Tabla1[[#All],[llave2]],Gráficos_!C18))</f>
        <v>0</v>
      </c>
      <c r="K18">
        <f>IF(C18="","",COUNTIFS(Tabla1[[#All],[sem 02]],"=P",Tabla1[[#All],[llave2]],Gráficos_!C18))</f>
        <v>1</v>
      </c>
      <c r="L18">
        <f>IF(C18="","",COUNTIFS(Tabla1[[#All],[sem 03]],"=P",Tabla1[[#All],[llave2]],Gráficos_!C18))</f>
        <v>1</v>
      </c>
      <c r="M18">
        <f>IF(C18="","",COUNTIFS(Tabla1[[#All],[sem 04]],"=P",Tabla1[[#All],[llave2]],Gráficos_!C18))</f>
        <v>1</v>
      </c>
      <c r="N18">
        <f>IF(C18="","",COUNTIFS(Tabla1[[#All],[sem 05]],"=P",Tabla1[[#All],[llave2]],Gráficos_!C18))</f>
        <v>0</v>
      </c>
      <c r="O18">
        <f>IF(C18="","",COUNTIFS(Tabla1[[#All],[sem 06]],"=P",Tabla1[[#All],[llave2]],Gráficos_!C18))</f>
        <v>0</v>
      </c>
      <c r="P18">
        <f>IF(C18="","",COUNTIFS(Tabla1[[#All],[sem 07]],"=P",Tabla1[[#All],[llave2]],Gráficos_!C18))</f>
        <v>0</v>
      </c>
      <c r="Q18">
        <f>IF(C18="","",COUNTIFS(Tabla1[[#All],[sem 08]],"=P",Tabla1[[#All],[llave2]],Gráficos_!C18))</f>
        <v>0</v>
      </c>
      <c r="R18">
        <f>IF(C18="","",COUNTIFS(Tabla1[[#All],[sem 09]],"=P",Tabla1[[#All],[llave2]],Gráficos_!C18))</f>
        <v>0</v>
      </c>
      <c r="S18">
        <f>IF(C18="","",COUNTIFS(Tabla1[[#All],[sem 10]],"=P",Tabla1[[#All],[llave2]],Gráficos_!C18))</f>
        <v>0</v>
      </c>
      <c r="T18">
        <f>IF(C18="","",COUNTIFS(Tabla1[[#All],[sem 11]],"=P",Tabla1[[#All],[llave2]],Gráficos_!C18))</f>
        <v>0</v>
      </c>
      <c r="U18">
        <f>IF(C18="","",COUNTIFS(Tabla1[[#All],[sem 12]],"=P",Tabla1[[#All],[llave2]],Gráficos_!C18))</f>
        <v>0</v>
      </c>
      <c r="V18">
        <f>IF(C18="","",COUNTIFS(Tabla1[[#All],[sem 13]],"=P",Tabla1[[#All],[llave2]],Gráficos_!C18))</f>
        <v>0</v>
      </c>
      <c r="W18">
        <f>IF(C18="","",COUNTIFS(Tabla1[[#All],[sem 14]],"=P",Tabla1[[#All],[llave2]],Gráficos_!C18))</f>
        <v>0</v>
      </c>
      <c r="X18">
        <f>IF(C18="","",COUNTIFS(Tabla1[[#All],[sem 15]],"=P",Tabla1[[#All],[llave2]],Gráficos_!C18))</f>
        <v>0</v>
      </c>
      <c r="Y18" s="191">
        <f>IF(C18="","",COUNTIFS(Tabla1[[#All],[sem 16]],"=P",Tabla1[[#All],[llave2]],Gráficos_!C18))</f>
        <v>0</v>
      </c>
      <c r="AA18" s="187" t="str">
        <f t="shared" si="0"/>
        <v>Lima - Breña-Febrero-Martes-7:30pm a 9:30pm-45698-Recuperado otro año</v>
      </c>
      <c r="AB18" t="str">
        <f t="shared" si="1"/>
        <v>Conócete a ti mismo</v>
      </c>
      <c r="AC18" s="62">
        <f t="shared" si="2"/>
        <v>45698</v>
      </c>
      <c r="AD18" t="str">
        <f t="shared" si="3"/>
        <v>February</v>
      </c>
      <c r="AE18" t="str">
        <f t="shared" si="13"/>
        <v>2025</v>
      </c>
      <c r="AF18" t="str">
        <f t="shared" si="4"/>
        <v>Recuperado otro año</v>
      </c>
      <c r="AG18" t="str">
        <f t="shared" si="5"/>
        <v>Lizeth</v>
      </c>
      <c r="AH18" t="str">
        <f t="shared" si="6"/>
        <v>Andre</v>
      </c>
      <c r="AI18">
        <f t="shared" si="7"/>
        <v>1</v>
      </c>
      <c r="AK18">
        <f t="shared" si="14"/>
        <v>0</v>
      </c>
      <c r="AL18">
        <f t="shared" si="8"/>
        <v>1</v>
      </c>
      <c r="AM18">
        <f t="shared" si="8"/>
        <v>1</v>
      </c>
      <c r="AN18">
        <f t="shared" si="8"/>
        <v>1</v>
      </c>
      <c r="AO18">
        <f t="shared" si="8"/>
        <v>0</v>
      </c>
      <c r="AP18">
        <f t="shared" si="8"/>
        <v>0</v>
      </c>
      <c r="AQ18">
        <f t="shared" si="8"/>
        <v>0</v>
      </c>
      <c r="AR18">
        <f t="shared" si="8"/>
        <v>0</v>
      </c>
      <c r="AS18">
        <f t="shared" si="8"/>
        <v>0</v>
      </c>
      <c r="AT18">
        <f t="shared" si="8"/>
        <v>0</v>
      </c>
      <c r="AU18">
        <f t="shared" si="8"/>
        <v>0</v>
      </c>
      <c r="AV18">
        <f t="shared" si="8"/>
        <v>0</v>
      </c>
      <c r="AW18">
        <f t="shared" si="9"/>
        <v>0</v>
      </c>
      <c r="AX18">
        <f t="shared" si="10"/>
        <v>0</v>
      </c>
      <c r="AY18">
        <f t="shared" si="11"/>
        <v>0</v>
      </c>
      <c r="AZ18" s="191">
        <f t="shared" si="12"/>
        <v>0</v>
      </c>
      <c r="BA18">
        <f t="shared" si="15"/>
        <v>0</v>
      </c>
      <c r="BB18" s="62">
        <v>45698</v>
      </c>
      <c r="BC18" t="s">
        <v>72</v>
      </c>
      <c r="BD18" t="s">
        <v>347</v>
      </c>
      <c r="BE18" t="s">
        <v>83</v>
      </c>
      <c r="BF18" t="s">
        <v>297</v>
      </c>
      <c r="BG18" s="328">
        <v>1</v>
      </c>
    </row>
    <row r="19" spans="2:59">
      <c r="B19" s="62">
        <v>45698</v>
      </c>
      <c r="C19" t="s">
        <v>651</v>
      </c>
      <c r="D19" t="s">
        <v>72</v>
      </c>
      <c r="E19" t="s">
        <v>383</v>
      </c>
      <c r="F19" t="s">
        <v>83</v>
      </c>
      <c r="G19" t="s">
        <v>297</v>
      </c>
      <c r="H19" s="328">
        <v>4</v>
      </c>
      <c r="I19">
        <f>IF(C19="","",COUNTIFS(Tabla1[[#All],[¿Pasó a miembro?]],"Si",Tabla1[[#All],[Tipo Incrito]],"&lt;&gt;Pre-Inscrito",Tabla1[[#All],[llave2]],Gráficos_!C19))</f>
        <v>0</v>
      </c>
      <c r="J19" s="187">
        <f>IF(C19="","",COUNTIFS(Tabla1[[#All],[sem 01]],"=P",Tabla1[[#All],[llave2]],Gráficos_!C19))</f>
        <v>3</v>
      </c>
      <c r="K19">
        <f>IF(C19="","",COUNTIFS(Tabla1[[#All],[sem 02]],"=P",Tabla1[[#All],[llave2]],Gráficos_!C19))</f>
        <v>4</v>
      </c>
      <c r="L19">
        <f>IF(C19="","",COUNTIFS(Tabla1[[#All],[sem 03]],"=P",Tabla1[[#All],[llave2]],Gráficos_!C19))</f>
        <v>2</v>
      </c>
      <c r="M19">
        <f>IF(C19="","",COUNTIFS(Tabla1[[#All],[sem 04]],"=P",Tabla1[[#All],[llave2]],Gráficos_!C19))</f>
        <v>3</v>
      </c>
      <c r="N19">
        <f>IF(C19="","",COUNTIFS(Tabla1[[#All],[sem 05]],"=P",Tabla1[[#All],[llave2]],Gráficos_!C19))</f>
        <v>0</v>
      </c>
      <c r="O19">
        <f>IF(C19="","",COUNTIFS(Tabla1[[#All],[sem 06]],"=P",Tabla1[[#All],[llave2]],Gráficos_!C19))</f>
        <v>0</v>
      </c>
      <c r="P19">
        <f>IF(C19="","",COUNTIFS(Tabla1[[#All],[sem 07]],"=P",Tabla1[[#All],[llave2]],Gráficos_!C19))</f>
        <v>0</v>
      </c>
      <c r="Q19">
        <f>IF(C19="","",COUNTIFS(Tabla1[[#All],[sem 08]],"=P",Tabla1[[#All],[llave2]],Gráficos_!C19))</f>
        <v>0</v>
      </c>
      <c r="R19">
        <f>IF(C19="","",COUNTIFS(Tabla1[[#All],[sem 09]],"=P",Tabla1[[#All],[llave2]],Gráficos_!C19))</f>
        <v>0</v>
      </c>
      <c r="S19">
        <f>IF(C19="","",COUNTIFS(Tabla1[[#All],[sem 10]],"=P",Tabla1[[#All],[llave2]],Gráficos_!C19))</f>
        <v>0</v>
      </c>
      <c r="T19">
        <f>IF(C19="","",COUNTIFS(Tabla1[[#All],[sem 11]],"=P",Tabla1[[#All],[llave2]],Gráficos_!C19))</f>
        <v>0</v>
      </c>
      <c r="U19">
        <f>IF(C19="","",COUNTIFS(Tabla1[[#All],[sem 12]],"=P",Tabla1[[#All],[llave2]],Gráficos_!C19))</f>
        <v>0</v>
      </c>
      <c r="V19">
        <f>IF(C19="","",COUNTIFS(Tabla1[[#All],[sem 13]],"=P",Tabla1[[#All],[llave2]],Gráficos_!C19))</f>
        <v>0</v>
      </c>
      <c r="W19">
        <f>IF(C19="","",COUNTIFS(Tabla1[[#All],[sem 14]],"=P",Tabla1[[#All],[llave2]],Gráficos_!C19))</f>
        <v>0</v>
      </c>
      <c r="X19">
        <f>IF(C19="","",COUNTIFS(Tabla1[[#All],[sem 15]],"=P",Tabla1[[#All],[llave2]],Gráficos_!C19))</f>
        <v>0</v>
      </c>
      <c r="Y19" s="191">
        <f>IF(C19="","",COUNTIFS(Tabla1[[#All],[sem 16]],"=P",Tabla1[[#All],[llave2]],Gráficos_!C19))</f>
        <v>0</v>
      </c>
      <c r="AA19" s="187" t="str">
        <f t="shared" si="0"/>
        <v>Lima - Breña-Febrero-Lunes-7:30pm a 9:30pm-45698-Cambio de horario</v>
      </c>
      <c r="AB19" t="str">
        <f t="shared" si="1"/>
        <v>Conócete a ti mismo</v>
      </c>
      <c r="AC19" s="62">
        <f t="shared" si="2"/>
        <v>45698</v>
      </c>
      <c r="AD19" t="str">
        <f t="shared" si="3"/>
        <v>February</v>
      </c>
      <c r="AE19" t="str">
        <f t="shared" si="13"/>
        <v>2025</v>
      </c>
      <c r="AF19" t="str">
        <f t="shared" si="4"/>
        <v>Cambio de horario</v>
      </c>
      <c r="AG19" t="str">
        <f t="shared" si="5"/>
        <v>Lizeth</v>
      </c>
      <c r="AH19" t="str">
        <f t="shared" si="6"/>
        <v>Andre</v>
      </c>
      <c r="AI19">
        <f t="shared" si="7"/>
        <v>4</v>
      </c>
      <c r="AK19">
        <f t="shared" si="14"/>
        <v>3</v>
      </c>
      <c r="AL19">
        <f t="shared" si="8"/>
        <v>4</v>
      </c>
      <c r="AM19">
        <f t="shared" si="8"/>
        <v>2</v>
      </c>
      <c r="AN19">
        <f t="shared" si="8"/>
        <v>3</v>
      </c>
      <c r="AO19">
        <f t="shared" si="8"/>
        <v>0</v>
      </c>
      <c r="AP19">
        <f t="shared" si="8"/>
        <v>0</v>
      </c>
      <c r="AQ19">
        <f t="shared" si="8"/>
        <v>0</v>
      </c>
      <c r="AR19">
        <f t="shared" si="8"/>
        <v>0</v>
      </c>
      <c r="AS19">
        <f t="shared" si="8"/>
        <v>0</v>
      </c>
      <c r="AT19">
        <f t="shared" si="8"/>
        <v>0</v>
      </c>
      <c r="AU19">
        <f t="shared" si="8"/>
        <v>0</v>
      </c>
      <c r="AV19">
        <f t="shared" si="8"/>
        <v>0</v>
      </c>
      <c r="AW19">
        <f t="shared" si="9"/>
        <v>0</v>
      </c>
      <c r="AX19">
        <f t="shared" si="10"/>
        <v>0</v>
      </c>
      <c r="AY19">
        <f t="shared" si="11"/>
        <v>0</v>
      </c>
      <c r="AZ19" s="191">
        <f t="shared" si="12"/>
        <v>0</v>
      </c>
      <c r="BA19">
        <f t="shared" si="15"/>
        <v>0</v>
      </c>
      <c r="BB19" s="62">
        <v>45698</v>
      </c>
      <c r="BC19" t="s">
        <v>72</v>
      </c>
      <c r="BD19" t="s">
        <v>347</v>
      </c>
      <c r="BE19" t="s">
        <v>337</v>
      </c>
      <c r="BF19" t="s">
        <v>107</v>
      </c>
      <c r="BG19" s="328">
        <v>1</v>
      </c>
    </row>
    <row r="20" spans="2:59">
      <c r="B20" s="62">
        <v>45699</v>
      </c>
      <c r="C20" t="s">
        <v>652</v>
      </c>
      <c r="D20" t="s">
        <v>72</v>
      </c>
      <c r="E20" t="s">
        <v>82</v>
      </c>
      <c r="F20" t="s">
        <v>337</v>
      </c>
      <c r="G20" t="s">
        <v>107</v>
      </c>
      <c r="H20" s="328">
        <v>4</v>
      </c>
      <c r="I20">
        <f>IF(C20="","",COUNTIFS(Tabla1[[#All],[¿Pasó a miembro?]],"Si",Tabla1[[#All],[Tipo Incrito]],"&lt;&gt;Pre-Inscrito",Tabla1[[#All],[llave2]],Gráficos_!C20))</f>
        <v>0</v>
      </c>
      <c r="J20" s="187">
        <f>IF(C20="","",COUNTIFS(Tabla1[[#All],[sem 01]],"=P",Tabla1[[#All],[llave2]],Gráficos_!C20))</f>
        <v>3</v>
      </c>
      <c r="K20">
        <f>IF(C20="","",COUNTIFS(Tabla1[[#All],[sem 02]],"=P",Tabla1[[#All],[llave2]],Gráficos_!C20))</f>
        <v>4</v>
      </c>
      <c r="L20">
        <f>IF(C20="","",COUNTIFS(Tabla1[[#All],[sem 03]],"=P",Tabla1[[#All],[llave2]],Gráficos_!C20))</f>
        <v>2</v>
      </c>
      <c r="M20">
        <f>IF(C20="","",COUNTIFS(Tabla1[[#All],[sem 04]],"=P",Tabla1[[#All],[llave2]],Gráficos_!C20))</f>
        <v>4</v>
      </c>
      <c r="N20">
        <f>IF(C20="","",COUNTIFS(Tabla1[[#All],[sem 05]],"=P",Tabla1[[#All],[llave2]],Gráficos_!C20))</f>
        <v>0</v>
      </c>
      <c r="O20">
        <f>IF(C20="","",COUNTIFS(Tabla1[[#All],[sem 06]],"=P",Tabla1[[#All],[llave2]],Gráficos_!C20))</f>
        <v>0</v>
      </c>
      <c r="P20">
        <f>IF(C20="","",COUNTIFS(Tabla1[[#All],[sem 07]],"=P",Tabla1[[#All],[llave2]],Gráficos_!C20))</f>
        <v>0</v>
      </c>
      <c r="Q20">
        <f>IF(C20="","",COUNTIFS(Tabla1[[#All],[sem 08]],"=P",Tabla1[[#All],[llave2]],Gráficos_!C20))</f>
        <v>0</v>
      </c>
      <c r="R20">
        <f>IF(C20="","",COUNTIFS(Tabla1[[#All],[sem 09]],"=P",Tabla1[[#All],[llave2]],Gráficos_!C20))</f>
        <v>0</v>
      </c>
      <c r="S20">
        <f>IF(C20="","",COUNTIFS(Tabla1[[#All],[sem 10]],"=P",Tabla1[[#All],[llave2]],Gráficos_!C20))</f>
        <v>0</v>
      </c>
      <c r="T20">
        <f>IF(C20="","",COUNTIFS(Tabla1[[#All],[sem 11]],"=P",Tabla1[[#All],[llave2]],Gráficos_!C20))</f>
        <v>0</v>
      </c>
      <c r="U20">
        <f>IF(C20="","",COUNTIFS(Tabla1[[#All],[sem 12]],"=P",Tabla1[[#All],[llave2]],Gráficos_!C20))</f>
        <v>0</v>
      </c>
      <c r="V20">
        <f>IF(C20="","",COUNTIFS(Tabla1[[#All],[sem 13]],"=P",Tabla1[[#All],[llave2]],Gráficos_!C20))</f>
        <v>0</v>
      </c>
      <c r="W20">
        <f>IF(C20="","",COUNTIFS(Tabla1[[#All],[sem 14]],"=P",Tabla1[[#All],[llave2]],Gráficos_!C20))</f>
        <v>0</v>
      </c>
      <c r="X20">
        <f>IF(C20="","",COUNTIFS(Tabla1[[#All],[sem 15]],"=P",Tabla1[[#All],[llave2]],Gráficos_!C20))</f>
        <v>0</v>
      </c>
      <c r="Y20" s="191">
        <f>IF(C20="","",COUNTIFS(Tabla1[[#All],[sem 16]],"=P",Tabla1[[#All],[llave2]],Gráficos_!C20))</f>
        <v>0</v>
      </c>
      <c r="AA20" s="187" t="str">
        <f t="shared" si="0"/>
        <v>Lima - Breña-Febrero-Martes-7:30pm a 9:30pm-45699-Inscrito Nuevo</v>
      </c>
      <c r="AB20" t="str">
        <f t="shared" si="1"/>
        <v>Conócete a ti mismo</v>
      </c>
      <c r="AC20" s="62">
        <f t="shared" si="2"/>
        <v>45699</v>
      </c>
      <c r="AD20" t="str">
        <f t="shared" si="3"/>
        <v>February</v>
      </c>
      <c r="AE20" t="str">
        <f t="shared" si="13"/>
        <v>2025</v>
      </c>
      <c r="AF20" t="str">
        <f t="shared" si="4"/>
        <v>Inscrito Nuevo</v>
      </c>
      <c r="AG20" t="str">
        <f t="shared" si="5"/>
        <v>Patt</v>
      </c>
      <c r="AH20" t="str">
        <f t="shared" si="6"/>
        <v>Marco</v>
      </c>
      <c r="AI20">
        <f t="shared" si="7"/>
        <v>4</v>
      </c>
      <c r="AK20">
        <f t="shared" si="14"/>
        <v>3</v>
      </c>
      <c r="AL20">
        <f t="shared" si="8"/>
        <v>4</v>
      </c>
      <c r="AM20">
        <f t="shared" si="8"/>
        <v>2</v>
      </c>
      <c r="AN20">
        <f t="shared" si="8"/>
        <v>4</v>
      </c>
      <c r="AO20">
        <f t="shared" si="8"/>
        <v>0</v>
      </c>
      <c r="AP20">
        <f t="shared" si="8"/>
        <v>0</v>
      </c>
      <c r="AQ20">
        <f t="shared" si="8"/>
        <v>0</v>
      </c>
      <c r="AR20">
        <f t="shared" si="8"/>
        <v>0</v>
      </c>
      <c r="AS20">
        <f t="shared" si="8"/>
        <v>0</v>
      </c>
      <c r="AT20">
        <f t="shared" si="8"/>
        <v>0</v>
      </c>
      <c r="AU20">
        <f t="shared" si="8"/>
        <v>0</v>
      </c>
      <c r="AV20">
        <f t="shared" si="8"/>
        <v>0</v>
      </c>
      <c r="AW20">
        <f t="shared" si="9"/>
        <v>0</v>
      </c>
      <c r="AX20">
        <f t="shared" si="10"/>
        <v>0</v>
      </c>
      <c r="AY20">
        <f t="shared" si="11"/>
        <v>0</v>
      </c>
      <c r="AZ20" s="191">
        <f t="shared" si="12"/>
        <v>0</v>
      </c>
      <c r="BA20">
        <f t="shared" si="15"/>
        <v>0</v>
      </c>
      <c r="BB20" s="62">
        <v>45698</v>
      </c>
      <c r="BC20" t="s">
        <v>72</v>
      </c>
      <c r="BD20" t="s">
        <v>383</v>
      </c>
      <c r="BE20" t="s">
        <v>83</v>
      </c>
      <c r="BF20" t="s">
        <v>297</v>
      </c>
      <c r="BG20" s="328">
        <v>4</v>
      </c>
    </row>
    <row r="21" spans="2:59">
      <c r="B21" s="62">
        <v>45699</v>
      </c>
      <c r="C21" t="s">
        <v>653</v>
      </c>
      <c r="D21" t="s">
        <v>72</v>
      </c>
      <c r="E21" t="s">
        <v>396</v>
      </c>
      <c r="F21" t="s">
        <v>337</v>
      </c>
      <c r="G21" t="s">
        <v>107</v>
      </c>
      <c r="H21" s="328">
        <v>1</v>
      </c>
      <c r="I21">
        <f>IF(C21="","",COUNTIFS(Tabla1[[#All],[¿Pasó a miembro?]],"Si",Tabla1[[#All],[Tipo Incrito]],"&lt;&gt;Pre-Inscrito",Tabla1[[#All],[llave2]],Gráficos_!C21))</f>
        <v>0</v>
      </c>
      <c r="J21" s="187">
        <f>IF(C21="","",COUNTIFS(Tabla1[[#All],[sem 01]],"=P",Tabla1[[#All],[llave2]],Gráficos_!C21))</f>
        <v>1</v>
      </c>
      <c r="K21">
        <f>IF(C21="","",COUNTIFS(Tabla1[[#All],[sem 02]],"=P",Tabla1[[#All],[llave2]],Gráficos_!C21))</f>
        <v>0</v>
      </c>
      <c r="L21">
        <f>IF(C21="","",COUNTIFS(Tabla1[[#All],[sem 03]],"=P",Tabla1[[#All],[llave2]],Gráficos_!C21))</f>
        <v>0</v>
      </c>
      <c r="M21">
        <f>IF(C21="","",COUNTIFS(Tabla1[[#All],[sem 04]],"=P",Tabla1[[#All],[llave2]],Gráficos_!C21))</f>
        <v>0</v>
      </c>
      <c r="N21">
        <f>IF(C21="","",COUNTIFS(Tabla1[[#All],[sem 05]],"=P",Tabla1[[#All],[llave2]],Gráficos_!C21))</f>
        <v>0</v>
      </c>
      <c r="O21">
        <f>IF(C21="","",COUNTIFS(Tabla1[[#All],[sem 06]],"=P",Tabla1[[#All],[llave2]],Gráficos_!C21))</f>
        <v>0</v>
      </c>
      <c r="P21">
        <f>IF(C21="","",COUNTIFS(Tabla1[[#All],[sem 07]],"=P",Tabla1[[#All],[llave2]],Gráficos_!C21))</f>
        <v>0</v>
      </c>
      <c r="Q21">
        <f>IF(C21="","",COUNTIFS(Tabla1[[#All],[sem 08]],"=P",Tabla1[[#All],[llave2]],Gráficos_!C21))</f>
        <v>0</v>
      </c>
      <c r="R21">
        <f>IF(C21="","",COUNTIFS(Tabla1[[#All],[sem 09]],"=P",Tabla1[[#All],[llave2]],Gráficos_!C21))</f>
        <v>0</v>
      </c>
      <c r="S21">
        <f>IF(C21="","",COUNTIFS(Tabla1[[#All],[sem 10]],"=P",Tabla1[[#All],[llave2]],Gráficos_!C21))</f>
        <v>0</v>
      </c>
      <c r="T21">
        <f>IF(C21="","",COUNTIFS(Tabla1[[#All],[sem 11]],"=P",Tabla1[[#All],[llave2]],Gráficos_!C21))</f>
        <v>0</v>
      </c>
      <c r="U21">
        <f>IF(C21="","",COUNTIFS(Tabla1[[#All],[sem 12]],"=P",Tabla1[[#All],[llave2]],Gráficos_!C21))</f>
        <v>0</v>
      </c>
      <c r="V21">
        <f>IF(C21="","",COUNTIFS(Tabla1[[#All],[sem 13]],"=P",Tabla1[[#All],[llave2]],Gráficos_!C21))</f>
        <v>0</v>
      </c>
      <c r="W21">
        <f>IF(C21="","",COUNTIFS(Tabla1[[#All],[sem 14]],"=P",Tabla1[[#All],[llave2]],Gráficos_!C21))</f>
        <v>0</v>
      </c>
      <c r="X21">
        <f>IF(C21="","",COUNTIFS(Tabla1[[#All],[sem 15]],"=P",Tabla1[[#All],[llave2]],Gráficos_!C21))</f>
        <v>0</v>
      </c>
      <c r="Y21" s="191">
        <f>IF(C21="","",COUNTIFS(Tabla1[[#All],[sem 16]],"=P",Tabla1[[#All],[llave2]],Gráficos_!C21))</f>
        <v>0</v>
      </c>
      <c r="AA21" s="187" t="str">
        <f t="shared" si="0"/>
        <v>Lima - Breña-Febrero-Martes-7:30pm a 9:30pm-45699-Recuperado 2025</v>
      </c>
      <c r="AB21" t="str">
        <f t="shared" si="1"/>
        <v>Conócete a ti mismo</v>
      </c>
      <c r="AC21" s="62">
        <f t="shared" si="2"/>
        <v>45699</v>
      </c>
      <c r="AD21" t="str">
        <f t="shared" si="3"/>
        <v>February</v>
      </c>
      <c r="AE21" t="str">
        <f t="shared" si="13"/>
        <v>2025</v>
      </c>
      <c r="AF21" t="str">
        <f t="shared" si="4"/>
        <v>Recuperado 2025</v>
      </c>
      <c r="AG21" t="str">
        <f t="shared" si="5"/>
        <v>Patt</v>
      </c>
      <c r="AH21" t="str">
        <f t="shared" si="6"/>
        <v>Marco</v>
      </c>
      <c r="AI21">
        <f t="shared" si="7"/>
        <v>1</v>
      </c>
      <c r="AK21">
        <f t="shared" si="14"/>
        <v>1</v>
      </c>
      <c r="AL21">
        <f t="shared" si="8"/>
        <v>0</v>
      </c>
      <c r="AM21">
        <f t="shared" si="8"/>
        <v>0</v>
      </c>
      <c r="AN21">
        <f t="shared" si="8"/>
        <v>0</v>
      </c>
      <c r="AO21">
        <f t="shared" si="8"/>
        <v>0</v>
      </c>
      <c r="AP21">
        <f t="shared" si="8"/>
        <v>0</v>
      </c>
      <c r="AQ21">
        <f t="shared" si="8"/>
        <v>0</v>
      </c>
      <c r="AR21">
        <f t="shared" si="8"/>
        <v>0</v>
      </c>
      <c r="AS21">
        <f t="shared" si="8"/>
        <v>0</v>
      </c>
      <c r="AT21">
        <f t="shared" si="8"/>
        <v>0</v>
      </c>
      <c r="AU21">
        <f t="shared" si="8"/>
        <v>0</v>
      </c>
      <c r="AV21">
        <f t="shared" si="8"/>
        <v>0</v>
      </c>
      <c r="AW21">
        <f t="shared" si="9"/>
        <v>0</v>
      </c>
      <c r="AX21">
        <f t="shared" si="10"/>
        <v>0</v>
      </c>
      <c r="AY21">
        <f t="shared" si="11"/>
        <v>0</v>
      </c>
      <c r="AZ21" s="191">
        <f t="shared" si="12"/>
        <v>0</v>
      </c>
      <c r="BA21">
        <f t="shared" si="15"/>
        <v>0</v>
      </c>
      <c r="BB21" s="62">
        <v>45699</v>
      </c>
      <c r="BC21" t="s">
        <v>72</v>
      </c>
      <c r="BD21" t="s">
        <v>82</v>
      </c>
      <c r="BE21" t="s">
        <v>337</v>
      </c>
      <c r="BF21" t="s">
        <v>107</v>
      </c>
      <c r="BG21" s="328">
        <v>4</v>
      </c>
    </row>
    <row r="22" spans="2:59">
      <c r="B22" s="62">
        <v>45699</v>
      </c>
      <c r="C22" t="s">
        <v>654</v>
      </c>
      <c r="D22" t="s">
        <v>72</v>
      </c>
      <c r="E22" t="s">
        <v>381</v>
      </c>
      <c r="F22" t="s">
        <v>337</v>
      </c>
      <c r="G22" t="s">
        <v>107</v>
      </c>
      <c r="H22" s="328">
        <v>2</v>
      </c>
      <c r="I22">
        <f>IF(C22="","",COUNTIFS(Tabla1[[#All],[¿Pasó a miembro?]],"Si",Tabla1[[#All],[Tipo Incrito]],"&lt;&gt;Pre-Inscrito",Tabla1[[#All],[llave2]],Gráficos_!C22))</f>
        <v>0</v>
      </c>
      <c r="J22" s="187">
        <f>IF(C22="","",COUNTIFS(Tabla1[[#All],[sem 01]],"=P",Tabla1[[#All],[llave2]],Gráficos_!C22))</f>
        <v>2</v>
      </c>
      <c r="K22">
        <f>IF(C22="","",COUNTIFS(Tabla1[[#All],[sem 02]],"=P",Tabla1[[#All],[llave2]],Gráficos_!C22))</f>
        <v>2</v>
      </c>
      <c r="L22">
        <f>IF(C22="","",COUNTIFS(Tabla1[[#All],[sem 03]],"=P",Tabla1[[#All],[llave2]],Gráficos_!C22))</f>
        <v>0</v>
      </c>
      <c r="M22">
        <f>IF(C22="","",COUNTIFS(Tabla1[[#All],[sem 04]],"=P",Tabla1[[#All],[llave2]],Gráficos_!C22))</f>
        <v>0</v>
      </c>
      <c r="N22">
        <f>IF(C22="","",COUNTIFS(Tabla1[[#All],[sem 05]],"=P",Tabla1[[#All],[llave2]],Gráficos_!C22))</f>
        <v>0</v>
      </c>
      <c r="O22">
        <f>IF(C22="","",COUNTIFS(Tabla1[[#All],[sem 06]],"=P",Tabla1[[#All],[llave2]],Gráficos_!C22))</f>
        <v>0</v>
      </c>
      <c r="P22">
        <f>IF(C22="","",COUNTIFS(Tabla1[[#All],[sem 07]],"=P",Tabla1[[#All],[llave2]],Gráficos_!C22))</f>
        <v>0</v>
      </c>
      <c r="Q22">
        <f>IF(C22="","",COUNTIFS(Tabla1[[#All],[sem 08]],"=P",Tabla1[[#All],[llave2]],Gráficos_!C22))</f>
        <v>0</v>
      </c>
      <c r="R22">
        <f>IF(C22="","",COUNTIFS(Tabla1[[#All],[sem 09]],"=P",Tabla1[[#All],[llave2]],Gráficos_!C22))</f>
        <v>0</v>
      </c>
      <c r="S22">
        <f>IF(C22="","",COUNTIFS(Tabla1[[#All],[sem 10]],"=P",Tabla1[[#All],[llave2]],Gráficos_!C22))</f>
        <v>0</v>
      </c>
      <c r="T22">
        <f>IF(C22="","",COUNTIFS(Tabla1[[#All],[sem 11]],"=P",Tabla1[[#All],[llave2]],Gráficos_!C22))</f>
        <v>0</v>
      </c>
      <c r="U22">
        <f>IF(C22="","",COUNTIFS(Tabla1[[#All],[sem 12]],"=P",Tabla1[[#All],[llave2]],Gráficos_!C22))</f>
        <v>0</v>
      </c>
      <c r="V22">
        <f>IF(C22="","",COUNTIFS(Tabla1[[#All],[sem 13]],"=P",Tabla1[[#All],[llave2]],Gráficos_!C22))</f>
        <v>0</v>
      </c>
      <c r="W22">
        <f>IF(C22="","",COUNTIFS(Tabla1[[#All],[sem 14]],"=P",Tabla1[[#All],[llave2]],Gráficos_!C22))</f>
        <v>0</v>
      </c>
      <c r="X22">
        <f>IF(C22="","",COUNTIFS(Tabla1[[#All],[sem 15]],"=P",Tabla1[[#All],[llave2]],Gráficos_!C22))</f>
        <v>0</v>
      </c>
      <c r="Y22" s="191">
        <f>IF(C22="","",COUNTIFS(Tabla1[[#All],[sem 16]],"=P",Tabla1[[#All],[llave2]],Gráficos_!C22))</f>
        <v>0</v>
      </c>
      <c r="AA22" s="187" t="str">
        <f t="shared" si="0"/>
        <v>Lima - Breña-Febrero-Martes-7:30pm a 9:30pm-45699-Recuperado otro año</v>
      </c>
      <c r="AB22" t="str">
        <f t="shared" si="1"/>
        <v>Conócete a ti mismo</v>
      </c>
      <c r="AC22" s="62">
        <f t="shared" si="2"/>
        <v>45699</v>
      </c>
      <c r="AD22" t="str">
        <f t="shared" si="3"/>
        <v>February</v>
      </c>
      <c r="AE22" t="str">
        <f t="shared" si="13"/>
        <v>2025</v>
      </c>
      <c r="AF22" t="str">
        <f t="shared" si="4"/>
        <v>Recuperado otro año</v>
      </c>
      <c r="AG22" t="str">
        <f t="shared" si="5"/>
        <v>Patt</v>
      </c>
      <c r="AH22" t="str">
        <f t="shared" si="6"/>
        <v>Marco</v>
      </c>
      <c r="AI22">
        <f t="shared" si="7"/>
        <v>2</v>
      </c>
      <c r="AK22">
        <f t="shared" si="14"/>
        <v>2</v>
      </c>
      <c r="AL22">
        <f t="shared" si="8"/>
        <v>2</v>
      </c>
      <c r="AM22">
        <f t="shared" si="8"/>
        <v>0</v>
      </c>
      <c r="AN22">
        <f t="shared" si="8"/>
        <v>0</v>
      </c>
      <c r="AO22">
        <f t="shared" si="8"/>
        <v>0</v>
      </c>
      <c r="AP22">
        <f t="shared" si="8"/>
        <v>0</v>
      </c>
      <c r="AQ22">
        <f t="shared" si="8"/>
        <v>0</v>
      </c>
      <c r="AR22">
        <f t="shared" si="8"/>
        <v>0</v>
      </c>
      <c r="AS22">
        <f t="shared" si="8"/>
        <v>0</v>
      </c>
      <c r="AT22">
        <f t="shared" si="8"/>
        <v>0</v>
      </c>
      <c r="AU22">
        <f t="shared" si="8"/>
        <v>0</v>
      </c>
      <c r="AV22">
        <f t="shared" si="8"/>
        <v>0</v>
      </c>
      <c r="AW22">
        <f t="shared" si="9"/>
        <v>0</v>
      </c>
      <c r="AX22">
        <f t="shared" si="10"/>
        <v>0</v>
      </c>
      <c r="AY22">
        <f t="shared" si="11"/>
        <v>0</v>
      </c>
      <c r="AZ22" s="191">
        <f t="shared" si="12"/>
        <v>0</v>
      </c>
      <c r="BA22">
        <f t="shared" si="15"/>
        <v>0</v>
      </c>
      <c r="BB22" s="62">
        <v>45699</v>
      </c>
      <c r="BC22" t="s">
        <v>72</v>
      </c>
      <c r="BD22" t="s">
        <v>381</v>
      </c>
      <c r="BE22" t="s">
        <v>337</v>
      </c>
      <c r="BF22" t="s">
        <v>107</v>
      </c>
      <c r="BG22" s="328">
        <v>2</v>
      </c>
    </row>
    <row r="23" spans="2:59">
      <c r="B23" s="62">
        <v>45699</v>
      </c>
      <c r="C23" t="s">
        <v>655</v>
      </c>
      <c r="D23" t="s">
        <v>72</v>
      </c>
      <c r="E23" t="s">
        <v>383</v>
      </c>
      <c r="F23" t="s">
        <v>337</v>
      </c>
      <c r="G23" t="s">
        <v>107</v>
      </c>
      <c r="H23" s="328">
        <v>2</v>
      </c>
      <c r="I23">
        <f>IF(C23="","",COUNTIFS(Tabla1[[#All],[¿Pasó a miembro?]],"Si",Tabla1[[#All],[Tipo Incrito]],"&lt;&gt;Pre-Inscrito",Tabla1[[#All],[llave2]],Gráficos_!C23))</f>
        <v>0</v>
      </c>
      <c r="J23" s="187">
        <f>IF(C23="","",COUNTIFS(Tabla1[[#All],[sem 01]],"=P",Tabla1[[#All],[llave2]],Gráficos_!C23))</f>
        <v>2</v>
      </c>
      <c r="K23">
        <f>IF(C23="","",COUNTIFS(Tabla1[[#All],[sem 02]],"=P",Tabla1[[#All],[llave2]],Gráficos_!C23))</f>
        <v>1</v>
      </c>
      <c r="L23">
        <f>IF(C23="","",COUNTIFS(Tabla1[[#All],[sem 03]],"=P",Tabla1[[#All],[llave2]],Gráficos_!C23))</f>
        <v>1</v>
      </c>
      <c r="M23">
        <f>IF(C23="","",COUNTIFS(Tabla1[[#All],[sem 04]],"=P",Tabla1[[#All],[llave2]],Gráficos_!C23))</f>
        <v>0</v>
      </c>
      <c r="N23">
        <f>IF(C23="","",COUNTIFS(Tabla1[[#All],[sem 05]],"=P",Tabla1[[#All],[llave2]],Gráficos_!C23))</f>
        <v>0</v>
      </c>
      <c r="O23">
        <f>IF(C23="","",COUNTIFS(Tabla1[[#All],[sem 06]],"=P",Tabla1[[#All],[llave2]],Gráficos_!C23))</f>
        <v>0</v>
      </c>
      <c r="P23">
        <f>IF(C23="","",COUNTIFS(Tabla1[[#All],[sem 07]],"=P",Tabla1[[#All],[llave2]],Gráficos_!C23))</f>
        <v>0</v>
      </c>
      <c r="Q23">
        <f>IF(C23="","",COUNTIFS(Tabla1[[#All],[sem 08]],"=P",Tabla1[[#All],[llave2]],Gráficos_!C23))</f>
        <v>0</v>
      </c>
      <c r="R23">
        <f>IF(C23="","",COUNTIFS(Tabla1[[#All],[sem 09]],"=P",Tabla1[[#All],[llave2]],Gráficos_!C23))</f>
        <v>0</v>
      </c>
      <c r="S23">
        <f>IF(C23="","",COUNTIFS(Tabla1[[#All],[sem 10]],"=P",Tabla1[[#All],[llave2]],Gráficos_!C23))</f>
        <v>0</v>
      </c>
      <c r="T23">
        <f>IF(C23="","",COUNTIFS(Tabla1[[#All],[sem 11]],"=P",Tabla1[[#All],[llave2]],Gráficos_!C23))</f>
        <v>0</v>
      </c>
      <c r="U23">
        <f>IF(C23="","",COUNTIFS(Tabla1[[#All],[sem 12]],"=P",Tabla1[[#All],[llave2]],Gráficos_!C23))</f>
        <v>0</v>
      </c>
      <c r="V23">
        <f>IF(C23="","",COUNTIFS(Tabla1[[#All],[sem 13]],"=P",Tabla1[[#All],[llave2]],Gráficos_!C23))</f>
        <v>0</v>
      </c>
      <c r="W23">
        <f>IF(C23="","",COUNTIFS(Tabla1[[#All],[sem 14]],"=P",Tabla1[[#All],[llave2]],Gráficos_!C23))</f>
        <v>0</v>
      </c>
      <c r="X23">
        <f>IF(C23="","",COUNTIFS(Tabla1[[#All],[sem 15]],"=P",Tabla1[[#All],[llave2]],Gráficos_!C23))</f>
        <v>0</v>
      </c>
      <c r="Y23" s="191">
        <f>IF(C23="","",COUNTIFS(Tabla1[[#All],[sem 16]],"=P",Tabla1[[#All],[llave2]],Gráficos_!C23))</f>
        <v>0</v>
      </c>
      <c r="AA23" s="187" t="str">
        <f t="shared" si="0"/>
        <v>Lima - Breña-Febrero-Martes-7:30pm a 9:30pm-45699-Cambio de horario</v>
      </c>
      <c r="AB23" t="str">
        <f t="shared" si="1"/>
        <v>Conócete a ti mismo</v>
      </c>
      <c r="AC23" s="62">
        <f t="shared" si="2"/>
        <v>45699</v>
      </c>
      <c r="AD23" t="str">
        <f t="shared" si="3"/>
        <v>February</v>
      </c>
      <c r="AE23" t="str">
        <f t="shared" si="13"/>
        <v>2025</v>
      </c>
      <c r="AF23" t="str">
        <f t="shared" si="4"/>
        <v>Cambio de horario</v>
      </c>
      <c r="AG23" t="str">
        <f t="shared" si="5"/>
        <v>Patt</v>
      </c>
      <c r="AH23" t="str">
        <f t="shared" si="6"/>
        <v>Marco</v>
      </c>
      <c r="AI23">
        <f t="shared" si="7"/>
        <v>2</v>
      </c>
      <c r="AK23">
        <f t="shared" si="14"/>
        <v>2</v>
      </c>
      <c r="AL23">
        <f t="shared" si="14"/>
        <v>1</v>
      </c>
      <c r="AM23">
        <f t="shared" si="14"/>
        <v>1</v>
      </c>
      <c r="AN23">
        <f t="shared" si="14"/>
        <v>0</v>
      </c>
      <c r="AO23">
        <f t="shared" si="14"/>
        <v>0</v>
      </c>
      <c r="AP23">
        <f t="shared" si="14"/>
        <v>0</v>
      </c>
      <c r="AQ23">
        <f t="shared" si="14"/>
        <v>0</v>
      </c>
      <c r="AR23">
        <f t="shared" si="14"/>
        <v>0</v>
      </c>
      <c r="AS23">
        <f t="shared" si="14"/>
        <v>0</v>
      </c>
      <c r="AT23">
        <f t="shared" si="14"/>
        <v>0</v>
      </c>
      <c r="AU23">
        <f t="shared" si="14"/>
        <v>0</v>
      </c>
      <c r="AV23">
        <f t="shared" si="14"/>
        <v>0</v>
      </c>
      <c r="AW23">
        <f t="shared" si="9"/>
        <v>0</v>
      </c>
      <c r="AX23">
        <f t="shared" si="10"/>
        <v>0</v>
      </c>
      <c r="AY23">
        <f t="shared" si="11"/>
        <v>0</v>
      </c>
      <c r="AZ23" s="191">
        <f t="shared" si="12"/>
        <v>0</v>
      </c>
      <c r="BA23">
        <f t="shared" si="15"/>
        <v>0</v>
      </c>
      <c r="BB23" s="62">
        <v>45699</v>
      </c>
      <c r="BC23" t="s">
        <v>72</v>
      </c>
      <c r="BD23" t="s">
        <v>347</v>
      </c>
      <c r="BE23" t="s">
        <v>337</v>
      </c>
      <c r="BF23" t="s">
        <v>107</v>
      </c>
      <c r="BG23" s="328">
        <v>1</v>
      </c>
    </row>
    <row r="24" spans="2:59">
      <c r="B24" s="62">
        <v>45699</v>
      </c>
      <c r="C24" t="s">
        <v>656</v>
      </c>
      <c r="D24" t="s">
        <v>72</v>
      </c>
      <c r="E24" t="s">
        <v>347</v>
      </c>
      <c r="F24" t="s">
        <v>337</v>
      </c>
      <c r="G24" t="s">
        <v>107</v>
      </c>
      <c r="H24" s="328">
        <v>1</v>
      </c>
      <c r="I24">
        <f>IF(C24="","",COUNTIFS(Tabla1[[#All],[¿Pasó a miembro?]],"Si",Tabla1[[#All],[Tipo Incrito]],"&lt;&gt;Pre-Inscrito",Tabla1[[#All],[llave2]],Gráficos_!C24))</f>
        <v>0</v>
      </c>
      <c r="J24" s="187">
        <f>IF(C24="","",COUNTIFS(Tabla1[[#All],[sem 01]],"=P",Tabla1[[#All],[llave2]],Gráficos_!C24))</f>
        <v>0</v>
      </c>
      <c r="K24">
        <f>IF(C24="","",COUNTIFS(Tabla1[[#All],[sem 02]],"=P",Tabla1[[#All],[llave2]],Gráficos_!C24))</f>
        <v>0</v>
      </c>
      <c r="L24">
        <f>IF(C24="","",COUNTIFS(Tabla1[[#All],[sem 03]],"=P",Tabla1[[#All],[llave2]],Gráficos_!C24))</f>
        <v>0</v>
      </c>
      <c r="M24">
        <f>IF(C24="","",COUNTIFS(Tabla1[[#All],[sem 04]],"=P",Tabla1[[#All],[llave2]],Gráficos_!C24))</f>
        <v>0</v>
      </c>
      <c r="N24">
        <f>IF(C24="","",COUNTIFS(Tabla1[[#All],[sem 05]],"=P",Tabla1[[#All],[llave2]],Gráficos_!C24))</f>
        <v>0</v>
      </c>
      <c r="O24">
        <f>IF(C24="","",COUNTIFS(Tabla1[[#All],[sem 06]],"=P",Tabla1[[#All],[llave2]],Gráficos_!C24))</f>
        <v>0</v>
      </c>
      <c r="P24">
        <f>IF(C24="","",COUNTIFS(Tabla1[[#All],[sem 07]],"=P",Tabla1[[#All],[llave2]],Gráficos_!C24))</f>
        <v>0</v>
      </c>
      <c r="Q24">
        <f>IF(C24="","",COUNTIFS(Tabla1[[#All],[sem 08]],"=P",Tabla1[[#All],[llave2]],Gráficos_!C24))</f>
        <v>0</v>
      </c>
      <c r="R24">
        <f>IF(C24="","",COUNTIFS(Tabla1[[#All],[sem 09]],"=P",Tabla1[[#All],[llave2]],Gráficos_!C24))</f>
        <v>0</v>
      </c>
      <c r="S24">
        <f>IF(C24="","",COUNTIFS(Tabla1[[#All],[sem 10]],"=P",Tabla1[[#All],[llave2]],Gráficos_!C24))</f>
        <v>0</v>
      </c>
      <c r="T24">
        <f>IF(C24="","",COUNTIFS(Tabla1[[#All],[sem 11]],"=P",Tabla1[[#All],[llave2]],Gráficos_!C24))</f>
        <v>0</v>
      </c>
      <c r="U24">
        <f>IF(C24="","",COUNTIFS(Tabla1[[#All],[sem 12]],"=P",Tabla1[[#All],[llave2]],Gráficos_!C24))</f>
        <v>0</v>
      </c>
      <c r="V24">
        <f>IF(C24="","",COUNTIFS(Tabla1[[#All],[sem 13]],"=P",Tabla1[[#All],[llave2]],Gráficos_!C24))</f>
        <v>0</v>
      </c>
      <c r="W24">
        <f>IF(C24="","",COUNTIFS(Tabla1[[#All],[sem 14]],"=P",Tabla1[[#All],[llave2]],Gráficos_!C24))</f>
        <v>0</v>
      </c>
      <c r="X24">
        <f>IF(C24="","",COUNTIFS(Tabla1[[#All],[sem 15]],"=P",Tabla1[[#All],[llave2]],Gráficos_!C24))</f>
        <v>0</v>
      </c>
      <c r="Y24" s="191">
        <f>IF(C24="","",COUNTIFS(Tabla1[[#All],[sem 16]],"=P",Tabla1[[#All],[llave2]],Gráficos_!C24))</f>
        <v>0</v>
      </c>
      <c r="AA24" s="187" t="str">
        <f t="shared" si="0"/>
        <v>Lima - Breña-Febrero-Martes-7:30pm a 9:30pm-45699-Pre-Inscrito</v>
      </c>
      <c r="AB24" t="str">
        <f t="shared" si="1"/>
        <v>Conócete a ti mismo</v>
      </c>
      <c r="AC24" s="62">
        <f t="shared" si="2"/>
        <v>45699</v>
      </c>
      <c r="AD24" t="str">
        <f t="shared" si="3"/>
        <v>February</v>
      </c>
      <c r="AE24" t="str">
        <f t="shared" si="13"/>
        <v>2025</v>
      </c>
      <c r="AF24" t="str">
        <f t="shared" si="4"/>
        <v>Pre-Inscrito</v>
      </c>
      <c r="AG24" t="str">
        <f t="shared" si="5"/>
        <v>Patt</v>
      </c>
      <c r="AH24" t="str">
        <f t="shared" si="6"/>
        <v>Marco</v>
      </c>
      <c r="AI24">
        <f t="shared" si="7"/>
        <v>1</v>
      </c>
      <c r="AK24">
        <f t="shared" si="14"/>
        <v>0</v>
      </c>
      <c r="AL24">
        <f t="shared" si="14"/>
        <v>0</v>
      </c>
      <c r="AM24">
        <f t="shared" si="14"/>
        <v>0</v>
      </c>
      <c r="AN24">
        <f t="shared" si="14"/>
        <v>0</v>
      </c>
      <c r="AO24">
        <f t="shared" si="14"/>
        <v>0</v>
      </c>
      <c r="AP24">
        <f t="shared" si="14"/>
        <v>0</v>
      </c>
      <c r="AQ24">
        <f t="shared" si="14"/>
        <v>0</v>
      </c>
      <c r="AR24">
        <f t="shared" si="14"/>
        <v>0</v>
      </c>
      <c r="AS24">
        <f t="shared" si="14"/>
        <v>0</v>
      </c>
      <c r="AT24">
        <f t="shared" si="14"/>
        <v>0</v>
      </c>
      <c r="AU24">
        <f t="shared" si="14"/>
        <v>0</v>
      </c>
      <c r="AV24">
        <f t="shared" si="14"/>
        <v>0</v>
      </c>
      <c r="AW24">
        <f t="shared" si="9"/>
        <v>0</v>
      </c>
      <c r="AX24">
        <f t="shared" si="10"/>
        <v>0</v>
      </c>
      <c r="AY24">
        <f t="shared" si="11"/>
        <v>0</v>
      </c>
      <c r="AZ24" s="191">
        <f t="shared" si="12"/>
        <v>0</v>
      </c>
      <c r="BA24">
        <f t="shared" si="15"/>
        <v>0</v>
      </c>
      <c r="BB24" s="62">
        <v>45699</v>
      </c>
      <c r="BC24" t="s">
        <v>72</v>
      </c>
      <c r="BD24" t="s">
        <v>396</v>
      </c>
      <c r="BE24" t="s">
        <v>337</v>
      </c>
      <c r="BF24" t="s">
        <v>107</v>
      </c>
      <c r="BG24" s="328">
        <v>1</v>
      </c>
    </row>
    <row r="25" spans="2:59">
      <c r="I25" t="str">
        <f>IF(C25="","",COUNTIFS(Tabla1[[#All],[¿Pasó a miembro?]],"Si",Tabla1[[#All],[Tipo Incrito]],"&lt;&gt;Pre-Inscrito",Tabla1[[#All],[llave2]],Gráficos_!C25))</f>
        <v/>
      </c>
      <c r="J25" s="187"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1" t="str">
        <f>IF(C25="","",COUNTIFS(Tabla1[[#All],[sem 16]],"=P",Tabla1[[#All],[llave2]],Gráficos_!C25))</f>
        <v/>
      </c>
      <c r="AA25" s="187" t="str">
        <f t="shared" si="0"/>
        <v/>
      </c>
      <c r="AB25" t="str">
        <f t="shared" si="1"/>
        <v/>
      </c>
      <c r="AC25" s="62"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1" t="str">
        <f t="shared" si="12"/>
        <v/>
      </c>
      <c r="BA25" t="str">
        <f t="shared" si="15"/>
        <v/>
      </c>
      <c r="BB25" s="62">
        <v>45699</v>
      </c>
      <c r="BC25" t="s">
        <v>72</v>
      </c>
      <c r="BD25" t="s">
        <v>383</v>
      </c>
      <c r="BE25" t="s">
        <v>337</v>
      </c>
      <c r="BF25" t="s">
        <v>107</v>
      </c>
      <c r="BG25" s="328">
        <v>2</v>
      </c>
    </row>
    <row r="26" spans="2:59">
      <c r="I26" t="str">
        <f>IF(C26="","",COUNTIFS(Tabla1[[#All],[¿Pasó a miembro?]],"Si",Tabla1[[#All],[Tipo Incrito]],"&lt;&gt;Pre-Inscrito",Tabla1[[#All],[llave2]],Gráficos_!C26))</f>
        <v/>
      </c>
      <c r="J26" s="187"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1" t="str">
        <f>IF(C26="","",COUNTIFS(Tabla1[[#All],[sem 16]],"=P",Tabla1[[#All],[llave2]],Gráficos_!C26))</f>
        <v/>
      </c>
      <c r="AA26" s="187" t="str">
        <f t="shared" si="0"/>
        <v/>
      </c>
      <c r="AB26" t="str">
        <f t="shared" si="1"/>
        <v/>
      </c>
      <c r="AC26" s="62"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1" t="str">
        <f t="shared" si="12"/>
        <v/>
      </c>
      <c r="BA26" t="str">
        <f t="shared" si="15"/>
        <v/>
      </c>
    </row>
    <row r="27" spans="2:59">
      <c r="I27" t="str">
        <f>IF(C27="","",COUNTIFS(Tabla1[[#All],[¿Pasó a miembro?]],"Si",Tabla1[[#All],[Tipo Incrito]],"&lt;&gt;Pre-Inscrito",Tabla1[[#All],[llave2]],Gráficos_!C27))</f>
        <v/>
      </c>
      <c r="J27" s="187"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1" t="str">
        <f>IF(C27="","",COUNTIFS(Tabla1[[#All],[sem 16]],"=P",Tabla1[[#All],[llave2]],Gráficos_!C27))</f>
        <v/>
      </c>
      <c r="AA27" s="187" t="str">
        <f t="shared" si="0"/>
        <v/>
      </c>
      <c r="AB27" t="str">
        <f t="shared" si="1"/>
        <v/>
      </c>
      <c r="AC27" s="62"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1" t="str">
        <f t="shared" si="12"/>
        <v/>
      </c>
      <c r="BA27" t="str">
        <f t="shared" si="15"/>
        <v/>
      </c>
    </row>
    <row r="28" spans="2:59">
      <c r="I28" t="str">
        <f>IF(C28="","",COUNTIFS(Tabla1[[#All],[¿Pasó a miembro?]],"Si",Tabla1[[#All],[Tipo Incrito]],"&lt;&gt;Pre-Inscrito",Tabla1[[#All],[llave2]],Gráficos_!C28))</f>
        <v/>
      </c>
      <c r="J28" s="187"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1" t="str">
        <f>IF(C28="","",COUNTIFS(Tabla1[[#All],[sem 16]],"=P",Tabla1[[#All],[llave2]],Gráficos_!C28))</f>
        <v/>
      </c>
      <c r="AA28" s="187" t="str">
        <f t="shared" si="0"/>
        <v/>
      </c>
      <c r="AB28" t="str">
        <f t="shared" si="1"/>
        <v/>
      </c>
      <c r="AC28" s="62"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1" t="str">
        <f t="shared" si="12"/>
        <v/>
      </c>
      <c r="BA28" t="str">
        <f t="shared" si="15"/>
        <v/>
      </c>
    </row>
    <row r="29" spans="2:59">
      <c r="I29" t="str">
        <f>IF(C29="","",COUNTIFS(Tabla1[[#All],[¿Pasó a miembro?]],"Si",Tabla1[[#All],[Tipo Incrito]],"&lt;&gt;Pre-Inscrito",Tabla1[[#All],[llave2]],Gráficos_!C29))</f>
        <v/>
      </c>
      <c r="J29" s="187"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1" t="str">
        <f>IF(C29="","",COUNTIFS(Tabla1[[#All],[sem 16]],"=P",Tabla1[[#All],[llave2]],Gráficos_!C29))</f>
        <v/>
      </c>
      <c r="AA29" s="187" t="str">
        <f t="shared" si="0"/>
        <v/>
      </c>
      <c r="AB29" t="str">
        <f t="shared" si="1"/>
        <v/>
      </c>
      <c r="AC29" s="62"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1" t="str">
        <f t="shared" si="12"/>
        <v/>
      </c>
      <c r="BA29" t="str">
        <f t="shared" si="15"/>
        <v/>
      </c>
    </row>
    <row r="30" spans="2:59">
      <c r="I30" t="str">
        <f>IF(C30="","",COUNTIFS(Tabla1[[#All],[¿Pasó a miembro?]],"Si",Tabla1[[#All],[Tipo Incrito]],"&lt;&gt;Pre-Inscrito",Tabla1[[#All],[llave2]],Gráficos_!C30))</f>
        <v/>
      </c>
      <c r="J30" s="187"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1" t="str">
        <f>IF(C30="","",COUNTIFS(Tabla1[[#All],[sem 16]],"=P",Tabla1[[#All],[llave2]],Gráficos_!C30))</f>
        <v/>
      </c>
      <c r="AA30" s="187" t="str">
        <f t="shared" si="0"/>
        <v/>
      </c>
      <c r="AB30" t="str">
        <f t="shared" si="1"/>
        <v/>
      </c>
      <c r="AC30" s="62"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1" t="str">
        <f t="shared" si="12"/>
        <v/>
      </c>
      <c r="BA30" t="str">
        <f t="shared" si="15"/>
        <v/>
      </c>
    </row>
    <row r="31" spans="2:59">
      <c r="I31" t="str">
        <f>IF(C31="","",COUNTIFS(Tabla1[[#All],[¿Pasó a miembro?]],"Si",Tabla1[[#All],[Tipo Incrito]],"&lt;&gt;Pre-Inscrito",Tabla1[[#All],[llave2]],Gráficos_!C31))</f>
        <v/>
      </c>
      <c r="J31" s="187"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1" t="str">
        <f>IF(C31="","",COUNTIFS(Tabla1[[#All],[sem 16]],"=P",Tabla1[[#All],[llave2]],Gráficos_!C31))</f>
        <v/>
      </c>
      <c r="AA31" s="187" t="str">
        <f t="shared" si="0"/>
        <v/>
      </c>
      <c r="AB31" t="str">
        <f t="shared" si="1"/>
        <v/>
      </c>
      <c r="AC31" s="62"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1" t="str">
        <f t="shared" si="12"/>
        <v/>
      </c>
      <c r="BA31" t="str">
        <f t="shared" si="15"/>
        <v/>
      </c>
    </row>
    <row r="32" spans="2:59">
      <c r="I32" t="str">
        <f>IF(C32="","",COUNTIFS(Tabla1[[#All],[¿Pasó a miembro?]],"Si",Tabla1[[#All],[Tipo Incrito]],"&lt;&gt;Pre-Inscrito",Tabla1[[#All],[llave2]],Gráficos_!C32))</f>
        <v/>
      </c>
      <c r="J32" s="187"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1" t="str">
        <f>IF(C32="","",COUNTIFS(Tabla1[[#All],[sem 16]],"=P",Tabla1[[#All],[llave2]],Gráficos_!C32))</f>
        <v/>
      </c>
      <c r="AA32" s="187" t="str">
        <f t="shared" si="0"/>
        <v/>
      </c>
      <c r="AB32" t="str">
        <f t="shared" si="1"/>
        <v/>
      </c>
      <c r="AC32" s="62"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1" t="str">
        <f t="shared" si="12"/>
        <v/>
      </c>
      <c r="BA32" t="str">
        <f t="shared" si="15"/>
        <v/>
      </c>
    </row>
    <row r="33" spans="4:96">
      <c r="I33" t="str">
        <f>IF(C33="","",COUNTIFS(Tabla1[[#All],[¿Pasó a miembro?]],"Si",Tabla1[[#All],[Tipo Incrito]],"&lt;&gt;Pre-Inscrito",Tabla1[[#All],[llave2]],Gráficos_!C33))</f>
        <v/>
      </c>
      <c r="J33" s="187"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1" t="str">
        <f>IF(C33="","",COUNTIFS(Tabla1[[#All],[sem 16]],"=P",Tabla1[[#All],[llave2]],Gráficos_!C33))</f>
        <v/>
      </c>
      <c r="AA33" s="187" t="str">
        <f t="shared" si="0"/>
        <v/>
      </c>
      <c r="AB33" t="str">
        <f t="shared" si="1"/>
        <v/>
      </c>
      <c r="AC33" s="62"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1" t="str">
        <f t="shared" si="12"/>
        <v/>
      </c>
      <c r="BA33" t="str">
        <f t="shared" si="15"/>
        <v/>
      </c>
    </row>
    <row r="34" spans="4:96">
      <c r="I34" t="str">
        <f>IF(C34="","",COUNTIFS(Tabla1[[#All],[¿Pasó a miembro?]],"Si",Tabla1[[#All],[Tipo Incrito]],"&lt;&gt;Pre-Inscrito",Tabla1[[#All],[llave2]],Gráficos_!C34))</f>
        <v/>
      </c>
      <c r="J34" s="187"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1" t="str">
        <f>IF(C34="","",COUNTIFS(Tabla1[[#All],[sem 16]],"=P",Tabla1[[#All],[llave2]],Gráficos_!C34))</f>
        <v/>
      </c>
      <c r="AA34" s="187" t="str">
        <f t="shared" si="0"/>
        <v/>
      </c>
      <c r="AB34" t="str">
        <f t="shared" si="1"/>
        <v/>
      </c>
      <c r="AC34" s="62"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1" t="str">
        <f t="shared" si="12"/>
        <v/>
      </c>
      <c r="BA34" t="str">
        <f t="shared" si="15"/>
        <v/>
      </c>
    </row>
    <row r="35" spans="4:96">
      <c r="I35" t="str">
        <f>IF(C35="","",COUNTIFS(Tabla1[[#All],[¿Pasó a miembro?]],"Si",Tabla1[[#All],[Tipo Incrito]],"&lt;&gt;Pre-Inscrito",Tabla1[[#All],[llave2]],Gráficos_!C35))</f>
        <v/>
      </c>
      <c r="J35" s="187"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1" t="str">
        <f>IF(C35="","",COUNTIFS(Tabla1[[#All],[sem 16]],"=P",Tabla1[[#All],[llave2]],Gráficos_!C35))</f>
        <v/>
      </c>
      <c r="AA35" s="187" t="str">
        <f t="shared" si="0"/>
        <v/>
      </c>
      <c r="AB35" t="str">
        <f t="shared" si="1"/>
        <v/>
      </c>
      <c r="AC35" s="62"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1" t="str">
        <f t="shared" si="12"/>
        <v/>
      </c>
      <c r="BA35" t="str">
        <f t="shared" si="15"/>
        <v/>
      </c>
    </row>
    <row r="36" spans="4:96">
      <c r="I36" t="str">
        <f>IF(C36="","",COUNTIFS(Tabla1[[#All],[¿Pasó a miembro?]],"Si",Tabla1[[#All],[Tipo Incrito]],"&lt;&gt;Pre-Inscrito",Tabla1[[#All],[llave2]],Gráficos_!C36))</f>
        <v/>
      </c>
      <c r="J36" s="187"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1" t="str">
        <f>IF(C36="","",COUNTIFS(Tabla1[[#All],[sem 16]],"=P",Tabla1[[#All],[llave2]],Gráficos_!C36))</f>
        <v/>
      </c>
      <c r="AA36" s="187" t="str">
        <f t="shared" si="0"/>
        <v/>
      </c>
      <c r="AB36" t="str">
        <f t="shared" si="1"/>
        <v/>
      </c>
      <c r="AC36" s="62"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1" t="str">
        <f t="shared" si="12"/>
        <v/>
      </c>
      <c r="BA36" t="str">
        <f t="shared" si="15"/>
        <v/>
      </c>
    </row>
    <row r="37" spans="4:96">
      <c r="I37" t="str">
        <f>IF(C37="","",COUNTIFS(Tabla1[[#All],[¿Pasó a miembro?]],"Si",Tabla1[[#All],[Tipo Incrito]],"&lt;&gt;Pre-Inscrito",Tabla1[[#All],[llave2]],Gráficos_!C37))</f>
        <v/>
      </c>
      <c r="J37" s="187"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1" t="str">
        <f>IF(C37="","",COUNTIFS(Tabla1[[#All],[sem 16]],"=P",Tabla1[[#All],[llave2]],Gráficos_!C37))</f>
        <v/>
      </c>
      <c r="AA37" s="187" t="str">
        <f t="shared" si="0"/>
        <v/>
      </c>
      <c r="AB37" t="str">
        <f t="shared" si="1"/>
        <v/>
      </c>
      <c r="AC37" s="62"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1" t="str">
        <f t="shared" si="12"/>
        <v/>
      </c>
      <c r="BA37" t="str">
        <f t="shared" si="15"/>
        <v/>
      </c>
    </row>
    <row r="38" spans="4:96">
      <c r="I38" t="str">
        <f>IF(C38="","",COUNTIFS(Tabla1[[#All],[¿Pasó a miembro?]],"Si",Tabla1[[#All],[Tipo Incrito]],"&lt;&gt;Pre-Inscrito",Tabla1[[#All],[llave2]],Gráficos_!C38))</f>
        <v/>
      </c>
      <c r="J38" s="187"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1" t="str">
        <f>IF(C38="","",COUNTIFS(Tabla1[[#All],[sem 16]],"=P",Tabla1[[#All],[llave2]],Gráficos_!C38))</f>
        <v/>
      </c>
      <c r="AA38" s="187" t="str">
        <f t="shared" si="0"/>
        <v/>
      </c>
      <c r="AB38" t="str">
        <f t="shared" si="1"/>
        <v/>
      </c>
      <c r="AC38" s="62"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1" t="str">
        <f t="shared" si="12"/>
        <v/>
      </c>
      <c r="BA38" t="str">
        <f t="shared" si="15"/>
        <v/>
      </c>
    </row>
    <row r="39" spans="4:96">
      <c r="I39" t="str">
        <f>IF(C39="","",COUNTIFS(Tabla1[[#All],[¿Pasó a miembro?]],"Si",Tabla1[[#All],[Tipo Incrito]],"&lt;&gt;Pre-Inscrito",Tabla1[[#All],[llave2]],Gráficos_!C39))</f>
        <v/>
      </c>
      <c r="J39" s="187"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1" t="str">
        <f>IF(C39="","",COUNTIFS(Tabla1[[#All],[sem 16]],"=P",Tabla1[[#All],[llave2]],Gráficos_!C39))</f>
        <v/>
      </c>
      <c r="AA39" s="187" t="str">
        <f t="shared" ref="AA39:AA70" si="17">IF(OR(C39="",C39="(En blanco)"),"",C39)</f>
        <v/>
      </c>
      <c r="AB39" t="str">
        <f t="shared" ref="AB39:AB70" si="18">IF(OR(D39="",D39="(En blanco)"),"",D39)</f>
        <v/>
      </c>
      <c r="AC39" s="62"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1" t="str">
        <f t="shared" si="12"/>
        <v/>
      </c>
      <c r="BA39" t="str">
        <f t="shared" si="15"/>
        <v/>
      </c>
    </row>
    <row r="40" spans="4:96">
      <c r="I40" t="str">
        <f>IF(C40="","",COUNTIFS(Tabla1[[#All],[¿Pasó a miembro?]],"Si",Tabla1[[#All],[Tipo Incrito]],"&lt;&gt;Pre-Inscrito",Tabla1[[#All],[llave2]],Gráficos_!C40))</f>
        <v/>
      </c>
      <c r="J40" s="187"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1" t="str">
        <f>IF(C40="","",COUNTIFS(Tabla1[[#All],[sem 16]],"=P",Tabla1[[#All],[llave2]],Gráficos_!C40))</f>
        <v/>
      </c>
      <c r="AA40" s="187" t="str">
        <f t="shared" si="17"/>
        <v/>
      </c>
      <c r="AB40" t="str">
        <f t="shared" si="18"/>
        <v/>
      </c>
      <c r="AC40" s="62"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1" t="str">
        <f t="shared" si="12"/>
        <v/>
      </c>
      <c r="BA40" t="str">
        <f t="shared" si="15"/>
        <v/>
      </c>
    </row>
    <row r="41" spans="4:96">
      <c r="D41" s="62"/>
      <c r="I41" t="str">
        <f>IF(C41="","",COUNTIFS(Tabla1[[#All],[¿Pasó a miembro?]],"Si",Tabla1[[#All],[Tipo Incrito]],"&lt;&gt;Pre-Inscrito",Tabla1[[#All],[llave2]],Gráficos_!C41))</f>
        <v/>
      </c>
      <c r="J41" s="187"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1" t="str">
        <f>IF(C41="","",COUNTIFS(Tabla1[[#All],[sem 16]],"=P",Tabla1[[#All],[llave2]],Gráficos_!C41))</f>
        <v/>
      </c>
      <c r="AA41" s="187" t="str">
        <f t="shared" si="17"/>
        <v/>
      </c>
      <c r="AB41" t="str">
        <f t="shared" si="18"/>
        <v/>
      </c>
      <c r="AC41" s="62"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1" t="str">
        <f t="shared" si="12"/>
        <v/>
      </c>
      <c r="BA41" t="str">
        <f t="shared" si="15"/>
        <v/>
      </c>
    </row>
    <row r="42" spans="4:96">
      <c r="D42" s="62"/>
      <c r="I42" t="str">
        <f>IF(C42="","",COUNTIFS(Tabla1[[#All],[¿Pasó a miembro?]],"Si",Tabla1[[#All],[Tipo Incrito]],"&lt;&gt;Pre-Inscrito",Tabla1[[#All],[llave2]],Gráficos_!C42))</f>
        <v/>
      </c>
      <c r="J42" s="187"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1" t="str">
        <f>IF(C42="","",COUNTIFS(Tabla1[[#All],[sem 16]],"=P",Tabla1[[#All],[llave2]],Gráficos_!C42))</f>
        <v/>
      </c>
      <c r="AA42" s="187" t="str">
        <f t="shared" si="17"/>
        <v/>
      </c>
      <c r="AB42" t="str">
        <f t="shared" si="18"/>
        <v/>
      </c>
      <c r="AC42" s="62"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1" t="str">
        <f t="shared" si="12"/>
        <v/>
      </c>
      <c r="BA42" t="str">
        <f t="shared" si="15"/>
        <v/>
      </c>
    </row>
    <row r="43" spans="4:96">
      <c r="D43" s="62"/>
      <c r="I43" t="str">
        <f>IF(C43="","",COUNTIFS(Tabla1[[#All],[¿Pasó a miembro?]],"Si",Tabla1[[#All],[Tipo Incrito]],"&lt;&gt;Pre-Inscrito",Tabla1[[#All],[llave2]],Gráficos_!C43))</f>
        <v/>
      </c>
      <c r="J43" s="187"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1" t="str">
        <f>IF(C43="","",COUNTIFS(Tabla1[[#All],[sem 16]],"=P",Tabla1[[#All],[llave2]],Gráficos_!C43))</f>
        <v/>
      </c>
      <c r="AA43" s="187" t="str">
        <f t="shared" si="17"/>
        <v/>
      </c>
      <c r="AB43" t="str">
        <f t="shared" si="18"/>
        <v/>
      </c>
      <c r="AC43" s="62"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1" t="str">
        <f t="shared" si="12"/>
        <v/>
      </c>
      <c r="BA43" t="str">
        <f t="shared" si="15"/>
        <v/>
      </c>
    </row>
    <row r="44" spans="4:96">
      <c r="I44" t="str">
        <f>IF(C44="","",COUNTIFS(Tabla1[[#All],[¿Pasó a miembro?]],"Si",Tabla1[[#All],[Tipo Incrito]],"&lt;&gt;Pre-Inscrito",Tabla1[[#All],[llave2]],Gráficos_!C44))</f>
        <v/>
      </c>
      <c r="J44" s="187"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1" t="str">
        <f>IF(C44="","",COUNTIFS(Tabla1[[#All],[sem 16]],"=P",Tabla1[[#All],[llave2]],Gráficos_!C44))</f>
        <v/>
      </c>
      <c r="AA44" s="187" t="str">
        <f t="shared" si="17"/>
        <v/>
      </c>
      <c r="AB44" t="str">
        <f t="shared" si="18"/>
        <v/>
      </c>
      <c r="AC44" s="62"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1" t="str">
        <f t="shared" si="12"/>
        <v/>
      </c>
      <c r="BA44" t="str">
        <f t="shared" si="15"/>
        <v/>
      </c>
      <c r="CM44" s="186" t="s">
        <v>14</v>
      </c>
      <c r="CN44" s="186" t="s">
        <v>23</v>
      </c>
      <c r="CO44" s="186" t="s">
        <v>24</v>
      </c>
      <c r="CP44" t="s">
        <v>657</v>
      </c>
      <c r="CQ44" t="s">
        <v>658</v>
      </c>
      <c r="CR44" t="s">
        <v>659</v>
      </c>
    </row>
    <row r="45" spans="4:96">
      <c r="I45" t="str">
        <f>IF(C45="","",COUNTIFS(Tabla1[[#All],[¿Pasó a miembro?]],"Si",Tabla1[[#All],[Tipo Incrito]],"&lt;&gt;Pre-Inscrito",Tabla1[[#All],[llave2]],Gráficos_!C45))</f>
        <v/>
      </c>
      <c r="J45" s="187"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1" t="str">
        <f>IF(C45="","",COUNTIFS(Tabla1[[#All],[sem 16]],"=P",Tabla1[[#All],[llave2]],Gráficos_!C45))</f>
        <v/>
      </c>
      <c r="AA45" s="187" t="str">
        <f t="shared" si="17"/>
        <v/>
      </c>
      <c r="AB45" t="str">
        <f t="shared" si="18"/>
        <v/>
      </c>
      <c r="AC45" s="62"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1" t="str">
        <f t="shared" si="12"/>
        <v/>
      </c>
      <c r="BA45" t="str">
        <f t="shared" si="15"/>
        <v/>
      </c>
      <c r="CM45" t="s">
        <v>660</v>
      </c>
      <c r="CN45" t="s">
        <v>660</v>
      </c>
      <c r="CP45" s="328">
        <v>0</v>
      </c>
      <c r="CQ45" s="328">
        <v>0</v>
      </c>
      <c r="CR45" s="206" t="e">
        <v>#DIV/0!</v>
      </c>
    </row>
    <row r="46" spans="4:96">
      <c r="I46" t="str">
        <f>IF(C46="","",COUNTIFS(Tabla1[[#All],[¿Pasó a miembro?]],"Si",Tabla1[[#All],[Tipo Incrito]],"&lt;&gt;Pre-Inscrito",Tabla1[[#All],[llave2]],Gráficos_!C46))</f>
        <v/>
      </c>
      <c r="J46" s="187"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1" t="str">
        <f>IF(C46="","",COUNTIFS(Tabla1[[#All],[sem 16]],"=P",Tabla1[[#All],[llave2]],Gráficos_!C46))</f>
        <v/>
      </c>
      <c r="AA46" s="187" t="str">
        <f t="shared" si="17"/>
        <v/>
      </c>
      <c r="AB46" t="str">
        <f t="shared" si="18"/>
        <v/>
      </c>
      <c r="AC46" s="62"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1" t="str">
        <f t="shared" si="12"/>
        <v/>
      </c>
      <c r="BA46" t="str">
        <f t="shared" si="15"/>
        <v/>
      </c>
      <c r="CM46" s="62">
        <v>45670</v>
      </c>
      <c r="CN46" t="s">
        <v>639</v>
      </c>
      <c r="CO46" t="s">
        <v>82</v>
      </c>
      <c r="CP46" s="328">
        <v>7</v>
      </c>
      <c r="CQ46" s="328">
        <v>0</v>
      </c>
      <c r="CR46" s="206">
        <v>0</v>
      </c>
    </row>
    <row r="47" spans="4:96">
      <c r="I47" t="str">
        <f>IF(C47="","",COUNTIFS(Tabla1[[#All],[¿Pasó a miembro?]],"Si",Tabla1[[#All],[Tipo Incrito]],"&lt;&gt;Pre-Inscrito",Tabla1[[#All],[llave2]],Gráficos_!C47))</f>
        <v/>
      </c>
      <c r="J47" s="187"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1" t="str">
        <f>IF(C47="","",COUNTIFS(Tabla1[[#All],[sem 16]],"=P",Tabla1[[#All],[llave2]],Gráficos_!C47))</f>
        <v/>
      </c>
      <c r="AA47" s="187" t="str">
        <f t="shared" si="17"/>
        <v/>
      </c>
      <c r="AB47" t="str">
        <f t="shared" si="18"/>
        <v/>
      </c>
      <c r="AC47" s="62"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1" t="str">
        <f t="shared" si="12"/>
        <v/>
      </c>
      <c r="BA47" t="str">
        <f t="shared" si="15"/>
        <v/>
      </c>
      <c r="CM47" s="62">
        <v>45670</v>
      </c>
      <c r="CN47" t="s">
        <v>640</v>
      </c>
      <c r="CO47" t="s">
        <v>82</v>
      </c>
      <c r="CP47" s="328">
        <v>1</v>
      </c>
      <c r="CQ47" s="328">
        <v>0</v>
      </c>
      <c r="CR47" s="206">
        <v>0</v>
      </c>
    </row>
    <row r="48" spans="4:96">
      <c r="I48" t="str">
        <f>IF(C48="","",COUNTIFS(Tabla1[[#All],[¿Pasó a miembro?]],"Si",Tabla1[[#All],[Tipo Incrito]],"&lt;&gt;Pre-Inscrito",Tabla1[[#All],[llave2]],Gráficos_!C48))</f>
        <v/>
      </c>
      <c r="J48" s="187"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1" t="str">
        <f>IF(C48="","",COUNTIFS(Tabla1[[#All],[sem 16]],"=P",Tabla1[[#All],[llave2]],Gráficos_!C48))</f>
        <v/>
      </c>
      <c r="AA48" s="187" t="str">
        <f t="shared" si="17"/>
        <v/>
      </c>
      <c r="AB48" t="str">
        <f t="shared" si="18"/>
        <v/>
      </c>
      <c r="AC48" s="62"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1" t="str">
        <f t="shared" si="12"/>
        <v/>
      </c>
      <c r="BA48" t="str">
        <f t="shared" si="15"/>
        <v/>
      </c>
      <c r="CM48" s="62">
        <v>45670</v>
      </c>
      <c r="CN48" t="s">
        <v>641</v>
      </c>
      <c r="CO48" t="s">
        <v>82</v>
      </c>
      <c r="CP48" s="328">
        <v>1</v>
      </c>
      <c r="CQ48" s="328">
        <v>0</v>
      </c>
      <c r="CR48" s="206">
        <v>0</v>
      </c>
    </row>
    <row r="49" spans="9:96">
      <c r="I49" t="str">
        <f>IF(C49="","",COUNTIFS(Tabla1[[#All],[¿Pasó a miembro?]],"Si",Tabla1[[#All],[Tipo Incrito]],"&lt;&gt;Pre-Inscrito",Tabla1[[#All],[llave2]],Gráficos_!C49))</f>
        <v/>
      </c>
      <c r="J49" s="187"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1" t="str">
        <f>IF(C49="","",COUNTIFS(Tabla1[[#All],[sem 16]],"=P",Tabla1[[#All],[llave2]],Gráficos_!C49))</f>
        <v/>
      </c>
      <c r="AA49" s="187" t="str">
        <f t="shared" si="17"/>
        <v/>
      </c>
      <c r="AB49" t="str">
        <f t="shared" si="18"/>
        <v/>
      </c>
      <c r="AC49" s="62"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1" t="str">
        <f t="shared" si="12"/>
        <v/>
      </c>
      <c r="BA49" t="str">
        <f t="shared" si="15"/>
        <v/>
      </c>
      <c r="CM49" s="62">
        <v>45670</v>
      </c>
      <c r="CN49" t="s">
        <v>642</v>
      </c>
      <c r="CP49" s="328">
        <v>1</v>
      </c>
      <c r="CQ49" s="328">
        <v>0</v>
      </c>
      <c r="CR49" s="206">
        <v>0</v>
      </c>
    </row>
    <row r="50" spans="9:96">
      <c r="I50" t="str">
        <f>IF(C50="","",COUNTIFS(Tabla1[[#All],[¿Pasó a miembro?]],"Si",Tabla1[[#All],[Tipo Incrito]],"&lt;&gt;Pre-Inscrito",Tabla1[[#All],[llave2]],Gráficos_!C50))</f>
        <v/>
      </c>
      <c r="J50" s="187"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1" t="str">
        <f>IF(C50="","",COUNTIFS(Tabla1[[#All],[sem 16]],"=P",Tabla1[[#All],[llave2]],Gráficos_!C50))</f>
        <v/>
      </c>
      <c r="AA50" s="187" t="str">
        <f t="shared" si="17"/>
        <v/>
      </c>
      <c r="AB50" t="str">
        <f t="shared" si="18"/>
        <v/>
      </c>
      <c r="AC50" s="62"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1" t="str">
        <f t="shared" si="12"/>
        <v/>
      </c>
      <c r="BA50" t="str">
        <f t="shared" si="15"/>
        <v/>
      </c>
      <c r="CM50" s="62">
        <v>45670</v>
      </c>
      <c r="CN50" t="s">
        <v>643</v>
      </c>
      <c r="CO50" t="s">
        <v>383</v>
      </c>
      <c r="CP50" s="328">
        <v>1</v>
      </c>
      <c r="CQ50" s="328">
        <v>0</v>
      </c>
      <c r="CR50" s="206">
        <v>0</v>
      </c>
    </row>
    <row r="51" spans="9:96">
      <c r="I51" t="str">
        <f>IF(C51="","",COUNTIFS(Tabla1[[#All],[¿Pasó a miembro?]],"Si",Tabla1[[#All],[Tipo Incrito]],"&lt;&gt;Pre-Inscrito",Tabla1[[#All],[llave2]],Gráficos_!C51))</f>
        <v/>
      </c>
      <c r="J51" s="187"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1" t="str">
        <f>IF(C51="","",COUNTIFS(Tabla1[[#All],[sem 16]],"=P",Tabla1[[#All],[llave2]],Gráficos_!C51))</f>
        <v/>
      </c>
      <c r="AA51" s="187" t="str">
        <f t="shared" si="17"/>
        <v/>
      </c>
      <c r="AB51" t="str">
        <f t="shared" si="18"/>
        <v/>
      </c>
      <c r="AC51" s="62"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1" t="str">
        <f t="shared" si="12"/>
        <v/>
      </c>
      <c r="BA51" t="str">
        <f t="shared" si="15"/>
        <v/>
      </c>
      <c r="CM51" s="62">
        <v>45671</v>
      </c>
      <c r="CN51" t="s">
        <v>644</v>
      </c>
      <c r="CO51" t="s">
        <v>82</v>
      </c>
      <c r="CP51" s="328">
        <v>18</v>
      </c>
      <c r="CQ51" s="328">
        <v>0</v>
      </c>
      <c r="CR51" s="206">
        <v>0</v>
      </c>
    </row>
    <row r="52" spans="9:96">
      <c r="I52" t="str">
        <f>IF(C52="","",COUNTIFS(Tabla1[[#All],[¿Pasó a miembro?]],"Si",Tabla1[[#All],[Tipo Incrito]],"&lt;&gt;Pre-Inscrito",Tabla1[[#All],[llave2]],Gráficos_!C52))</f>
        <v/>
      </c>
      <c r="J52" s="187"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1" t="str">
        <f>IF(C52="","",COUNTIFS(Tabla1[[#All],[sem 16]],"=P",Tabla1[[#All],[llave2]],Gráficos_!C52))</f>
        <v/>
      </c>
      <c r="AA52" s="187" t="str">
        <f t="shared" si="17"/>
        <v/>
      </c>
      <c r="AB52" t="str">
        <f t="shared" si="18"/>
        <v/>
      </c>
      <c r="AC52" s="62"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1" t="str">
        <f t="shared" si="12"/>
        <v/>
      </c>
      <c r="BA52" t="str">
        <f t="shared" si="15"/>
        <v/>
      </c>
      <c r="CM52" s="62">
        <v>45671</v>
      </c>
      <c r="CN52" t="s">
        <v>645</v>
      </c>
      <c r="CO52" t="s">
        <v>82</v>
      </c>
      <c r="CP52" s="328">
        <v>1</v>
      </c>
      <c r="CQ52" s="328">
        <v>0</v>
      </c>
      <c r="CR52" s="206">
        <v>0</v>
      </c>
    </row>
    <row r="53" spans="9:96">
      <c r="I53" t="str">
        <f>IF(C53="","",COUNTIFS(Tabla1[[#All],[¿Pasó a miembro?]],"Si",Tabla1[[#All],[Tipo Incrito]],"&lt;&gt;Pre-Inscrito",Tabla1[[#All],[llave2]],Gráficos_!C53))</f>
        <v/>
      </c>
      <c r="J53" s="187"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1" t="str">
        <f>IF(C53="","",COUNTIFS(Tabla1[[#All],[sem 16]],"=P",Tabla1[[#All],[llave2]],Gráficos_!C53))</f>
        <v/>
      </c>
      <c r="AA53" s="187" t="str">
        <f t="shared" si="17"/>
        <v/>
      </c>
      <c r="AB53" t="str">
        <f t="shared" si="18"/>
        <v/>
      </c>
      <c r="AC53" s="62"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1" t="str">
        <f t="shared" si="12"/>
        <v/>
      </c>
      <c r="BA53" t="str">
        <f t="shared" si="15"/>
        <v/>
      </c>
      <c r="CM53" s="62">
        <v>45673</v>
      </c>
      <c r="CN53" t="s">
        <v>646</v>
      </c>
      <c r="CO53" t="s">
        <v>82</v>
      </c>
      <c r="CP53" s="328">
        <v>22</v>
      </c>
      <c r="CQ53" s="328">
        <v>0</v>
      </c>
      <c r="CR53" s="206">
        <v>0</v>
      </c>
    </row>
    <row r="54" spans="9:96">
      <c r="I54" t="str">
        <f>IF(C54="","",COUNTIFS(Tabla1[[#All],[¿Pasó a miembro?]],"Si",Tabla1[[#All],[Tipo Incrito]],"&lt;&gt;Pre-Inscrito",Tabla1[[#All],[llave2]],Gráficos_!C54))</f>
        <v/>
      </c>
      <c r="J54" s="187"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1" t="str">
        <f>IF(C54="","",COUNTIFS(Tabla1[[#All],[sem 16]],"=P",Tabla1[[#All],[llave2]],Gráficos_!C54))</f>
        <v/>
      </c>
      <c r="AA54" s="187" t="str">
        <f t="shared" si="17"/>
        <v/>
      </c>
      <c r="AB54" t="str">
        <f t="shared" si="18"/>
        <v/>
      </c>
      <c r="AC54" s="62"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1" t="str">
        <f t="shared" si="12"/>
        <v/>
      </c>
      <c r="BA54" t="str">
        <f t="shared" si="15"/>
        <v/>
      </c>
      <c r="CM54" s="62">
        <v>45698</v>
      </c>
      <c r="CN54" t="s">
        <v>647</v>
      </c>
      <c r="CO54" t="s">
        <v>82</v>
      </c>
      <c r="CP54" s="328">
        <v>13</v>
      </c>
      <c r="CQ54" s="328">
        <v>0</v>
      </c>
      <c r="CR54" s="206">
        <v>0</v>
      </c>
    </row>
    <row r="55" spans="9:96">
      <c r="I55" t="str">
        <f>IF(C55="","",COUNTIFS(Tabla1[[#All],[¿Pasó a miembro?]],"Si",Tabla1[[#All],[Tipo Incrito]],"&lt;&gt;Pre-Inscrito",Tabla1[[#All],[llave2]],Gráficos_!C55))</f>
        <v/>
      </c>
      <c r="J55" s="187"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1" t="str">
        <f>IF(C55="","",COUNTIFS(Tabla1[[#All],[sem 16]],"=P",Tabla1[[#All],[llave2]],Gráficos_!C55))</f>
        <v/>
      </c>
      <c r="AA55" s="187" t="str">
        <f t="shared" si="17"/>
        <v/>
      </c>
      <c r="AB55" t="str">
        <f t="shared" si="18"/>
        <v/>
      </c>
      <c r="AC55" s="62"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1" t="str">
        <f t="shared" si="12"/>
        <v/>
      </c>
      <c r="BA55" t="str">
        <f t="shared" si="15"/>
        <v/>
      </c>
      <c r="BJ55" s="184"/>
      <c r="BK55" s="184"/>
      <c r="BL55" s="184"/>
      <c r="BM55" s="184"/>
      <c r="BN55" s="184"/>
      <c r="BO55" s="184"/>
      <c r="BP55" s="184"/>
      <c r="BQ55" s="184"/>
      <c r="BR55" s="184"/>
      <c r="BS55" s="184"/>
      <c r="BT55" s="184"/>
      <c r="BU55" s="184"/>
      <c r="BV55" s="184"/>
      <c r="BW55" s="184"/>
      <c r="BX55" s="184"/>
      <c r="BY55" s="184"/>
      <c r="BZ55" s="184"/>
      <c r="CA55" s="184"/>
      <c r="CB55" s="184"/>
      <c r="CC55" s="184"/>
      <c r="CD55" s="184"/>
      <c r="CE55" s="184"/>
      <c r="CF55" s="184"/>
      <c r="CG55" s="184"/>
      <c r="CH55" s="184"/>
      <c r="CI55" s="184"/>
      <c r="CJ55" s="184"/>
      <c r="CM55" s="62">
        <v>45698</v>
      </c>
      <c r="CN55" t="s">
        <v>648</v>
      </c>
      <c r="CO55" t="s">
        <v>347</v>
      </c>
      <c r="CP55" s="328">
        <v>1</v>
      </c>
      <c r="CQ55" s="328">
        <v>0</v>
      </c>
      <c r="CR55" s="206">
        <v>0</v>
      </c>
    </row>
    <row r="56" spans="9:96">
      <c r="I56" t="str">
        <f>IF(C56="","",COUNTIFS(Tabla1[[#All],[¿Pasó a miembro?]],"Si",Tabla1[[#All],[Tipo Incrito]],"&lt;&gt;Pre-Inscrito",Tabla1[[#All],[llave2]],Gráficos_!C56))</f>
        <v/>
      </c>
      <c r="J56" s="187"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1" t="str">
        <f>IF(C56="","",COUNTIFS(Tabla1[[#All],[sem 16]],"=P",Tabla1[[#All],[llave2]],Gráficos_!C56))</f>
        <v/>
      </c>
      <c r="AA56" s="187" t="str">
        <f t="shared" si="17"/>
        <v/>
      </c>
      <c r="AB56" t="str">
        <f t="shared" si="18"/>
        <v/>
      </c>
      <c r="AC56" s="62"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1" t="str">
        <f t="shared" si="12"/>
        <v/>
      </c>
      <c r="BA56" t="str">
        <f t="shared" si="15"/>
        <v/>
      </c>
      <c r="CM56" s="62">
        <v>45698</v>
      </c>
      <c r="CN56" t="s">
        <v>649</v>
      </c>
      <c r="CO56" t="s">
        <v>347</v>
      </c>
      <c r="CP56" s="328">
        <v>1</v>
      </c>
      <c r="CQ56" s="328">
        <v>0</v>
      </c>
      <c r="CR56" s="206">
        <v>0</v>
      </c>
    </row>
    <row r="57" spans="9:96">
      <c r="I57" t="str">
        <f>IF(C57="","",COUNTIFS(Tabla1[[#All],[¿Pasó a miembro?]],"Si",Tabla1[[#All],[Tipo Incrito]],"&lt;&gt;Pre-Inscrito",Tabla1[[#All],[llave2]],Gráficos_!C57))</f>
        <v/>
      </c>
      <c r="J57" s="187"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1" t="str">
        <f>IF(C57="","",COUNTIFS(Tabla1[[#All],[sem 16]],"=P",Tabla1[[#All],[llave2]],Gráficos_!C57))</f>
        <v/>
      </c>
      <c r="AA57" s="187" t="str">
        <f t="shared" si="17"/>
        <v/>
      </c>
      <c r="AB57" t="str">
        <f t="shared" si="18"/>
        <v/>
      </c>
      <c r="AC57" s="62"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1" t="str">
        <f t="shared" si="12"/>
        <v/>
      </c>
      <c r="BA57" t="str">
        <f t="shared" si="15"/>
        <v/>
      </c>
      <c r="CM57" s="62">
        <v>45698</v>
      </c>
      <c r="CN57" t="s">
        <v>650</v>
      </c>
      <c r="CO57" t="s">
        <v>381</v>
      </c>
      <c r="CP57" s="328">
        <v>1</v>
      </c>
      <c r="CQ57" s="328">
        <v>0</v>
      </c>
      <c r="CR57" s="206">
        <v>0</v>
      </c>
    </row>
    <row r="58" spans="9:96">
      <c r="I58" t="str">
        <f>IF(C58="","",COUNTIFS(Tabla1[[#All],[¿Pasó a miembro?]],"Si",Tabla1[[#All],[Tipo Incrito]],"&lt;&gt;Pre-Inscrito",Tabla1[[#All],[llave2]],Gráficos_!C58))</f>
        <v/>
      </c>
      <c r="J58" s="187"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1" t="str">
        <f>IF(C58="","",COUNTIFS(Tabla1[[#All],[sem 16]],"=P",Tabla1[[#All],[llave2]],Gráficos_!C58))</f>
        <v/>
      </c>
      <c r="AA58" s="187" t="str">
        <f t="shared" si="17"/>
        <v/>
      </c>
      <c r="AB58" t="str">
        <f t="shared" si="18"/>
        <v/>
      </c>
      <c r="AC58" s="62"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1" t="str">
        <f t="shared" si="12"/>
        <v/>
      </c>
      <c r="BA58" t="str">
        <f t="shared" si="15"/>
        <v/>
      </c>
      <c r="CM58" s="62">
        <v>45698</v>
      </c>
      <c r="CN58" t="s">
        <v>651</v>
      </c>
      <c r="CO58" t="s">
        <v>383</v>
      </c>
      <c r="CP58" s="328">
        <v>4</v>
      </c>
      <c r="CQ58" s="328">
        <v>0</v>
      </c>
      <c r="CR58" s="206">
        <v>0</v>
      </c>
    </row>
    <row r="59" spans="9:96">
      <c r="I59" t="str">
        <f>IF(C59="","",COUNTIFS(Tabla1[[#All],[¿Pasó a miembro?]],"Si",Tabla1[[#All],[Tipo Incrito]],"&lt;&gt;Pre-Inscrito",Tabla1[[#All],[llave2]],Gráficos_!C59))</f>
        <v/>
      </c>
      <c r="J59" s="187"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1" t="str">
        <f>IF(C59="","",COUNTIFS(Tabla1[[#All],[sem 16]],"=P",Tabla1[[#All],[llave2]],Gráficos_!C59))</f>
        <v/>
      </c>
      <c r="AA59" s="187" t="str">
        <f t="shared" si="17"/>
        <v/>
      </c>
      <c r="AB59" t="str">
        <f t="shared" si="18"/>
        <v/>
      </c>
      <c r="AC59" s="62"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1" t="str">
        <f t="shared" si="12"/>
        <v/>
      </c>
      <c r="BA59" t="str">
        <f t="shared" si="15"/>
        <v/>
      </c>
      <c r="CM59" s="62">
        <v>45699</v>
      </c>
      <c r="CN59" t="s">
        <v>652</v>
      </c>
      <c r="CO59" t="s">
        <v>82</v>
      </c>
      <c r="CP59" s="328">
        <v>4</v>
      </c>
      <c r="CQ59" s="328">
        <v>0</v>
      </c>
      <c r="CR59" s="206">
        <v>0</v>
      </c>
    </row>
    <row r="60" spans="9:96">
      <c r="I60" t="str">
        <f>IF(C60="","",COUNTIFS(Tabla1[[#All],[¿Pasó a miembro?]],"Si",Tabla1[[#All],[Tipo Incrito]],"&lt;&gt;Pre-Inscrito",Tabla1[[#All],[llave2]],Gráficos_!C60))</f>
        <v/>
      </c>
      <c r="J60" s="187"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1" t="str">
        <f>IF(C60="","",COUNTIFS(Tabla1[[#All],[sem 16]],"=P",Tabla1[[#All],[llave2]],Gráficos_!C60))</f>
        <v/>
      </c>
      <c r="AA60" s="187" t="str">
        <f t="shared" si="17"/>
        <v/>
      </c>
      <c r="AB60" t="str">
        <f t="shared" si="18"/>
        <v/>
      </c>
      <c r="AC60" s="62"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1" t="str">
        <f t="shared" si="12"/>
        <v/>
      </c>
      <c r="BA60" t="str">
        <f t="shared" si="15"/>
        <v/>
      </c>
      <c r="CM60" s="62">
        <v>45699</v>
      </c>
      <c r="CN60" t="s">
        <v>653</v>
      </c>
      <c r="CO60" t="s">
        <v>396</v>
      </c>
      <c r="CP60" s="328">
        <v>1</v>
      </c>
      <c r="CQ60" s="328">
        <v>0</v>
      </c>
      <c r="CR60" s="206">
        <v>0</v>
      </c>
    </row>
    <row r="61" spans="9:96">
      <c r="I61" t="str">
        <f>IF(C61="","",COUNTIFS(Tabla1[[#All],[¿Pasó a miembro?]],"Si",Tabla1[[#All],[Tipo Incrito]],"&lt;&gt;Pre-Inscrito",Tabla1[[#All],[llave2]],Gráficos_!C61))</f>
        <v/>
      </c>
      <c r="J61" s="187"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1" t="str">
        <f>IF(C61="","",COUNTIFS(Tabla1[[#All],[sem 16]],"=P",Tabla1[[#All],[llave2]],Gráficos_!C61))</f>
        <v/>
      </c>
      <c r="AA61" s="187" t="str">
        <f t="shared" si="17"/>
        <v/>
      </c>
      <c r="AB61" t="str">
        <f t="shared" si="18"/>
        <v/>
      </c>
      <c r="AC61" s="62"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1" t="str">
        <f t="shared" si="12"/>
        <v/>
      </c>
      <c r="BA61" t="str">
        <f t="shared" si="15"/>
        <v/>
      </c>
      <c r="CM61" s="62">
        <v>45699</v>
      </c>
      <c r="CN61" t="s">
        <v>654</v>
      </c>
      <c r="CO61" t="s">
        <v>381</v>
      </c>
      <c r="CP61" s="328">
        <v>2</v>
      </c>
      <c r="CQ61" s="328">
        <v>0</v>
      </c>
      <c r="CR61" s="206">
        <v>0</v>
      </c>
    </row>
    <row r="62" spans="9:96">
      <c r="I62" t="str">
        <f>IF(C62="","",COUNTIFS(Tabla1[[#All],[¿Pasó a miembro?]],"Si",Tabla1[[#All],[Tipo Incrito]],"&lt;&gt;Pre-Inscrito",Tabla1[[#All],[llave2]],Gráficos_!C62))</f>
        <v/>
      </c>
      <c r="J62" s="187"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1" t="str">
        <f>IF(C62="","",COUNTIFS(Tabla1[[#All],[sem 16]],"=P",Tabla1[[#All],[llave2]],Gráficos_!C62))</f>
        <v/>
      </c>
      <c r="AA62" s="187" t="str">
        <f t="shared" si="17"/>
        <v/>
      </c>
      <c r="AB62" t="str">
        <f t="shared" si="18"/>
        <v/>
      </c>
      <c r="AC62" s="62"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1" t="str">
        <f t="shared" si="12"/>
        <v/>
      </c>
      <c r="BA62" t="str">
        <f t="shared" si="15"/>
        <v/>
      </c>
      <c r="CM62" s="62">
        <v>45699</v>
      </c>
      <c r="CN62" t="s">
        <v>655</v>
      </c>
      <c r="CO62" t="s">
        <v>383</v>
      </c>
      <c r="CP62" s="328">
        <v>2</v>
      </c>
      <c r="CQ62" s="328">
        <v>0</v>
      </c>
      <c r="CR62" s="206">
        <v>0</v>
      </c>
    </row>
    <row r="63" spans="9:96">
      <c r="I63" t="str">
        <f>IF(C63="","",COUNTIFS(Tabla1[[#All],[¿Pasó a miembro?]],"Si",Tabla1[[#All],[Tipo Incrito]],"&lt;&gt;Pre-Inscrito",Tabla1[[#All],[llave2]],Gráficos_!C63))</f>
        <v/>
      </c>
      <c r="J63" s="187"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1" t="str">
        <f>IF(C63="","",COUNTIFS(Tabla1[[#All],[sem 16]],"=P",Tabla1[[#All],[llave2]],Gráficos_!C63))</f>
        <v/>
      </c>
      <c r="AA63" s="187" t="str">
        <f t="shared" si="17"/>
        <v/>
      </c>
      <c r="AB63" t="str">
        <f t="shared" si="18"/>
        <v/>
      </c>
      <c r="AC63" s="62"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1" t="str">
        <f t="shared" si="12"/>
        <v/>
      </c>
      <c r="BA63" t="str">
        <f t="shared" si="15"/>
        <v/>
      </c>
      <c r="CM63" s="62">
        <v>45699</v>
      </c>
      <c r="CN63" t="s">
        <v>656</v>
      </c>
      <c r="CO63" t="s">
        <v>347</v>
      </c>
      <c r="CP63" s="328">
        <v>1</v>
      </c>
      <c r="CQ63" s="328">
        <v>0</v>
      </c>
      <c r="CR63" s="206">
        <v>0</v>
      </c>
    </row>
    <row r="64" spans="9:96">
      <c r="I64" t="str">
        <f>IF(C64="","",COUNTIFS(Tabla1[[#All],[¿Pasó a miembro?]],"Si",Tabla1[[#All],[Tipo Incrito]],"&lt;&gt;Pre-Inscrito",Tabla1[[#All],[llave2]],Gráficos_!C64))</f>
        <v/>
      </c>
      <c r="J64" s="187"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1" t="str">
        <f>IF(C64="","",COUNTIFS(Tabla1[[#All],[sem 16]],"=P",Tabla1[[#All],[llave2]],Gráficos_!C64))</f>
        <v/>
      </c>
      <c r="AA64" s="187" t="str">
        <f t="shared" si="17"/>
        <v/>
      </c>
      <c r="AB64" t="str">
        <f t="shared" si="18"/>
        <v/>
      </c>
      <c r="AC64" s="62"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1" t="str">
        <f t="shared" si="12"/>
        <v/>
      </c>
      <c r="BA64" t="str">
        <f t="shared" si="15"/>
        <v/>
      </c>
      <c r="CM64" t="s">
        <v>604</v>
      </c>
      <c r="CN64" t="s">
        <v>604</v>
      </c>
      <c r="CO64" t="s">
        <v>604</v>
      </c>
      <c r="CP64" s="328"/>
      <c r="CQ64" s="328"/>
      <c r="CR64" s="206" t="e">
        <v>#DIV/0!</v>
      </c>
    </row>
    <row r="65" spans="9:96">
      <c r="I65" t="str">
        <f>IF(C65="","",COUNTIFS(Tabla1[[#All],[¿Pasó a miembro?]],"Si",Tabla1[[#All],[Tipo Incrito]],"&lt;&gt;Pre-Inscrito",Tabla1[[#All],[llave2]],Gráficos_!C65))</f>
        <v/>
      </c>
      <c r="J65" s="187"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1" t="str">
        <f>IF(C65="","",COUNTIFS(Tabla1[[#All],[sem 16]],"=P",Tabla1[[#All],[llave2]],Gráficos_!C65))</f>
        <v/>
      </c>
      <c r="AA65" s="187" t="str">
        <f t="shared" si="17"/>
        <v/>
      </c>
      <c r="AB65" t="str">
        <f t="shared" si="18"/>
        <v/>
      </c>
      <c r="AC65" s="62"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1" t="str">
        <f t="shared" si="12"/>
        <v/>
      </c>
      <c r="BA65" t="str">
        <f t="shared" si="15"/>
        <v/>
      </c>
      <c r="CM65" t="s">
        <v>661</v>
      </c>
      <c r="CP65" s="328">
        <v>82</v>
      </c>
      <c r="CQ65" s="328">
        <v>0</v>
      </c>
      <c r="CR65" s="206">
        <v>0</v>
      </c>
    </row>
    <row r="66" spans="9:96">
      <c r="I66" t="str">
        <f>IF(C66="","",COUNTIFS(Tabla1[[#All],[¿Pasó a miembro?]],"Si",Tabla1[[#All],[Tipo Incrito]],"&lt;&gt;Pre-Inscrito",Tabla1[[#All],[llave2]],Gráficos_!C66))</f>
        <v/>
      </c>
      <c r="J66" s="187"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1" t="str">
        <f>IF(C66="","",COUNTIFS(Tabla1[[#All],[sem 16]],"=P",Tabla1[[#All],[llave2]],Gráficos_!C66))</f>
        <v/>
      </c>
      <c r="AA66" s="187" t="str">
        <f t="shared" si="17"/>
        <v/>
      </c>
      <c r="AB66" t="str">
        <f t="shared" si="18"/>
        <v/>
      </c>
      <c r="AC66" s="62"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1" t="str">
        <f t="shared" si="12"/>
        <v/>
      </c>
      <c r="BA66" t="str">
        <f t="shared" si="15"/>
        <v/>
      </c>
    </row>
    <row r="67" spans="9:96">
      <c r="I67" t="str">
        <f>IF(C67="","",COUNTIFS(Tabla1[[#All],[¿Pasó a miembro?]],"Si",Tabla1[[#All],[Tipo Incrito]],"&lt;&gt;Pre-Inscrito",Tabla1[[#All],[llave2]],Gráficos_!C67))</f>
        <v/>
      </c>
      <c r="J67" s="187"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1" t="str">
        <f>IF(C67="","",COUNTIFS(Tabla1[[#All],[sem 16]],"=P",Tabla1[[#All],[llave2]],Gráficos_!C67))</f>
        <v/>
      </c>
      <c r="AA67" s="187" t="str">
        <f t="shared" si="17"/>
        <v/>
      </c>
      <c r="AB67" t="str">
        <f t="shared" si="18"/>
        <v/>
      </c>
      <c r="AC67" s="62"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1" t="str">
        <f t="shared" si="12"/>
        <v/>
      </c>
      <c r="BA67" t="str">
        <f t="shared" si="15"/>
        <v/>
      </c>
    </row>
    <row r="68" spans="9:96">
      <c r="I68" t="str">
        <f>IF(C68="","",COUNTIFS(Tabla1[[#All],[¿Pasó a miembro?]],"Si",Tabla1[[#All],[Tipo Incrito]],"&lt;&gt;Pre-Inscrito",Tabla1[[#All],[llave2]],Gráficos_!C68))</f>
        <v/>
      </c>
      <c r="J68" s="187"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1" t="str">
        <f>IF(C68="","",COUNTIFS(Tabla1[[#All],[sem 16]],"=P",Tabla1[[#All],[llave2]],Gráficos_!C68))</f>
        <v/>
      </c>
      <c r="AA68" s="187" t="str">
        <f t="shared" si="17"/>
        <v/>
      </c>
      <c r="AB68" t="str">
        <f t="shared" si="18"/>
        <v/>
      </c>
      <c r="AC68" s="62"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1" t="str">
        <f t="shared" si="12"/>
        <v/>
      </c>
      <c r="BA68" t="str">
        <f t="shared" si="15"/>
        <v/>
      </c>
    </row>
    <row r="69" spans="9:96">
      <c r="I69" t="str">
        <f>IF(C69="","",COUNTIFS(Tabla1[[#All],[¿Pasó a miembro?]],"Si",Tabla1[[#All],[Tipo Incrito]],"&lt;&gt;Pre-Inscrito",Tabla1[[#All],[llave2]],Gráficos_!C69))</f>
        <v/>
      </c>
      <c r="J69" s="187"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1" t="str">
        <f>IF(C69="","",COUNTIFS(Tabla1[[#All],[sem 16]],"=P",Tabla1[[#All],[llave2]],Gráficos_!C69))</f>
        <v/>
      </c>
      <c r="AA69" s="187" t="str">
        <f t="shared" si="17"/>
        <v/>
      </c>
      <c r="AB69" t="str">
        <f t="shared" si="18"/>
        <v/>
      </c>
      <c r="AC69" s="62"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1" t="str">
        <f t="shared" si="12"/>
        <v/>
      </c>
      <c r="BA69" t="str">
        <f t="shared" si="15"/>
        <v/>
      </c>
    </row>
    <row r="70" spans="9:96">
      <c r="I70" t="str">
        <f>IF(C70="","",COUNTIFS(Tabla1[[#All],[¿Pasó a miembro?]],"Si",Tabla1[[#All],[Tipo Incrito]],"&lt;&gt;Pre-Inscrito",Tabla1[[#All],[llave2]],Gráficos_!C70))</f>
        <v/>
      </c>
      <c r="J70" s="187"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1" t="str">
        <f>IF(C70="","",COUNTIFS(Tabla1[[#All],[sem 16]],"=P",Tabla1[[#All],[llave2]],Gráficos_!C70))</f>
        <v/>
      </c>
      <c r="AA70" s="187" t="str">
        <f t="shared" si="17"/>
        <v/>
      </c>
      <c r="AB70" t="str">
        <f t="shared" si="18"/>
        <v/>
      </c>
      <c r="AC70" s="62"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1" t="str">
        <f t="shared" si="12"/>
        <v/>
      </c>
      <c r="BA70" t="str">
        <f t="shared" si="15"/>
        <v/>
      </c>
    </row>
    <row r="71" spans="9:96">
      <c r="I71" t="str">
        <f>IF(C71="","",COUNTIFS(Tabla1[[#All],[¿Pasó a miembro?]],"Si",Tabla1[[#All],[Tipo Incrito]],"&lt;&gt;Pre-Inscrito",Tabla1[[#All],[llave2]],Gráficos_!C71))</f>
        <v/>
      </c>
      <c r="J71" s="187"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1" t="str">
        <f>IF(C71="","",COUNTIFS(Tabla1[[#All],[sem 16]],"=P",Tabla1[[#All],[llave2]],Gráficos_!C71))</f>
        <v/>
      </c>
      <c r="AA71" s="187" t="str">
        <f t="shared" ref="AA71:AA102" si="26">IF(OR(C71="",C71="(En blanco)"),"",C71)</f>
        <v/>
      </c>
      <c r="AB71" t="str">
        <f t="shared" ref="AB71:AB102" si="27">IF(OR(D71="",D71="(En blanco)"),"",D71)</f>
        <v/>
      </c>
      <c r="AC71" s="62"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1" t="str">
        <f t="shared" ref="AZ71:AZ100" si="38">IF(Y71="","",Y71)</f>
        <v/>
      </c>
      <c r="BA71" t="str">
        <f t="shared" si="15"/>
        <v/>
      </c>
    </row>
    <row r="72" spans="9:96">
      <c r="I72" t="str">
        <f>IF(C72="","",COUNTIFS(Tabla1[[#All],[¿Pasó a miembro?]],"Si",Tabla1[[#All],[Tipo Incrito]],"&lt;&gt;Pre-Inscrito",Tabla1[[#All],[llave2]],Gráficos_!C72))</f>
        <v/>
      </c>
      <c r="J72" s="187"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1" t="str">
        <f>IF(C72="","",COUNTIFS(Tabla1[[#All],[sem 16]],"=P",Tabla1[[#All],[llave2]],Gráficos_!C72))</f>
        <v/>
      </c>
      <c r="AA72" s="187" t="str">
        <f t="shared" si="26"/>
        <v/>
      </c>
      <c r="AB72" t="str">
        <f t="shared" si="27"/>
        <v/>
      </c>
      <c r="AC72" s="62"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1" t="str">
        <f t="shared" si="38"/>
        <v/>
      </c>
      <c r="BA72" t="str">
        <f t="shared" ref="BA72:BA135" si="40">IF(I72="","",I72)</f>
        <v/>
      </c>
    </row>
    <row r="73" spans="9:96">
      <c r="I73" t="str">
        <f>IF(C73="","",COUNTIFS(Tabla1[[#All],[¿Pasó a miembro?]],"Si",Tabla1[[#All],[Tipo Incrito]],"&lt;&gt;Pre-Inscrito",Tabla1[[#All],[llave2]],Gráficos_!C73))</f>
        <v/>
      </c>
      <c r="J73" s="187"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1" t="str">
        <f>IF(C73="","",COUNTIFS(Tabla1[[#All],[sem 16]],"=P",Tabla1[[#All],[llave2]],Gráficos_!C73))</f>
        <v/>
      </c>
      <c r="AA73" s="187" t="str">
        <f t="shared" si="26"/>
        <v/>
      </c>
      <c r="AB73" t="str">
        <f t="shared" si="27"/>
        <v/>
      </c>
      <c r="AC73" s="62"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1" t="str">
        <f t="shared" si="38"/>
        <v/>
      </c>
      <c r="BA73" t="str">
        <f t="shared" si="40"/>
        <v/>
      </c>
    </row>
    <row r="74" spans="9:96">
      <c r="I74" t="str">
        <f>IF(C74="","",COUNTIFS(Tabla1[[#All],[¿Pasó a miembro?]],"Si",Tabla1[[#All],[Tipo Incrito]],"&lt;&gt;Pre-Inscrito",Tabla1[[#All],[llave2]],Gráficos_!C74))</f>
        <v/>
      </c>
      <c r="J74" s="187"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1" t="str">
        <f>IF(C74="","",COUNTIFS(Tabla1[[#All],[sem 16]],"=P",Tabla1[[#All],[llave2]],Gráficos_!C74))</f>
        <v/>
      </c>
      <c r="AA74" s="187" t="str">
        <f t="shared" si="26"/>
        <v/>
      </c>
      <c r="AB74" t="str">
        <f t="shared" si="27"/>
        <v/>
      </c>
      <c r="AC74" s="62"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1" t="str">
        <f t="shared" si="38"/>
        <v/>
      </c>
      <c r="BA74" t="str">
        <f t="shared" si="40"/>
        <v/>
      </c>
    </row>
    <row r="75" spans="9:96">
      <c r="I75" t="str">
        <f>IF(C75="","",COUNTIFS(Tabla1[[#All],[¿Pasó a miembro?]],"Si",Tabla1[[#All],[Tipo Incrito]],"&lt;&gt;Pre-Inscrito",Tabla1[[#All],[llave2]],Gráficos_!C75))</f>
        <v/>
      </c>
      <c r="J75" s="187"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1" t="str">
        <f>IF(C75="","",COUNTIFS(Tabla1[[#All],[sem 16]],"=P",Tabla1[[#All],[llave2]],Gráficos_!C75))</f>
        <v/>
      </c>
      <c r="AA75" s="187" t="str">
        <f t="shared" si="26"/>
        <v/>
      </c>
      <c r="AB75" t="str">
        <f t="shared" si="27"/>
        <v/>
      </c>
      <c r="AC75" s="62"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1" t="str">
        <f t="shared" si="38"/>
        <v/>
      </c>
      <c r="BA75" t="str">
        <f t="shared" si="40"/>
        <v/>
      </c>
    </row>
    <row r="76" spans="9:96">
      <c r="I76" t="str">
        <f>IF(C76="","",COUNTIFS(Tabla1[[#All],[¿Pasó a miembro?]],"Si",Tabla1[[#All],[Tipo Incrito]],"&lt;&gt;Pre-Inscrito",Tabla1[[#All],[llave2]],Gráficos_!C76))</f>
        <v/>
      </c>
      <c r="J76" s="187"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1" t="str">
        <f>IF(C76="","",COUNTIFS(Tabla1[[#All],[sem 16]],"=P",Tabla1[[#All],[llave2]],Gráficos_!C76))</f>
        <v/>
      </c>
      <c r="AA76" s="187" t="str">
        <f t="shared" si="26"/>
        <v/>
      </c>
      <c r="AB76" t="str">
        <f t="shared" si="27"/>
        <v/>
      </c>
      <c r="AC76" s="62"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1" t="str">
        <f t="shared" si="38"/>
        <v/>
      </c>
      <c r="BA76" t="str">
        <f t="shared" si="40"/>
        <v/>
      </c>
    </row>
    <row r="77" spans="9:96">
      <c r="I77" t="str">
        <f>IF(C77="","",COUNTIFS(Tabla1[[#All],[¿Pasó a miembro?]],"Si",Tabla1[[#All],[Tipo Incrito]],"&lt;&gt;Pre-Inscrito",Tabla1[[#All],[llave2]],Gráficos_!C77))</f>
        <v/>
      </c>
      <c r="J77" s="187"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1" t="str">
        <f>IF(C77="","",COUNTIFS(Tabla1[[#All],[sem 16]],"=P",Tabla1[[#All],[llave2]],Gráficos_!C77))</f>
        <v/>
      </c>
      <c r="AA77" s="187" t="str">
        <f t="shared" si="26"/>
        <v/>
      </c>
      <c r="AB77" t="str">
        <f t="shared" si="27"/>
        <v/>
      </c>
      <c r="AC77" s="62"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1" t="str">
        <f t="shared" si="38"/>
        <v/>
      </c>
      <c r="BA77" t="str">
        <f t="shared" si="40"/>
        <v/>
      </c>
    </row>
    <row r="78" spans="9:96">
      <c r="I78" t="str">
        <f>IF(C78="","",COUNTIFS(Tabla1[[#All],[¿Pasó a miembro?]],"Si",Tabla1[[#All],[Tipo Incrito]],"&lt;&gt;Pre-Inscrito",Tabla1[[#All],[llave2]],Gráficos_!C78))</f>
        <v/>
      </c>
      <c r="J78" s="187"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1" t="str">
        <f>IF(C78="","",COUNTIFS(Tabla1[[#All],[sem 16]],"=P",Tabla1[[#All],[llave2]],Gráficos_!C78))</f>
        <v/>
      </c>
      <c r="AA78" s="187" t="str">
        <f t="shared" si="26"/>
        <v/>
      </c>
      <c r="AB78" t="str">
        <f t="shared" si="27"/>
        <v/>
      </c>
      <c r="AC78" s="62"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1" t="str">
        <f t="shared" si="38"/>
        <v/>
      </c>
      <c r="BA78" t="str">
        <f t="shared" si="40"/>
        <v/>
      </c>
    </row>
    <row r="79" spans="9:96">
      <c r="I79" t="str">
        <f>IF(C79="","",COUNTIFS(Tabla1[[#All],[¿Pasó a miembro?]],"Si",Tabla1[[#All],[Tipo Incrito]],"&lt;&gt;Pre-Inscrito",Tabla1[[#All],[llave2]],Gráficos_!C79))</f>
        <v/>
      </c>
      <c r="J79" s="187"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1" t="str">
        <f>IF(C79="","",COUNTIFS(Tabla1[[#All],[sem 16]],"=P",Tabla1[[#All],[llave2]],Gráficos_!C79))</f>
        <v/>
      </c>
      <c r="AA79" s="187" t="str">
        <f t="shared" si="26"/>
        <v/>
      </c>
      <c r="AB79" t="str">
        <f t="shared" si="27"/>
        <v/>
      </c>
      <c r="AC79" s="62"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1" t="str">
        <f t="shared" si="38"/>
        <v/>
      </c>
      <c r="BA79" t="str">
        <f t="shared" si="40"/>
        <v/>
      </c>
    </row>
    <row r="80" spans="9:96">
      <c r="I80" t="str">
        <f>IF(C80="","",COUNTIFS(Tabla1[[#All],[¿Pasó a miembro?]],"Si",Tabla1[[#All],[Tipo Incrito]],"&lt;&gt;Pre-Inscrito",Tabla1[[#All],[llave2]],Gráficos_!C80))</f>
        <v/>
      </c>
      <c r="J80" s="187"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1" t="str">
        <f>IF(C80="","",COUNTIFS(Tabla1[[#All],[sem 16]],"=P",Tabla1[[#All],[llave2]],Gráficos_!C80))</f>
        <v/>
      </c>
      <c r="AA80" s="187" t="str">
        <f t="shared" si="26"/>
        <v/>
      </c>
      <c r="AB80" t="str">
        <f t="shared" si="27"/>
        <v/>
      </c>
      <c r="AC80" s="62"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1" t="str">
        <f t="shared" si="38"/>
        <v/>
      </c>
      <c r="BA80" t="str">
        <f t="shared" si="40"/>
        <v/>
      </c>
    </row>
    <row r="81" spans="9:53">
      <c r="I81" t="str">
        <f>IF(C81="","",COUNTIFS(Tabla1[[#All],[¿Pasó a miembro?]],"Si",Tabla1[[#All],[Tipo Incrito]],"&lt;&gt;Pre-Inscrito",Tabla1[[#All],[llave2]],Gráficos_!C81))</f>
        <v/>
      </c>
      <c r="J81" s="187"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1" t="str">
        <f>IF(C81="","",COUNTIFS(Tabla1[[#All],[sem 16]],"=P",Tabla1[[#All],[llave2]],Gráficos_!C81))</f>
        <v/>
      </c>
      <c r="AA81" s="187" t="str">
        <f t="shared" si="26"/>
        <v/>
      </c>
      <c r="AB81" t="str">
        <f t="shared" si="27"/>
        <v/>
      </c>
      <c r="AC81" s="62"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1" t="str">
        <f t="shared" si="38"/>
        <v/>
      </c>
      <c r="BA81" t="str">
        <f t="shared" si="40"/>
        <v/>
      </c>
    </row>
    <row r="82" spans="9:53">
      <c r="I82" t="str">
        <f>IF(C82="","",COUNTIFS(Tabla1[[#All],[¿Pasó a miembro?]],"Si",Tabla1[[#All],[Tipo Incrito]],"&lt;&gt;Pre-Inscrito",Tabla1[[#All],[llave2]],Gráficos_!C82))</f>
        <v/>
      </c>
      <c r="J82" s="187"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1" t="str">
        <f>IF(C82="","",COUNTIFS(Tabla1[[#All],[sem 16]],"=P",Tabla1[[#All],[llave2]],Gráficos_!C82))</f>
        <v/>
      </c>
      <c r="AA82" s="187" t="str">
        <f t="shared" si="26"/>
        <v/>
      </c>
      <c r="AB82" t="str">
        <f t="shared" si="27"/>
        <v/>
      </c>
      <c r="AC82" s="62"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1" t="str">
        <f t="shared" si="38"/>
        <v/>
      </c>
      <c r="BA82" t="str">
        <f t="shared" si="40"/>
        <v/>
      </c>
    </row>
    <row r="83" spans="9:53">
      <c r="I83" t="str">
        <f>IF(C83="","",COUNTIFS(Tabla1[[#All],[¿Pasó a miembro?]],"Si",Tabla1[[#All],[Tipo Incrito]],"&lt;&gt;Pre-Inscrito",Tabla1[[#All],[llave2]],Gráficos_!C83))</f>
        <v/>
      </c>
      <c r="J83" s="187"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1" t="str">
        <f>IF(C83="","",COUNTIFS(Tabla1[[#All],[sem 16]],"=P",Tabla1[[#All],[llave2]],Gráficos_!C83))</f>
        <v/>
      </c>
      <c r="AA83" s="187" t="str">
        <f t="shared" si="26"/>
        <v/>
      </c>
      <c r="AB83" t="str">
        <f t="shared" si="27"/>
        <v/>
      </c>
      <c r="AC83" s="62"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1" t="str">
        <f t="shared" si="38"/>
        <v/>
      </c>
      <c r="BA83" t="str">
        <f t="shared" si="40"/>
        <v/>
      </c>
    </row>
    <row r="84" spans="9:53">
      <c r="I84" t="str">
        <f>IF(C84="","",COUNTIFS(Tabla1[[#All],[¿Pasó a miembro?]],"Si",Tabla1[[#All],[Tipo Incrito]],"&lt;&gt;Pre-Inscrito",Tabla1[[#All],[llave2]],Gráficos_!C84))</f>
        <v/>
      </c>
      <c r="J84" s="187"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1" t="str">
        <f>IF(C84="","",COUNTIFS(Tabla1[[#All],[sem 16]],"=P",Tabla1[[#All],[llave2]],Gráficos_!C84))</f>
        <v/>
      </c>
      <c r="AA84" s="187" t="str">
        <f t="shared" si="26"/>
        <v/>
      </c>
      <c r="AB84" t="str">
        <f t="shared" si="27"/>
        <v/>
      </c>
      <c r="AC84" s="62"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1" t="str">
        <f t="shared" si="38"/>
        <v/>
      </c>
      <c r="BA84" t="str">
        <f t="shared" si="40"/>
        <v/>
      </c>
    </row>
    <row r="85" spans="9:53">
      <c r="I85" t="str">
        <f>IF(C85="","",COUNTIFS(Tabla1[[#All],[¿Pasó a miembro?]],"Si",Tabla1[[#All],[Tipo Incrito]],"&lt;&gt;Pre-Inscrito",Tabla1[[#All],[llave2]],Gráficos_!C85))</f>
        <v/>
      </c>
      <c r="J85" s="187"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1" t="str">
        <f>IF(C85="","",COUNTIFS(Tabla1[[#All],[sem 16]],"=P",Tabla1[[#All],[llave2]],Gráficos_!C85))</f>
        <v/>
      </c>
      <c r="AA85" s="187" t="str">
        <f t="shared" si="26"/>
        <v/>
      </c>
      <c r="AB85" t="str">
        <f t="shared" si="27"/>
        <v/>
      </c>
      <c r="AC85" s="62"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1" t="str">
        <f t="shared" si="38"/>
        <v/>
      </c>
      <c r="BA85" t="str">
        <f t="shared" si="40"/>
        <v/>
      </c>
    </row>
    <row r="86" spans="9:53">
      <c r="I86" t="str">
        <f>IF(C86="","",COUNTIFS(Tabla1[[#All],[¿Pasó a miembro?]],"Si",Tabla1[[#All],[Tipo Incrito]],"&lt;&gt;Pre-Inscrito",Tabla1[[#All],[llave2]],Gráficos_!C86))</f>
        <v/>
      </c>
      <c r="J86" s="187"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1" t="str">
        <f>IF(C86="","",COUNTIFS(Tabla1[[#All],[sem 16]],"=P",Tabla1[[#All],[llave2]],Gráficos_!C86))</f>
        <v/>
      </c>
      <c r="AA86" s="187" t="str">
        <f t="shared" si="26"/>
        <v/>
      </c>
      <c r="AB86" t="str">
        <f t="shared" si="27"/>
        <v/>
      </c>
      <c r="AC86" s="62"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1" t="str">
        <f t="shared" si="38"/>
        <v/>
      </c>
      <c r="BA86" t="str">
        <f t="shared" si="40"/>
        <v/>
      </c>
    </row>
    <row r="87" spans="9:53">
      <c r="I87" t="str">
        <f>IF(C87="","",COUNTIFS(Tabla1[[#All],[¿Pasó a miembro?]],"Si",Tabla1[[#All],[Tipo Incrito]],"&lt;&gt;Pre-Inscrito",Tabla1[[#All],[llave2]],Gráficos_!C87))</f>
        <v/>
      </c>
      <c r="J87" s="187"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1" t="str">
        <f>IF(C87="","",COUNTIFS(Tabla1[[#All],[sem 16]],"=P",Tabla1[[#All],[llave2]],Gráficos_!C87))</f>
        <v/>
      </c>
      <c r="AA87" s="187" t="str">
        <f t="shared" si="26"/>
        <v/>
      </c>
      <c r="AB87" t="str">
        <f t="shared" si="27"/>
        <v/>
      </c>
      <c r="AC87" s="62"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1" t="str">
        <f t="shared" si="38"/>
        <v/>
      </c>
      <c r="BA87" t="str">
        <f t="shared" si="40"/>
        <v/>
      </c>
    </row>
    <row r="88" spans="9:53">
      <c r="I88" t="str">
        <f>IF(C88="","",COUNTIFS(Tabla1[[#All],[¿Pasó a miembro?]],"Si",Tabla1[[#All],[Tipo Incrito]],"&lt;&gt;Pre-Inscrito",Tabla1[[#All],[llave2]],Gráficos_!C88))</f>
        <v/>
      </c>
      <c r="J88" s="187"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1" t="str">
        <f>IF(C88="","",COUNTIFS(Tabla1[[#All],[sem 16]],"=P",Tabla1[[#All],[llave2]],Gráficos_!C88))</f>
        <v/>
      </c>
      <c r="AA88" s="187" t="str">
        <f t="shared" si="26"/>
        <v/>
      </c>
      <c r="AB88" t="str">
        <f t="shared" si="27"/>
        <v/>
      </c>
      <c r="AC88" s="62"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1" t="str">
        <f t="shared" si="38"/>
        <v/>
      </c>
      <c r="BA88" t="str">
        <f t="shared" si="40"/>
        <v/>
      </c>
    </row>
    <row r="89" spans="9:53">
      <c r="I89" t="str">
        <f>IF(C89="","",COUNTIFS(Tabla1[[#All],[¿Pasó a miembro?]],"Si",Tabla1[[#All],[Tipo Incrito]],"&lt;&gt;Pre-Inscrito",Tabla1[[#All],[llave2]],Gráficos_!C89))</f>
        <v/>
      </c>
      <c r="J89" s="187"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1" t="str">
        <f>IF(C89="","",COUNTIFS(Tabla1[[#All],[sem 16]],"=P",Tabla1[[#All],[llave2]],Gráficos_!C89))</f>
        <v/>
      </c>
      <c r="AA89" s="187" t="str">
        <f t="shared" si="26"/>
        <v/>
      </c>
      <c r="AB89" t="str">
        <f t="shared" si="27"/>
        <v/>
      </c>
      <c r="AC89" s="62"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1" t="str">
        <f t="shared" si="38"/>
        <v/>
      </c>
      <c r="BA89" t="str">
        <f t="shared" si="40"/>
        <v/>
      </c>
    </row>
    <row r="90" spans="9:53">
      <c r="I90" t="str">
        <f>IF(C90="","",COUNTIFS(Tabla1[[#All],[¿Pasó a miembro?]],"Si",Tabla1[[#All],[Tipo Incrito]],"&lt;&gt;Pre-Inscrito",Tabla1[[#All],[llave2]],Gráficos_!C90))</f>
        <v/>
      </c>
      <c r="J90" s="187"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1" t="str">
        <f>IF(C90="","",COUNTIFS(Tabla1[[#All],[sem 16]],"=P",Tabla1[[#All],[llave2]],Gráficos_!C90))</f>
        <v/>
      </c>
      <c r="AA90" s="187" t="str">
        <f t="shared" si="26"/>
        <v/>
      </c>
      <c r="AB90" t="str">
        <f t="shared" si="27"/>
        <v/>
      </c>
      <c r="AC90" s="62"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1" t="str">
        <f t="shared" si="38"/>
        <v/>
      </c>
      <c r="BA90" t="str">
        <f t="shared" si="40"/>
        <v/>
      </c>
    </row>
    <row r="91" spans="9:53">
      <c r="I91" t="str">
        <f>IF(C91="","",COUNTIFS(Tabla1[[#All],[¿Pasó a miembro?]],"Si",Tabla1[[#All],[Tipo Incrito]],"&lt;&gt;Pre-Inscrito",Tabla1[[#All],[llave2]],Gráficos_!C91))</f>
        <v/>
      </c>
      <c r="J91" s="187"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1" t="str">
        <f>IF(C91="","",COUNTIFS(Tabla1[[#All],[sem 16]],"=P",Tabla1[[#All],[llave2]],Gráficos_!C91))</f>
        <v/>
      </c>
      <c r="AA91" s="187" t="str">
        <f t="shared" si="26"/>
        <v/>
      </c>
      <c r="AB91" t="str">
        <f t="shared" si="27"/>
        <v/>
      </c>
      <c r="AC91" s="62"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1" t="str">
        <f t="shared" si="38"/>
        <v/>
      </c>
      <c r="BA91" t="str">
        <f t="shared" si="40"/>
        <v/>
      </c>
    </row>
    <row r="92" spans="9:53">
      <c r="I92" t="str">
        <f>IF(C92="","",COUNTIFS(Tabla1[[#All],[¿Pasó a miembro?]],"Si",Tabla1[[#All],[Tipo Incrito]],"&lt;&gt;Pre-Inscrito",Tabla1[[#All],[llave2]],Gráficos_!C92))</f>
        <v/>
      </c>
      <c r="J92" s="187"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1" t="str">
        <f>IF(C92="","",COUNTIFS(Tabla1[[#All],[sem 16]],"=P",Tabla1[[#All],[llave2]],Gráficos_!C92))</f>
        <v/>
      </c>
      <c r="AA92" s="187" t="str">
        <f t="shared" si="26"/>
        <v/>
      </c>
      <c r="AB92" t="str">
        <f t="shared" si="27"/>
        <v/>
      </c>
      <c r="AC92" s="62"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1" t="str">
        <f t="shared" si="38"/>
        <v/>
      </c>
      <c r="BA92" t="str">
        <f t="shared" si="40"/>
        <v/>
      </c>
    </row>
    <row r="93" spans="9:53">
      <c r="I93" t="str">
        <f>IF(C93="","",COUNTIFS(Tabla1[[#All],[¿Pasó a miembro?]],"Si",Tabla1[[#All],[Tipo Incrito]],"&lt;&gt;Pre-Inscrito",Tabla1[[#All],[llave2]],Gráficos_!C93))</f>
        <v/>
      </c>
      <c r="J93" s="187"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1" t="str">
        <f>IF(C93="","",COUNTIFS(Tabla1[[#All],[sem 16]],"=P",Tabla1[[#All],[llave2]],Gráficos_!C93))</f>
        <v/>
      </c>
      <c r="AA93" s="187" t="str">
        <f t="shared" si="26"/>
        <v/>
      </c>
      <c r="AB93" t="str">
        <f t="shared" si="27"/>
        <v/>
      </c>
      <c r="AC93" s="62"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1" t="str">
        <f t="shared" si="38"/>
        <v/>
      </c>
      <c r="BA93" t="str">
        <f t="shared" si="40"/>
        <v/>
      </c>
    </row>
    <row r="94" spans="9:53">
      <c r="I94" t="str">
        <f>IF(C94="","",COUNTIFS(Tabla1[[#All],[¿Pasó a miembro?]],"Si",Tabla1[[#All],[Tipo Incrito]],"&lt;&gt;Pre-Inscrito",Tabla1[[#All],[llave2]],Gráficos_!C94))</f>
        <v/>
      </c>
      <c r="J94" s="187"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1" t="str">
        <f>IF(C94="","",COUNTIFS(Tabla1[[#All],[sem 16]],"=P",Tabla1[[#All],[llave2]],Gráficos_!C94))</f>
        <v/>
      </c>
      <c r="AA94" s="187" t="str">
        <f t="shared" si="26"/>
        <v/>
      </c>
      <c r="AB94" t="str">
        <f t="shared" si="27"/>
        <v/>
      </c>
      <c r="AC94" s="62"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1" t="str">
        <f t="shared" si="38"/>
        <v/>
      </c>
      <c r="BA94" t="str">
        <f t="shared" si="40"/>
        <v/>
      </c>
    </row>
    <row r="95" spans="9:53">
      <c r="I95" t="str">
        <f>IF(C95="","",COUNTIFS(Tabla1[[#All],[¿Pasó a miembro?]],"Si",Tabla1[[#All],[Tipo Incrito]],"&lt;&gt;Pre-Inscrito",Tabla1[[#All],[llave2]],Gráficos_!C95))</f>
        <v/>
      </c>
      <c r="J95" s="187"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1" t="str">
        <f>IF(C95="","",COUNTIFS(Tabla1[[#All],[sem 16]],"=P",Tabla1[[#All],[llave2]],Gráficos_!C95))</f>
        <v/>
      </c>
      <c r="AA95" s="187" t="str">
        <f t="shared" si="26"/>
        <v/>
      </c>
      <c r="AB95" t="str">
        <f t="shared" si="27"/>
        <v/>
      </c>
      <c r="AC95" s="62"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1" t="str">
        <f t="shared" si="38"/>
        <v/>
      </c>
      <c r="BA95" t="str">
        <f t="shared" si="40"/>
        <v/>
      </c>
    </row>
    <row r="96" spans="9:53">
      <c r="I96" t="str">
        <f>IF(C96="","",COUNTIFS(Tabla1[[#All],[¿Pasó a miembro?]],"Si",Tabla1[[#All],[Tipo Incrito]],"&lt;&gt;Pre-Inscrito",Tabla1[[#All],[llave2]],Gráficos_!C96))</f>
        <v/>
      </c>
      <c r="J96" s="187"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1" t="str">
        <f>IF(C96="","",COUNTIFS(Tabla1[[#All],[sem 16]],"=P",Tabla1[[#All],[llave2]],Gráficos_!C96))</f>
        <v/>
      </c>
      <c r="AA96" s="187" t="str">
        <f t="shared" si="26"/>
        <v/>
      </c>
      <c r="AB96" t="str">
        <f t="shared" si="27"/>
        <v/>
      </c>
      <c r="AC96" s="62"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1" t="str">
        <f t="shared" si="38"/>
        <v/>
      </c>
      <c r="BA96" t="str">
        <f t="shared" si="40"/>
        <v/>
      </c>
    </row>
    <row r="97" spans="9:79">
      <c r="I97" t="str">
        <f>IF(C97="","",COUNTIFS(Tabla1[[#All],[¿Pasó a miembro?]],"Si",Tabla1[[#All],[Tipo Incrito]],"&lt;&gt;Pre-Inscrito",Tabla1[[#All],[llave2]],Gráficos_!C97))</f>
        <v/>
      </c>
      <c r="J97" s="187"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1" t="str">
        <f>IF(C97="","",COUNTIFS(Tabla1[[#All],[sem 16]],"=P",Tabla1[[#All],[llave2]],Gráficos_!C97))</f>
        <v/>
      </c>
      <c r="AA97" s="187" t="str">
        <f t="shared" si="26"/>
        <v/>
      </c>
      <c r="AB97" t="str">
        <f t="shared" si="27"/>
        <v/>
      </c>
      <c r="AC97" s="62"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1" t="str">
        <f t="shared" si="38"/>
        <v/>
      </c>
      <c r="BA97" t="str">
        <f t="shared" si="40"/>
        <v/>
      </c>
    </row>
    <row r="98" spans="9:79">
      <c r="I98" t="str">
        <f>IF(C98="","",COUNTIFS(Tabla1[[#All],[¿Pasó a miembro?]],"Si",Tabla1[[#All],[Tipo Incrito]],"&lt;&gt;Pre-Inscrito",Tabla1[[#All],[llave2]],Gráficos_!C98))</f>
        <v/>
      </c>
      <c r="J98" s="187"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1" t="str">
        <f>IF(C98="","",COUNTIFS(Tabla1[[#All],[sem 16]],"=P",Tabla1[[#All],[llave2]],Gráficos_!C98))</f>
        <v/>
      </c>
      <c r="AA98" s="187" t="str">
        <f t="shared" si="26"/>
        <v/>
      </c>
      <c r="AB98" t="str">
        <f t="shared" si="27"/>
        <v/>
      </c>
      <c r="AC98" s="62"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1" t="str">
        <f t="shared" si="38"/>
        <v/>
      </c>
      <c r="BA98" t="str">
        <f t="shared" si="40"/>
        <v/>
      </c>
    </row>
    <row r="99" spans="9:79" ht="21">
      <c r="I99" t="str">
        <f>IF(C99="","",COUNTIFS(Tabla1[[#All],[¿Pasó a miembro?]],"Si",Tabla1[[#All],[Tipo Incrito]],"&lt;&gt;Pre-Inscrito",Tabla1[[#All],[llave2]],Gráficos_!C99))</f>
        <v/>
      </c>
      <c r="J99" s="187"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1" t="str">
        <f>IF(C99="","",COUNTIFS(Tabla1[[#All],[sem 16]],"=P",Tabla1[[#All],[llave2]],Gráficos_!C99))</f>
        <v/>
      </c>
      <c r="AA99" s="187" t="str">
        <f t="shared" si="26"/>
        <v/>
      </c>
      <c r="AB99" t="str">
        <f t="shared" si="27"/>
        <v/>
      </c>
      <c r="AC99" s="62"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1" t="str">
        <f t="shared" si="38"/>
        <v/>
      </c>
      <c r="BA99" t="str">
        <f t="shared" si="40"/>
        <v/>
      </c>
      <c r="BK99" s="185" t="s">
        <v>662</v>
      </c>
      <c r="BL99" s="185"/>
      <c r="BM99" s="185"/>
      <c r="BN99" s="185"/>
      <c r="BO99" s="185"/>
      <c r="BP99" s="185"/>
      <c r="BQ99" s="185"/>
      <c r="BR99" s="185"/>
      <c r="BS99" s="185"/>
      <c r="BT99" s="185"/>
      <c r="BU99" s="185"/>
      <c r="BV99" s="185"/>
      <c r="BW99" s="185"/>
      <c r="BX99" s="185"/>
    </row>
    <row r="100" spans="9:79">
      <c r="I100" t="str">
        <f>IF(C100="","",COUNTIFS(Tabla1[[#All],[¿Pasó a miembro?]],"Si",Tabla1[[#All],[Tipo Incrito]],"&lt;&gt;Pre-Inscrito",Tabla1[[#All],[llave2]],Gráficos_!C100))</f>
        <v/>
      </c>
      <c r="J100" s="192" t="str">
        <f>IF(C100="","",COUNTIFS(Tabla1[[#All],[sem 01]],"=P",Tabla1[[#All],[llave2]],Gráficos_!C100))</f>
        <v/>
      </c>
      <c r="K100" s="193" t="str">
        <f>IF(C100="","",COUNTIFS(Tabla1[[#All],[sem 02]],"=P",Tabla1[[#All],[llave2]],Gráficos_!C100))</f>
        <v/>
      </c>
      <c r="L100" s="193" t="str">
        <f>IF(C100="","",COUNTIFS(Tabla1[[#All],[sem 03]],"=P",Tabla1[[#All],[llave2]],Gráficos_!C100))</f>
        <v/>
      </c>
      <c r="M100" s="193" t="str">
        <f>IF(C100="","",COUNTIFS(Tabla1[[#All],[sem 04]],"=P",Tabla1[[#All],[llave2]],Gráficos_!C100))</f>
        <v/>
      </c>
      <c r="N100" s="193" t="str">
        <f>IF(C100="","",COUNTIFS(Tabla1[[#All],[sem 05]],"=P",Tabla1[[#All],[llave2]],Gráficos_!C100))</f>
        <v/>
      </c>
      <c r="O100" s="193" t="str">
        <f>IF(C100="","",COUNTIFS(Tabla1[[#All],[sem 06]],"=P",Tabla1[[#All],[llave2]],Gráficos_!C100))</f>
        <v/>
      </c>
      <c r="P100" s="193" t="str">
        <f>IF(C100="","",COUNTIFS(Tabla1[[#All],[sem 07]],"=P",Tabla1[[#All],[llave2]],Gráficos_!C100))</f>
        <v/>
      </c>
      <c r="Q100" s="193" t="str">
        <f>IF(C100="","",COUNTIFS(Tabla1[[#All],[sem 08]],"=P",Tabla1[[#All],[llave2]],Gráficos_!C100))</f>
        <v/>
      </c>
      <c r="R100" s="193" t="str">
        <f>IF(C100="","",COUNTIFS(Tabla1[[#All],[sem 09]],"=P",Tabla1[[#All],[llave2]],Gráficos_!C100))</f>
        <v/>
      </c>
      <c r="S100" s="193" t="str">
        <f>IF(C100="","",COUNTIFS(Tabla1[[#All],[sem 10]],"=P",Tabla1[[#All],[llave2]],Gráficos_!C100))</f>
        <v/>
      </c>
      <c r="T100" s="193" t="str">
        <f>IF(C100="","",COUNTIFS(Tabla1[[#All],[sem 11]],"=P",Tabla1[[#All],[llave2]],Gráficos_!C100))</f>
        <v/>
      </c>
      <c r="U100" s="193" t="str">
        <f>IF(C100="","",COUNTIFS(Tabla1[[#All],[sem 12]],"=P",Tabla1[[#All],[llave2]],Gráficos_!C100))</f>
        <v/>
      </c>
      <c r="V100" s="193" t="str">
        <f>IF(C100="","",COUNTIFS(Tabla1[[#All],[sem 13]],"=P",Tabla1[[#All],[llave2]],Gráficos_!C100))</f>
        <v/>
      </c>
      <c r="W100" s="193" t="str">
        <f>IF(C100="","",COUNTIFS(Tabla1[[#All],[sem 14]],"=P",Tabla1[[#All],[llave2]],Gráficos_!C100))</f>
        <v/>
      </c>
      <c r="X100" s="193" t="str">
        <f>IF(C100="","",COUNTIFS(Tabla1[[#All],[sem 15]],"=P",Tabla1[[#All],[llave2]],Gráficos_!C100))</f>
        <v/>
      </c>
      <c r="Y100" s="194" t="str">
        <f>IF(C100="","",COUNTIFS(Tabla1[[#All],[sem 16]],"=P",Tabla1[[#All],[llave2]],Gráficos_!C100))</f>
        <v/>
      </c>
      <c r="AA100" s="187" t="str">
        <f t="shared" si="26"/>
        <v/>
      </c>
      <c r="AB100" s="193" t="str">
        <f t="shared" si="27"/>
        <v/>
      </c>
      <c r="AC100" s="195" t="str">
        <f t="shared" si="28"/>
        <v/>
      </c>
      <c r="AD100" t="str">
        <f t="shared" si="29"/>
        <v/>
      </c>
      <c r="AE100" t="str">
        <f t="shared" si="39"/>
        <v/>
      </c>
      <c r="AF100" t="str">
        <f t="shared" si="30"/>
        <v/>
      </c>
      <c r="AG100" t="str">
        <f t="shared" si="31"/>
        <v/>
      </c>
      <c r="AH100" t="str">
        <f t="shared" si="32"/>
        <v/>
      </c>
      <c r="AI100" s="193" t="str">
        <f t="shared" si="33"/>
        <v/>
      </c>
      <c r="AJ100" s="193"/>
      <c r="AK100" s="193" t="str">
        <f t="shared" si="41"/>
        <v/>
      </c>
      <c r="AL100" s="193" t="str">
        <f t="shared" si="41"/>
        <v/>
      </c>
      <c r="AM100" s="193" t="str">
        <f t="shared" si="41"/>
        <v/>
      </c>
      <c r="AN100" s="193" t="str">
        <f t="shared" si="41"/>
        <v/>
      </c>
      <c r="AO100" s="193" t="str">
        <f t="shared" si="41"/>
        <v/>
      </c>
      <c r="AP100" s="193" t="str">
        <f t="shared" si="41"/>
        <v/>
      </c>
      <c r="AQ100" s="193" t="str">
        <f t="shared" si="41"/>
        <v/>
      </c>
      <c r="AR100" s="193" t="str">
        <f t="shared" si="41"/>
        <v/>
      </c>
      <c r="AS100" s="193" t="str">
        <f t="shared" si="41"/>
        <v/>
      </c>
      <c r="AT100" s="193" t="str">
        <f t="shared" si="41"/>
        <v/>
      </c>
      <c r="AU100" s="193" t="str">
        <f t="shared" si="41"/>
        <v/>
      </c>
      <c r="AV100" s="193" t="str">
        <f t="shared" si="41"/>
        <v/>
      </c>
      <c r="AW100" s="193" t="str">
        <f t="shared" si="35"/>
        <v/>
      </c>
      <c r="AX100" s="193" t="str">
        <f t="shared" si="36"/>
        <v/>
      </c>
      <c r="AY100" s="193" t="str">
        <f t="shared" si="37"/>
        <v/>
      </c>
      <c r="AZ100" s="194"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6" t="s">
        <v>10</v>
      </c>
      <c r="BL101" t="s">
        <v>615</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6" t="s">
        <v>14</v>
      </c>
      <c r="BL103" s="186" t="s">
        <v>11</v>
      </c>
      <c r="BM103" s="186" t="s">
        <v>24</v>
      </c>
      <c r="BN103" s="186" t="s">
        <v>31</v>
      </c>
      <c r="BO103" s="186" t="s">
        <v>32</v>
      </c>
      <c r="BP103" t="s">
        <v>663</v>
      </c>
      <c r="BQ103" t="s">
        <v>664</v>
      </c>
      <c r="BR103" t="s">
        <v>665</v>
      </c>
      <c r="BS103" t="s">
        <v>666</v>
      </c>
      <c r="BT103" t="s">
        <v>667</v>
      </c>
      <c r="BU103" t="s">
        <v>668</v>
      </c>
      <c r="BV103" t="s">
        <v>669</v>
      </c>
      <c r="BW103" t="s">
        <v>670</v>
      </c>
      <c r="BX103" t="s">
        <v>671</v>
      </c>
      <c r="BY103" t="s">
        <v>672</v>
      </c>
      <c r="BZ103" t="s">
        <v>673</v>
      </c>
      <c r="CA103" t="s">
        <v>674</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660</v>
      </c>
      <c r="BL104" t="s">
        <v>660</v>
      </c>
      <c r="BM104" t="s">
        <v>660</v>
      </c>
      <c r="BN104" t="s">
        <v>660</v>
      </c>
      <c r="BP104" s="328">
        <v>0</v>
      </c>
      <c r="BQ104" s="328">
        <v>0</v>
      </c>
      <c r="BR104" s="328">
        <v>0</v>
      </c>
      <c r="BS104" s="328">
        <v>0</v>
      </c>
      <c r="BT104" s="328">
        <v>0</v>
      </c>
      <c r="BU104" s="328">
        <v>0</v>
      </c>
      <c r="BV104" s="328">
        <v>0</v>
      </c>
      <c r="BW104" s="328">
        <v>0</v>
      </c>
      <c r="BX104" s="328">
        <v>0</v>
      </c>
      <c r="BY104" s="328">
        <v>0</v>
      </c>
      <c r="BZ104" s="328">
        <v>0</v>
      </c>
      <c r="CA104" s="328">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2">
        <v>45670</v>
      </c>
      <c r="BL105" t="s">
        <v>73</v>
      </c>
      <c r="BM105" t="s">
        <v>660</v>
      </c>
      <c r="BN105" t="s">
        <v>83</v>
      </c>
      <c r="BO105" t="s">
        <v>84</v>
      </c>
      <c r="BP105" s="328">
        <v>0</v>
      </c>
      <c r="BQ105" s="328">
        <v>1</v>
      </c>
      <c r="BR105" s="328">
        <v>1</v>
      </c>
      <c r="BS105" s="328">
        <v>1</v>
      </c>
      <c r="BT105" s="328">
        <v>1</v>
      </c>
      <c r="BU105" s="328">
        <v>1</v>
      </c>
      <c r="BV105" s="328">
        <v>1</v>
      </c>
      <c r="BW105" s="328">
        <v>1</v>
      </c>
      <c r="BX105" s="328">
        <v>0</v>
      </c>
      <c r="BY105" s="328">
        <v>0</v>
      </c>
      <c r="BZ105" s="328">
        <v>0</v>
      </c>
      <c r="CA105" s="328">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2">
        <v>45670</v>
      </c>
      <c r="BL106" t="s">
        <v>73</v>
      </c>
      <c r="BM106" t="s">
        <v>82</v>
      </c>
      <c r="BN106" t="s">
        <v>83</v>
      </c>
      <c r="BO106" t="s">
        <v>84</v>
      </c>
      <c r="BP106" s="328">
        <v>6</v>
      </c>
      <c r="BQ106" s="328">
        <v>7</v>
      </c>
      <c r="BR106" s="328">
        <v>3</v>
      </c>
      <c r="BS106" s="328">
        <v>4</v>
      </c>
      <c r="BT106" s="328">
        <v>3</v>
      </c>
      <c r="BU106" s="328">
        <v>4</v>
      </c>
      <c r="BV106" s="328">
        <v>4</v>
      </c>
      <c r="BW106" s="328">
        <v>2</v>
      </c>
      <c r="BX106" s="328">
        <v>0</v>
      </c>
      <c r="BY106" s="328">
        <v>0</v>
      </c>
      <c r="BZ106" s="328">
        <v>0</v>
      </c>
      <c r="CA106" s="328">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2">
        <v>45670</v>
      </c>
      <c r="BL107" t="s">
        <v>73</v>
      </c>
      <c r="BM107" t="s">
        <v>82</v>
      </c>
      <c r="BN107" t="s">
        <v>106</v>
      </c>
      <c r="BO107" t="s">
        <v>107</v>
      </c>
      <c r="BP107" s="328">
        <v>1</v>
      </c>
      <c r="BQ107" s="328">
        <v>1</v>
      </c>
      <c r="BR107" s="328">
        <v>0</v>
      </c>
      <c r="BS107" s="328">
        <v>1</v>
      </c>
      <c r="BT107" s="328">
        <v>0</v>
      </c>
      <c r="BU107" s="328">
        <v>0</v>
      </c>
      <c r="BV107" s="328">
        <v>0</v>
      </c>
      <c r="BW107" s="328">
        <v>0</v>
      </c>
      <c r="BX107" s="328">
        <v>0</v>
      </c>
      <c r="BY107" s="328">
        <v>0</v>
      </c>
      <c r="BZ107" s="328">
        <v>0</v>
      </c>
      <c r="CA107" s="328">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2">
        <v>45670</v>
      </c>
      <c r="BL108" t="s">
        <v>73</v>
      </c>
      <c r="BM108" t="s">
        <v>82</v>
      </c>
      <c r="BN108" t="s">
        <v>116</v>
      </c>
      <c r="BO108" t="s">
        <v>117</v>
      </c>
      <c r="BP108" s="328">
        <v>1</v>
      </c>
      <c r="BQ108" s="328">
        <v>1</v>
      </c>
      <c r="BR108" s="328">
        <v>0</v>
      </c>
      <c r="BS108" s="328">
        <v>1</v>
      </c>
      <c r="BT108" s="328">
        <v>0</v>
      </c>
      <c r="BU108" s="328">
        <v>0</v>
      </c>
      <c r="BV108" s="328">
        <v>0</v>
      </c>
      <c r="BW108" s="328">
        <v>0</v>
      </c>
      <c r="BX108" s="328">
        <v>0</v>
      </c>
      <c r="BY108" s="328">
        <v>0</v>
      </c>
      <c r="BZ108" s="328">
        <v>0</v>
      </c>
      <c r="CA108" s="328">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2">
        <v>45670</v>
      </c>
      <c r="BL109" t="s">
        <v>73</v>
      </c>
      <c r="BM109" t="s">
        <v>383</v>
      </c>
      <c r="BN109" t="s">
        <v>83</v>
      </c>
      <c r="BO109" t="s">
        <v>84</v>
      </c>
      <c r="BP109" s="328">
        <v>1</v>
      </c>
      <c r="BQ109" s="328">
        <v>1</v>
      </c>
      <c r="BR109" s="328">
        <v>1</v>
      </c>
      <c r="BS109" s="328">
        <v>1</v>
      </c>
      <c r="BT109" s="328">
        <v>0</v>
      </c>
      <c r="BU109" s="328">
        <v>1</v>
      </c>
      <c r="BV109" s="328">
        <v>1</v>
      </c>
      <c r="BW109" s="328">
        <v>0</v>
      </c>
      <c r="BX109" s="328">
        <v>0</v>
      </c>
      <c r="BY109" s="328">
        <v>0</v>
      </c>
      <c r="BZ109" s="328">
        <v>0</v>
      </c>
      <c r="CA109" s="328">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2">
        <v>45671</v>
      </c>
      <c r="BL110" t="s">
        <v>73</v>
      </c>
      <c r="BM110" t="s">
        <v>82</v>
      </c>
      <c r="BN110" t="s">
        <v>106</v>
      </c>
      <c r="BO110" t="s">
        <v>107</v>
      </c>
      <c r="BP110" s="328">
        <v>16</v>
      </c>
      <c r="BQ110" s="328">
        <v>17</v>
      </c>
      <c r="BR110" s="328">
        <v>15</v>
      </c>
      <c r="BS110" s="328">
        <v>11</v>
      </c>
      <c r="BT110" s="328">
        <v>11</v>
      </c>
      <c r="BU110" s="328">
        <v>11</v>
      </c>
      <c r="BV110" s="328">
        <v>10</v>
      </c>
      <c r="BW110" s="328">
        <v>8</v>
      </c>
      <c r="BX110" s="328">
        <v>0</v>
      </c>
      <c r="BY110" s="328">
        <v>0</v>
      </c>
      <c r="BZ110" s="328">
        <v>0</v>
      </c>
      <c r="CA110" s="328">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2">
        <v>45671</v>
      </c>
      <c r="BL111" t="s">
        <v>73</v>
      </c>
      <c r="BM111" t="s">
        <v>82</v>
      </c>
      <c r="BN111" t="s">
        <v>116</v>
      </c>
      <c r="BO111" t="s">
        <v>117</v>
      </c>
      <c r="BP111" s="328">
        <v>1</v>
      </c>
      <c r="BQ111" s="328">
        <v>1</v>
      </c>
      <c r="BR111" s="328">
        <v>0</v>
      </c>
      <c r="BS111" s="328">
        <v>1</v>
      </c>
      <c r="BT111" s="328">
        <v>0</v>
      </c>
      <c r="BU111" s="328">
        <v>0</v>
      </c>
      <c r="BV111" s="328">
        <v>0</v>
      </c>
      <c r="BW111" s="328">
        <v>0</v>
      </c>
      <c r="BX111" s="328">
        <v>0</v>
      </c>
      <c r="BY111" s="328">
        <v>0</v>
      </c>
      <c r="BZ111" s="328">
        <v>0</v>
      </c>
      <c r="CA111" s="328">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2">
        <v>45673</v>
      </c>
      <c r="BL112" t="s">
        <v>73</v>
      </c>
      <c r="BM112" t="s">
        <v>82</v>
      </c>
      <c r="BN112" t="s">
        <v>116</v>
      </c>
      <c r="BO112" t="s">
        <v>117</v>
      </c>
      <c r="BP112" s="328">
        <v>18</v>
      </c>
      <c r="BQ112" s="328">
        <v>17</v>
      </c>
      <c r="BR112" s="328">
        <v>12</v>
      </c>
      <c r="BS112" s="328">
        <v>12</v>
      </c>
      <c r="BT112" s="328">
        <v>12</v>
      </c>
      <c r="BU112" s="328">
        <v>10</v>
      </c>
      <c r="BV112" s="328">
        <v>9</v>
      </c>
      <c r="BW112" s="328">
        <v>0</v>
      </c>
      <c r="BX112" s="328">
        <v>0</v>
      </c>
      <c r="BY112" s="328">
        <v>0</v>
      </c>
      <c r="BZ112" s="328">
        <v>0</v>
      </c>
      <c r="CA112" s="328">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2">
        <v>45698</v>
      </c>
      <c r="BL113" t="s">
        <v>291</v>
      </c>
      <c r="BM113" t="s">
        <v>82</v>
      </c>
      <c r="BN113" t="s">
        <v>83</v>
      </c>
      <c r="BO113" t="s">
        <v>297</v>
      </c>
      <c r="BP113" s="328">
        <v>10</v>
      </c>
      <c r="BQ113" s="328">
        <v>11</v>
      </c>
      <c r="BR113" s="328">
        <v>12</v>
      </c>
      <c r="BS113" s="328">
        <v>10</v>
      </c>
      <c r="BT113" s="328">
        <v>0</v>
      </c>
      <c r="BU113" s="328">
        <v>0</v>
      </c>
      <c r="BV113" s="328">
        <v>0</v>
      </c>
      <c r="BW113" s="328">
        <v>0</v>
      </c>
      <c r="BX113" s="328">
        <v>0</v>
      </c>
      <c r="BY113" s="328">
        <v>0</v>
      </c>
      <c r="BZ113" s="328">
        <v>0</v>
      </c>
      <c r="CA113" s="328">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2">
        <v>45698</v>
      </c>
      <c r="BL114" t="s">
        <v>291</v>
      </c>
      <c r="BM114" t="s">
        <v>381</v>
      </c>
      <c r="BN114" t="s">
        <v>83</v>
      </c>
      <c r="BO114" t="s">
        <v>297</v>
      </c>
      <c r="BP114" s="328">
        <v>0</v>
      </c>
      <c r="BQ114" s="328">
        <v>1</v>
      </c>
      <c r="BR114" s="328">
        <v>1</v>
      </c>
      <c r="BS114" s="328">
        <v>1</v>
      </c>
      <c r="BT114" s="328">
        <v>0</v>
      </c>
      <c r="BU114" s="328">
        <v>0</v>
      </c>
      <c r="BV114" s="328">
        <v>0</v>
      </c>
      <c r="BW114" s="328">
        <v>0</v>
      </c>
      <c r="BX114" s="328">
        <v>0</v>
      </c>
      <c r="BY114" s="328">
        <v>0</v>
      </c>
      <c r="BZ114" s="328">
        <v>0</v>
      </c>
      <c r="CA114" s="328">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2">
        <v>45698</v>
      </c>
      <c r="BL115" t="s">
        <v>291</v>
      </c>
      <c r="BM115" t="s">
        <v>347</v>
      </c>
      <c r="BN115" t="s">
        <v>83</v>
      </c>
      <c r="BO115" t="s">
        <v>297</v>
      </c>
      <c r="BP115" s="328">
        <v>1</v>
      </c>
      <c r="BQ115" s="328">
        <v>0</v>
      </c>
      <c r="BR115" s="328">
        <v>0</v>
      </c>
      <c r="BS115" s="328">
        <v>0</v>
      </c>
      <c r="BT115" s="328">
        <v>0</v>
      </c>
      <c r="BU115" s="328">
        <v>0</v>
      </c>
      <c r="BV115" s="328">
        <v>0</v>
      </c>
      <c r="BW115" s="328">
        <v>0</v>
      </c>
      <c r="BX115" s="328">
        <v>0</v>
      </c>
      <c r="BY115" s="328">
        <v>0</v>
      </c>
      <c r="BZ115" s="328">
        <v>0</v>
      </c>
      <c r="CA115" s="328">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s="62">
        <v>45698</v>
      </c>
      <c r="BL116" t="s">
        <v>291</v>
      </c>
      <c r="BM116" t="s">
        <v>347</v>
      </c>
      <c r="BN116" t="s">
        <v>337</v>
      </c>
      <c r="BO116" t="s">
        <v>107</v>
      </c>
      <c r="BP116" s="328">
        <v>1</v>
      </c>
      <c r="BQ116" s="328">
        <v>1</v>
      </c>
      <c r="BR116" s="328">
        <v>0</v>
      </c>
      <c r="BS116" s="328">
        <v>0</v>
      </c>
      <c r="BT116" s="328">
        <v>0</v>
      </c>
      <c r="BU116" s="328">
        <v>0</v>
      </c>
      <c r="BV116" s="328">
        <v>0</v>
      </c>
      <c r="BW116" s="328">
        <v>0</v>
      </c>
      <c r="BX116" s="328">
        <v>0</v>
      </c>
      <c r="BY116" s="328">
        <v>0</v>
      </c>
      <c r="BZ116" s="328">
        <v>0</v>
      </c>
      <c r="CA116" s="328">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c r="BK117" s="62">
        <v>45698</v>
      </c>
      <c r="BL117" t="s">
        <v>291</v>
      </c>
      <c r="BM117" t="s">
        <v>383</v>
      </c>
      <c r="BN117" t="s">
        <v>83</v>
      </c>
      <c r="BO117" t="s">
        <v>297</v>
      </c>
      <c r="BP117" s="328">
        <v>3</v>
      </c>
      <c r="BQ117" s="328">
        <v>4</v>
      </c>
      <c r="BR117" s="328">
        <v>2</v>
      </c>
      <c r="BS117" s="328">
        <v>3</v>
      </c>
      <c r="BT117" s="328">
        <v>0</v>
      </c>
      <c r="BU117" s="328">
        <v>0</v>
      </c>
      <c r="BV117" s="328">
        <v>0</v>
      </c>
      <c r="BW117" s="328">
        <v>0</v>
      </c>
      <c r="BX117" s="328">
        <v>0</v>
      </c>
      <c r="BY117" s="328">
        <v>0</v>
      </c>
      <c r="BZ117" s="328">
        <v>0</v>
      </c>
      <c r="CA117" s="328">
        <v>0</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c r="BK118" s="62">
        <v>45699</v>
      </c>
      <c r="BL118" t="s">
        <v>291</v>
      </c>
      <c r="BM118" t="s">
        <v>82</v>
      </c>
      <c r="BN118" t="s">
        <v>337</v>
      </c>
      <c r="BO118" t="s">
        <v>107</v>
      </c>
      <c r="BP118" s="328">
        <v>3</v>
      </c>
      <c r="BQ118" s="328">
        <v>4</v>
      </c>
      <c r="BR118" s="328">
        <v>2</v>
      </c>
      <c r="BS118" s="328">
        <v>4</v>
      </c>
      <c r="BT118" s="328">
        <v>0</v>
      </c>
      <c r="BU118" s="328">
        <v>0</v>
      </c>
      <c r="BV118" s="328">
        <v>0</v>
      </c>
      <c r="BW118" s="328">
        <v>0</v>
      </c>
      <c r="BX118" s="328">
        <v>0</v>
      </c>
      <c r="BY118" s="328">
        <v>0</v>
      </c>
      <c r="BZ118" s="328">
        <v>0</v>
      </c>
      <c r="CA118" s="328">
        <v>0</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c r="BK119" s="62">
        <v>45699</v>
      </c>
      <c r="BL119" t="s">
        <v>291</v>
      </c>
      <c r="BM119" t="s">
        <v>381</v>
      </c>
      <c r="BN119" t="s">
        <v>337</v>
      </c>
      <c r="BO119" t="s">
        <v>107</v>
      </c>
      <c r="BP119" s="328">
        <v>2</v>
      </c>
      <c r="BQ119" s="328">
        <v>2</v>
      </c>
      <c r="BR119" s="328">
        <v>0</v>
      </c>
      <c r="BS119" s="328">
        <v>0</v>
      </c>
      <c r="BT119" s="328">
        <v>0</v>
      </c>
      <c r="BU119" s="328">
        <v>0</v>
      </c>
      <c r="BV119" s="328">
        <v>0</v>
      </c>
      <c r="BW119" s="328">
        <v>0</v>
      </c>
      <c r="BX119" s="328">
        <v>0</v>
      </c>
      <c r="BY119" s="328">
        <v>0</v>
      </c>
      <c r="BZ119" s="328">
        <v>0</v>
      </c>
      <c r="CA119" s="328">
        <v>0</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c r="BK120" s="62">
        <v>45699</v>
      </c>
      <c r="BL120" t="s">
        <v>291</v>
      </c>
      <c r="BM120" t="s">
        <v>347</v>
      </c>
      <c r="BN120" t="s">
        <v>337</v>
      </c>
      <c r="BO120" t="s">
        <v>107</v>
      </c>
      <c r="BP120" s="328">
        <v>0</v>
      </c>
      <c r="BQ120" s="328">
        <v>0</v>
      </c>
      <c r="BR120" s="328">
        <v>0</v>
      </c>
      <c r="BS120" s="328">
        <v>0</v>
      </c>
      <c r="BT120" s="328">
        <v>0</v>
      </c>
      <c r="BU120" s="328">
        <v>0</v>
      </c>
      <c r="BV120" s="328">
        <v>0</v>
      </c>
      <c r="BW120" s="328">
        <v>0</v>
      </c>
      <c r="BX120" s="328">
        <v>0</v>
      </c>
      <c r="BY120" s="328">
        <v>0</v>
      </c>
      <c r="BZ120" s="328">
        <v>0</v>
      </c>
      <c r="CA120" s="328">
        <v>0</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c r="BK121" s="62">
        <v>45699</v>
      </c>
      <c r="BL121" t="s">
        <v>291</v>
      </c>
      <c r="BM121" t="s">
        <v>396</v>
      </c>
      <c r="BN121" t="s">
        <v>337</v>
      </c>
      <c r="BO121" t="s">
        <v>107</v>
      </c>
      <c r="BP121" s="328">
        <v>1</v>
      </c>
      <c r="BQ121" s="328">
        <v>0</v>
      </c>
      <c r="BR121" s="328">
        <v>0</v>
      </c>
      <c r="BS121" s="328">
        <v>0</v>
      </c>
      <c r="BT121" s="328">
        <v>0</v>
      </c>
      <c r="BU121" s="328">
        <v>0</v>
      </c>
      <c r="BV121" s="328">
        <v>0</v>
      </c>
      <c r="BW121" s="328">
        <v>0</v>
      </c>
      <c r="BX121" s="328">
        <v>0</v>
      </c>
      <c r="BY121" s="328">
        <v>0</v>
      </c>
      <c r="BZ121" s="328">
        <v>0</v>
      </c>
      <c r="CA121" s="328">
        <v>0</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c r="BK122" s="62">
        <v>45699</v>
      </c>
      <c r="BL122" t="s">
        <v>291</v>
      </c>
      <c r="BM122" t="s">
        <v>383</v>
      </c>
      <c r="BN122" t="s">
        <v>337</v>
      </c>
      <c r="BO122" t="s">
        <v>107</v>
      </c>
      <c r="BP122" s="328">
        <v>2</v>
      </c>
      <c r="BQ122" s="328">
        <v>1</v>
      </c>
      <c r="BR122" s="328">
        <v>1</v>
      </c>
      <c r="BS122" s="328">
        <v>0</v>
      </c>
      <c r="BT122" s="328">
        <v>0</v>
      </c>
      <c r="BU122" s="328">
        <v>0</v>
      </c>
      <c r="BV122" s="328">
        <v>0</v>
      </c>
      <c r="BW122" s="328">
        <v>0</v>
      </c>
      <c r="BX122" s="328">
        <v>0</v>
      </c>
      <c r="BY122" s="328">
        <v>0</v>
      </c>
      <c r="BZ122" s="328">
        <v>0</v>
      </c>
      <c r="CA122" s="328">
        <v>0</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c r="BK123" t="s">
        <v>661</v>
      </c>
      <c r="BP123" s="328">
        <v>67</v>
      </c>
      <c r="BQ123" s="328">
        <v>70</v>
      </c>
      <c r="BR123" s="328">
        <v>50</v>
      </c>
      <c r="BS123" s="328">
        <v>50</v>
      </c>
      <c r="BT123" s="328">
        <v>27</v>
      </c>
      <c r="BU123" s="328">
        <v>27</v>
      </c>
      <c r="BV123" s="328">
        <v>25</v>
      </c>
      <c r="BW123" s="328">
        <v>11</v>
      </c>
      <c r="BX123" s="328">
        <v>0</v>
      </c>
      <c r="BY123" s="328">
        <v>0</v>
      </c>
      <c r="BZ123" s="328">
        <v>0</v>
      </c>
      <c r="CA123" s="328">
        <v>0</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105</v>
      </c>
      <c r="D3" t="s">
        <v>675</v>
      </c>
      <c r="E3" t="s">
        <v>31</v>
      </c>
      <c r="F3" t="s">
        <v>676</v>
      </c>
      <c r="G3" t="s">
        <v>677</v>
      </c>
      <c r="H3" t="s">
        <v>678</v>
      </c>
      <c r="J3" t="s">
        <v>440</v>
      </c>
      <c r="K3" t="s">
        <v>441</v>
      </c>
      <c r="L3" t="s">
        <v>442</v>
      </c>
      <c r="M3" t="s">
        <v>679</v>
      </c>
    </row>
    <row r="4" spans="2:16">
      <c r="D4" t="s">
        <v>680</v>
      </c>
      <c r="J4" s="19" t="s">
        <v>85</v>
      </c>
      <c r="K4" s="19" t="s">
        <v>85</v>
      </c>
      <c r="L4" s="19" t="s">
        <v>85</v>
      </c>
      <c r="M4" s="19" t="str">
        <f>+J4&amp;K4&amp;L4</f>
        <v>PPP</v>
      </c>
      <c r="N4" t="s">
        <v>456</v>
      </c>
      <c r="O4" t="str">
        <f>+SUBSTITUTE(J4&amp;K4&amp;L4,"P","T")</f>
        <v>TTT</v>
      </c>
      <c r="P4" t="str">
        <f>+SUBSTITUTE(J4&amp;K4&amp;L4,"T","P")</f>
        <v>PPP</v>
      </c>
    </row>
    <row r="5" spans="2:16">
      <c r="J5" s="19" t="s">
        <v>85</v>
      </c>
      <c r="K5" s="19" t="s">
        <v>85</v>
      </c>
      <c r="L5" s="19" t="s">
        <v>86</v>
      </c>
      <c r="M5" s="19" t="str">
        <f t="shared" ref="M5:M15" si="0">+J5&amp;K5&amp;L5</f>
        <v>PPF</v>
      </c>
      <c r="N5" t="s">
        <v>456</v>
      </c>
      <c r="O5" t="str">
        <f t="shared" ref="O5:O6" si="1">+SUBSTITUTE(J5&amp;K5&amp;L5,"P","T")</f>
        <v>TTF</v>
      </c>
    </row>
    <row r="6" spans="2:16">
      <c r="J6" s="19" t="s">
        <v>85</v>
      </c>
      <c r="K6" s="19" t="s">
        <v>86</v>
      </c>
      <c r="L6" s="19" t="s">
        <v>85</v>
      </c>
      <c r="M6" s="19" t="str">
        <f t="shared" si="0"/>
        <v>PFP</v>
      </c>
      <c r="N6" t="s">
        <v>456</v>
      </c>
      <c r="O6" t="str">
        <f t="shared" si="1"/>
        <v>TFT</v>
      </c>
    </row>
    <row r="7" spans="2:16">
      <c r="J7" t="s">
        <v>85</v>
      </c>
      <c r="K7" t="s">
        <v>86</v>
      </c>
      <c r="L7" t="s">
        <v>86</v>
      </c>
      <c r="M7" t="str">
        <f t="shared" si="0"/>
        <v>PFF</v>
      </c>
      <c r="N7" s="20" t="s">
        <v>490</v>
      </c>
    </row>
    <row r="8" spans="2:16">
      <c r="J8" s="19" t="s">
        <v>86</v>
      </c>
      <c r="K8" s="19" t="s">
        <v>85</v>
      </c>
      <c r="L8" s="19" t="s">
        <v>85</v>
      </c>
      <c r="M8" s="19" t="str">
        <f t="shared" si="0"/>
        <v>FPP</v>
      </c>
      <c r="N8" t="s">
        <v>456</v>
      </c>
    </row>
    <row r="9" spans="2:16">
      <c r="J9" t="s">
        <v>86</v>
      </c>
      <c r="K9" t="s">
        <v>85</v>
      </c>
      <c r="L9" t="s">
        <v>86</v>
      </c>
      <c r="M9" t="str">
        <f t="shared" si="0"/>
        <v>FPF</v>
      </c>
      <c r="N9" s="20" t="s">
        <v>490</v>
      </c>
    </row>
    <row r="10" spans="2:16">
      <c r="J10" s="19" t="s">
        <v>86</v>
      </c>
      <c r="K10" s="19" t="s">
        <v>86</v>
      </c>
      <c r="L10" s="19" t="s">
        <v>85</v>
      </c>
      <c r="M10" s="19" t="str">
        <f t="shared" si="0"/>
        <v>FFP</v>
      </c>
      <c r="N10" t="s">
        <v>456</v>
      </c>
    </row>
    <row r="11" spans="2:16">
      <c r="J11" t="s">
        <v>86</v>
      </c>
      <c r="K11" t="s">
        <v>86</v>
      </c>
      <c r="L11" t="s">
        <v>86</v>
      </c>
      <c r="M11" t="str">
        <f t="shared" si="0"/>
        <v>FFF</v>
      </c>
      <c r="N11" s="20" t="s">
        <v>490</v>
      </c>
    </row>
    <row r="12" spans="2:16">
      <c r="E12" t="s">
        <v>681</v>
      </c>
    </row>
    <row r="13" spans="2:16">
      <c r="J13" t="s">
        <v>85</v>
      </c>
      <c r="K13" t="s">
        <v>85</v>
      </c>
      <c r="L13" t="s">
        <v>526</v>
      </c>
      <c r="M13" t="str">
        <f t="shared" si="0"/>
        <v>PPCG</v>
      </c>
      <c r="N13" s="23" t="s">
        <v>456</v>
      </c>
    </row>
    <row r="14" spans="2:16">
      <c r="J14" s="23" t="s">
        <v>85</v>
      </c>
      <c r="K14" s="23" t="s">
        <v>526</v>
      </c>
      <c r="L14" s="23" t="s">
        <v>85</v>
      </c>
      <c r="M14" t="str">
        <f t="shared" si="0"/>
        <v>PCGP</v>
      </c>
      <c r="N14" s="23" t="s">
        <v>456</v>
      </c>
    </row>
    <row r="15" spans="2:16">
      <c r="J15" s="23" t="s">
        <v>526</v>
      </c>
      <c r="K15" s="23" t="s">
        <v>85</v>
      </c>
      <c r="L15" s="23" t="s">
        <v>85</v>
      </c>
      <c r="M15" t="str">
        <f t="shared" si="0"/>
        <v>CGPP</v>
      </c>
      <c r="N15" s="23" t="s">
        <v>456</v>
      </c>
    </row>
    <row r="18" spans="17:18" ht="15">
      <c r="Q18" s="21" t="s">
        <v>682</v>
      </c>
      <c r="R18">
        <f>COUNTIFS(Probacionistas!$AW:$AW,"Asistió",Probacionistas!$F:$F,"&gt;"&amp;DATEVALUE("01/"&amp;D3&amp;"/"&amp;$D$2))</f>
        <v>0</v>
      </c>
    </row>
    <row r="19" spans="17:18" ht="15">
      <c r="Q19" s="21">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3"/>
      <c r="B1" s="85"/>
      <c r="C1" s="85"/>
      <c r="D1" s="83"/>
      <c r="E1" s="83"/>
      <c r="F1" s="83"/>
      <c r="G1" s="83"/>
      <c r="H1" s="85"/>
      <c r="I1" s="83"/>
      <c r="J1" s="83"/>
      <c r="K1" s="83"/>
      <c r="L1" s="83"/>
      <c r="M1" s="83"/>
    </row>
    <row r="2" spans="1:13" ht="18">
      <c r="A2" s="83"/>
      <c r="B2" s="84" t="s">
        <v>683</v>
      </c>
      <c r="C2" s="98"/>
      <c r="D2" s="84"/>
      <c r="E2" s="84"/>
      <c r="F2" s="83"/>
      <c r="G2" s="83"/>
      <c r="H2" s="85"/>
      <c r="I2" s="83"/>
      <c r="J2" s="83"/>
      <c r="K2" s="85"/>
      <c r="L2" s="83"/>
      <c r="M2" s="83"/>
    </row>
    <row r="3" spans="1:13">
      <c r="A3" s="83"/>
      <c r="B3" s="85"/>
      <c r="C3" s="103"/>
      <c r="D3" s="104"/>
      <c r="E3" s="104"/>
      <c r="F3" s="83"/>
      <c r="G3" s="83"/>
      <c r="H3" s="85"/>
      <c r="I3" s="83"/>
      <c r="J3" s="83"/>
      <c r="K3" s="85"/>
      <c r="L3" s="83"/>
      <c r="M3" s="83"/>
    </row>
    <row r="4" spans="1:13" ht="28.9">
      <c r="A4" s="83"/>
      <c r="B4" s="85" t="s">
        <v>23</v>
      </c>
      <c r="C4" s="105" t="s">
        <v>684</v>
      </c>
      <c r="D4" s="106" t="s">
        <v>685</v>
      </c>
      <c r="E4" s="106" t="s">
        <v>686</v>
      </c>
      <c r="F4" s="87" t="s">
        <v>687</v>
      </c>
      <c r="G4" s="83"/>
      <c r="H4" s="101" t="s">
        <v>688</v>
      </c>
      <c r="I4" s="88"/>
      <c r="J4" s="88"/>
      <c r="K4" s="85"/>
      <c r="L4" s="83"/>
      <c r="M4" s="83"/>
    </row>
    <row r="5" spans="1:13">
      <c r="A5" s="83"/>
      <c r="B5" s="96" t="s">
        <v>689</v>
      </c>
      <c r="C5" s="107" t="s">
        <v>85</v>
      </c>
      <c r="D5" s="108" t="s">
        <v>85</v>
      </c>
      <c r="E5" s="108" t="s">
        <v>85</v>
      </c>
      <c r="F5" s="89" t="s">
        <v>458</v>
      </c>
      <c r="G5" s="83"/>
      <c r="H5" s="85" t="s">
        <v>690</v>
      </c>
      <c r="I5" s="83"/>
      <c r="J5" s="83"/>
      <c r="K5" s="85"/>
      <c r="L5" s="90"/>
      <c r="M5" s="90"/>
    </row>
    <row r="6" spans="1:13">
      <c r="A6" s="83"/>
      <c r="B6" s="97" t="s">
        <v>689</v>
      </c>
      <c r="C6" s="107" t="s">
        <v>85</v>
      </c>
      <c r="D6" s="108" t="s">
        <v>85</v>
      </c>
      <c r="E6" s="108" t="s">
        <v>86</v>
      </c>
      <c r="F6" s="89" t="s">
        <v>458</v>
      </c>
      <c r="G6" s="83"/>
      <c r="H6" s="85" t="s">
        <v>691</v>
      </c>
      <c r="I6" s="83"/>
      <c r="J6" s="83"/>
      <c r="K6" s="85"/>
      <c r="L6" s="90"/>
      <c r="M6" s="90"/>
    </row>
    <row r="7" spans="1:13" ht="15" customHeight="1">
      <c r="A7" s="83"/>
      <c r="B7" s="97" t="s">
        <v>689</v>
      </c>
      <c r="C7" s="107" t="s">
        <v>85</v>
      </c>
      <c r="D7" s="108" t="s">
        <v>86</v>
      </c>
      <c r="E7" s="108" t="s">
        <v>85</v>
      </c>
      <c r="F7" s="89" t="s">
        <v>458</v>
      </c>
      <c r="G7" s="83"/>
      <c r="H7" s="109"/>
      <c r="I7" s="83"/>
      <c r="J7" s="83"/>
      <c r="K7" s="83"/>
      <c r="L7" s="83"/>
      <c r="M7" s="90"/>
    </row>
    <row r="8" spans="1:13">
      <c r="A8" s="83"/>
      <c r="B8" s="97" t="s">
        <v>689</v>
      </c>
      <c r="C8" s="107" t="s">
        <v>86</v>
      </c>
      <c r="D8" s="108" t="s">
        <v>86</v>
      </c>
      <c r="E8" s="108" t="s">
        <v>85</v>
      </c>
      <c r="F8" s="89" t="s">
        <v>458</v>
      </c>
      <c r="G8" s="83"/>
      <c r="H8" s="109" t="s">
        <v>692</v>
      </c>
      <c r="I8" s="83"/>
      <c r="J8" s="83"/>
      <c r="K8" s="83"/>
      <c r="L8" s="90"/>
      <c r="M8" s="90"/>
    </row>
    <row r="9" spans="1:13">
      <c r="A9" s="83"/>
      <c r="B9" s="97" t="s">
        <v>689</v>
      </c>
      <c r="C9" s="107" t="s">
        <v>85</v>
      </c>
      <c r="D9" s="108" t="s">
        <v>86</v>
      </c>
      <c r="E9" s="108" t="s">
        <v>86</v>
      </c>
      <c r="F9" s="91" t="s">
        <v>469</v>
      </c>
      <c r="G9" s="83"/>
      <c r="H9" s="83" t="s">
        <v>693</v>
      </c>
      <c r="I9" s="83"/>
      <c r="J9" s="83"/>
      <c r="K9" s="83"/>
      <c r="L9" s="90"/>
      <c r="M9" s="90"/>
    </row>
    <row r="10" spans="1:13">
      <c r="A10" s="83"/>
      <c r="B10" s="97" t="s">
        <v>689</v>
      </c>
      <c r="C10" s="107" t="s">
        <v>86</v>
      </c>
      <c r="D10" s="108" t="s">
        <v>86</v>
      </c>
      <c r="E10" s="108" t="s">
        <v>86</v>
      </c>
      <c r="F10" s="91" t="s">
        <v>469</v>
      </c>
      <c r="G10" s="83"/>
      <c r="H10" s="85"/>
      <c r="I10" s="83"/>
      <c r="J10" s="83"/>
      <c r="K10" s="85"/>
      <c r="L10" s="90"/>
      <c r="M10" s="90"/>
    </row>
    <row r="11" spans="1:13">
      <c r="A11" s="83"/>
      <c r="B11" s="97" t="s">
        <v>689</v>
      </c>
      <c r="C11" s="107" t="s">
        <v>86</v>
      </c>
      <c r="D11" s="108" t="s">
        <v>85</v>
      </c>
      <c r="E11" s="108" t="s">
        <v>86</v>
      </c>
      <c r="F11" s="91" t="s">
        <v>469</v>
      </c>
      <c r="G11" s="83"/>
      <c r="H11" s="85"/>
      <c r="I11" s="83"/>
      <c r="J11" s="83"/>
      <c r="K11" s="85"/>
      <c r="L11" s="83"/>
      <c r="M11" s="83"/>
    </row>
    <row r="12" spans="1:13">
      <c r="A12" s="83"/>
      <c r="B12" s="85"/>
      <c r="C12" s="85"/>
      <c r="D12" s="83"/>
      <c r="E12" s="83"/>
      <c r="F12" s="92"/>
      <c r="G12" s="83"/>
      <c r="H12" s="85"/>
      <c r="I12" s="83"/>
      <c r="J12" s="83"/>
      <c r="K12" s="85"/>
      <c r="L12" s="83"/>
      <c r="M12" s="83"/>
    </row>
    <row r="13" spans="1:13">
      <c r="A13" s="83"/>
      <c r="B13" s="85"/>
      <c r="C13" s="93" t="s">
        <v>694</v>
      </c>
      <c r="D13" s="93"/>
      <c r="E13" s="93"/>
      <c r="F13" s="94">
        <v>4</v>
      </c>
      <c r="G13" s="83"/>
      <c r="H13" s="85"/>
      <c r="I13" s="83"/>
      <c r="J13" s="83"/>
      <c r="K13" s="85"/>
      <c r="L13" s="83"/>
      <c r="M13" s="83"/>
    </row>
    <row r="14" spans="1:13">
      <c r="A14" s="83"/>
      <c r="B14" s="85"/>
      <c r="C14" s="85"/>
      <c r="D14" s="83"/>
      <c r="E14" s="83"/>
      <c r="F14" s="83"/>
      <c r="G14" s="83"/>
      <c r="H14" s="85"/>
      <c r="I14" s="83"/>
      <c r="J14" s="83"/>
      <c r="K14" s="85"/>
      <c r="L14" s="83"/>
      <c r="M14" s="83"/>
    </row>
    <row r="15" spans="1:13">
      <c r="A15" s="83"/>
      <c r="B15" s="85"/>
      <c r="C15" s="85"/>
      <c r="D15" s="83"/>
      <c r="E15" s="83"/>
      <c r="F15" s="83"/>
      <c r="G15" s="83"/>
      <c r="H15" s="85"/>
      <c r="I15" s="83"/>
      <c r="J15" s="83"/>
      <c r="K15" s="85"/>
      <c r="L15" s="83"/>
      <c r="M15" s="83"/>
    </row>
    <row r="16" spans="1:13">
      <c r="A16" s="83"/>
      <c r="B16" s="85" t="s">
        <v>23</v>
      </c>
      <c r="C16" s="99" t="s">
        <v>695</v>
      </c>
      <c r="D16" s="86" t="s">
        <v>696</v>
      </c>
      <c r="E16" s="86" t="s">
        <v>697</v>
      </c>
      <c r="F16" s="87" t="s">
        <v>73</v>
      </c>
      <c r="G16" s="87" t="s">
        <v>291</v>
      </c>
      <c r="H16" s="102" t="s">
        <v>405</v>
      </c>
      <c r="I16" s="87" t="s">
        <v>406</v>
      </c>
      <c r="J16" s="87" t="s">
        <v>407</v>
      </c>
      <c r="K16" s="85"/>
      <c r="L16" s="83"/>
      <c r="M16" s="83"/>
    </row>
    <row r="17" spans="1:13">
      <c r="A17" s="83"/>
      <c r="B17" s="96" t="s">
        <v>689</v>
      </c>
      <c r="C17" s="100" t="s">
        <v>73</v>
      </c>
      <c r="D17" s="89">
        <v>5</v>
      </c>
      <c r="E17" s="95">
        <v>4</v>
      </c>
      <c r="F17" s="89">
        <v>4</v>
      </c>
      <c r="G17" s="89">
        <v>4</v>
      </c>
      <c r="H17" s="100">
        <v>4</v>
      </c>
      <c r="I17" s="89" t="s">
        <v>494</v>
      </c>
      <c r="J17" s="89" t="s">
        <v>494</v>
      </c>
      <c r="K17" s="85"/>
      <c r="L17" s="83"/>
      <c r="M17" s="83"/>
    </row>
    <row r="18" spans="1:13">
      <c r="A18" s="83"/>
      <c r="B18" s="97" t="s">
        <v>115</v>
      </c>
      <c r="C18" s="100" t="s">
        <v>291</v>
      </c>
      <c r="D18" s="89">
        <v>10</v>
      </c>
      <c r="E18" s="91">
        <v>8</v>
      </c>
      <c r="F18" s="89" t="s">
        <v>494</v>
      </c>
      <c r="G18" s="89">
        <v>8</v>
      </c>
      <c r="H18" s="100">
        <v>8</v>
      </c>
      <c r="I18" s="89">
        <v>8</v>
      </c>
      <c r="J18" s="89" t="s">
        <v>494</v>
      </c>
      <c r="K18" s="85"/>
      <c r="L18" s="83"/>
      <c r="M18" s="83"/>
    </row>
    <row r="19" spans="1:13">
      <c r="A19" s="83"/>
      <c r="B19" s="97" t="s">
        <v>336</v>
      </c>
      <c r="C19" s="100" t="s">
        <v>291</v>
      </c>
      <c r="D19" s="89">
        <v>7</v>
      </c>
      <c r="E19" s="91">
        <v>5</v>
      </c>
      <c r="F19" s="89" t="s">
        <v>494</v>
      </c>
      <c r="G19" s="89">
        <v>5</v>
      </c>
      <c r="H19" s="100">
        <v>5</v>
      </c>
      <c r="I19" s="89">
        <v>5</v>
      </c>
      <c r="J19" s="89" t="s">
        <v>494</v>
      </c>
      <c r="K19" s="85"/>
      <c r="L19" s="83"/>
      <c r="M19" s="83"/>
    </row>
    <row r="20" spans="1:13">
      <c r="A20" s="83"/>
      <c r="B20" s="97" t="s">
        <v>698</v>
      </c>
      <c r="C20" s="100" t="s">
        <v>405</v>
      </c>
      <c r="D20" s="89">
        <v>8</v>
      </c>
      <c r="E20" s="91">
        <v>6</v>
      </c>
      <c r="F20" s="89" t="s">
        <v>494</v>
      </c>
      <c r="G20" s="89" t="s">
        <v>494</v>
      </c>
      <c r="H20" s="100">
        <v>6</v>
      </c>
      <c r="I20" s="89">
        <v>6</v>
      </c>
      <c r="J20" s="89">
        <v>6</v>
      </c>
      <c r="K20" s="85"/>
      <c r="L20" s="83"/>
      <c r="M20" s="83"/>
    </row>
    <row r="21" spans="1:13">
      <c r="A21" s="83"/>
      <c r="B21" s="85"/>
      <c r="C21" s="85"/>
      <c r="D21" s="83"/>
      <c r="E21" s="83"/>
      <c r="F21" s="83"/>
      <c r="G21" s="83"/>
      <c r="H21" s="85"/>
      <c r="I21" s="83"/>
      <c r="J21" s="83"/>
      <c r="K21" s="85"/>
      <c r="L21" s="83"/>
      <c r="M21" s="83"/>
    </row>
    <row r="22" spans="1:13">
      <c r="A22" s="83"/>
      <c r="B22" s="85"/>
      <c r="C22" s="93" t="s">
        <v>699</v>
      </c>
      <c r="D22" s="93"/>
      <c r="E22" s="93"/>
      <c r="F22" s="61">
        <v>4</v>
      </c>
      <c r="G22" s="87">
        <v>17</v>
      </c>
      <c r="H22" s="102">
        <v>23</v>
      </c>
      <c r="I22" s="87">
        <v>19</v>
      </c>
      <c r="J22" s="87">
        <v>6</v>
      </c>
      <c r="K22" s="85"/>
      <c r="L22" s="83"/>
      <c r="M22" s="83"/>
    </row>
    <row r="23" spans="1:13">
      <c r="A23" s="83"/>
      <c r="B23" s="85"/>
      <c r="C23" s="85"/>
      <c r="D23" s="83"/>
      <c r="E23" s="83"/>
      <c r="F23" s="83"/>
      <c r="G23" s="83"/>
      <c r="H23" s="85"/>
      <c r="I23" s="83"/>
      <c r="J23" s="83"/>
      <c r="K23" s="85"/>
      <c r="L23" s="83"/>
      <c r="M23" s="83"/>
    </row>
    <row r="24" spans="1:13">
      <c r="A24" s="83"/>
      <c r="B24" s="85"/>
      <c r="C24" s="85"/>
      <c r="D24" s="83"/>
      <c r="E24" s="83"/>
      <c r="F24" s="83"/>
      <c r="G24" s="83"/>
      <c r="H24" s="85"/>
      <c r="I24" s="83"/>
      <c r="J24" s="83"/>
      <c r="K24" s="85"/>
      <c r="L24" s="83"/>
      <c r="M24" s="8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Usuario invitado</cp:lastModifiedBy>
  <cp:revision/>
  <dcterms:created xsi:type="dcterms:W3CDTF">2023-11-08T03:19:19Z</dcterms:created>
  <dcterms:modified xsi:type="dcterms:W3CDTF">2025-03-12T03:50:17Z</dcterms:modified>
  <cp:category/>
  <cp:contentStatus/>
</cp:coreProperties>
</file>