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494" documentId="13_ncr:1_{49D6FB8D-3070-4852-B861-CB946E9B6834}" xr6:coauthVersionLast="47" xr6:coauthVersionMax="47" xr10:uidLastSave="{DDC9E2CC-0C99-4071-8FA2-EDFA4B44BF31}"/>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8787" r:id="rId8"/>
    <pivotCache cacheId="8796" r:id="rId9"/>
    <pivotCache cacheId="8805" r:id="rId10"/>
    <pivotCache cacheId="881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8" l="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23"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K11" i="8"/>
  <c r="L11" i="8" s="1"/>
  <c r="M11" i="8" s="1"/>
  <c r="N11" i="8" s="1"/>
  <c r="O11" i="8" s="1"/>
  <c r="P11" i="8" s="1"/>
  <c r="Q11" i="8" s="1"/>
  <c r="R11" i="8" s="1"/>
  <c r="S11" i="8" s="1"/>
  <c r="T11" i="8" s="1"/>
  <c r="U11" i="8" s="1"/>
  <c r="V11" i="8" s="1"/>
  <c r="W11" i="8" s="1"/>
  <c r="X11" i="8" s="1"/>
  <c r="Y11" i="8" s="1"/>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BI37" i="1" s="1"/>
  <c r="K6" i="8"/>
  <c r="L6" i="8" s="1"/>
  <c r="M6" i="8" s="1"/>
  <c r="N6" i="8" s="1"/>
  <c r="O6" i="8" s="1"/>
  <c r="P6" i="8" s="1"/>
  <c r="Q6" i="8" s="1"/>
  <c r="R6" i="8" s="1"/>
  <c r="S6" i="8" s="1"/>
  <c r="T6" i="8" s="1"/>
  <c r="U6" i="8" s="1"/>
  <c r="V6" i="8" s="1"/>
  <c r="W6" i="8" s="1"/>
  <c r="X6" i="8" s="1"/>
  <c r="Y6" i="8" s="1"/>
  <c r="V4" i="1"/>
  <c r="U9" i="1"/>
  <c r="U8" i="1"/>
  <c r="U7" i="1"/>
  <c r="U6" i="1"/>
  <c r="U5" i="1"/>
  <c r="U4" i="1"/>
  <c r="U73" i="1"/>
  <c r="V73" i="1"/>
  <c r="AZ73" i="1" s="1"/>
  <c r="U74" i="1"/>
  <c r="V74" i="1"/>
  <c r="U75" i="1"/>
  <c r="V75" i="1"/>
  <c r="AZ75" i="1" s="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35" i="1" l="1"/>
  <c r="BI36" i="1"/>
  <c r="BI17" i="1"/>
  <c r="BI18" i="1"/>
  <c r="BI19" i="1"/>
  <c r="BI20" i="1"/>
  <c r="BI21" i="1"/>
  <c r="BI22" i="1"/>
  <c r="BI24" i="1"/>
  <c r="BI25" i="1"/>
  <c r="BI26" i="1"/>
  <c r="BI27" i="1"/>
  <c r="BI28" i="1"/>
  <c r="BI29" i="1"/>
  <c r="BI30" i="1"/>
  <c r="BI31" i="1"/>
  <c r="BI32" i="1"/>
  <c r="BI33" i="1"/>
  <c r="BI34" i="1"/>
  <c r="AZ4" i="1"/>
  <c r="BI4" i="1"/>
  <c r="BI11" i="1"/>
  <c r="BI10" i="1"/>
  <c r="BI9" i="1"/>
  <c r="BI16" i="1"/>
  <c r="BI8" i="1"/>
  <c r="BI15" i="1"/>
  <c r="BI7" i="1"/>
  <c r="BI14" i="1"/>
  <c r="BI6" i="1"/>
  <c r="BI13" i="1"/>
  <c r="BI5" i="1"/>
  <c r="BI12" i="1"/>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K27" i="9" l="1"/>
  <c r="P26" i="9"/>
  <c r="M27" i="9"/>
  <c r="L27" i="9"/>
  <c r="O27" i="9"/>
  <c r="N27" i="9"/>
  <c r="F27" i="9"/>
  <c r="I27" i="9"/>
  <c r="P27" i="9"/>
  <c r="J27" i="9"/>
  <c r="Q27" i="9"/>
  <c r="N26" i="9"/>
  <c r="M26" i="9"/>
  <c r="Q26" i="9"/>
  <c r="O26" i="9"/>
  <c r="F26" i="9"/>
  <c r="I26" i="9"/>
  <c r="O25" i="9"/>
  <c r="H27" i="9"/>
  <c r="G27" i="9"/>
  <c r="O24" i="9"/>
  <c r="L26" i="9"/>
  <c r="J25" i="9"/>
  <c r="I25" i="9"/>
  <c r="H26" i="9"/>
  <c r="G26" i="9"/>
  <c r="K26" i="9"/>
  <c r="J26" i="9"/>
  <c r="Q25" i="9"/>
  <c r="P25" i="9"/>
  <c r="L25" i="9"/>
  <c r="K25" i="9"/>
  <c r="M25" i="9"/>
  <c r="Q24" i="9"/>
  <c r="G25" i="9"/>
  <c r="N25" i="9"/>
  <c r="N24" i="9"/>
  <c r="H25" i="9"/>
  <c r="F25" i="9"/>
  <c r="H24" i="9"/>
  <c r="P24" i="9"/>
  <c r="F24" i="9"/>
  <c r="J24" i="9"/>
  <c r="I24" i="9"/>
  <c r="L24" i="9"/>
  <c r="K24" i="9"/>
  <c r="K23" i="9"/>
  <c r="M24" i="9"/>
  <c r="M23" i="9"/>
  <c r="G24" i="9"/>
  <c r="O23" i="9"/>
  <c r="N23" i="9"/>
  <c r="J23" i="9"/>
  <c r="Q23" i="9"/>
  <c r="I23" i="9"/>
  <c r="H23" i="9"/>
  <c r="P23" i="9"/>
  <c r="L23" i="9"/>
  <c r="Q21" i="9"/>
  <c r="P21" i="9"/>
  <c r="N21" i="9"/>
  <c r="G23" i="9"/>
  <c r="F23" i="9"/>
  <c r="L21" i="9"/>
  <c r="O21" i="9"/>
  <c r="J21" i="9"/>
  <c r="M21" i="9"/>
  <c r="H21" i="9"/>
  <c r="K21" i="9"/>
  <c r="G21" i="9"/>
  <c r="I21" i="9"/>
  <c r="F21" i="9"/>
  <c r="N10" i="9"/>
  <c r="Q10" i="9"/>
  <c r="I10" i="9"/>
  <c r="F10" i="9"/>
  <c r="J10" i="9"/>
  <c r="M10" i="9"/>
  <c r="O10" i="9"/>
  <c r="K10" i="9"/>
  <c r="P10" i="9"/>
  <c r="L10" i="9"/>
  <c r="H10" i="9"/>
  <c r="G10" i="9"/>
  <c r="Q20" i="9"/>
  <c r="P20" i="9"/>
  <c r="O20" i="9"/>
  <c r="N20" i="9"/>
  <c r="M20" i="9"/>
  <c r="L20" i="9"/>
  <c r="K20" i="9"/>
  <c r="J20" i="9"/>
  <c r="I20" i="9"/>
  <c r="H20" i="9"/>
  <c r="G20" i="9"/>
  <c r="Q7" i="9"/>
  <c r="P7" i="9"/>
  <c r="O7" i="9"/>
  <c r="N7" i="9"/>
  <c r="M7" i="9"/>
  <c r="L7" i="9"/>
  <c r="K7" i="9"/>
  <c r="J7" i="9"/>
  <c r="I7" i="9"/>
  <c r="H7" i="9"/>
  <c r="G7" i="9"/>
  <c r="D17" i="9"/>
  <c r="C17" i="9"/>
  <c r="G8" i="9"/>
  <c r="F20" i="9"/>
  <c r="C25" i="9"/>
  <c r="O22" i="9"/>
  <c r="G22" i="9"/>
  <c r="N22" i="9"/>
  <c r="F22" i="9"/>
  <c r="M22" i="9"/>
  <c r="L22" i="9"/>
  <c r="K22" i="9"/>
  <c r="J22" i="9"/>
  <c r="Q22" i="9"/>
  <c r="I22" i="9"/>
  <c r="P22" i="9"/>
  <c r="H22" i="9"/>
  <c r="H8" i="9"/>
  <c r="N8" i="9"/>
  <c r="Q8" i="9"/>
  <c r="F7" i="9"/>
  <c r="O8" i="9"/>
  <c r="L8" i="9"/>
  <c r="D16" i="9"/>
  <c r="C16" i="9"/>
  <c r="J8" i="9"/>
  <c r="F8" i="9"/>
  <c r="M8" i="9"/>
  <c r="K8" i="9"/>
  <c r="I8" i="9"/>
  <c r="P8" i="9"/>
  <c r="C27" i="9" l="1"/>
  <c r="D24" i="9"/>
  <c r="D26" i="9"/>
  <c r="C26" i="9"/>
  <c r="D23" i="9"/>
  <c r="C24" i="9"/>
  <c r="D25" i="9"/>
  <c r="D27" i="9"/>
  <c r="C23" i="9"/>
  <c r="D21" i="9"/>
  <c r="C21" i="9"/>
  <c r="C20" i="9"/>
  <c r="F15" i="9"/>
  <c r="F14" i="9"/>
  <c r="F12" i="9"/>
  <c r="G5" i="9" s="1"/>
  <c r="C10" i="9"/>
  <c r="D10" i="9"/>
  <c r="D20" i="9"/>
  <c r="D8" i="9"/>
  <c r="D22" i="9"/>
  <c r="C22" i="9"/>
  <c r="D7" i="9"/>
  <c r="C7" i="9"/>
  <c r="C8" i="9"/>
  <c r="G15" i="9" l="1"/>
  <c r="G14" i="9"/>
  <c r="G12" i="9"/>
  <c r="H5" i="9" s="1"/>
  <c r="D15" i="9"/>
  <c r="D12" i="9"/>
  <c r="D14" i="9"/>
  <c r="C12" i="9"/>
  <c r="C14" i="9"/>
  <c r="C15" i="9"/>
  <c r="H12" i="9" l="1"/>
  <c r="I5" i="9" s="1"/>
  <c r="H14" i="9"/>
  <c r="H15" i="9"/>
  <c r="I12" i="9" l="1"/>
  <c r="J5" i="9" s="1"/>
  <c r="I15" i="9"/>
  <c r="I14" i="9"/>
  <c r="J14" i="9" l="1"/>
  <c r="J15" i="9"/>
  <c r="J12" i="9"/>
  <c r="K5" i="9" s="1"/>
  <c r="K12" i="9" l="1"/>
  <c r="L5" i="9" s="1"/>
  <c r="K14" i="9"/>
  <c r="K15" i="9"/>
  <c r="L12" i="9" l="1"/>
  <c r="M5" i="9" s="1"/>
  <c r="L14" i="9"/>
  <c r="L15" i="9"/>
  <c r="M14" i="9" l="1"/>
  <c r="M12" i="9"/>
  <c r="N5" i="9" s="1"/>
  <c r="M15" i="9"/>
  <c r="N15" i="9" l="1"/>
  <c r="N12" i="9"/>
  <c r="O5" i="9" s="1"/>
  <c r="N14" i="9"/>
  <c r="O12" i="9" l="1"/>
  <c r="P5" i="9" s="1"/>
  <c r="O14" i="9"/>
  <c r="O15" i="9"/>
  <c r="P12" i="9" l="1"/>
  <c r="Q5" i="9" s="1"/>
  <c r="P14" i="9"/>
  <c r="P15" i="9"/>
  <c r="Q14" i="9" l="1"/>
  <c r="Q15" i="9"/>
  <c r="Q1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<sst xmlns="http://schemas.openxmlformats.org/spreadsheetml/2006/main" count="1404" uniqueCount="528">
  <si>
    <t>Filial:</t>
  </si>
  <si>
    <t>Pucallpa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</si>
  <si>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</si>
  <si>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</si>
  <si>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</si>
  <si>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</si>
  <si>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</si>
  <si>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</si>
  <si>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</si>
  <si>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</si>
  <si>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</si>
  <si>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</si>
  <si>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</si>
  <si>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</si>
  <si>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</si>
  <si>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</si>
  <si>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</si>
  <si>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</si>
  <si>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</si>
  <si>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</si>
  <si>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</si>
  <si>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</si>
  <si>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</si>
  <si>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</si>
  <si>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</si>
  <si>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</si>
  <si>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</si>
  <si>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</si>
  <si>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</si>
  <si>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</si>
  <si>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</si>
  <si>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</si>
  <si>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</si>
  <si>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</si>
  <si>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</si>
  <si>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</si>
  <si>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</si>
  <si>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</si>
  <si>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</si>
  <si>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</si>
  <si>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</si>
  <si>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</si>
  <si>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</si>
  <si>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</si>
  <si>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</si>
  <si>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</si>
  <si>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</si>
  <si>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</si>
  <si>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</si>
  <si>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</si>
  <si>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</si>
  <si>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</si>
  <si>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</si>
  <si>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</si>
  <si>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</si>
  <si>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</si>
  <si>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</si>
  <si>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</si>
  <si>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</si>
  <si>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</si>
  <si>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</si>
  <si>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</si>
  <si>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</si>
  <si>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</si>
  <si>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</si>
  <si>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</si>
  <si>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</si>
  <si>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</si>
  <si>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</si>
  <si>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</si>
  <si>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</si>
  <si>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</si>
  <si>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</si>
  <si>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</si>
  <si>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Miércoles</t>
  </si>
  <si>
    <t>7:30 a 9:30 pm</t>
  </si>
  <si>
    <t>22996619</t>
  </si>
  <si>
    <t>GABY LUCIA</t>
  </si>
  <si>
    <t xml:space="preserve">ALBORNOZ JIMENZ </t>
  </si>
  <si>
    <t>gabylucia3@gmail.com</t>
  </si>
  <si>
    <t>Amon I</t>
  </si>
  <si>
    <t>Inscrito Nuevo</t>
  </si>
  <si>
    <t>Claudia Yactayo</t>
  </si>
  <si>
    <t>Luis Mayz</t>
  </si>
  <si>
    <t>P</t>
  </si>
  <si>
    <t>Redes sociales</t>
  </si>
  <si>
    <t>63145226</t>
  </si>
  <si>
    <t>ANNIE ARACELY</t>
  </si>
  <si>
    <t>MACEDO PEÑA</t>
  </si>
  <si>
    <t>ANNIEMACEDOPENA@GMAIL.COM</t>
  </si>
  <si>
    <t>F</t>
  </si>
  <si>
    <t>Contacto Personal</t>
  </si>
  <si>
    <t>21141093</t>
  </si>
  <si>
    <t>MARCO ANTONIO</t>
  </si>
  <si>
    <t>SALAS RENGIFO</t>
  </si>
  <si>
    <t>masr0712@gmail.com</t>
  </si>
  <si>
    <t>Pre-Inscrito</t>
  </si>
  <si>
    <t>70400051</t>
  </si>
  <si>
    <t>MARIA YSABEL</t>
  </si>
  <si>
    <t>RAMIREZ PATIÑO</t>
  </si>
  <si>
    <t>mary@51_30@hotmail.com</t>
  </si>
  <si>
    <t>41673812</t>
  </si>
  <si>
    <t>JOANA CINTHIA</t>
  </si>
  <si>
    <t>MONTECILLO CARDENAS</t>
  </si>
  <si>
    <t>luz03mili16@gmail.com</t>
  </si>
  <si>
    <t>61963234</t>
  </si>
  <si>
    <t>ANDREA</t>
  </si>
  <si>
    <t>VARGAS RODRIGUEZ</t>
  </si>
  <si>
    <t>patriciavargasrodriguez99@gmail.com</t>
  </si>
  <si>
    <t>61487755</t>
  </si>
  <si>
    <t>TYRA LUZ</t>
  </si>
  <si>
    <t>CADILLO MONTECILLO</t>
  </si>
  <si>
    <t>joanacinthia@gmail.com</t>
  </si>
  <si>
    <t>62319905</t>
  </si>
  <si>
    <t>INGRID IRIS MANUELA</t>
  </si>
  <si>
    <t>SORIA TORRES</t>
  </si>
  <si>
    <t>soriaingrid0@gmail.com</t>
  </si>
  <si>
    <t>70791692</t>
  </si>
  <si>
    <t>STEVEN</t>
  </si>
  <si>
    <t>ESPINO MARINA</t>
  </si>
  <si>
    <t>steven331995@gmail.com</t>
  </si>
  <si>
    <t>00162615</t>
  </si>
  <si>
    <t>LUZ MERCEDES</t>
  </si>
  <si>
    <t>ANGULO ZEGARRA</t>
  </si>
  <si>
    <t>langulozegarra@gmail.com</t>
  </si>
  <si>
    <t>73346338</t>
  </si>
  <si>
    <t xml:space="preserve">CAROL ARIANA </t>
  </si>
  <si>
    <t>LINDO ANGULO</t>
  </si>
  <si>
    <t>arianac5066@gmail.com</t>
  </si>
  <si>
    <t>10036198</t>
  </si>
  <si>
    <t>RAQUEL</t>
  </si>
  <si>
    <t>RUIZ RUIZ</t>
  </si>
  <si>
    <t>r2_ruizruiz@hotmail.com</t>
  </si>
  <si>
    <t>71339145</t>
  </si>
  <si>
    <t>JHON ALEJANDRO</t>
  </si>
  <si>
    <t>PAATI CANAYO</t>
  </si>
  <si>
    <t>jhonale0202@gmail.com</t>
  </si>
  <si>
    <t>71340397</t>
  </si>
  <si>
    <t>CAYO NEMIAS</t>
  </si>
  <si>
    <t>DAZA MORALES</t>
  </si>
  <si>
    <t>nem.daz@gamil.com</t>
  </si>
  <si>
    <t>Febrero</t>
  </si>
  <si>
    <t>60854616</t>
  </si>
  <si>
    <t>MIA CIELO FRANSUA</t>
  </si>
  <si>
    <t>ROJAS ESCOBAR</t>
  </si>
  <si>
    <t>miafransua04@gmail.com</t>
  </si>
  <si>
    <t>Nuth I</t>
  </si>
  <si>
    <t>Danae Ramirez</t>
  </si>
  <si>
    <t>46107215</t>
  </si>
  <si>
    <t>KRISTIAN FRANCO</t>
  </si>
  <si>
    <t>BRUNNER LOZANO</t>
  </si>
  <si>
    <t>fbrennur@gmail.com</t>
  </si>
  <si>
    <t>21408434</t>
  </si>
  <si>
    <t>CECILIA</t>
  </si>
  <si>
    <t>ARCE SOPLA</t>
  </si>
  <si>
    <t>ceciliaarcesopla@gmail.com</t>
  </si>
  <si>
    <t>42333468</t>
  </si>
  <si>
    <t>JACKELY LICETH</t>
  </si>
  <si>
    <t>AREVALO BORBOR</t>
  </si>
  <si>
    <t>jackiarbo@hotmail.com</t>
  </si>
  <si>
    <t>05620032</t>
  </si>
  <si>
    <t xml:space="preserve">ONILA </t>
  </si>
  <si>
    <t>CHÁVEZ SILVANO</t>
  </si>
  <si>
    <t>chavezonila@gmail.com</t>
  </si>
  <si>
    <t>47719708</t>
  </si>
  <si>
    <t>ANALI CIRA</t>
  </si>
  <si>
    <t>MATOS FABIAN</t>
  </si>
  <si>
    <t>42721543</t>
  </si>
  <si>
    <t>MELISSA JENNIFER</t>
  </si>
  <si>
    <t>CHAVEZ PRADA</t>
  </si>
  <si>
    <t>jenniferprada84@gmail.com</t>
  </si>
  <si>
    <t>00107443</t>
  </si>
  <si>
    <t xml:space="preserve">MARY </t>
  </si>
  <si>
    <t>CHOTA SINUIRI</t>
  </si>
  <si>
    <t>60769552</t>
  </si>
  <si>
    <t>MARIA AUXILIADORA</t>
  </si>
  <si>
    <t>RODRIGUEZ PEÑALOZA</t>
  </si>
  <si>
    <t>mariauxiliadora1982gmail.com</t>
  </si>
  <si>
    <t>05372860</t>
  </si>
  <si>
    <t>WILSON</t>
  </si>
  <si>
    <t>ROLAND GARCIA</t>
  </si>
  <si>
    <t>wilsonyarbobo@gmail.om</t>
  </si>
  <si>
    <t>71327476</t>
  </si>
  <si>
    <t>LUIS ANGEL</t>
  </si>
  <si>
    <t>DIAZ ESCALANTE</t>
  </si>
  <si>
    <t>12luchito21@gmail.com</t>
  </si>
  <si>
    <t>40514380</t>
  </si>
  <si>
    <t>MARIELA VICTORIA</t>
  </si>
  <si>
    <t>HUAYTA AGUIRRE</t>
  </si>
  <si>
    <t>ricardohumberto2001@gmail.com</t>
  </si>
  <si>
    <t>80422570</t>
  </si>
  <si>
    <t xml:space="preserve">LEONIDAS </t>
  </si>
  <si>
    <t>PANADURO PANDURO</t>
  </si>
  <si>
    <t>cepanduro15@gmail.com</t>
  </si>
  <si>
    <t>75239387</t>
  </si>
  <si>
    <t>JANICE ELAINE</t>
  </si>
  <si>
    <t>SANZ CAUPER</t>
  </si>
  <si>
    <t>jsanzcauper@gmail.com</t>
  </si>
  <si>
    <t>72367073</t>
  </si>
  <si>
    <t>HAROLD JOAO</t>
  </si>
  <si>
    <t>OZAMBELA CHOTA</t>
  </si>
  <si>
    <t>haroldozambelachota@outlook.com</t>
  </si>
  <si>
    <t xml:space="preserve">LUIGI </t>
  </si>
  <si>
    <t>43463539</t>
  </si>
  <si>
    <t xml:space="preserve">MELISSA DEL ROSARIO </t>
  </si>
  <si>
    <t>DONAYRE VELA</t>
  </si>
  <si>
    <t>lissadonayre3@hotmail.com</t>
  </si>
  <si>
    <t>10069111</t>
  </si>
  <si>
    <t xml:space="preserve">JUAN CARLOS </t>
  </si>
  <si>
    <t>LÓPEZ CARLOS</t>
  </si>
  <si>
    <t>jclm2874@gmail.com</t>
  </si>
  <si>
    <t>71016335</t>
  </si>
  <si>
    <t>JOSE ANTONIO</t>
  </si>
  <si>
    <t>VELA MORI</t>
  </si>
  <si>
    <t>javel.cvialtern@gmail.com</t>
  </si>
  <si>
    <t>00098435</t>
  </si>
  <si>
    <t>RUSBEL</t>
  </si>
  <si>
    <t>REATEGUI RODRIGUEZ</t>
  </si>
  <si>
    <t>starpublicidad45@gmail.com</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</si>
  <si>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</si>
  <si>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</si>
  <si>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</si>
  <si>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</si>
  <si>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</si>
  <si>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</si>
  <si>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</si>
  <si>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</si>
  <si>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</si>
  <si>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</si>
  <si>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</si>
  <si>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</si>
  <si>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</si>
  <si>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</si>
  <si>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</si>
  <si>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</si>
  <si>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</si>
  <si>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</si>
  <si>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</si>
  <si>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</si>
  <si>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</si>
  <si>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</si>
  <si>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</si>
  <si>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</si>
  <si>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</si>
  <si>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</si>
  <si>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</si>
  <si>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</si>
  <si>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</si>
  <si>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</si>
  <si>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</si>
  <si>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</si>
  <si>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</si>
  <si>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</si>
  <si>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</si>
  <si>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</si>
  <si>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</si>
  <si>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</si>
  <si>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</si>
  <si>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</si>
  <si>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</si>
  <si>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</si>
  <si>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</si>
  <si>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</si>
  <si>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</si>
  <si>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</si>
  <si>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</si>
  <si>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</si>
  <si>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</si>
  <si>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</si>
  <si>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</si>
  <si>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</si>
  <si>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</si>
  <si>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</si>
  <si>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Liliana Saravia</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</si>
  <si>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</si>
  <si>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</si>
  <si>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</si>
  <si>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</si>
  <si>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</si>
  <si>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</si>
  <si>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</si>
  <si>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</si>
  <si>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</si>
  <si>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</si>
  <si>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</si>
  <si>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</si>
  <si>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</si>
  <si>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</si>
  <si>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</si>
  <si>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</si>
  <si>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Karina</t>
  </si>
  <si>
    <t>CH</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</si>
  <si>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</si>
  <si>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</si>
  <si>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</si>
  <si>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</si>
  <si>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</si>
  <si>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</si>
  <si>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</si>
  <si>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</si>
  <si>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</si>
  <si>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</si>
  <si>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</si>
  <si>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Romulo Sedano</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</si>
  <si>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</si>
  <si>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</si>
  <si>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</si>
  <si>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</si>
  <si>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</si>
  <si>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</si>
  <si>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</si>
  <si>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</si>
  <si>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</si>
  <si>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</si>
  <si>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Sábado</t>
  </si>
  <si>
    <t>7:15 - 9:10 p.m.</t>
  </si>
  <si>
    <t>Mar_2025</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</si>
  <si>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</si>
  <si>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</si>
  <si>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</si>
  <si>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</si>
  <si>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</si>
  <si>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</si>
  <si>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</si>
  <si>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</si>
  <si>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</si>
  <si>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</si>
  <si>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</si>
  <si>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</si>
  <si>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</si>
  <si>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</si>
  <si>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Ali Palacios</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</si>
  <si>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</si>
  <si>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</si>
  <si>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</si>
  <si>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</si>
  <si>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</si>
  <si>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</si>
  <si>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</si>
  <si>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</si>
  <si>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Sábados</t>
  </si>
  <si>
    <t>May_2025</t>
  </si>
  <si>
    <t>Annie Trigoso</t>
  </si>
  <si>
    <t>Nuth II</t>
  </si>
  <si>
    <t>Cambió grupo</t>
  </si>
  <si>
    <t>Propag.Impresa</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</si>
  <si>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</si>
  <si>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</si>
  <si>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</si>
  <si>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</si>
  <si>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</si>
  <si>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</si>
  <si>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</si>
  <si>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</si>
  <si>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</si>
  <si>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</si>
  <si>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Arturo Yupanqui</t>
  </si>
  <si>
    <t>Xexostris II</t>
  </si>
  <si>
    <t>Web</t>
  </si>
  <si>
    <t>Ayacucho - CU Javier Perez de Cuellar 1</t>
  </si>
  <si>
    <t>Ago_2025</t>
  </si>
  <si>
    <t>Zulema Sequeiros</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</si>
  <si>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</si>
  <si>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</si>
  <si>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</si>
  <si>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</si>
  <si>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</si>
  <si>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</si>
  <si>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</si>
  <si>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</si>
  <si>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</si>
  <si>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</si>
  <si>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</si>
  <si>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</si>
  <si>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</si>
  <si>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</si>
  <si>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</si>
  <si>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</si>
  <si>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</si>
  <si>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</si>
  <si>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</si>
  <si>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</si>
  <si>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</si>
  <si>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</si>
  <si>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</si>
  <si>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</si>
  <si>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</si>
  <si>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</si>
  <si>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</si>
  <si>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</si>
  <si>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</si>
  <si>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</si>
  <si>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</si>
  <si>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</si>
  <si>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</si>
  <si>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</si>
  <si>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</si>
  <si>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</si>
  <si>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</si>
  <si>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</si>
  <si>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</si>
  <si>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</si>
  <si>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</si>
  <si>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</si>
  <si>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</si>
  <si>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</si>
  <si>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</si>
  <si>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</si>
  <si>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</si>
  <si>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</si>
  <si>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</si>
  <si>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</si>
  <si>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</si>
  <si>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</si>
  <si>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</si>
  <si>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</si>
  <si>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</si>
  <si>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</si>
  <si>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</si>
  <si>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</si>
  <si>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</si>
  <si>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</si>
  <si>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</si>
  <si>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</si>
  <si>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</si>
  <si>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</si>
  <si>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</si>
  <si>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</si>
  <si>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</si>
  <si>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</si>
  <si>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</si>
  <si>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</si>
  <si>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</si>
  <si>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</si>
  <si>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</si>
  <si>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</si>
  <si>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</si>
  <si>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</si>
  <si>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</si>
  <si>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</si>
  <si>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</si>
  <si>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</si>
  <si>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</si>
  <si>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(en blanco)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</si>
  <si>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</si>
  <si>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</si>
  <si>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</si>
  <si>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</si>
  <si>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</si>
  <si>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</si>
  <si>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</si>
  <si>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</si>
  <si>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</si>
  <si>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</si>
  <si>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</si>
  <si>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</si>
  <si>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</si>
  <si>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</si>
  <si>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</si>
  <si>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</si>
  <si>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</si>
  <si>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</si>
  <si>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</si>
  <si>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</si>
  <si>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</si>
  <si>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</si>
  <si>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</si>
  <si>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</si>
  <si>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</si>
  <si>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</si>
  <si>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</si>
  <si>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</si>
  <si>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</si>
  <si>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</si>
  <si>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</si>
  <si>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</si>
  <si>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</si>
  <si>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</si>
  <si>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</si>
  <si>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</si>
  <si>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</si>
  <si>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Pucallpa-Enero-Miércoles-7:30 a 9:30 pm-45672-Inscrito Nuevo</t>
  </si>
  <si>
    <t>Pucallpa-Enero-Miércoles-7:30 a 9:30 pm-45672-Pre-Inscrito</t>
  </si>
  <si>
    <t>Pucallpa-Febrero-Miércoles-7:30 a 9:30 pm-45700-Inscrito Nuevo</t>
  </si>
  <si>
    <t>Pucallpa-Febrero-Miércoles-7:30 a 9:30 pm-45700-Pre-Inscrito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</si>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</sst>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dd/mm/yy"/>
    <numFmt numFmtId="165" formatCode="dd\ mmm"/>
    <numFmt numFmtId="166"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5" fontId="22" fillId="11" borderId="0" xfId="0" applyNumberFormat="1" applyFont="1" applyFill="1" applyAlignment="1">
      <alignment horizontal="center" vertical="center"/>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6"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4" fontId="14" fillId="11" borderId="0" xfId="0" applyNumberFormat="1" applyFont="1" applyFill="1" applyAlignment="1">
      <alignment horizontal="center"/>
    </xf>
    <xf numFmtId="0" fontId="60" fillId="11" borderId="0" xfId="0" applyFont="1" applyFill="1" applyAlignment="1">
      <alignment horizontal="center"/>
    </xf>
    <xf numFmtId="14" fontId="60" fillId="11" borderId="0" xfId="0" applyNumberFormat="1" applyFont="1" applyFill="1" applyAlignment="1">
      <alignment horizontal="center"/>
    </xf>
    <xf numFmtId="0" fontId="61" fillId="25" borderId="0" xfId="0" applyFont="1" applyFill="1" applyAlignment="1">
      <alignment horizontal="center" vertical="center" wrapText="1"/>
    </xf>
    <xf numFmtId="49" fontId="21" fillId="0" borderId="10" xfId="0" applyNumberFormat="1" applyFont="1" applyBorder="1" applyAlignment="1">
      <alignment horizont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34872D30-36F9-4C56-9DB6-9260F4D6E058}"/>
    <cellStyle name="Porcentaje" xfId="2" builtinId="5"/>
  </cellStyles>
  <dxfs count="107">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7"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7"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Pucallpa.xlsx]Gráficos_!TablaDinámica3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Gráficos_!$BP$104:$BP$109</c:f>
              <c:numCache>
                <c:formatCode>General</c:formatCode>
                <c:ptCount val="5"/>
                <c:pt idx="0">
                  <c:v>0</c:v>
                </c:pt>
                <c:pt idx="1">
                  <c:v>3</c:v>
                </c:pt>
                <c:pt idx="2">
                  <c:v>2</c:v>
                </c:pt>
                <c:pt idx="3">
                  <c:v>6</c:v>
                </c:pt>
                <c:pt idx="4">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Gráficos_!$BQ$104:$BQ$109</c:f>
              <c:numCache>
                <c:formatCode>General</c:formatCode>
                <c:ptCount val="5"/>
                <c:pt idx="0">
                  <c:v>0</c:v>
                </c:pt>
                <c:pt idx="1">
                  <c:v>9</c:v>
                </c:pt>
                <c:pt idx="2">
                  <c:v>3</c:v>
                </c:pt>
                <c:pt idx="3">
                  <c:v>9</c:v>
                </c:pt>
                <c:pt idx="4">
                  <c:v>9</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Gráficos_!$BR$104:$BR$109</c:f>
              <c:numCache>
                <c:formatCode>General</c:formatCode>
                <c:ptCount val="5"/>
                <c:pt idx="0">
                  <c:v>0</c:v>
                </c:pt>
                <c:pt idx="1">
                  <c:v>9</c:v>
                </c:pt>
                <c:pt idx="2">
                  <c:v>2</c:v>
                </c:pt>
                <c:pt idx="3">
                  <c:v>8</c:v>
                </c:pt>
                <c:pt idx="4">
                  <c:v>6</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Gráficos_!$BS$104:$BS$109</c:f>
              <c:numCache>
                <c:formatCode>General</c:formatCode>
                <c:ptCount val="5"/>
                <c:pt idx="0">
                  <c:v>0</c:v>
                </c:pt>
                <c:pt idx="1">
                  <c:v>10</c:v>
                </c:pt>
                <c:pt idx="2">
                  <c:v>3</c:v>
                </c:pt>
                <c:pt idx="3">
                  <c:v>7</c:v>
                </c:pt>
                <c:pt idx="4">
                  <c:v>4</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Gráficos_!$BT$104:$BT$109</c:f>
              <c:numCache>
                <c:formatCode>General</c:formatCode>
                <c:ptCount val="5"/>
                <c:pt idx="0">
                  <c:v>0</c:v>
                </c:pt>
                <c:pt idx="1">
                  <c:v>10</c:v>
                </c:pt>
                <c:pt idx="2">
                  <c:v>2</c:v>
                </c:pt>
                <c:pt idx="3">
                  <c:v>0</c:v>
                </c:pt>
                <c:pt idx="4">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Gráficos_!$BU$104:$BU$109</c:f>
              <c:numCache>
                <c:formatCode>General</c:formatCode>
                <c:ptCount val="5"/>
                <c:pt idx="0">
                  <c:v>0</c:v>
                </c:pt>
                <c:pt idx="1">
                  <c:v>7</c:v>
                </c:pt>
                <c:pt idx="2">
                  <c:v>2</c:v>
                </c:pt>
                <c:pt idx="3">
                  <c:v>0</c:v>
                </c:pt>
                <c:pt idx="4">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Gráficos_!$BV$104:$BV$109</c:f>
              <c:numCache>
                <c:formatCode>General</c:formatCode>
                <c:ptCount val="5"/>
                <c:pt idx="0">
                  <c:v>0</c:v>
                </c:pt>
                <c:pt idx="1">
                  <c:v>7</c:v>
                </c:pt>
                <c:pt idx="2">
                  <c:v>1</c:v>
                </c:pt>
                <c:pt idx="3">
                  <c:v>0</c:v>
                </c:pt>
                <c:pt idx="4">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Gráficos_!$BW$104:$BW$109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Gráficos_!$BX$104:$BX$109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Gráficos_!$BY$104:$BY$109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Gráficos_!$BZ$104:$BZ$109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Luis Mayz</c:v>
                  </c:pt>
                  <c:pt idx="2">
                    <c:v>Luis Mayz</c:v>
                  </c:pt>
                  <c:pt idx="3">
                    <c:v>Claudia Yactayo</c:v>
                  </c:pt>
                  <c:pt idx="4">
                    <c:v>Claudia Yactayo</c:v>
                  </c:pt>
                </c:lvl>
                <c:lvl>
                  <c:pt idx="1">
                    <c:v>Claudia Yactayo</c:v>
                  </c:pt>
                  <c:pt idx="2">
                    <c:v>Claudia Yactayo</c:v>
                  </c:pt>
                  <c:pt idx="3">
                    <c:v>Danae Ramirez</c:v>
                  </c:pt>
                  <c:pt idx="4">
                    <c:v>Danae Ramirez</c:v>
                  </c:pt>
                </c:lvl>
                <c:lvl>
                  <c:pt idx="1">
                    <c:v>Inscrito Nuevo</c:v>
                  </c:pt>
                  <c:pt idx="2">
                    <c:v>Pre-Inscrito</c:v>
                  </c:pt>
                  <c:pt idx="3">
                    <c:v>Inscrito Nuevo</c:v>
                  </c:pt>
                  <c:pt idx="4">
                    <c:v>Pre-Inscrito</c:v>
                  </c:pt>
                </c:lvl>
                <c:lvl>
                  <c:pt idx="1">
                    <c:v>Enero</c:v>
                  </c:pt>
                  <c:pt idx="3">
                    <c:v>Febrero</c:v>
                  </c:pt>
                </c:lvl>
                <c:lvl>
                  <c:pt idx="1">
                    <c:v>1/15/2025</c:v>
                  </c:pt>
                  <c:pt idx="3">
                    <c:v>2/12/2025</c:v>
                  </c:pt>
                </c:lvl>
              </c:multiLvlStrCache>
            </c:multiLvlStrRef>
          </c:cat>
          <c:val>
            <c:numRef>
              <c:f>Gráficos_!$CA$104:$CA$109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Pucallpa.xlsx]Gráficos_!TablaDinámica4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Luis Mayz</c:v>
                  </c:pt>
                  <c:pt idx="1">
                    <c:v>Luis Mayz</c:v>
                  </c:pt>
                  <c:pt idx="2">
                    <c:v>Claudia Yactayo</c:v>
                  </c:pt>
                  <c:pt idx="3">
                    <c:v>Claudia Yactayo</c:v>
                  </c:pt>
                </c:lvl>
                <c:lvl>
                  <c:pt idx="0">
                    <c:v>Claudia Yactayo</c:v>
                  </c:pt>
                  <c:pt idx="1">
                    <c:v>Claudia Yactayo</c:v>
                  </c:pt>
                  <c:pt idx="2">
                    <c:v>Danae Ramirez</c:v>
                  </c:pt>
                  <c:pt idx="3">
                    <c:v>Danae Ramirez</c:v>
                  </c:pt>
                </c:lvl>
                <c:lvl>
                  <c:pt idx="0">
                    <c:v>Inscrito Nuevo</c:v>
                  </c:pt>
                  <c:pt idx="1">
                    <c:v>Pre-Inscrito</c:v>
                  </c:pt>
                  <c:pt idx="2">
                    <c:v>Inscrito Nuevo</c:v>
                  </c:pt>
                  <c:pt idx="3">
                    <c:v>Pre-Inscrito</c:v>
                  </c:pt>
                </c:lvl>
                <c:lvl>
                  <c:pt idx="0">
                    <c:v>Conócete a ti mismo</c:v>
                  </c:pt>
                  <c:pt idx="2">
                    <c:v>Conócete a ti mismo</c:v>
                  </c:pt>
                </c:lvl>
                <c:lvl>
                  <c:pt idx="0">
                    <c:v>1/15/2025</c:v>
                  </c:pt>
                  <c:pt idx="2">
                    <c:v>2/12/2025</c:v>
                  </c:pt>
                </c:lvl>
              </c:multiLvlStrCache>
            </c:multiLvlStrRef>
          </c:cat>
          <c:val>
            <c:numRef>
              <c:f>Gráficos_!$BG$8:$BG$11</c:f>
              <c:numCache>
                <c:formatCode>General</c:formatCode>
                <c:ptCount val="4"/>
                <c:pt idx="0">
                  <c:v>11</c:v>
                </c:pt>
                <c:pt idx="1">
                  <c:v>3</c:v>
                </c:pt>
                <c:pt idx="2">
                  <c:v>10</c:v>
                </c:pt>
                <c:pt idx="3">
                  <c:v>10</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Pucallpa.xlsx]Gráficos_!TablaDinámica34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Inscrito Nuevo</c:v>
                  </c:pt>
                  <c:pt idx="4">
                    <c:v>Pre-Inscrito</c:v>
                  </c:pt>
                  <c:pt idx="5">
                    <c:v>(en blanco)</c:v>
                  </c:pt>
                </c:lvl>
                <c:lvl>
                  <c:pt idx="1">
                    <c:v>Pucallpa-Enero-Miércoles-7:30 a 9:30 pm-45672-Inscrito Nuevo</c:v>
                  </c:pt>
                  <c:pt idx="2">
                    <c:v>Pucallpa-Enero-Miércoles-7:30 a 9:30 pm-45672-Pre-Inscrito</c:v>
                  </c:pt>
                  <c:pt idx="3">
                    <c:v>Pucallpa-Febrero-Miércoles-7:30 a 9:30 pm-45700-Inscrito Nuevo</c:v>
                  </c:pt>
                  <c:pt idx="4">
                    <c:v>Pucallpa-Febrero-Miércoles-7:30 a 9:30 pm-45700-Pre-Inscrito</c:v>
                  </c:pt>
                  <c:pt idx="5">
                    <c:v>(en blanco)</c:v>
                  </c:pt>
                </c:lvl>
                <c:lvl>
                  <c:pt idx="1">
                    <c:v>1/15/2025</c:v>
                  </c:pt>
                  <c:pt idx="3">
                    <c:v>2/12/2025</c:v>
                  </c:pt>
                  <c:pt idx="5">
                    <c:v>(en blanco)</c:v>
                  </c:pt>
                </c:lvl>
              </c:multiLvlStrCache>
            </c:multiLvlStrRef>
          </c:cat>
          <c:val>
            <c:numRef>
              <c:f>Gráficos_!$CP$45:$CP$51</c:f>
              <c:numCache>
                <c:formatCode>General</c:formatCode>
                <c:ptCount val="6"/>
                <c:pt idx="0">
                  <c:v>0</c:v>
                </c:pt>
                <c:pt idx="1">
                  <c:v>11</c:v>
                </c:pt>
                <c:pt idx="2">
                  <c:v>3</c:v>
                </c:pt>
                <c:pt idx="3">
                  <c:v>10</c:v>
                </c:pt>
                <c:pt idx="4">
                  <c:v>10</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Inscrito Nuevo</c:v>
                  </c:pt>
                  <c:pt idx="4">
                    <c:v>Pre-Inscrito</c:v>
                  </c:pt>
                  <c:pt idx="5">
                    <c:v>(en blanco)</c:v>
                  </c:pt>
                </c:lvl>
                <c:lvl>
                  <c:pt idx="1">
                    <c:v>Pucallpa-Enero-Miércoles-7:30 a 9:30 pm-45672-Inscrito Nuevo</c:v>
                  </c:pt>
                  <c:pt idx="2">
                    <c:v>Pucallpa-Enero-Miércoles-7:30 a 9:30 pm-45672-Pre-Inscrito</c:v>
                  </c:pt>
                  <c:pt idx="3">
                    <c:v>Pucallpa-Febrero-Miércoles-7:30 a 9:30 pm-45700-Inscrito Nuevo</c:v>
                  </c:pt>
                  <c:pt idx="4">
                    <c:v>Pucallpa-Febrero-Miércoles-7:30 a 9:30 pm-45700-Pre-Inscrito</c:v>
                  </c:pt>
                  <c:pt idx="5">
                    <c:v>(en blanco)</c:v>
                  </c:pt>
                </c:lvl>
                <c:lvl>
                  <c:pt idx="1">
                    <c:v>1/15/2025</c:v>
                  </c:pt>
                  <c:pt idx="3">
                    <c:v>2/12/2025</c:v>
                  </c:pt>
                  <c:pt idx="5">
                    <c:v>(en blanco)</c:v>
                  </c:pt>
                </c:lvl>
              </c:multiLvlStrCache>
            </c:multiLvlStrRef>
          </c:cat>
          <c:val>
            <c:numRef>
              <c:f>Gráficos_!$CQ$45:$CQ$51</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Inscrito Nuevo</c:v>
                  </c:pt>
                  <c:pt idx="4">
                    <c:v>Pre-Inscrito</c:v>
                  </c:pt>
                  <c:pt idx="5">
                    <c:v>(en blanco)</c:v>
                  </c:pt>
                </c:lvl>
                <c:lvl>
                  <c:pt idx="1">
                    <c:v>Pucallpa-Enero-Miércoles-7:30 a 9:30 pm-45672-Inscrito Nuevo</c:v>
                  </c:pt>
                  <c:pt idx="2">
                    <c:v>Pucallpa-Enero-Miércoles-7:30 a 9:30 pm-45672-Pre-Inscrito</c:v>
                  </c:pt>
                  <c:pt idx="3">
                    <c:v>Pucallpa-Febrero-Miércoles-7:30 a 9:30 pm-45700-Inscrito Nuevo</c:v>
                  </c:pt>
                  <c:pt idx="4">
                    <c:v>Pucallpa-Febrero-Miércoles-7:30 a 9:30 pm-45700-Pre-Inscrito</c:v>
                  </c:pt>
                  <c:pt idx="5">
                    <c:v>(en blanco)</c:v>
                  </c:pt>
                </c:lvl>
                <c:lvl>
                  <c:pt idx="1">
                    <c:v>1/15/2025</c:v>
                  </c:pt>
                  <c:pt idx="3">
                    <c:v>2/12/2025</c:v>
                  </c:pt>
                  <c:pt idx="5">
                    <c:v>(en blanco)</c:v>
                  </c:pt>
                </c:lvl>
              </c:multiLvlStrCache>
            </c:multiLvlStrRef>
          </c:cat>
          <c:val>
            <c:numRef>
              <c:f>Gráficos_!$CR$45:$CR$51</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18174189817"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Miércoles"/>
        <m/>
        <s v="lunes" u="1"/>
        <s v="Lunes - Miércoles" u="1"/>
        <s v="Martes - Jueves" u="1"/>
        <s v="Martes" u="1"/>
        <s v="Jueves" u="1"/>
        <s v="sábado" u="1"/>
      </sharedItems>
    </cacheField>
    <cacheField name="Horario Inscrito" numFmtId="49">
      <sharedItems containsBlank="1" count="6">
        <s v="7:30 a 9:30 pm"/>
        <m/>
        <s v="7-9pm" u="1"/>
        <s v="6:30 - 8:30" u="1"/>
        <s v="4:00 - 5:50" u="1"/>
        <s v="7:30 a 9:30 p.m." u="1"/>
      </sharedItems>
    </cacheField>
    <cacheField name="Fecha Inicio grupo" numFmtId="14">
      <sharedItems containsNonDate="0" containsDate="1" containsString="0" containsBlank="1" minDate="2024-01-15T00:00:00" maxDate="2025-02-13T00:00:00" count="20">
        <d v="2025-01-15T00:00:00"/>
        <d v="2025-02-12T00:00:00"/>
        <m/>
        <d v="2025-01-16T00:00:00" u="1"/>
        <d v="2025-01-17T00:00:00" u="1"/>
        <d v="2025-01-18T00:00:00" u="1"/>
        <d v="2025-01-19T00:00:00" u="1"/>
        <d v="2025-01-20T00:00:00" u="1"/>
        <d v="2025-01-10T00:00:00" u="1"/>
        <d v="2024-01-15T00:00:00" u="1"/>
        <d v="2024-01-16T00:00:00" u="1"/>
        <d v="2024-02-06T00:00:00" u="1"/>
        <d v="2024-04-24T00:00:00" u="1"/>
        <d v="2024-05-21T00:00:00" u="1"/>
        <d v="2024-06-19T00:00:00" u="1"/>
        <d v="2024-07-17T00:00:00" u="1"/>
        <d v="2024-09-16T00:00:00" u="1"/>
        <d v="2024-10-10T00:00:00" u="1"/>
        <d v="2024-11-06T00:00:00" u="1"/>
        <d v="2024-11-05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2213442" maxValue="995744541"/>
    </cacheField>
    <cacheField name="Correo" numFmtId="0">
      <sharedItems containsBlank="1"/>
    </cacheField>
    <cacheField name="Fecha de nac" numFmtId="14">
      <sharedItems containsNonDate="0" containsDate="1" containsString="0" containsBlank="1" minDate="1960-03-01T00:00:00" maxDate="2009-07-12T00:00:00"/>
    </cacheField>
    <cacheField name="Edad" numFmtId="0">
      <sharedItems containsMixedTypes="1" containsNumber="1" containsInteger="1" minValue="15" maxValue="65"/>
    </cacheField>
    <cacheField name="Grupo" numFmtId="0">
      <sharedItems containsBlank="1"/>
    </cacheField>
    <cacheField name="Tipo Incrito" numFmtId="0">
      <sharedItems containsBlank="1" count="5">
        <s v="Inscrito Nuevo"/>
        <s v="Pre-Inscrit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2-27T00:00:00"/>
    </cacheField>
    <cacheField name="Fecha Finalización" numFmtId="14">
      <sharedItems containsDate="1" containsMixedTypes="1" minDate="2025-04-15T00:00:00" maxDate="2025-05-13T00:00:00"/>
    </cacheField>
    <cacheField name="Ética" numFmtId="0">
      <sharedItems containsBlank="1" count="9">
        <s v="Claudia Yactayo"/>
        <s v="Danae Ramirez"/>
        <m/>
        <s v="Erick" u="1"/>
        <s v="Rosmery Ruiz Cuarez " u="1"/>
        <s v="Yeni R. Arce Prado" u="1"/>
        <s v="Erick F. Meza Macedo" u="1"/>
        <s v="Daniel J. CHico Vallejo" u="1"/>
        <s v="Angélica del C." u="1"/>
      </sharedItems>
    </cacheField>
    <cacheField name="Soc - FH" numFmtId="0">
      <sharedItems containsBlank="1" count="9">
        <s v="Luis Mayz"/>
        <s v="Claudia Yactayo"/>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32">
        <s v="Pucallpa-Enero-Miércoles-7:30 a 9:30 pm-45672-Inscrito Nuevo"/>
        <s v="Pucallpa-Enero-Miércoles-7:30 a 9:30 pm-45672-Pre-Inscrito"/>
        <s v="Pucallpa-Febrero-Miércoles-7:30 a 9:30 pm-45700-Inscrito Nuevo"/>
        <s v="Pucallpa-Febrero-Miércoles-7:30 a 9:30 pm-45700-Pre-Inscrito"/>
        <s v=""/>
        <s v="Pucallpa-Febrero-Miércoles-7:30 a 9:30 pm-45700-" u="1"/>
        <s v="Pucallpa-Enero-Miércoles-7:30 a 9:30 pm-45673-Inscrito Nuevo" u="1"/>
        <s v="Pucallpa-Enero-Miércoles-7:30 a 9:30 pm-45673-Pre-Inscrito" u="1"/>
        <s v="Pucallpa-Enero-Miércoles-7:30 a 9:30 pm-45674-Inscrito Nuevo" u="1"/>
        <s v="Pucallpa-Enero-Miércoles-7:30 a 9:30 pm-45675-Inscrito Nuevo" u="1"/>
        <s v="Pucallpa-Enero-Miércoles-7:30 a 9:30 pm-45676-Pre-Inscrito" u="1"/>
        <s v="Pucallpa-Enero-Miércoles-7:30 a 9:30 pm-45677-Inscrito Nuevo" u="1"/>
        <s v="Pucallpa-Enero-Miércoles-7:30 a 9:30 pm-45673-" u="1"/>
        <s v="Pucallpa-Enero-Miércoles-7:30 a 9:30 pm-45677-Pre-Inscrito" u="1"/>
        <s v="Pucallpa-Enero-Miércoles-7:30 a 9:30 pm-45674-" u="1"/>
        <s v="Pucallpa-Enero-Miércoles-7:30 a 9:30 pm-45675-"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5T00:00:00" endDate="2025-02-13T00:00:00"/>
        <groupItems count="368">
          <s v="&lt;1/15/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3/2025"/>
        </groupItems>
      </fieldGroup>
    </cacheField>
    <cacheField name="Meses (Fecha Inicio grupo)" numFmtId="0" databaseField="0">
      <fieldGroup base="4">
        <rangePr groupBy="months" startDate="2025-01-15T00:00:00" endDate="2025-02-13T00:00:00"/>
        <groupItems count="14">
          <s v="&lt;1/15/2025"/>
          <s v="Jan"/>
          <s v="Feb"/>
          <s v="Mar"/>
          <s v="Apr"/>
          <s v="May"/>
          <s v="Jun"/>
          <s v="Jul"/>
          <s v="Aug"/>
          <s v="Sep"/>
          <s v="Oct"/>
          <s v="Nov"/>
          <s v="Dec"/>
          <s v="&gt;2/13/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18174189817"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3T00:00:00" count="20">
        <d v="2025-01-15T00:00:00"/>
        <d v="2025-02-12T00:00:00"/>
        <s v=""/>
        <d v="2025-01-16T00:00:00" u="1"/>
        <d v="2025-01-17T00:00:00" u="1"/>
        <d v="2025-01-18T00:00:00" u="1"/>
        <d v="2025-01-19T00:00:00" u="1"/>
        <d v="2025-01-20T00:00:00" u="1"/>
        <d v="2025-01-10T00:00:00" u="1"/>
        <d v="2024-01-15T00:00:00" u="1"/>
        <d v="2024-01-16T00:00:00" u="1"/>
        <d v="2024-02-06T00:00:00" u="1"/>
        <d v="2024-04-24T00:00:00" u="1"/>
        <d v="2024-05-21T00:00:00" u="1"/>
        <d v="2024-06-19T00:00:00" u="1"/>
        <d v="2024-07-17T00:00:00" u="1"/>
        <d v="2024-09-16T00:00:00" u="1"/>
        <d v="2024-10-10T00:00:00" u="1"/>
        <d v="2024-11-05T00:00:00" u="1"/>
        <d v="2024-11-06T00:00:00" u="1"/>
      </sharedItems>
    </cacheField>
    <cacheField name="Mes Inscrito" numFmtId="0">
      <sharedItems count="12">
        <s v="Enero"/>
        <s v="Febrero"/>
        <s v=""/>
        <s v="January" u="1"/>
        <s v="February"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9">
        <s v="Claudia Yactayo"/>
        <s v="Danae Ramirez"/>
        <s v=""/>
        <s v="Erick" u="1"/>
        <s v="Rosmery Ruiz Cuarez " u="1"/>
        <s v="Yeni R. Arce Prado" u="1"/>
        <s v="Erick F. Meza Macedo" u="1"/>
        <s v="Daniel J. CHico Vallejo" u="1"/>
        <s v="Angélica del C." u="1"/>
      </sharedItems>
    </cacheField>
    <cacheField name="Soc - FH" numFmtId="0">
      <sharedItems count="9">
        <s v="Luis Mayz"/>
        <s v="Claudia Yactayo"/>
        <s v=""/>
        <s v="Pedro" u="1"/>
        <s v="Rosmery Ruiz Cuarez " u="1"/>
        <s v="Daniel J. CHico Vallejo" u="1"/>
        <s v="Erick F. Meza Macedo" u="1"/>
        <s v="Yeni R. Arce Prado" u="1"/>
        <s v="Silvia AyL" u="1"/>
      </sharedItems>
    </cacheField>
    <cacheField name="Cant. Inscritos" numFmtId="0">
      <sharedItems containsMixedTypes="1" containsNumber="1" containsInteger="1" minValue="3" maxValue="11"/>
    </cacheField>
    <cacheField name="I" numFmtId="0">
      <sharedItems containsNonDate="0" containsString="0" containsBlank="1"/>
    </cacheField>
    <cacheField name="Sem. 01" numFmtId="0">
      <sharedItems containsMixedTypes="1" containsNumber="1" containsInteger="1" minValue="1" maxValue="6"/>
    </cacheField>
    <cacheField name="Sem. 02" numFmtId="0">
      <sharedItems containsMixedTypes="1" containsNumber="1" containsInteger="1" minValue="3" maxValue="9"/>
    </cacheField>
    <cacheField name="Sem. 03" numFmtId="0">
      <sharedItems containsMixedTypes="1" containsNumber="1" containsInteger="1" minValue="2" maxValue="9"/>
    </cacheField>
    <cacheField name="Sem. 04" numFmtId="0">
      <sharedItems containsMixedTypes="1" containsNumber="1" containsInteger="1" minValue="3" maxValue="10"/>
    </cacheField>
    <cacheField name="Sem. 05" numFmtId="0">
      <sharedItems containsMixedTypes="1" containsNumber="1" containsInteger="1" minValue="0" maxValue="10"/>
    </cacheField>
    <cacheField name="Sem. 06" numFmtId="0">
      <sharedItems containsMixedTypes="1" containsNumber="1" containsInteger="1" minValue="0" maxValue="7"/>
    </cacheField>
    <cacheField name="Sem. 07" numFmtId="0">
      <sharedItems containsMixedTypes="1" containsNumber="1" containsInteger="1" minValue="0" maxValue="7"/>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18174305555"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7">
        <s v="Pucallpa-Enero-Miércoles-7:30 a 9:30 pm-45672-Inscrito Nuevo"/>
        <s v="Pucallpa-Enero-Miércoles-7:30 a 9:30 pm-45672-Pre-Inscrito"/>
        <s v="Pucallpa-Febrero-Miércoles-7:30 a 9:30 pm-45700-Inscrito Nuevo"/>
        <s v="Pucallpa-Febrero-Miércoles-7:30 a 9:30 pm-45700-Pre-Inscrito"/>
        <s v=""/>
        <m/>
        <s v="Pucallpa-Febrero-Miércoles-7:30 a 9:30 pm-45700-" u="1"/>
        <s v="Pucallpa-Enero-Miércoles-7:30 a 9:30 pm-45673-Inscrito Nuevo" u="1"/>
        <s v="Pucallpa-Enero-Miércoles-7:30 a 9:30 pm-45673-Pre-Inscrito" u="1"/>
        <s v="Pucallpa-Enero-Miércoles-7:30 a 9:30 pm-45674-Inscrito Nuevo" u="1"/>
        <s v="Pucallpa-Enero-Miércoles-7:30 a 9:30 pm-45675-Inscrito Nuevo" u="1"/>
        <s v="Pucallpa-Enero-Miércoles-7:30 a 9:30 pm-45676-Pre-Inscrito" u="1"/>
        <s v="Pucallpa-Enero-Miércoles-7:30 a 9:30 pm-45677-Inscrito Nuevo" u="1"/>
        <s v="Pucallpa-Enero-Miércoles-7:30 a 9:30 pm-45673-" u="1"/>
        <s v="Pucallpa-Enero-Miércoles-7:30 a 9:30 pm-45677-Pre-Inscrito" u="1"/>
        <s v="Pucallpa-Enero-Miércoles-7:30 a 9:30 pm-45674-" u="1"/>
        <s v="Pucallpa-Enero-Miércoles-7:30 a 9:30 pm-45675-"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3T00:00:00" count="23">
        <d v="2025-01-15T00:00:00"/>
        <d v="2025-02-12T00:00:00"/>
        <s v=""/>
        <m/>
        <d v="2025-01-16T00:00:00" u="1"/>
        <d v="2025-01-17T00:00:00" u="1"/>
        <d v="2025-01-18T00:00:00" u="1"/>
        <d v="2025-01-19T00:00:00" u="1"/>
        <d v="2025-01-20T00:00:00" u="1"/>
        <d v="2025-01-10T00:00:00" u="1"/>
        <d v="2024-01-15T00:00:00" u="1"/>
        <d v="2024-01-16T00:00:00" u="1"/>
        <d v="2024-02-06T00:00:00" u="1"/>
        <d v="2024-04-24T00:00:00" u="1"/>
        <d v="2024-05-21T00:00:00" u="1"/>
        <d v="2024-06-19T00:00:00" u="1"/>
        <d v="2024-07-17T00:00:00" u="1"/>
        <d v="2024-09-16T00:00:00" u="1"/>
        <d v="2024-10-10T00:00:00" u="1"/>
        <d v="2024-11-05T00:00:00" u="1"/>
        <d v="2024-11-06T00:00:00" u="1"/>
        <s v="(blank)" u="1"/>
        <d v="2024-06-18T00:00:00" u="1"/>
      </sharedItems>
    </cacheField>
    <cacheField name="Mes Inscrito" numFmtId="0">
      <sharedItems containsBlank="1" count="22">
        <s v="Enero"/>
        <s v="Febrero"/>
        <s v=""/>
        <m/>
        <s v="January" u="1"/>
        <s v="February"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5">
        <s v="2025"/>
        <s v=""/>
        <m/>
        <s v="yyyy" u="1"/>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3" maxValue="11"/>
    </cacheField>
    <cacheField name="I" numFmtId="0">
      <sharedItems containsNonDate="0" containsString="0" containsBlank="1"/>
    </cacheField>
    <cacheField name="Sem. 01" numFmtId="0">
      <sharedItems containsBlank="1" containsMixedTypes="1" containsNumber="1" containsInteger="1" minValue="1" maxValue="6"/>
    </cacheField>
    <cacheField name="Sem. 02" numFmtId="0">
      <sharedItems containsBlank="1" containsMixedTypes="1" containsNumber="1" containsInteger="1" minValue="3" maxValue="9"/>
    </cacheField>
    <cacheField name="Sem. 03" numFmtId="0">
      <sharedItems containsBlank="1" containsMixedTypes="1" containsNumber="1" containsInteger="1" minValue="2" maxValue="9"/>
    </cacheField>
    <cacheField name="Sem. 04" numFmtId="0">
      <sharedItems containsBlank="1" containsMixedTypes="1" containsNumber="1" containsInteger="1" minValue="3" maxValue="10"/>
    </cacheField>
    <cacheField name="Sem. 05" numFmtId="0">
      <sharedItems containsBlank="1" containsMixedTypes="1" containsNumber="1" containsInteger="1" minValue="0" maxValue="10"/>
    </cacheField>
    <cacheField name="Sem. 06" numFmtId="0">
      <sharedItems containsBlank="1" containsMixedTypes="1" containsNumber="1" containsInteger="1" minValue="0" maxValue="7"/>
    </cacheField>
    <cacheField name="Sem. 07" numFmtId="0">
      <sharedItems containsBlank="1" containsMixedTypes="1" containsNumber="1" containsInteger="1" minValue="0" maxValue="7"/>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1817453704" createdVersion="8" refreshedVersion="8" minRefreshableVersion="3" recordCount="1096" xr:uid="{BD086B61-C754-4843-B4FC-ABC657C1CB37}">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30 a 9:30 pm"/>
        <m/>
      </sharedItems>
    </cacheField>
    <cacheField name="Fecha Inicio grupo" numFmtId="14">
      <sharedItems containsNonDate="0" containsDate="1" containsString="0" containsBlank="1" minDate="2025-01-15T00:00:00" maxDate="2025-02-13T00:00:00" count="8">
        <d v="2025-01-15T00:00:00"/>
        <d v="2025-02-12T00:00:00"/>
        <m/>
        <d v="2025-01-16T00:00:00" u="1"/>
        <d v="2025-01-17T00:00:00" u="1"/>
        <d v="2025-01-18T00:00:00" u="1"/>
        <d v="2025-01-19T00:00:00" u="1"/>
        <d v="2025-01-20T00:00:00" u="1"/>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2213442" maxValue="995744541"/>
    </cacheField>
    <cacheField name="Correo" numFmtId="0">
      <sharedItems containsBlank="1"/>
    </cacheField>
    <cacheField name="Fecha de nac" numFmtId="14">
      <sharedItems containsNonDate="0" containsDate="1" containsString="0" containsBlank="1" minDate="1960-03-01T00:00:00" maxDate="2009-07-12T00:00:00"/>
    </cacheField>
    <cacheField name="Edad" numFmtId="0">
      <sharedItems containsMixedTypes="1" containsNumber="1" containsInteger="1" minValue="15" maxValue="65"/>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2-27T00:00:00"/>
    </cacheField>
    <cacheField name="Fecha Finalización" numFmtId="14">
      <sharedItems containsDate="1" containsMixedTypes="1" minDate="2025-04-15T00:00:00" maxDate="2025-05-13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ontainsDate="1" containsMixedTypes="1" minDate="2025-02-05T00:00:00" maxDate="2025-03-06T00:00:00"/>
    </cacheField>
    <cacheField name="Es Alta a 4ta o 8va semana?" numFmtId="14">
      <sharedItems/>
    </cacheField>
    <cacheField name="Fecha Alta como miembro" numFmtId="14">
      <sharedItems/>
    </cacheField>
    <cacheField name="Días (Fecha Inicio grupo)" numFmtId="0" databaseField="0">
      <fieldGroup base="4">
        <rangePr groupBy="days" startDate="2025-01-15T00:00:00" endDate="2025-02-13T00:00:00"/>
        <groupItems count="368">
          <s v="&lt;1/15/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3/2025"/>
        </groupItems>
      </fieldGroup>
    </cacheField>
    <cacheField name="Meses (Fecha Inicio grupo)" numFmtId="0" databaseField="0">
      <fieldGroup base="4">
        <rangePr groupBy="months" startDate="2025-01-15T00:00:00" endDate="2025-02-13T00:00:00"/>
        <groupItems count="14">
          <s v="&lt;1/15/2025"/>
          <s v="Jan"/>
          <s v="Feb"/>
          <s v="Mar"/>
          <s v="Apr"/>
          <s v="May"/>
          <s v="Jun"/>
          <s v="Jul"/>
          <s v="Aug"/>
          <s v="Sep"/>
          <s v="Oct"/>
          <s v="Nov"/>
          <s v="Dec"/>
          <s v="&gt;2/13/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22996619"/>
    <s v="GABY LUCIA"/>
    <s v="ALBORNOZ JIMENZ "/>
    <n v="961951616"/>
    <s v="gabylucia3@gmail.com"/>
    <d v="1961-04-03T00:00:00"/>
    <n v="63"/>
    <s v="Amon I"/>
    <x v="0"/>
    <m/>
    <m/>
    <m/>
    <m/>
    <d v="2025-01-29T00:00:00"/>
    <d v="2025-04-15T00:00:00"/>
    <x v="0"/>
    <x v="0"/>
    <s v="P"/>
    <s v="P"/>
    <s v="P"/>
    <s v="P"/>
    <s v="P"/>
    <s v="P"/>
    <s v="P"/>
    <m/>
    <m/>
    <m/>
    <m/>
    <m/>
    <m/>
    <m/>
    <m/>
    <m/>
    <m/>
    <s v="Asistió"/>
    <m/>
    <m/>
    <m/>
    <m/>
    <m/>
    <m/>
    <m/>
    <d v="2025-06-30T00:00:00"/>
    <m/>
    <d v="2025-07-31T00:00:00"/>
    <m/>
    <m/>
    <s v="Redes sociales"/>
    <s v="PPP"/>
    <s v="Pucallpa-Enero-Miércoles-7:30a9:30pm-45672"/>
    <s v="Conócete a ti mismo"/>
    <x v="0"/>
    <x v="0"/>
  </r>
  <r>
    <x v="0"/>
    <x v="0"/>
    <x v="0"/>
    <x v="0"/>
    <x v="0"/>
    <m/>
    <s v="63145226"/>
    <s v="ANNIE ARACELY"/>
    <s v="MACEDO PEÑA"/>
    <n v="926049984"/>
    <s v="ANNIEMACEDOPENA@GMAIL.COM"/>
    <d v="2004-04-06T00:00:00"/>
    <n v="20"/>
    <s v="Amon I"/>
    <x v="0"/>
    <m/>
    <m/>
    <m/>
    <m/>
    <d v="2025-01-29T00:00:00"/>
    <d v="2025-04-15T00:00:00"/>
    <x v="0"/>
    <x v="0"/>
    <s v="F"/>
    <s v="P"/>
    <s v="P"/>
    <s v="P"/>
    <s v="P"/>
    <s v="P"/>
    <s v="F"/>
    <m/>
    <m/>
    <m/>
    <m/>
    <m/>
    <m/>
    <m/>
    <m/>
    <m/>
    <m/>
    <s v="Asistió"/>
    <m/>
    <m/>
    <m/>
    <m/>
    <m/>
    <m/>
    <m/>
    <d v="2025-06-30T00:00:00"/>
    <m/>
    <d v="2025-07-31T00:00:00"/>
    <m/>
    <m/>
    <s v="Contacto Personal"/>
    <s v="FPP"/>
    <s v="Pucallpa-Enero-Miércoles-7:30a9:30pm-45672"/>
    <s v="Conócete a ti mismo"/>
    <x v="0"/>
    <x v="0"/>
  </r>
  <r>
    <x v="0"/>
    <x v="0"/>
    <x v="0"/>
    <x v="0"/>
    <x v="0"/>
    <m/>
    <s v="21141093"/>
    <s v="MARCO ANTONIO"/>
    <s v="SALAS RENGIFO"/>
    <n v="949964896"/>
    <s v="masr0712@gmail.com"/>
    <d v="1973-12-07T00:00:00"/>
    <n v="51"/>
    <s v="Amon I"/>
    <x v="1"/>
    <m/>
    <m/>
    <m/>
    <m/>
    <d v="2025-01-29T00:00:00"/>
    <d v="2025-04-15T00:00:00"/>
    <x v="0"/>
    <x v="0"/>
    <s v="P"/>
    <s v="P"/>
    <s v="F"/>
    <s v="P"/>
    <s v="F"/>
    <s v="P"/>
    <s v="F"/>
    <m/>
    <m/>
    <m/>
    <m/>
    <m/>
    <m/>
    <m/>
    <m/>
    <m/>
    <m/>
    <s v="Asistió"/>
    <m/>
    <m/>
    <m/>
    <m/>
    <m/>
    <m/>
    <m/>
    <d v="2025-06-30T00:00:00"/>
    <m/>
    <d v="2025-07-31T00:00:00"/>
    <m/>
    <m/>
    <s v="Contacto Personal"/>
    <s v="PPF"/>
    <s v="Pucallpa-Enero-Miércoles-7:30a9:30pm-45672"/>
    <s v="Conócete a ti mismo"/>
    <x v="1"/>
    <x v="0"/>
  </r>
  <r>
    <x v="0"/>
    <x v="0"/>
    <x v="0"/>
    <x v="0"/>
    <x v="0"/>
    <m/>
    <s v="70400051"/>
    <s v="MARIA YSABEL"/>
    <s v="RAMIREZ PATIÑO"/>
    <n v="995744541"/>
    <s v="mary@51_30@hotmail.com"/>
    <d v="1993-03-29T00:00:00"/>
    <n v="31"/>
    <s v="Amon I"/>
    <x v="0"/>
    <m/>
    <m/>
    <m/>
    <m/>
    <d v="2025-01-29T00:00:00"/>
    <d v="2025-04-15T00:00:00"/>
    <x v="0"/>
    <x v="0"/>
    <s v="P"/>
    <s v="P"/>
    <s v="P"/>
    <s v="P"/>
    <s v="P"/>
    <s v="P"/>
    <s v="P"/>
    <m/>
    <m/>
    <m/>
    <m/>
    <m/>
    <m/>
    <m/>
    <m/>
    <m/>
    <m/>
    <s v="Asistió"/>
    <m/>
    <m/>
    <m/>
    <m/>
    <m/>
    <m/>
    <m/>
    <d v="2025-06-30T00:00:00"/>
    <m/>
    <d v="2025-07-31T00:00:00"/>
    <m/>
    <m/>
    <s v="Redes sociales"/>
    <s v="PPP"/>
    <s v="Pucallpa-Enero-Miércoles-7:30a9:30pm-45672"/>
    <s v="Conócete a ti mismo"/>
    <x v="0"/>
    <x v="0"/>
  </r>
  <r>
    <x v="0"/>
    <x v="0"/>
    <x v="0"/>
    <x v="0"/>
    <x v="0"/>
    <m/>
    <s v="41673812"/>
    <s v="JOANA CINTHIA"/>
    <s v="MONTECILLO CARDENAS"/>
    <n v="936206346"/>
    <s v="luz03mili16@gmail.com"/>
    <d v="1983-03-23T00:00:00"/>
    <n v="41"/>
    <s v="Amon I"/>
    <x v="0"/>
    <m/>
    <m/>
    <m/>
    <m/>
    <d v="2025-01-29T00:00:00"/>
    <d v="2025-04-15T00:00:00"/>
    <x v="0"/>
    <x v="0"/>
    <s v="F"/>
    <s v="P"/>
    <s v="P"/>
    <s v="P"/>
    <s v="P"/>
    <s v="F"/>
    <s v="F"/>
    <m/>
    <m/>
    <m/>
    <m/>
    <m/>
    <m/>
    <m/>
    <m/>
    <m/>
    <m/>
    <s v="Asistió"/>
    <m/>
    <m/>
    <m/>
    <m/>
    <m/>
    <m/>
    <m/>
    <d v="2025-06-30T00:00:00"/>
    <m/>
    <d v="2025-07-31T00:00:00"/>
    <m/>
    <m/>
    <s v="Redes sociales"/>
    <s v="FPP"/>
    <s v="Pucallpa-Enero-Miércoles-7:30a9:30pm-45672"/>
    <s v="Conócete a ti mismo"/>
    <x v="0"/>
    <x v="0"/>
  </r>
  <r>
    <x v="0"/>
    <x v="0"/>
    <x v="0"/>
    <x v="0"/>
    <x v="0"/>
    <m/>
    <s v="61963234"/>
    <s v="ANDREA"/>
    <s v="VARGAS RODRIGUEZ"/>
    <n v="986137964"/>
    <s v="patriciavargasrodriguez99@gmail.com"/>
    <d v="2009-07-11T00:00:00"/>
    <n v="15"/>
    <s v="Amon I"/>
    <x v="1"/>
    <m/>
    <m/>
    <m/>
    <m/>
    <d v="2025-01-29T00:00:00"/>
    <d v="2025-04-15T00:00:00"/>
    <x v="0"/>
    <x v="0"/>
    <s v="P"/>
    <s v="P"/>
    <s v="P"/>
    <s v="P"/>
    <s v="P"/>
    <s v="P"/>
    <s v="P"/>
    <m/>
    <m/>
    <m/>
    <m/>
    <m/>
    <m/>
    <m/>
    <m/>
    <m/>
    <m/>
    <s v="Asistió"/>
    <m/>
    <m/>
    <m/>
    <m/>
    <m/>
    <m/>
    <m/>
    <d v="2025-06-30T00:00:00"/>
    <m/>
    <d v="2025-07-31T00:00:00"/>
    <m/>
    <m/>
    <s v="Contacto Personal"/>
    <s v="PPP"/>
    <s v="Pucallpa-Enero-Miércoles-7:30a9:30pm-45672"/>
    <s v="Conócete a ti mismo"/>
    <x v="1"/>
    <x v="0"/>
  </r>
  <r>
    <x v="0"/>
    <x v="0"/>
    <x v="0"/>
    <x v="0"/>
    <x v="0"/>
    <m/>
    <s v="61487755"/>
    <s v="TYRA LUZ"/>
    <s v="CADILLO MONTECILLO"/>
    <n v="936206346"/>
    <s v="joanacinthia@gmail.com"/>
    <d v="2008-09-03T00:00:00"/>
    <n v="16"/>
    <s v="Amon I"/>
    <x v="1"/>
    <m/>
    <m/>
    <m/>
    <m/>
    <d v="2025-01-29T00:00:00"/>
    <d v="2025-04-15T00:00:00"/>
    <x v="0"/>
    <x v="0"/>
    <s v="F"/>
    <s v="P"/>
    <s v="P"/>
    <s v="P"/>
    <s v="P"/>
    <s v="F"/>
    <s v="F"/>
    <m/>
    <m/>
    <m/>
    <m/>
    <m/>
    <m/>
    <m/>
    <m/>
    <m/>
    <m/>
    <s v="Asistió"/>
    <m/>
    <m/>
    <m/>
    <m/>
    <m/>
    <m/>
    <m/>
    <d v="2025-06-30T00:00:00"/>
    <m/>
    <d v="2025-07-31T00:00:00"/>
    <m/>
    <m/>
    <s v="Redes sociales"/>
    <s v="FPP"/>
    <s v="Pucallpa-Enero-Miércoles-7:30a9:30pm-45672"/>
    <s v="Conócete a ti mismo"/>
    <x v="1"/>
    <x v="0"/>
  </r>
  <r>
    <x v="0"/>
    <x v="0"/>
    <x v="0"/>
    <x v="0"/>
    <x v="0"/>
    <m/>
    <s v="62319905"/>
    <s v="INGRID IRIS MANUELA"/>
    <s v="SORIA TORRES"/>
    <n v="920764384"/>
    <s v="soriaingrid0@gmail.com"/>
    <d v="1993-09-11T00:00:00"/>
    <n v="31"/>
    <s v="Amon I"/>
    <x v="0"/>
    <m/>
    <m/>
    <m/>
    <m/>
    <d v="2025-01-29T00:00:00"/>
    <d v="2025-04-15T00:00:00"/>
    <x v="0"/>
    <x v="0"/>
    <s v="P"/>
    <s v="P"/>
    <s v="P"/>
    <s v="F"/>
    <s v="P"/>
    <s v="P"/>
    <s v="P"/>
    <m/>
    <m/>
    <m/>
    <m/>
    <m/>
    <m/>
    <m/>
    <m/>
    <m/>
    <m/>
    <s v="Asistió"/>
    <m/>
    <m/>
    <m/>
    <m/>
    <m/>
    <m/>
    <m/>
    <d v="2025-06-30T00:00:00"/>
    <m/>
    <d v="2025-07-31T00:00:00"/>
    <m/>
    <m/>
    <s v="Contacto Personal"/>
    <s v="PPP"/>
    <s v="Pucallpa-Enero-Miércoles-7:30a9:30pm-45672"/>
    <s v="Conócete a ti mismo"/>
    <x v="0"/>
    <x v="0"/>
  </r>
  <r>
    <x v="0"/>
    <x v="0"/>
    <x v="0"/>
    <x v="0"/>
    <x v="0"/>
    <m/>
    <s v="70791692"/>
    <s v="STEVEN"/>
    <s v="ESPINO MARINA"/>
    <n v="961625389"/>
    <s v="steven331995@gmail.com"/>
    <d v="1995-03-03T00:00:00"/>
    <n v="30"/>
    <s v="Amon I"/>
    <x v="0"/>
    <m/>
    <m/>
    <m/>
    <m/>
    <d v="2025-01-29T00:00:00"/>
    <d v="2025-04-15T00:00:00"/>
    <x v="0"/>
    <x v="0"/>
    <s v="F"/>
    <s v="P"/>
    <s v="P"/>
    <s v="P"/>
    <s v="P"/>
    <s v="P"/>
    <s v="P"/>
    <m/>
    <m/>
    <m/>
    <m/>
    <m/>
    <m/>
    <m/>
    <m/>
    <m/>
    <m/>
    <s v="Asistió"/>
    <m/>
    <m/>
    <m/>
    <m/>
    <m/>
    <m/>
    <m/>
    <d v="2025-06-30T00:00:00"/>
    <m/>
    <d v="2025-07-31T00:00:00"/>
    <m/>
    <m/>
    <s v="Contacto Personal"/>
    <s v="FPP"/>
    <s v="Pucallpa-Enero-Miércoles-7:30a9:30pm-45672"/>
    <s v="Conócete a ti mismo"/>
    <x v="0"/>
    <x v="0"/>
  </r>
  <r>
    <x v="0"/>
    <x v="0"/>
    <x v="0"/>
    <x v="0"/>
    <x v="0"/>
    <m/>
    <s v="00162615"/>
    <s v="LUZ MERCEDES"/>
    <s v="ANGULO ZEGARRA"/>
    <n v="972529355"/>
    <s v="langulozegarra@gmail.com"/>
    <d v="1973-11-25T00:00:00"/>
    <n v="51"/>
    <s v="Amon I"/>
    <x v="0"/>
    <m/>
    <m/>
    <m/>
    <m/>
    <d v="2025-01-29T00:00:00"/>
    <d v="2025-04-15T00:00:00"/>
    <x v="0"/>
    <x v="0"/>
    <s v="F"/>
    <s v="P"/>
    <s v="F"/>
    <s v="P"/>
    <s v="P"/>
    <s v="F"/>
    <s v="P"/>
    <m/>
    <m/>
    <m/>
    <m/>
    <m/>
    <m/>
    <m/>
    <m/>
    <m/>
    <m/>
    <s v="No Asistió"/>
    <m/>
    <m/>
    <m/>
    <m/>
    <m/>
    <m/>
    <m/>
    <d v="2025-06-30T00:00:00"/>
    <m/>
    <d v="2025-07-31T00:00:00"/>
    <m/>
    <m/>
    <s v="Redes sociales"/>
    <s v="FPF"/>
    <s v="Pucallpa-Enero-Miércoles-7:30a9:30pm-45672"/>
    <s v="Conócete a ti mismo"/>
    <x v="0"/>
    <x v="0"/>
  </r>
  <r>
    <x v="0"/>
    <x v="0"/>
    <x v="0"/>
    <x v="0"/>
    <x v="0"/>
    <m/>
    <s v="73346338"/>
    <s v="CAROL ARIANA "/>
    <s v="LINDO ANGULO"/>
    <n v="948836992"/>
    <s v="arianac5066@gmail.com"/>
    <d v="2004-05-29T00:00:00"/>
    <n v="20"/>
    <s v="Amon I"/>
    <x v="0"/>
    <m/>
    <m/>
    <m/>
    <m/>
    <d v="2025-01-29T00:00:00"/>
    <d v="2025-04-15T00:00:00"/>
    <x v="0"/>
    <x v="0"/>
    <s v="F"/>
    <s v="P"/>
    <s v="F"/>
    <s v="P"/>
    <s v="F"/>
    <s v="F"/>
    <s v="P"/>
    <m/>
    <m/>
    <m/>
    <m/>
    <m/>
    <m/>
    <m/>
    <m/>
    <m/>
    <m/>
    <s v="No Asistió"/>
    <m/>
    <m/>
    <m/>
    <m/>
    <m/>
    <m/>
    <m/>
    <d v="2025-06-30T00:00:00"/>
    <m/>
    <d v="2025-07-31T00:00:00"/>
    <m/>
    <m/>
    <s v="Contacto Personal"/>
    <s v="FPF"/>
    <s v="Pucallpa-Enero-Miércoles-7:30a9:30pm-45672"/>
    <s v="Conócete a ti mismo"/>
    <x v="0"/>
    <x v="0"/>
  </r>
  <r>
    <x v="0"/>
    <x v="0"/>
    <x v="0"/>
    <x v="0"/>
    <x v="0"/>
    <m/>
    <s v="10036198"/>
    <s v="RAQUEL"/>
    <s v="RUIZ RUIZ"/>
    <n v="982650323"/>
    <s v="r2_ruizruiz@hotmail.com"/>
    <d v="1974-05-20T00:00:00"/>
    <n v="50"/>
    <s v="Amon I"/>
    <x v="0"/>
    <m/>
    <m/>
    <m/>
    <m/>
    <d v="2025-01-29T00:00:00"/>
    <d v="2025-04-15T00:00:00"/>
    <x v="0"/>
    <x v="0"/>
    <s v="F"/>
    <s v="F"/>
    <s v="P"/>
    <s v="P"/>
    <s v="P"/>
    <s v="P"/>
    <s v="F"/>
    <m/>
    <m/>
    <m/>
    <m/>
    <m/>
    <m/>
    <m/>
    <m/>
    <m/>
    <m/>
    <s v="Asistió"/>
    <m/>
    <m/>
    <m/>
    <m/>
    <m/>
    <m/>
    <m/>
    <d v="2025-06-30T00:00:00"/>
    <m/>
    <d v="2025-07-31T00:00:00"/>
    <m/>
    <m/>
    <s v="Redes sociales"/>
    <s v="FFP"/>
    <s v="Pucallpa-Enero-Miércoles-7:30a9:30pm-45672"/>
    <s v="Conócete a ti mismo"/>
    <x v="0"/>
    <x v="0"/>
  </r>
  <r>
    <x v="0"/>
    <x v="0"/>
    <x v="0"/>
    <x v="0"/>
    <x v="0"/>
    <m/>
    <s v="71339145"/>
    <s v="JHON ALEJANDRO"/>
    <s v="PAATI CANAYO"/>
    <n v="925375683"/>
    <s v="jhonale0202@gmail.com"/>
    <d v="2002-01-02T00:00:00"/>
    <n v="23"/>
    <s v="Amon I"/>
    <x v="0"/>
    <m/>
    <m/>
    <m/>
    <m/>
    <d v="2025-01-29T00:00:00"/>
    <d v="2025-04-15T00:00:00"/>
    <x v="0"/>
    <x v="0"/>
    <s v="F"/>
    <s v="F"/>
    <s v="P"/>
    <s v="P"/>
    <s v="P"/>
    <s v="F"/>
    <s v="F"/>
    <m/>
    <m/>
    <m/>
    <m/>
    <m/>
    <m/>
    <m/>
    <m/>
    <m/>
    <m/>
    <s v="Asistió"/>
    <m/>
    <m/>
    <m/>
    <m/>
    <m/>
    <m/>
    <m/>
    <d v="2025-06-30T00:00:00"/>
    <m/>
    <d v="2025-07-31T00:00:00"/>
    <m/>
    <m/>
    <s v="Redes sociales"/>
    <s v="FFP"/>
    <s v="Pucallpa-Enero-Miércoles-7:30a9:30pm-45672"/>
    <s v="Conócete a ti mismo"/>
    <x v="0"/>
    <x v="0"/>
  </r>
  <r>
    <x v="0"/>
    <x v="0"/>
    <x v="0"/>
    <x v="0"/>
    <x v="0"/>
    <m/>
    <s v="71340397"/>
    <s v="CAYO NEMIAS"/>
    <s v="DAZA MORALES"/>
    <n v="986729380"/>
    <s v="nem.daz@gamil.com"/>
    <d v="1992-03-01T00:00:00"/>
    <n v="33"/>
    <s v="Amon I"/>
    <x v="0"/>
    <m/>
    <m/>
    <m/>
    <m/>
    <d v="2025-01-29T00:00:00"/>
    <d v="2025-04-15T00:00:00"/>
    <x v="0"/>
    <x v="0"/>
    <s v="F"/>
    <s v="P"/>
    <s v="P"/>
    <s v="P"/>
    <s v="P"/>
    <s v="P"/>
    <s v="P"/>
    <m/>
    <m/>
    <m/>
    <m/>
    <m/>
    <m/>
    <m/>
    <m/>
    <m/>
    <m/>
    <s v="Asistió"/>
    <m/>
    <m/>
    <m/>
    <m/>
    <m/>
    <m/>
    <m/>
    <d v="2025-06-30T00:00:00"/>
    <m/>
    <d v="2025-07-31T00:00:00"/>
    <m/>
    <m/>
    <s v="Contacto Personal"/>
    <s v="FPP"/>
    <s v="Pucallpa-Enero-Miércoles-7:30a9:30pm-45672"/>
    <s v="Conócete a ti mismo"/>
    <x v="0"/>
    <x v="0"/>
  </r>
  <r>
    <x v="0"/>
    <x v="1"/>
    <x v="0"/>
    <x v="0"/>
    <x v="1"/>
    <m/>
    <s v="60854616"/>
    <s v="MIA CIELO FRANSUA"/>
    <s v="ROJAS ESCOBAR"/>
    <n v="965430280"/>
    <s v="miafransua04@gmail.com"/>
    <d v="2006-09-04T00:00:00"/>
    <n v="18"/>
    <s v="Nuth I"/>
    <x v="0"/>
    <m/>
    <m/>
    <m/>
    <m/>
    <d v="2025-02-26T00:00:00"/>
    <d v="2025-05-12T00:00:00"/>
    <x v="1"/>
    <x v="1"/>
    <s v="P"/>
    <s v="P"/>
    <s v="P"/>
    <s v="P"/>
    <m/>
    <m/>
    <m/>
    <m/>
    <m/>
    <m/>
    <m/>
    <m/>
    <m/>
    <m/>
    <m/>
    <m/>
    <m/>
    <s v="Asistió"/>
    <m/>
    <m/>
    <m/>
    <m/>
    <m/>
    <m/>
    <m/>
    <d v="2025-07-31T00:00:00"/>
    <m/>
    <d v="2025-08-31T00:00:00"/>
    <m/>
    <m/>
    <s v="Redes sociales"/>
    <s v="PPP"/>
    <s v="Pucallpa-Febrero-Miércoles-7:30a9:30pm-45700"/>
    <s v="Conócete a ti mismo"/>
    <x v="2"/>
    <x v="0"/>
  </r>
  <r>
    <x v="0"/>
    <x v="1"/>
    <x v="0"/>
    <x v="0"/>
    <x v="1"/>
    <m/>
    <s v="46107215"/>
    <s v="KRISTIAN FRANCO"/>
    <s v="BRUNNER LOZANO"/>
    <n v="988213471"/>
    <s v="fbrennur@gmail.com"/>
    <d v="1989-12-15T00:00:00"/>
    <n v="35"/>
    <s v="Nuth I"/>
    <x v="0"/>
    <m/>
    <m/>
    <m/>
    <m/>
    <d v="2025-02-26T00:00:00"/>
    <d v="2025-05-12T00:00:00"/>
    <x v="1"/>
    <x v="1"/>
    <s v="P"/>
    <s v="P"/>
    <s v="P"/>
    <s v="P"/>
    <m/>
    <m/>
    <m/>
    <m/>
    <m/>
    <m/>
    <m/>
    <m/>
    <m/>
    <m/>
    <m/>
    <m/>
    <m/>
    <s v="Asistió"/>
    <m/>
    <m/>
    <m/>
    <m/>
    <m/>
    <m/>
    <m/>
    <d v="2025-07-31T00:00:00"/>
    <m/>
    <d v="2025-08-31T00:00:00"/>
    <m/>
    <m/>
    <s v="Redes sociales"/>
    <s v="PPP"/>
    <s v="Pucallpa-Febrero-Miércoles-7:30a9:30pm-45700"/>
    <s v="Conócete a ti mismo"/>
    <x v="2"/>
    <x v="0"/>
  </r>
  <r>
    <x v="0"/>
    <x v="1"/>
    <x v="0"/>
    <x v="0"/>
    <x v="1"/>
    <m/>
    <s v="21408434"/>
    <s v="CECILIA"/>
    <s v="ARCE SOPLA"/>
    <n v="982611959"/>
    <s v="ceciliaarcesopla@gmail.com"/>
    <d v="1960-03-01T00:00:00"/>
    <n v="65"/>
    <s v="Nuth I"/>
    <x v="1"/>
    <m/>
    <m/>
    <m/>
    <m/>
    <d v="2025-02-26T00:00:00"/>
    <d v="2025-05-12T00:00:00"/>
    <x v="1"/>
    <x v="1"/>
    <s v="P"/>
    <s v="P"/>
    <s v="P"/>
    <s v="F"/>
    <m/>
    <m/>
    <m/>
    <m/>
    <m/>
    <m/>
    <m/>
    <m/>
    <m/>
    <m/>
    <m/>
    <m/>
    <m/>
    <s v="Asistió"/>
    <m/>
    <m/>
    <m/>
    <m/>
    <m/>
    <m/>
    <m/>
    <d v="2025-07-31T00:00:00"/>
    <m/>
    <d v="2025-08-31T00:00:00"/>
    <m/>
    <m/>
    <s v="Contacto Personal"/>
    <s v="PPP"/>
    <s v="Pucallpa-Febrero-Miércoles-7:30a9:30pm-45700"/>
    <s v="Conócete a ti mismo"/>
    <x v="3"/>
    <x v="0"/>
  </r>
  <r>
    <x v="0"/>
    <x v="1"/>
    <x v="0"/>
    <x v="0"/>
    <x v="1"/>
    <m/>
    <s v="42333468"/>
    <s v="JACKELY LICETH"/>
    <s v="AREVALO BORBOR"/>
    <n v="943063177"/>
    <s v="jackiarbo@hotmail.com"/>
    <d v="1984-02-29T00:00:00"/>
    <n v="41"/>
    <s v="Nuth I"/>
    <x v="0"/>
    <m/>
    <m/>
    <m/>
    <m/>
    <d v="2025-02-26T00:00:00"/>
    <d v="2025-05-12T00:00:00"/>
    <x v="1"/>
    <x v="1"/>
    <s v="P"/>
    <s v="P"/>
    <s v="F"/>
    <s v="P"/>
    <m/>
    <m/>
    <m/>
    <m/>
    <m/>
    <m/>
    <m/>
    <m/>
    <m/>
    <m/>
    <m/>
    <m/>
    <m/>
    <s v="Asistió"/>
    <m/>
    <m/>
    <m/>
    <m/>
    <m/>
    <m/>
    <m/>
    <d v="2025-07-31T00:00:00"/>
    <m/>
    <d v="2025-08-31T00:00:00"/>
    <m/>
    <m/>
    <s v="Redes sociales"/>
    <s v="PPF"/>
    <s v="Pucallpa-Febrero-Miércoles-7:30a9:30pm-45700"/>
    <s v="Conócete a ti mismo"/>
    <x v="2"/>
    <x v="0"/>
  </r>
  <r>
    <x v="0"/>
    <x v="1"/>
    <x v="0"/>
    <x v="0"/>
    <x v="1"/>
    <m/>
    <s v="05620032"/>
    <s v="ONILA "/>
    <s v="CHÁVEZ SILVANO"/>
    <n v="947714544"/>
    <s v="chavezonila@gmail.com"/>
    <d v="1970-08-24T00:00:00"/>
    <n v="54"/>
    <s v="Nuth I"/>
    <x v="0"/>
    <m/>
    <m/>
    <m/>
    <m/>
    <d v="2025-02-26T00:00:00"/>
    <d v="2025-05-12T00:00:00"/>
    <x v="1"/>
    <x v="1"/>
    <s v="F"/>
    <s v="P"/>
    <s v="P"/>
    <s v="P"/>
    <m/>
    <m/>
    <m/>
    <m/>
    <m/>
    <m/>
    <m/>
    <m/>
    <m/>
    <m/>
    <m/>
    <m/>
    <m/>
    <s v="Asistió"/>
    <m/>
    <m/>
    <m/>
    <m/>
    <m/>
    <m/>
    <m/>
    <d v="2025-07-31T00:00:00"/>
    <m/>
    <d v="2025-08-31T00:00:00"/>
    <m/>
    <m/>
    <s v="Contacto Personal"/>
    <s v="FPP"/>
    <s v="Pucallpa-Febrero-Miércoles-7:30a9:30pm-45700"/>
    <s v="Conócete a ti mismo"/>
    <x v="2"/>
    <x v="0"/>
  </r>
  <r>
    <x v="0"/>
    <x v="1"/>
    <x v="0"/>
    <x v="0"/>
    <x v="1"/>
    <m/>
    <s v="47719708"/>
    <s v="ANALI CIRA"/>
    <s v="MATOS FABIAN"/>
    <n v="976375751"/>
    <m/>
    <d v="1991-01-23T00:00:00"/>
    <n v="34"/>
    <s v="Nuth I"/>
    <x v="1"/>
    <m/>
    <m/>
    <m/>
    <m/>
    <d v="2025-02-26T00:00:00"/>
    <d v="2025-05-12T00:00:00"/>
    <x v="1"/>
    <x v="1"/>
    <s v="F"/>
    <s v="F"/>
    <s v="F"/>
    <s v="F"/>
    <m/>
    <m/>
    <m/>
    <m/>
    <m/>
    <m/>
    <m/>
    <m/>
    <m/>
    <m/>
    <m/>
    <m/>
    <m/>
    <s v="No Asistió"/>
    <m/>
    <m/>
    <m/>
    <m/>
    <m/>
    <m/>
    <m/>
    <d v="2025-07-31T00:00:00"/>
    <m/>
    <d v="2025-08-31T00:00:00"/>
    <m/>
    <m/>
    <s v="Redes sociales"/>
    <s v="FFF"/>
    <s v="Pucallpa-Febrero-Miércoles-7:30a9:30pm-45700"/>
    <s v="Conócete a ti mismo"/>
    <x v="3"/>
    <x v="0"/>
  </r>
  <r>
    <x v="0"/>
    <x v="1"/>
    <x v="0"/>
    <x v="0"/>
    <x v="1"/>
    <m/>
    <s v="42721543"/>
    <s v="MELISSA JENNIFER"/>
    <s v="CHAVEZ PRADA"/>
    <n v="972864174"/>
    <s v="jenniferprada84@gmail.com"/>
    <d v="1984-11-10T00:00:00"/>
    <n v="40"/>
    <s v="Nuth I"/>
    <x v="0"/>
    <m/>
    <m/>
    <m/>
    <m/>
    <d v="2025-02-26T00:00:00"/>
    <d v="2025-05-12T00:00:00"/>
    <x v="1"/>
    <x v="1"/>
    <s v="P"/>
    <s v="P"/>
    <s v="F"/>
    <s v="F"/>
    <m/>
    <m/>
    <m/>
    <m/>
    <m/>
    <m/>
    <m/>
    <m/>
    <m/>
    <m/>
    <m/>
    <m/>
    <m/>
    <s v="Asistió"/>
    <m/>
    <m/>
    <m/>
    <m/>
    <m/>
    <m/>
    <m/>
    <d v="2025-07-31T00:00:00"/>
    <m/>
    <d v="2025-08-31T00:00:00"/>
    <m/>
    <m/>
    <s v="Contacto Personal"/>
    <s v="PPF"/>
    <s v="Pucallpa-Febrero-Miércoles-7:30a9:30pm-45700"/>
    <s v="Conócete a ti mismo"/>
    <x v="2"/>
    <x v="0"/>
  </r>
  <r>
    <x v="0"/>
    <x v="1"/>
    <x v="0"/>
    <x v="0"/>
    <x v="1"/>
    <m/>
    <s v="00107443"/>
    <s v="MARY "/>
    <s v="CHOTA SINUIRI"/>
    <n v="945919601"/>
    <m/>
    <d v="1975-02-19T00:00:00"/>
    <n v="50"/>
    <s v="Nuth I"/>
    <x v="1"/>
    <m/>
    <m/>
    <m/>
    <m/>
    <d v="2025-02-26T00:00:00"/>
    <d v="2025-05-12T00:00:00"/>
    <x v="1"/>
    <x v="1"/>
    <s v="F"/>
    <s v="P"/>
    <s v="P"/>
    <s v="F"/>
    <m/>
    <m/>
    <m/>
    <m/>
    <m/>
    <m/>
    <m/>
    <m/>
    <m/>
    <m/>
    <m/>
    <m/>
    <m/>
    <s v="Asistió"/>
    <m/>
    <m/>
    <m/>
    <m/>
    <m/>
    <m/>
    <m/>
    <d v="2025-07-31T00:00:00"/>
    <m/>
    <d v="2025-08-31T00:00:00"/>
    <m/>
    <m/>
    <s v="Redes sociales"/>
    <s v="FPP"/>
    <s v="Pucallpa-Febrero-Miércoles-7:30a9:30pm-45700"/>
    <s v="Conócete a ti mismo"/>
    <x v="3"/>
    <x v="0"/>
  </r>
  <r>
    <x v="0"/>
    <x v="1"/>
    <x v="0"/>
    <x v="0"/>
    <x v="1"/>
    <m/>
    <s v="60769552"/>
    <s v="MARIA AUXILIADORA"/>
    <s v="RODRIGUEZ PEÑALOZA"/>
    <n v="912213442"/>
    <s v="mariauxiliadora1982gmail.com"/>
    <d v="1982-08-20T00:00:00"/>
    <n v="42"/>
    <s v="Nuth I"/>
    <x v="1"/>
    <m/>
    <m/>
    <m/>
    <m/>
    <d v="2025-02-26T00:00:00"/>
    <d v="2025-05-12T00:00:00"/>
    <x v="1"/>
    <x v="1"/>
    <s v="F"/>
    <s v="P"/>
    <s v="P"/>
    <s v="P"/>
    <m/>
    <m/>
    <m/>
    <m/>
    <m/>
    <m/>
    <m/>
    <m/>
    <m/>
    <m/>
    <m/>
    <m/>
    <m/>
    <s v="Asistió"/>
    <m/>
    <m/>
    <m/>
    <m/>
    <m/>
    <m/>
    <m/>
    <d v="2025-07-31T00:00:00"/>
    <m/>
    <d v="2025-08-31T00:00:00"/>
    <m/>
    <m/>
    <s v="Contacto Personal"/>
    <s v="FPP"/>
    <s v="Pucallpa-Febrero-Miércoles-7:30a9:30pm-45700"/>
    <s v="Conócete a ti mismo"/>
    <x v="3"/>
    <x v="0"/>
  </r>
  <r>
    <x v="0"/>
    <x v="1"/>
    <x v="0"/>
    <x v="0"/>
    <x v="1"/>
    <m/>
    <s v="05372860"/>
    <s v="WILSON"/>
    <s v="ROLAND GARCIA"/>
    <n v="993592111"/>
    <s v="wilsonyarbobo@gmail.om"/>
    <d v="1978-02-05T00:00:00"/>
    <n v="47"/>
    <s v="Nuth I"/>
    <x v="0"/>
    <m/>
    <m/>
    <m/>
    <m/>
    <d v="2025-02-26T00:00:00"/>
    <d v="2025-05-12T00:00:00"/>
    <x v="1"/>
    <x v="1"/>
    <s v="P"/>
    <s v="P"/>
    <s v="P"/>
    <s v="F"/>
    <m/>
    <m/>
    <m/>
    <m/>
    <m/>
    <m/>
    <m/>
    <m/>
    <m/>
    <m/>
    <m/>
    <m/>
    <m/>
    <s v="Asistió"/>
    <m/>
    <m/>
    <m/>
    <m/>
    <m/>
    <m/>
    <m/>
    <d v="2025-07-31T00:00:00"/>
    <m/>
    <d v="2025-08-31T00:00:00"/>
    <m/>
    <m/>
    <s v="Contacto Personal"/>
    <s v="PPP"/>
    <s v="Pucallpa-Febrero-Miércoles-7:30a9:30pm-45700"/>
    <s v="Conócete a ti mismo"/>
    <x v="2"/>
    <x v="0"/>
  </r>
  <r>
    <x v="0"/>
    <x v="1"/>
    <x v="0"/>
    <x v="0"/>
    <x v="1"/>
    <m/>
    <s v="71327476"/>
    <s v="LUIS ANGEL"/>
    <s v="DIAZ ESCALANTE"/>
    <n v="970187244"/>
    <s v="12luchito21@gmail.com"/>
    <d v="1997-04-25T00:00:00"/>
    <n v="27"/>
    <s v="Nuth I"/>
    <x v="0"/>
    <m/>
    <m/>
    <m/>
    <m/>
    <d v="2025-02-26T00:00:00"/>
    <d v="2025-05-12T00:00:00"/>
    <x v="1"/>
    <x v="1"/>
    <s v="P"/>
    <s v="P"/>
    <s v="P"/>
    <s v="P"/>
    <m/>
    <m/>
    <m/>
    <m/>
    <m/>
    <m/>
    <m/>
    <m/>
    <m/>
    <m/>
    <m/>
    <m/>
    <m/>
    <s v="Asistió"/>
    <m/>
    <m/>
    <m/>
    <m/>
    <m/>
    <m/>
    <m/>
    <d v="2025-07-31T00:00:00"/>
    <m/>
    <d v="2025-08-31T00:00:00"/>
    <m/>
    <m/>
    <s v="Redes sociales"/>
    <s v="PPP"/>
    <s v="Pucallpa-Febrero-Miércoles-7:30a9:30pm-45700"/>
    <s v="Conócete a ti mismo"/>
    <x v="2"/>
    <x v="0"/>
  </r>
  <r>
    <x v="0"/>
    <x v="1"/>
    <x v="0"/>
    <x v="0"/>
    <x v="1"/>
    <m/>
    <s v="40514380"/>
    <s v="MARIELA VICTORIA"/>
    <s v="HUAYTA AGUIRRE"/>
    <n v="965076923"/>
    <s v="ricardohumberto2001@gmail.com"/>
    <d v="1978-03-29T00:00:00"/>
    <n v="46"/>
    <s v="Nuth I"/>
    <x v="0"/>
    <m/>
    <m/>
    <m/>
    <m/>
    <d v="2025-02-26T00:00:00"/>
    <d v="2025-05-12T00:00:00"/>
    <x v="1"/>
    <x v="1"/>
    <s v="F"/>
    <s v="P"/>
    <s v="P"/>
    <s v="P"/>
    <m/>
    <m/>
    <m/>
    <m/>
    <m/>
    <m/>
    <m/>
    <m/>
    <m/>
    <m/>
    <m/>
    <m/>
    <m/>
    <s v="Asistió"/>
    <m/>
    <m/>
    <m/>
    <m/>
    <m/>
    <m/>
    <m/>
    <d v="2025-07-31T00:00:00"/>
    <m/>
    <d v="2025-08-31T00:00:00"/>
    <m/>
    <m/>
    <s v="Redes sociales"/>
    <s v="FPP"/>
    <s v="Pucallpa-Febrero-Miércoles-7:30a9:30pm-45700"/>
    <s v="Conócete a ti mismo"/>
    <x v="2"/>
    <x v="0"/>
  </r>
  <r>
    <x v="0"/>
    <x v="1"/>
    <x v="0"/>
    <x v="0"/>
    <x v="1"/>
    <m/>
    <s v="80422570"/>
    <s v="LEONIDAS "/>
    <s v="PANADURO PANDURO"/>
    <n v="913766179"/>
    <s v="cepanduro15@gmail.com"/>
    <d v="1979-06-01T00:00:00"/>
    <n v="45"/>
    <s v="Nuth I"/>
    <x v="1"/>
    <m/>
    <m/>
    <m/>
    <m/>
    <d v="2025-02-26T00:00:00"/>
    <d v="2025-05-12T00:00:00"/>
    <x v="1"/>
    <x v="1"/>
    <s v="F"/>
    <s v="P"/>
    <s v="P"/>
    <s v="P"/>
    <m/>
    <m/>
    <m/>
    <m/>
    <m/>
    <m/>
    <m/>
    <m/>
    <m/>
    <m/>
    <m/>
    <m/>
    <m/>
    <s v="Asistió"/>
    <m/>
    <m/>
    <m/>
    <m/>
    <m/>
    <m/>
    <m/>
    <d v="2025-07-31T00:00:00"/>
    <m/>
    <d v="2025-08-31T00:00:00"/>
    <m/>
    <m/>
    <s v="Redes sociales"/>
    <s v="FPP"/>
    <s v="Pucallpa-Febrero-Miércoles-7:30a9:30pm-45700"/>
    <s v="Conócete a ti mismo"/>
    <x v="3"/>
    <x v="0"/>
  </r>
  <r>
    <x v="0"/>
    <x v="1"/>
    <x v="0"/>
    <x v="0"/>
    <x v="1"/>
    <m/>
    <s v="75239387"/>
    <s v="JANICE ELAINE"/>
    <s v="SANZ CAUPER"/>
    <n v="933523807"/>
    <s v="jsanzcauper@gmail.com"/>
    <d v="2002-12-22T00:00:00"/>
    <n v="22"/>
    <s v="Nuth I"/>
    <x v="1"/>
    <m/>
    <m/>
    <m/>
    <m/>
    <d v="2025-02-26T00:00:00"/>
    <d v="2025-05-12T00:00:00"/>
    <x v="1"/>
    <x v="1"/>
    <s v="F"/>
    <s v="P"/>
    <s v="P"/>
    <s v="P"/>
    <m/>
    <m/>
    <m/>
    <m/>
    <m/>
    <m/>
    <m/>
    <m/>
    <m/>
    <m/>
    <m/>
    <m/>
    <m/>
    <s v="Asistió"/>
    <m/>
    <m/>
    <m/>
    <m/>
    <m/>
    <m/>
    <m/>
    <d v="2025-07-31T00:00:00"/>
    <m/>
    <d v="2025-08-31T00:00:00"/>
    <m/>
    <m/>
    <s v="Redes sociales"/>
    <s v="FPP"/>
    <s v="Pucallpa-Febrero-Miércoles-7:30a9:30pm-45700"/>
    <s v="Conócete a ti mismo"/>
    <x v="3"/>
    <x v="0"/>
  </r>
  <r>
    <x v="0"/>
    <x v="1"/>
    <x v="0"/>
    <x v="0"/>
    <x v="1"/>
    <m/>
    <s v="72367073"/>
    <s v="HAROLD JOAO"/>
    <s v="OZAMBELA CHOTA"/>
    <n v="977425290"/>
    <s v="haroldozambelachota@outlook.com"/>
    <d v="2000-08-26T00:00:00"/>
    <n v="24"/>
    <s v="Nuth I"/>
    <x v="1"/>
    <m/>
    <m/>
    <m/>
    <m/>
    <d v="2025-02-26T00:00:00"/>
    <d v="2025-05-12T00:00:00"/>
    <x v="1"/>
    <x v="1"/>
    <s v="F"/>
    <s v="P"/>
    <s v="F"/>
    <s v="F"/>
    <m/>
    <m/>
    <m/>
    <m/>
    <m/>
    <m/>
    <m/>
    <m/>
    <m/>
    <m/>
    <m/>
    <m/>
    <m/>
    <s v="No Asistió"/>
    <m/>
    <m/>
    <m/>
    <m/>
    <m/>
    <m/>
    <m/>
    <d v="2025-07-31T00:00:00"/>
    <m/>
    <d v="2025-08-31T00:00:00"/>
    <m/>
    <m/>
    <s v="Redes sociales"/>
    <s v="FPF"/>
    <s v="Pucallpa-Febrero-Miércoles-7:30a9:30pm-45700"/>
    <s v="Conócete a ti mismo"/>
    <x v="3"/>
    <x v="0"/>
  </r>
  <r>
    <x v="0"/>
    <x v="1"/>
    <x v="0"/>
    <x v="0"/>
    <x v="1"/>
    <m/>
    <m/>
    <s v="LUIGI "/>
    <s v="OZAMBELA CHOTA"/>
    <n v="925756585"/>
    <m/>
    <d v="2008-08-12T00:00:00"/>
    <n v="16"/>
    <s v="Nuth I"/>
    <x v="1"/>
    <m/>
    <m/>
    <m/>
    <m/>
    <d v="2025-02-26T00:00:00"/>
    <d v="2025-05-12T00:00:00"/>
    <x v="1"/>
    <x v="1"/>
    <s v="F"/>
    <s v="P"/>
    <s v="F"/>
    <s v="F"/>
    <m/>
    <m/>
    <m/>
    <m/>
    <m/>
    <m/>
    <m/>
    <m/>
    <m/>
    <m/>
    <m/>
    <m/>
    <m/>
    <s v="No Asistió"/>
    <m/>
    <m/>
    <m/>
    <m/>
    <m/>
    <m/>
    <m/>
    <d v="2025-07-31T00:00:00"/>
    <m/>
    <d v="2025-08-31T00:00:00"/>
    <m/>
    <m/>
    <s v="Redes sociales"/>
    <s v="FPF"/>
    <s v="Pucallpa-Febrero-Miércoles-7:30a9:30pm-45700"/>
    <s v="Conócete a ti mismo"/>
    <x v="3"/>
    <x v="0"/>
  </r>
  <r>
    <x v="0"/>
    <x v="1"/>
    <x v="0"/>
    <x v="0"/>
    <x v="1"/>
    <m/>
    <s v="43463539"/>
    <s v="MELISSA DEL ROSARIO "/>
    <s v="DONAYRE VELA"/>
    <n v="960056869"/>
    <s v="lissadonayre3@hotmail.com"/>
    <d v="1981-10-27T00:00:00"/>
    <n v="43"/>
    <s v="Nuth I"/>
    <x v="1"/>
    <m/>
    <m/>
    <m/>
    <m/>
    <d v="2025-02-26T00:00:00"/>
    <d v="2025-05-12T00:00:00"/>
    <x v="1"/>
    <x v="1"/>
    <s v="F"/>
    <s v="P"/>
    <s v="F"/>
    <s v="F"/>
    <m/>
    <m/>
    <m/>
    <m/>
    <m/>
    <m/>
    <m/>
    <m/>
    <m/>
    <m/>
    <m/>
    <m/>
    <m/>
    <s v="No Asistió"/>
    <m/>
    <m/>
    <m/>
    <m/>
    <m/>
    <m/>
    <m/>
    <d v="2025-07-31T00:00:00"/>
    <m/>
    <d v="2025-08-31T00:00:00"/>
    <m/>
    <m/>
    <s v="Redes sociales"/>
    <s v="FPF"/>
    <s v="Pucallpa-Febrero-Miércoles-7:30a9:30pm-45700"/>
    <s v="Conócete a ti mismo"/>
    <x v="3"/>
    <x v="0"/>
  </r>
  <r>
    <x v="0"/>
    <x v="1"/>
    <x v="0"/>
    <x v="0"/>
    <x v="1"/>
    <m/>
    <s v="10069111"/>
    <s v="JUAN CARLOS "/>
    <s v="LÓPEZ CARLOS"/>
    <n v="990202723"/>
    <s v="jclm2874@gmail.com"/>
    <d v="1974-10-28T00:00:00"/>
    <n v="50"/>
    <s v="Nuth I"/>
    <x v="1"/>
    <m/>
    <m/>
    <m/>
    <m/>
    <d v="2025-02-26T00:00:00"/>
    <d v="2025-05-12T00:00:00"/>
    <x v="1"/>
    <x v="1"/>
    <s v="F"/>
    <s v="P"/>
    <s v="P"/>
    <s v="P"/>
    <m/>
    <m/>
    <m/>
    <m/>
    <m/>
    <m/>
    <m/>
    <m/>
    <m/>
    <m/>
    <m/>
    <m/>
    <m/>
    <s v="Asistió"/>
    <m/>
    <m/>
    <m/>
    <m/>
    <m/>
    <m/>
    <m/>
    <d v="2025-07-31T00:00:00"/>
    <m/>
    <d v="2025-08-31T00:00:00"/>
    <m/>
    <m/>
    <s v="Redes sociales"/>
    <s v="FPP"/>
    <s v="Pucallpa-Febrero-Miércoles-7:30a9:30pm-45700"/>
    <s v="Conócete a ti mismo"/>
    <x v="3"/>
    <x v="0"/>
  </r>
  <r>
    <x v="0"/>
    <x v="1"/>
    <x v="0"/>
    <x v="0"/>
    <x v="1"/>
    <m/>
    <s v="71016335"/>
    <s v="JOSE ANTONIO"/>
    <s v="VELA MORI"/>
    <n v="944458402"/>
    <s v="javel.cvialtern@gmail.com"/>
    <d v="1994-03-11T00:00:00"/>
    <n v="31"/>
    <s v="Nuth I"/>
    <x v="0"/>
    <m/>
    <m/>
    <m/>
    <m/>
    <d v="2025-02-26T00:00:00"/>
    <d v="2025-05-12T00:00:00"/>
    <x v="1"/>
    <x v="1"/>
    <s v="F"/>
    <s v="P"/>
    <s v="P"/>
    <m/>
    <m/>
    <m/>
    <m/>
    <m/>
    <m/>
    <m/>
    <m/>
    <m/>
    <m/>
    <m/>
    <m/>
    <m/>
    <m/>
    <s v="Asistió"/>
    <m/>
    <m/>
    <m/>
    <m/>
    <m/>
    <m/>
    <m/>
    <d v="2025-07-31T00:00:00"/>
    <m/>
    <d v="2025-08-31T00:00:00"/>
    <m/>
    <m/>
    <s v="Contacto Personal"/>
    <s v="FPP"/>
    <s v="Pucallpa-Febrero-Miércoles-7:30a9:30pm-45700"/>
    <s v="Conócete a ti mismo"/>
    <x v="2"/>
    <x v="0"/>
  </r>
  <r>
    <x v="0"/>
    <x v="1"/>
    <x v="0"/>
    <x v="0"/>
    <x v="1"/>
    <m/>
    <s v="00098435"/>
    <s v="RUSBEL"/>
    <s v="REATEGUI RODRIGUEZ"/>
    <n v="964692112"/>
    <s v="starpublicidad45@gmail.com"/>
    <d v="1972-06-29T00:00:00"/>
    <n v="52"/>
    <s v="Nuth I"/>
    <x v="0"/>
    <m/>
    <m/>
    <m/>
    <m/>
    <d v="2025-02-26T00:00:00"/>
    <d v="2025-05-12T00:00:00"/>
    <x v="1"/>
    <x v="1"/>
    <s v="F"/>
    <s v="F"/>
    <s v="P"/>
    <s v="P"/>
    <m/>
    <m/>
    <m/>
    <m/>
    <m/>
    <m/>
    <m/>
    <m/>
    <m/>
    <m/>
    <m/>
    <m/>
    <m/>
    <s v="Asistió"/>
    <m/>
    <m/>
    <m/>
    <m/>
    <m/>
    <m/>
    <m/>
    <d v="2025-07-31T00:00:00"/>
    <m/>
    <d v="2025-08-31T00:00:00"/>
    <m/>
    <m/>
    <m/>
    <s v="FFP"/>
    <s v="Pucallpa-Febrero-Miércoles-7:30a9:30pm-45700"/>
    <s v="Conócete a ti mismo"/>
    <x v="2"/>
    <x v="0"/>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m/>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r>
    <x v="1"/>
    <x v="2"/>
    <x v="1"/>
    <x v="1"/>
    <x v="2"/>
    <m/>
    <m/>
    <m/>
    <m/>
    <m/>
    <m/>
    <m/>
    <s v=""/>
    <m/>
    <x v="2"/>
    <m/>
    <m/>
    <m/>
    <m/>
    <s v=""/>
    <s v=""/>
    <x v="2"/>
    <x v="2"/>
    <m/>
    <m/>
    <m/>
    <m/>
    <m/>
    <m/>
    <m/>
    <m/>
    <m/>
    <m/>
    <m/>
    <m/>
    <m/>
    <m/>
    <m/>
    <m/>
    <m/>
    <s v=""/>
    <m/>
    <m/>
    <m/>
    <m/>
    <s v=""/>
    <m/>
    <m/>
    <s v=""/>
    <m/>
    <s v=""/>
    <m/>
    <m/>
    <m/>
    <s v=""/>
    <s v=""/>
    <s v=""/>
    <x v="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Pucallpa-Enero-Miércoles-7:30 a 9:30 pm-45672-Inscrito Nuevo"/>
    <x v="0"/>
    <x v="0"/>
    <x v="0"/>
    <s v="2025"/>
    <x v="0"/>
    <x v="0"/>
    <x v="0"/>
    <n v="11"/>
    <m/>
    <n v="3"/>
    <n v="9"/>
    <n v="9"/>
    <n v="10"/>
    <n v="10"/>
    <n v="7"/>
    <n v="7"/>
    <n v="0"/>
    <n v="0"/>
    <n v="0"/>
    <n v="0"/>
    <n v="0"/>
    <n v="0"/>
    <n v="0"/>
    <n v="0"/>
    <n v="0"/>
    <n v="0"/>
  </r>
  <r>
    <s v="Pucallpa-Enero-Miércoles-7:30 a 9:30 pm-45672-Pre-Inscrito"/>
    <x v="0"/>
    <x v="0"/>
    <x v="0"/>
    <s v="2025"/>
    <x v="1"/>
    <x v="0"/>
    <x v="0"/>
    <n v="3"/>
    <m/>
    <n v="2"/>
    <n v="3"/>
    <n v="2"/>
    <n v="3"/>
    <n v="2"/>
    <n v="2"/>
    <n v="1"/>
    <n v="0"/>
    <n v="0"/>
    <n v="0"/>
    <n v="0"/>
    <n v="0"/>
    <n v="0"/>
    <n v="0"/>
    <n v="0"/>
    <n v="0"/>
    <n v="0"/>
  </r>
  <r>
    <s v="Pucallpa-Febrero-Miércoles-7:30 a 9:30 pm-45700-Inscrito Nuevo"/>
    <x v="0"/>
    <x v="1"/>
    <x v="1"/>
    <s v="2025"/>
    <x v="0"/>
    <x v="1"/>
    <x v="1"/>
    <n v="10"/>
    <m/>
    <n v="6"/>
    <n v="9"/>
    <n v="8"/>
    <n v="7"/>
    <n v="0"/>
    <n v="0"/>
    <n v="0"/>
    <n v="0"/>
    <n v="0"/>
    <n v="0"/>
    <n v="0"/>
    <n v="0"/>
    <n v="0"/>
    <n v="0"/>
    <n v="0"/>
    <n v="0"/>
    <n v="0"/>
  </r>
  <r>
    <s v="Pucallpa-Febrero-Miércoles-7:30 a 9:30 pm-45700-Pre-Inscrito"/>
    <x v="0"/>
    <x v="1"/>
    <x v="1"/>
    <s v="2025"/>
    <x v="1"/>
    <x v="1"/>
    <x v="1"/>
    <n v="10"/>
    <m/>
    <n v="1"/>
    <n v="9"/>
    <n v="6"/>
    <n v="4"/>
    <n v="0"/>
    <n v="0"/>
    <n v="0"/>
    <n v="0"/>
    <n v="0"/>
    <n v="0"/>
    <n v="0"/>
    <n v="0"/>
    <n v="0"/>
    <n v="0"/>
    <n v="0"/>
    <n v="0"/>
    <n v="0"/>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Claudia Yactayo"/>
    <s v="Luis Mayz"/>
    <n v="11"/>
    <m/>
    <n v="3"/>
    <n v="9"/>
    <n v="9"/>
    <n v="10"/>
    <n v="10"/>
    <n v="7"/>
    <n v="7"/>
    <n v="0"/>
    <n v="0"/>
    <n v="0"/>
    <n v="0"/>
    <n v="0"/>
    <n v="0"/>
    <n v="0"/>
    <n v="0"/>
    <n v="0"/>
    <n v="0"/>
  </r>
  <r>
    <x v="1"/>
    <x v="0"/>
    <x v="0"/>
    <x v="0"/>
    <x v="0"/>
    <x v="1"/>
    <s v="Claudia Yactayo"/>
    <s v="Luis Mayz"/>
    <n v="3"/>
    <m/>
    <n v="2"/>
    <n v="3"/>
    <n v="2"/>
    <n v="3"/>
    <n v="2"/>
    <n v="2"/>
    <n v="1"/>
    <n v="0"/>
    <n v="0"/>
    <n v="0"/>
    <n v="0"/>
    <n v="0"/>
    <n v="0"/>
    <n v="0"/>
    <n v="0"/>
    <n v="0"/>
    <n v="0"/>
  </r>
  <r>
    <x v="2"/>
    <x v="0"/>
    <x v="1"/>
    <x v="1"/>
    <x v="0"/>
    <x v="0"/>
    <s v="Danae Ramirez"/>
    <s v="Claudia Yactayo"/>
    <n v="10"/>
    <m/>
    <n v="6"/>
    <n v="9"/>
    <n v="8"/>
    <n v="7"/>
    <n v="0"/>
    <n v="0"/>
    <n v="0"/>
    <n v="0"/>
    <n v="0"/>
    <n v="0"/>
    <n v="0"/>
    <n v="0"/>
    <n v="0"/>
    <n v="0"/>
    <n v="0"/>
    <n v="0"/>
    <n v="0"/>
  </r>
  <r>
    <x v="3"/>
    <x v="0"/>
    <x v="1"/>
    <x v="1"/>
    <x v="0"/>
    <x v="1"/>
    <s v="Danae Ramirez"/>
    <s v="Claudia Yactayo"/>
    <n v="10"/>
    <m/>
    <n v="1"/>
    <n v="9"/>
    <n v="6"/>
    <n v="4"/>
    <n v="0"/>
    <n v="0"/>
    <n v="0"/>
    <n v="0"/>
    <n v="0"/>
    <n v="0"/>
    <n v="0"/>
    <n v="0"/>
    <n v="0"/>
    <n v="0"/>
    <n v="0"/>
    <n v="0"/>
    <n v="0"/>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5"/>
    <x v="2"/>
    <x v="3"/>
    <x v="3"/>
    <x v="2"/>
    <x v="3"/>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iércoles"/>
    <x v="0"/>
    <x v="0"/>
    <m/>
    <s v="22996619"/>
    <s v="GABY LUCIA"/>
    <s v="ALBORNOZ JIMENZ "/>
    <n v="961951616"/>
    <s v="gabylucia3@gmail.com"/>
    <d v="1961-04-03T00:00:00"/>
    <n v="63"/>
    <s v="Amon I"/>
    <s v="Inscrito Nuevo"/>
    <m/>
    <m/>
    <m/>
    <m/>
    <d v="2025-01-29T00:00:00"/>
    <d v="2025-04-15T00:00:00"/>
    <s v="Claudia Yactayo"/>
    <s v="Luis Mayz"/>
    <s v="P"/>
    <s v="P"/>
    <s v="P"/>
    <s v="P"/>
    <s v="P"/>
    <s v="P"/>
    <s v="P"/>
    <m/>
    <m/>
    <m/>
    <m/>
    <m/>
    <m/>
    <m/>
    <m/>
    <m/>
    <m/>
    <s v="Asistió"/>
    <m/>
    <m/>
    <m/>
    <m/>
    <m/>
    <m/>
    <m/>
    <d v="2025-06-30T00:00:00"/>
    <m/>
    <d v="2025-07-31T00:00:00"/>
    <m/>
    <m/>
    <s v="Redes sociales"/>
    <s v="PPP"/>
    <s v="Pucallpa-Enero-Miércoles-7:30a9:30pm-45672"/>
    <s v="Conócete a ti mismo"/>
    <s v="Pucallpa-Enero-Miércoles-7:30 a 9:30 pm-45672-Inscrito Nuevo"/>
    <b v="0"/>
    <d v="2025-02-05T00:00:00"/>
    <s v="ALTA"/>
    <s v="01/01/1900"/>
  </r>
  <r>
    <s v="Conócete a ti mismo"/>
    <s v="Enero"/>
    <s v="Miércoles"/>
    <x v="0"/>
    <x v="0"/>
    <m/>
    <s v="63145226"/>
    <s v="ANNIE ARACELY"/>
    <s v="MACEDO PEÑA"/>
    <n v="926049984"/>
    <s v="ANNIEMACEDOPENA@GMAIL.COM"/>
    <d v="2004-04-06T00:00:00"/>
    <n v="20"/>
    <s v="Amon I"/>
    <s v="Inscrito Nuevo"/>
    <m/>
    <m/>
    <m/>
    <m/>
    <d v="2025-01-29T00:00:00"/>
    <d v="2025-04-15T00:00:00"/>
    <s v="Claudia Yactayo"/>
    <s v="Luis Mayz"/>
    <s v="F"/>
    <s v="P"/>
    <s v="P"/>
    <s v="P"/>
    <s v="P"/>
    <s v="P"/>
    <s v="F"/>
    <m/>
    <m/>
    <m/>
    <m/>
    <m/>
    <m/>
    <m/>
    <m/>
    <m/>
    <m/>
    <s v="Asistió"/>
    <m/>
    <m/>
    <m/>
    <m/>
    <m/>
    <m/>
    <m/>
    <d v="2025-06-30T00:00:00"/>
    <m/>
    <d v="2025-07-31T00:00:00"/>
    <m/>
    <m/>
    <s v="Contacto Personal"/>
    <s v="FPP"/>
    <s v="Pucallpa-Enero-Miércoles-7:30a9:30pm-45672"/>
    <s v="Conócete a ti mismo"/>
    <s v="Pucallpa-Enero-Miércoles-7:30 a 9:30 pm-45672-Inscrito Nuevo"/>
    <b v="0"/>
    <d v="2025-02-05T00:00:00"/>
    <s v="ALTA"/>
    <s v="01/01/1900"/>
  </r>
  <r>
    <s v="Conócete a ti mismo"/>
    <s v="Enero"/>
    <s v="Miércoles"/>
    <x v="0"/>
    <x v="0"/>
    <m/>
    <s v="21141093"/>
    <s v="MARCO ANTONIO"/>
    <s v="SALAS RENGIFO"/>
    <n v="949964896"/>
    <s v="masr0712@gmail.com"/>
    <d v="1973-12-07T00:00:00"/>
    <n v="51"/>
    <s v="Amon I"/>
    <s v="Pre-Inscrito"/>
    <m/>
    <m/>
    <m/>
    <m/>
    <d v="2025-01-29T00:00:00"/>
    <d v="2025-04-15T00:00:00"/>
    <s v="Claudia Yactayo"/>
    <s v="Luis Mayz"/>
    <s v="P"/>
    <s v="P"/>
    <s v="F"/>
    <s v="P"/>
    <s v="F"/>
    <s v="P"/>
    <s v="F"/>
    <m/>
    <m/>
    <m/>
    <m/>
    <m/>
    <m/>
    <m/>
    <m/>
    <m/>
    <m/>
    <s v="Asistió"/>
    <m/>
    <m/>
    <m/>
    <m/>
    <m/>
    <m/>
    <m/>
    <d v="2025-06-30T00:00:00"/>
    <m/>
    <d v="2025-07-31T00:00:00"/>
    <m/>
    <m/>
    <s v="Contacto Personal"/>
    <s v="PPF"/>
    <s v="Pucallpa-Enero-Miércoles-7:30a9:30pm-45672"/>
    <s v="Conócete a ti mismo"/>
    <s v="Pucallpa-Enero-Miércoles-7:30 a 9:30 pm-45672-Pre-Inscrito"/>
    <b v="0"/>
    <d v="2025-02-05T00:00:00"/>
    <s v="ALTA"/>
    <s v="01/01/1900"/>
  </r>
  <r>
    <s v="Conócete a ti mismo"/>
    <s v="Enero"/>
    <s v="Miércoles"/>
    <x v="0"/>
    <x v="0"/>
    <m/>
    <s v="70400051"/>
    <s v="MARIA YSABEL"/>
    <s v="RAMIREZ PATIÑO"/>
    <n v="995744541"/>
    <s v="mary@51_30@hotmail.com"/>
    <d v="1993-03-29T00:00:00"/>
    <n v="31"/>
    <s v="Amon I"/>
    <s v="Inscrito Nuevo"/>
    <m/>
    <m/>
    <m/>
    <m/>
    <d v="2025-01-29T00:00:00"/>
    <d v="2025-04-15T00:00:00"/>
    <s v="Claudia Yactayo"/>
    <s v="Luis Mayz"/>
    <s v="P"/>
    <s v="P"/>
    <s v="P"/>
    <s v="P"/>
    <s v="P"/>
    <s v="P"/>
    <s v="P"/>
    <m/>
    <m/>
    <m/>
    <m/>
    <m/>
    <m/>
    <m/>
    <m/>
    <m/>
    <m/>
    <s v="Asistió"/>
    <m/>
    <m/>
    <m/>
    <m/>
    <m/>
    <m/>
    <m/>
    <d v="2025-06-30T00:00:00"/>
    <m/>
    <d v="2025-07-31T00:00:00"/>
    <m/>
    <m/>
    <s v="Redes sociales"/>
    <s v="PPP"/>
    <s v="Pucallpa-Enero-Miércoles-7:30a9:30pm-45672"/>
    <s v="Conócete a ti mismo"/>
    <s v="Pucallpa-Enero-Miércoles-7:30 a 9:30 pm-45672-Inscrito Nuevo"/>
    <b v="0"/>
    <d v="2025-02-05T00:00:00"/>
    <s v="ALTA"/>
    <s v="01/01/1900"/>
  </r>
  <r>
    <s v="Conócete a ti mismo"/>
    <s v="Enero"/>
    <s v="Miércoles"/>
    <x v="0"/>
    <x v="0"/>
    <m/>
    <s v="41673812"/>
    <s v="JOANA CINTHIA"/>
    <s v="MONTECILLO CARDENAS"/>
    <n v="936206346"/>
    <s v="luz03mili16@gmail.com"/>
    <d v="1983-03-23T00:00:00"/>
    <n v="41"/>
    <s v="Amon I"/>
    <s v="Inscrito Nuevo"/>
    <m/>
    <m/>
    <m/>
    <m/>
    <d v="2025-01-29T00:00:00"/>
    <d v="2025-04-15T00:00:00"/>
    <s v="Claudia Yactayo"/>
    <s v="Luis Mayz"/>
    <s v="F"/>
    <s v="P"/>
    <s v="P"/>
    <s v="P"/>
    <s v="P"/>
    <s v="F"/>
    <s v="F"/>
    <m/>
    <m/>
    <m/>
    <m/>
    <m/>
    <m/>
    <m/>
    <m/>
    <m/>
    <m/>
    <s v="Asistió"/>
    <m/>
    <m/>
    <m/>
    <m/>
    <m/>
    <m/>
    <m/>
    <d v="2025-06-30T00:00:00"/>
    <m/>
    <d v="2025-07-31T00:00:00"/>
    <m/>
    <m/>
    <s v="Redes sociales"/>
    <s v="FPP"/>
    <s v="Pucallpa-Enero-Miércoles-7:30a9:30pm-45672"/>
    <s v="Conócete a ti mismo"/>
    <s v="Pucallpa-Enero-Miércoles-7:30 a 9:30 pm-45672-Inscrito Nuevo"/>
    <b v="0"/>
    <d v="2025-02-05T00:00:00"/>
    <s v="ALTA"/>
    <s v="01/01/1900"/>
  </r>
  <r>
    <s v="Conócete a ti mismo"/>
    <s v="Enero"/>
    <s v="Miércoles"/>
    <x v="0"/>
    <x v="0"/>
    <m/>
    <s v="61963234"/>
    <s v="ANDREA"/>
    <s v="VARGAS RODRIGUEZ"/>
    <n v="986137964"/>
    <s v="patriciavargasrodriguez99@gmail.com"/>
    <d v="2009-07-11T00:00:00"/>
    <n v="15"/>
    <s v="Amon I"/>
    <s v="Pre-Inscrito"/>
    <m/>
    <m/>
    <m/>
    <m/>
    <d v="2025-01-29T00:00:00"/>
    <d v="2025-04-15T00:00:00"/>
    <s v="Claudia Yactayo"/>
    <s v="Luis Mayz"/>
    <s v="P"/>
    <s v="P"/>
    <s v="P"/>
    <s v="P"/>
    <s v="P"/>
    <s v="P"/>
    <s v="P"/>
    <m/>
    <m/>
    <m/>
    <m/>
    <m/>
    <m/>
    <m/>
    <m/>
    <m/>
    <m/>
    <s v="Asistió"/>
    <m/>
    <m/>
    <m/>
    <m/>
    <m/>
    <m/>
    <m/>
    <d v="2025-06-30T00:00:00"/>
    <m/>
    <d v="2025-07-31T00:00:00"/>
    <m/>
    <m/>
    <s v="Contacto Personal"/>
    <s v="PPP"/>
    <s v="Pucallpa-Enero-Miércoles-7:30a9:30pm-45672"/>
    <s v="Conócete a ti mismo"/>
    <s v="Pucallpa-Enero-Miércoles-7:30 a 9:30 pm-45672-Pre-Inscrito"/>
    <b v="0"/>
    <d v="2025-02-05T00:00:00"/>
    <s v="ALTA"/>
    <s v="01/01/1900"/>
  </r>
  <r>
    <s v="Conócete a ti mismo"/>
    <s v="Enero"/>
    <s v="Miércoles"/>
    <x v="0"/>
    <x v="0"/>
    <m/>
    <s v="61487755"/>
    <s v="TYRA LUZ"/>
    <s v="CADILLO MONTECILLO"/>
    <n v="936206346"/>
    <s v="joanacinthia@gmail.com"/>
    <d v="2008-09-03T00:00:00"/>
    <n v="16"/>
    <s v="Amon I"/>
    <s v="Pre-Inscrito"/>
    <m/>
    <m/>
    <m/>
    <m/>
    <d v="2025-01-29T00:00:00"/>
    <d v="2025-04-15T00:00:00"/>
    <s v="Claudia Yactayo"/>
    <s v="Luis Mayz"/>
    <s v="F"/>
    <s v="P"/>
    <s v="P"/>
    <s v="P"/>
    <s v="P"/>
    <s v="F"/>
    <s v="F"/>
    <m/>
    <m/>
    <m/>
    <m/>
    <m/>
    <m/>
    <m/>
    <m/>
    <m/>
    <m/>
    <s v="Asistió"/>
    <m/>
    <m/>
    <m/>
    <m/>
    <m/>
    <m/>
    <m/>
    <d v="2025-06-30T00:00:00"/>
    <m/>
    <d v="2025-07-31T00:00:00"/>
    <m/>
    <m/>
    <s v="Redes sociales"/>
    <s v="FPP"/>
    <s v="Pucallpa-Enero-Miércoles-7:30a9:30pm-45672"/>
    <s v="Conócete a ti mismo"/>
    <s v="Pucallpa-Enero-Miércoles-7:30 a 9:30 pm-45672-Pre-Inscrito"/>
    <b v="0"/>
    <d v="2025-02-05T00:00:00"/>
    <s v="ALTA"/>
    <s v="01/01/1900"/>
  </r>
  <r>
    <s v="Conócete a ti mismo"/>
    <s v="Enero"/>
    <s v="Miércoles"/>
    <x v="0"/>
    <x v="0"/>
    <m/>
    <s v="62319905"/>
    <s v="INGRID IRIS MANUELA"/>
    <s v="SORIA TORRES"/>
    <n v="920764384"/>
    <s v="soriaingrid0@gmail.com"/>
    <d v="1993-09-11T00:00:00"/>
    <n v="31"/>
    <s v="Amon I"/>
    <s v="Inscrito Nuevo"/>
    <m/>
    <m/>
    <m/>
    <m/>
    <d v="2025-01-29T00:00:00"/>
    <d v="2025-04-15T00:00:00"/>
    <s v="Claudia Yactayo"/>
    <s v="Luis Mayz"/>
    <s v="P"/>
    <s v="P"/>
    <s v="P"/>
    <s v="F"/>
    <s v="P"/>
    <s v="P"/>
    <s v="P"/>
    <m/>
    <m/>
    <m/>
    <m/>
    <m/>
    <m/>
    <m/>
    <m/>
    <m/>
    <m/>
    <s v="Asistió"/>
    <m/>
    <m/>
    <m/>
    <m/>
    <m/>
    <m/>
    <m/>
    <d v="2025-06-30T00:00:00"/>
    <m/>
    <d v="2025-07-31T00:00:00"/>
    <m/>
    <m/>
    <s v="Contacto Personal"/>
    <s v="PPP"/>
    <s v="Pucallpa-Enero-Miércoles-7:30a9:30pm-45672"/>
    <s v="Conócete a ti mismo"/>
    <s v="Pucallpa-Enero-Miércoles-7:30 a 9:30 pm-45672-Inscrito Nuevo"/>
    <b v="0"/>
    <d v="2025-02-05T00:00:00"/>
    <s v="ALTA"/>
    <s v="01/01/1900"/>
  </r>
  <r>
    <s v="Conócete a ti mismo"/>
    <s v="Enero"/>
    <s v="Miércoles"/>
    <x v="0"/>
    <x v="0"/>
    <m/>
    <s v="70791692"/>
    <s v="STEVEN"/>
    <s v="ESPINO MARINA"/>
    <n v="961625389"/>
    <s v="steven331995@gmail.com"/>
    <d v="1995-03-03T00:00:00"/>
    <n v="30"/>
    <s v="Amon I"/>
    <s v="Inscrito Nuevo"/>
    <m/>
    <m/>
    <m/>
    <m/>
    <d v="2025-01-29T00:00:00"/>
    <d v="2025-04-15T00:00:00"/>
    <s v="Claudia Yactayo"/>
    <s v="Luis Mayz"/>
    <s v="F"/>
    <s v="P"/>
    <s v="P"/>
    <s v="P"/>
    <s v="P"/>
    <s v="P"/>
    <s v="P"/>
    <m/>
    <m/>
    <m/>
    <m/>
    <m/>
    <m/>
    <m/>
    <m/>
    <m/>
    <m/>
    <s v="Asistió"/>
    <m/>
    <m/>
    <m/>
    <m/>
    <m/>
    <m/>
    <m/>
    <d v="2025-06-30T00:00:00"/>
    <m/>
    <d v="2025-07-31T00:00:00"/>
    <m/>
    <m/>
    <s v="Contacto Personal"/>
    <s v="FPP"/>
    <s v="Pucallpa-Enero-Miércoles-7:30a9:30pm-45672"/>
    <s v="Conócete a ti mismo"/>
    <s v="Pucallpa-Enero-Miércoles-7:30 a 9:30 pm-45672-Inscrito Nuevo"/>
    <b v="0"/>
    <d v="2025-02-05T00:00:00"/>
    <s v="ALTA"/>
    <s v="01/01/1900"/>
  </r>
  <r>
    <s v="Conócete a ti mismo"/>
    <s v="Enero"/>
    <s v="Miércoles"/>
    <x v="0"/>
    <x v="0"/>
    <m/>
    <s v="00162615"/>
    <s v="LUZ MERCEDES"/>
    <s v="ANGULO ZEGARRA"/>
    <n v="972529355"/>
    <s v="langulozegarra@gmail.com"/>
    <d v="1973-11-25T00:00:00"/>
    <n v="51"/>
    <s v="Amon I"/>
    <s v="Inscrito Nuevo"/>
    <m/>
    <m/>
    <m/>
    <m/>
    <d v="2025-01-29T00:00:00"/>
    <d v="2025-04-15T00:00:00"/>
    <s v="Claudia Yactayo"/>
    <s v="Luis Mayz"/>
    <s v="F"/>
    <s v="P"/>
    <s v="F"/>
    <s v="P"/>
    <s v="P"/>
    <s v="F"/>
    <s v="P"/>
    <m/>
    <m/>
    <m/>
    <m/>
    <m/>
    <m/>
    <m/>
    <m/>
    <m/>
    <m/>
    <s v="No Asistió"/>
    <m/>
    <m/>
    <m/>
    <m/>
    <m/>
    <m/>
    <m/>
    <d v="2025-06-30T00:00:00"/>
    <m/>
    <d v="2025-07-31T00:00:00"/>
    <m/>
    <m/>
    <s v="Redes sociales"/>
    <s v="FPF"/>
    <s v="Pucallpa-Enero-Miércoles-7:30a9:30pm-45672"/>
    <s v="Conócete a ti mismo"/>
    <s v="Pucallpa-Enero-Miércoles-7:30 a 9:30 pm-45672-Inscrito Nuevo"/>
    <b v="0"/>
    <d v="2025-02-05T00:00:00"/>
    <s v="ALTA"/>
    <s v="01/01/1900"/>
  </r>
  <r>
    <s v="Conócete a ti mismo"/>
    <s v="Enero"/>
    <s v="Miércoles"/>
    <x v="0"/>
    <x v="0"/>
    <m/>
    <s v="73346338"/>
    <s v="CAROL ARIANA "/>
    <s v="LINDO ANGULO"/>
    <n v="948836992"/>
    <s v="arianac5066@gmail.com"/>
    <d v="2004-05-29T00:00:00"/>
    <n v="20"/>
    <s v="Amon I"/>
    <s v="Inscrito Nuevo"/>
    <m/>
    <m/>
    <m/>
    <m/>
    <d v="2025-01-29T00:00:00"/>
    <d v="2025-04-15T00:00:00"/>
    <s v="Claudia Yactayo"/>
    <s v="Luis Mayz"/>
    <s v="F"/>
    <s v="P"/>
    <s v="F"/>
    <s v="P"/>
    <s v="F"/>
    <s v="F"/>
    <s v="P"/>
    <m/>
    <m/>
    <m/>
    <m/>
    <m/>
    <m/>
    <m/>
    <m/>
    <m/>
    <m/>
    <s v="No Asistió"/>
    <m/>
    <m/>
    <m/>
    <m/>
    <m/>
    <m/>
    <m/>
    <d v="2025-06-30T00:00:00"/>
    <m/>
    <d v="2025-07-31T00:00:00"/>
    <m/>
    <m/>
    <s v="Contacto Personal"/>
    <s v="FPF"/>
    <s v="Pucallpa-Enero-Miércoles-7:30a9:30pm-45672"/>
    <s v="Conócete a ti mismo"/>
    <s v="Pucallpa-Enero-Miércoles-7:30 a 9:30 pm-45672-Inscrito Nuevo"/>
    <b v="0"/>
    <d v="2025-02-05T00:00:00"/>
    <s v="ALTA"/>
    <s v="01/01/1900"/>
  </r>
  <r>
    <s v="Conócete a ti mismo"/>
    <s v="Enero"/>
    <s v="Miércoles"/>
    <x v="0"/>
    <x v="0"/>
    <m/>
    <s v="10036198"/>
    <s v="RAQUEL"/>
    <s v="RUIZ RUIZ"/>
    <n v="982650323"/>
    <s v="r2_ruizruiz@hotmail.com"/>
    <d v="1974-05-20T00:00:00"/>
    <n v="50"/>
    <s v="Amon I"/>
    <s v="Inscrito Nuevo"/>
    <m/>
    <m/>
    <m/>
    <m/>
    <d v="2025-01-29T00:00:00"/>
    <d v="2025-04-15T00:00:00"/>
    <s v="Claudia Yactayo"/>
    <s v="Luis Mayz"/>
    <s v="F"/>
    <s v="F"/>
    <s v="P"/>
    <s v="P"/>
    <s v="P"/>
    <s v="P"/>
    <s v="F"/>
    <m/>
    <m/>
    <m/>
    <m/>
    <m/>
    <m/>
    <m/>
    <m/>
    <m/>
    <m/>
    <s v="Asistió"/>
    <m/>
    <m/>
    <m/>
    <m/>
    <m/>
    <m/>
    <m/>
    <d v="2025-06-30T00:00:00"/>
    <m/>
    <d v="2025-07-31T00:00:00"/>
    <m/>
    <m/>
    <s v="Redes sociales"/>
    <s v="FFP"/>
    <s v="Pucallpa-Enero-Miércoles-7:30a9:30pm-45672"/>
    <s v="Conócete a ti mismo"/>
    <s v="Pucallpa-Enero-Miércoles-7:30 a 9:30 pm-45672-Inscrito Nuevo"/>
    <b v="0"/>
    <d v="2025-02-05T00:00:00"/>
    <s v="ALTA"/>
    <s v="01/01/1900"/>
  </r>
  <r>
    <s v="Conócete a ti mismo"/>
    <s v="Enero"/>
    <s v="Miércoles"/>
    <x v="0"/>
    <x v="0"/>
    <m/>
    <s v="71339145"/>
    <s v="JHON ALEJANDRO"/>
    <s v="PAATI CANAYO"/>
    <n v="925375683"/>
    <s v="jhonale0202@gmail.com"/>
    <d v="2002-01-02T00:00:00"/>
    <n v="23"/>
    <s v="Amon I"/>
    <s v="Inscrito Nuevo"/>
    <m/>
    <m/>
    <m/>
    <m/>
    <d v="2025-01-29T00:00:00"/>
    <d v="2025-04-15T00:00:00"/>
    <s v="Claudia Yactayo"/>
    <s v="Luis Mayz"/>
    <s v="F"/>
    <s v="F"/>
    <s v="P"/>
    <s v="P"/>
    <s v="P"/>
    <s v="F"/>
    <s v="F"/>
    <m/>
    <m/>
    <m/>
    <m/>
    <m/>
    <m/>
    <m/>
    <m/>
    <m/>
    <m/>
    <s v="Asistió"/>
    <m/>
    <m/>
    <m/>
    <m/>
    <m/>
    <m/>
    <m/>
    <d v="2025-06-30T00:00:00"/>
    <m/>
    <d v="2025-07-31T00:00:00"/>
    <m/>
    <m/>
    <s v="Redes sociales"/>
    <s v="FFP"/>
    <s v="Pucallpa-Enero-Miércoles-7:30a9:30pm-45672"/>
    <s v="Conócete a ti mismo"/>
    <s v="Pucallpa-Enero-Miércoles-7:30 a 9:30 pm-45672-Inscrito Nuevo"/>
    <b v="0"/>
    <d v="2025-02-05T00:00:00"/>
    <s v="ALTA"/>
    <s v="01/01/1900"/>
  </r>
  <r>
    <s v="Conócete a ti mismo"/>
    <s v="Enero"/>
    <s v="Miércoles"/>
    <x v="0"/>
    <x v="0"/>
    <m/>
    <s v="71340397"/>
    <s v="CAYO NEMIAS"/>
    <s v="DAZA MORALES"/>
    <n v="986729380"/>
    <s v="nem.daz@gamil.com"/>
    <d v="1992-03-01T00:00:00"/>
    <n v="33"/>
    <s v="Amon I"/>
    <s v="Inscrito Nuevo"/>
    <m/>
    <m/>
    <m/>
    <m/>
    <d v="2025-01-29T00:00:00"/>
    <d v="2025-04-15T00:00:00"/>
    <s v="Claudia Yactayo"/>
    <s v="Luis Mayz"/>
    <s v="F"/>
    <s v="P"/>
    <s v="P"/>
    <s v="P"/>
    <s v="P"/>
    <s v="P"/>
    <s v="P"/>
    <m/>
    <m/>
    <m/>
    <m/>
    <m/>
    <m/>
    <m/>
    <m/>
    <m/>
    <m/>
    <s v="Asistió"/>
    <m/>
    <m/>
    <m/>
    <m/>
    <m/>
    <m/>
    <m/>
    <d v="2025-06-30T00:00:00"/>
    <m/>
    <d v="2025-07-31T00:00:00"/>
    <m/>
    <m/>
    <s v="Contacto Personal"/>
    <s v="FPP"/>
    <s v="Pucallpa-Enero-Miércoles-7:30a9:30pm-45672"/>
    <s v="Conócete a ti mismo"/>
    <s v="Pucallpa-Enero-Miércoles-7:30 a 9:30 pm-45672-Inscrito Nuevo"/>
    <b v="0"/>
    <d v="2025-02-05T00:00:00"/>
    <s v="ALTA"/>
    <s v="01/01/1900"/>
  </r>
  <r>
    <s v="Conócete a ti mismo"/>
    <s v="Febrero"/>
    <s v="Miércoles"/>
    <x v="0"/>
    <x v="1"/>
    <m/>
    <s v="60854616"/>
    <s v="MIA CIELO FRANSUA"/>
    <s v="ROJAS ESCOBAR"/>
    <n v="965430280"/>
    <s v="miafransua04@gmail.com"/>
    <d v="2006-09-04T00:00:00"/>
    <n v="18"/>
    <s v="Nuth I"/>
    <s v="Inscrito Nuevo"/>
    <m/>
    <m/>
    <m/>
    <m/>
    <d v="2025-02-26T00:00:00"/>
    <d v="2025-05-12T00:00:00"/>
    <s v="Danae Ramirez"/>
    <s v="Claudia Yactayo"/>
    <s v="P"/>
    <s v="P"/>
    <s v="P"/>
    <s v="P"/>
    <m/>
    <m/>
    <m/>
    <m/>
    <m/>
    <m/>
    <m/>
    <m/>
    <m/>
    <m/>
    <m/>
    <m/>
    <m/>
    <s v="Asistió"/>
    <m/>
    <m/>
    <m/>
    <m/>
    <m/>
    <m/>
    <m/>
    <d v="2025-07-31T00:00:00"/>
    <m/>
    <d v="2025-08-31T00:00:00"/>
    <m/>
    <m/>
    <s v="Redes sociales"/>
    <s v="PPP"/>
    <s v="Pucallpa-Febrero-Miércoles-7:30a9:30pm-45700"/>
    <s v="Conócete a ti mismo"/>
    <s v="Pucallpa-Febrero-Miércoles-7:30 a 9:30 pm-45700-Inscrito Nuevo"/>
    <b v="0"/>
    <d v="2025-03-05T00:00:00"/>
    <s v="ALTA"/>
    <s v="01/01/1900"/>
  </r>
  <r>
    <s v="Conócete a ti mismo"/>
    <s v="Febrero"/>
    <s v="Miércoles"/>
    <x v="0"/>
    <x v="1"/>
    <m/>
    <s v="46107215"/>
    <s v="KRISTIAN FRANCO"/>
    <s v="BRUNNER LOZANO"/>
    <n v="988213471"/>
    <s v="fbrennur@gmail.com"/>
    <d v="1989-12-15T00:00:00"/>
    <n v="35"/>
    <s v="Nuth I"/>
    <s v="Inscrito Nuevo"/>
    <m/>
    <m/>
    <m/>
    <m/>
    <d v="2025-02-26T00:00:00"/>
    <d v="2025-05-12T00:00:00"/>
    <s v="Danae Ramirez"/>
    <s v="Claudia Yactayo"/>
    <s v="P"/>
    <s v="P"/>
    <s v="P"/>
    <s v="P"/>
    <m/>
    <m/>
    <m/>
    <m/>
    <m/>
    <m/>
    <m/>
    <m/>
    <m/>
    <m/>
    <m/>
    <m/>
    <m/>
    <s v="Asistió"/>
    <m/>
    <m/>
    <m/>
    <m/>
    <m/>
    <m/>
    <m/>
    <d v="2025-07-31T00:00:00"/>
    <m/>
    <d v="2025-08-31T00:00:00"/>
    <m/>
    <m/>
    <s v="Redes sociales"/>
    <s v="PPP"/>
    <s v="Pucallpa-Febrero-Miércoles-7:30a9:30pm-45700"/>
    <s v="Conócete a ti mismo"/>
    <s v="Pucallpa-Febrero-Miércoles-7:30 a 9:30 pm-45700-Inscrito Nuevo"/>
    <b v="0"/>
    <d v="2025-03-05T00:00:00"/>
    <s v="ALTA"/>
    <s v="01/01/1900"/>
  </r>
  <r>
    <s v="Conócete a ti mismo"/>
    <s v="Febrero"/>
    <s v="Miércoles"/>
    <x v="0"/>
    <x v="1"/>
    <m/>
    <s v="21408434"/>
    <s v="CECILIA"/>
    <s v="ARCE SOPLA"/>
    <n v="982611959"/>
    <s v="ceciliaarcesopla@gmail.com"/>
    <d v="1960-03-01T00:00:00"/>
    <n v="65"/>
    <s v="Nuth I"/>
    <s v="Pre-Inscrito"/>
    <m/>
    <m/>
    <m/>
    <m/>
    <d v="2025-02-26T00:00:00"/>
    <d v="2025-05-12T00:00:00"/>
    <s v="Danae Ramirez"/>
    <s v="Claudia Yactayo"/>
    <s v="P"/>
    <s v="P"/>
    <s v="P"/>
    <s v="F"/>
    <m/>
    <m/>
    <m/>
    <m/>
    <m/>
    <m/>
    <m/>
    <m/>
    <m/>
    <m/>
    <m/>
    <m/>
    <m/>
    <s v="Asistió"/>
    <m/>
    <m/>
    <m/>
    <m/>
    <m/>
    <m/>
    <m/>
    <d v="2025-07-31T00:00:00"/>
    <m/>
    <d v="2025-08-31T00:00:00"/>
    <m/>
    <m/>
    <s v="Contacto Personal"/>
    <s v="PPP"/>
    <s v="Pucallpa-Febrero-Miércoles-7:30a9:30pm-45700"/>
    <s v="Conócete a ti mismo"/>
    <s v="Pucallpa-Febrero-Miércoles-7:30 a 9:30 pm-45700-Pre-Inscrito"/>
    <b v="0"/>
    <d v="2025-03-05T00:00:00"/>
    <s v="ALTA"/>
    <s v="01/01/1900"/>
  </r>
  <r>
    <s v="Conócete a ti mismo"/>
    <s v="Febrero"/>
    <s v="Miércoles"/>
    <x v="0"/>
    <x v="1"/>
    <m/>
    <s v="42333468"/>
    <s v="JACKELY LICETH"/>
    <s v="AREVALO BORBOR"/>
    <n v="943063177"/>
    <s v="jackiarbo@hotmail.com"/>
    <d v="1984-02-29T00:00:00"/>
    <n v="41"/>
    <s v="Nuth I"/>
    <s v="Inscrito Nuevo"/>
    <m/>
    <m/>
    <m/>
    <m/>
    <d v="2025-02-26T00:00:00"/>
    <d v="2025-05-12T00:00:00"/>
    <s v="Danae Ramirez"/>
    <s v="Claudia Yactayo"/>
    <s v="P"/>
    <s v="P"/>
    <s v="F"/>
    <s v="P"/>
    <m/>
    <m/>
    <m/>
    <m/>
    <m/>
    <m/>
    <m/>
    <m/>
    <m/>
    <m/>
    <m/>
    <m/>
    <m/>
    <s v="Asistió"/>
    <m/>
    <m/>
    <m/>
    <m/>
    <m/>
    <m/>
    <m/>
    <d v="2025-07-31T00:00:00"/>
    <m/>
    <d v="2025-08-31T00:00:00"/>
    <m/>
    <m/>
    <s v="Redes sociales"/>
    <s v="PPF"/>
    <s v="Pucallpa-Febrero-Miércoles-7:30a9:30pm-45700"/>
    <s v="Conócete a ti mismo"/>
    <s v="Pucallpa-Febrero-Miércoles-7:30 a 9:30 pm-45700-Inscrito Nuevo"/>
    <b v="0"/>
    <d v="2025-03-05T00:00:00"/>
    <s v="ALTA"/>
    <s v="01/01/1900"/>
  </r>
  <r>
    <s v="Conócete a ti mismo"/>
    <s v="Febrero"/>
    <s v="Miércoles"/>
    <x v="0"/>
    <x v="1"/>
    <m/>
    <s v="05620032"/>
    <s v="ONILA "/>
    <s v="CHÁVEZ SILVANO"/>
    <n v="947714544"/>
    <s v="chavezonila@gmail.com"/>
    <d v="1970-08-24T00:00:00"/>
    <n v="54"/>
    <s v="Nuth I"/>
    <s v="Inscrito Nuevo"/>
    <m/>
    <m/>
    <m/>
    <m/>
    <d v="2025-02-26T00:00:00"/>
    <d v="2025-05-12T00:00:00"/>
    <s v="Danae Ramirez"/>
    <s v="Claudia Yactayo"/>
    <s v="F"/>
    <s v="P"/>
    <s v="P"/>
    <s v="P"/>
    <m/>
    <m/>
    <m/>
    <m/>
    <m/>
    <m/>
    <m/>
    <m/>
    <m/>
    <m/>
    <m/>
    <m/>
    <m/>
    <s v="Asistió"/>
    <m/>
    <m/>
    <m/>
    <m/>
    <m/>
    <m/>
    <m/>
    <d v="2025-07-31T00:00:00"/>
    <m/>
    <d v="2025-08-31T00:00:00"/>
    <m/>
    <m/>
    <s v="Contacto Personal"/>
    <s v="FPP"/>
    <s v="Pucallpa-Febrero-Miércoles-7:30a9:30pm-45700"/>
    <s v="Conócete a ti mismo"/>
    <s v="Pucallpa-Febrero-Miércoles-7:30 a 9:30 pm-45700-Inscrito Nuevo"/>
    <b v="0"/>
    <d v="2025-03-05T00:00:00"/>
    <s v="ALTA"/>
    <s v="01/01/1900"/>
  </r>
  <r>
    <s v="Conócete a ti mismo"/>
    <s v="Febrero"/>
    <s v="Miércoles"/>
    <x v="0"/>
    <x v="1"/>
    <m/>
    <s v="47719708"/>
    <s v="ANALI CIRA"/>
    <s v="MATOS FABIAN"/>
    <n v="976375751"/>
    <m/>
    <d v="1991-01-23T00:00:00"/>
    <n v="34"/>
    <s v="Nuth I"/>
    <s v="Pre-Inscrito"/>
    <m/>
    <m/>
    <m/>
    <m/>
    <d v="2025-02-26T00:00:00"/>
    <d v="2025-05-12T00:00:00"/>
    <s v="Danae Ramirez"/>
    <s v="Claudia Yactayo"/>
    <s v="F"/>
    <s v="F"/>
    <s v="F"/>
    <s v="F"/>
    <m/>
    <m/>
    <m/>
    <m/>
    <m/>
    <m/>
    <m/>
    <m/>
    <m/>
    <m/>
    <m/>
    <m/>
    <m/>
    <s v="No Asistió"/>
    <m/>
    <m/>
    <m/>
    <m/>
    <m/>
    <m/>
    <m/>
    <d v="2025-07-31T00:00:00"/>
    <m/>
    <d v="2025-08-31T00:00:00"/>
    <m/>
    <m/>
    <s v="Redes sociales"/>
    <s v="FFF"/>
    <s v="Pucallpa-Febrero-Miércoles-7:30a9:30pm-45700"/>
    <s v="Conócete a ti mismo"/>
    <s v="Pucallpa-Febrero-Miércoles-7:30 a 9:30 pm-45700-Pre-Inscrito"/>
    <b v="0"/>
    <s v="01/01/1900"/>
    <s v="No asistió 1er mes"/>
    <s v="01/01/1900"/>
  </r>
  <r>
    <s v="Conócete a ti mismo"/>
    <s v="Febrero"/>
    <s v="Miércoles"/>
    <x v="0"/>
    <x v="1"/>
    <m/>
    <s v="42721543"/>
    <s v="MELISSA JENNIFER"/>
    <s v="CHAVEZ PRADA"/>
    <n v="972864174"/>
    <s v="jenniferprada84@gmail.com"/>
    <d v="1984-11-10T00:00:00"/>
    <n v="40"/>
    <s v="Nuth I"/>
    <s v="Inscrito Nuevo"/>
    <m/>
    <m/>
    <m/>
    <m/>
    <d v="2025-02-26T00:00:00"/>
    <d v="2025-05-12T00:00:00"/>
    <s v="Danae Ramirez"/>
    <s v="Claudia Yactayo"/>
    <s v="P"/>
    <s v="P"/>
    <s v="F"/>
    <s v="F"/>
    <m/>
    <m/>
    <m/>
    <m/>
    <m/>
    <m/>
    <m/>
    <m/>
    <m/>
    <m/>
    <m/>
    <m/>
    <m/>
    <s v="Asistió"/>
    <m/>
    <m/>
    <m/>
    <m/>
    <m/>
    <m/>
    <m/>
    <d v="2025-07-31T00:00:00"/>
    <m/>
    <d v="2025-08-31T00:00:00"/>
    <m/>
    <m/>
    <s v="Contacto Personal"/>
    <s v="PPF"/>
    <s v="Pucallpa-Febrero-Miércoles-7:30a9:30pm-45700"/>
    <s v="Conócete a ti mismo"/>
    <s v="Pucallpa-Febrero-Miércoles-7:30 a 9:30 pm-45700-Inscrito Nuevo"/>
    <b v="0"/>
    <d v="2025-03-05T00:00:00"/>
    <s v="ALTA"/>
    <s v="01/01/1900"/>
  </r>
  <r>
    <s v="Conócete a ti mismo"/>
    <s v="Febrero"/>
    <s v="Miércoles"/>
    <x v="0"/>
    <x v="1"/>
    <m/>
    <s v="00107443"/>
    <s v="MARY "/>
    <s v="CHOTA SINUIRI"/>
    <n v="945919601"/>
    <m/>
    <d v="1975-02-19T00:00:00"/>
    <n v="50"/>
    <s v="Nuth I"/>
    <s v="Pre-Inscrito"/>
    <m/>
    <m/>
    <m/>
    <m/>
    <d v="2025-02-26T00:00:00"/>
    <d v="2025-05-12T00:00:00"/>
    <s v="Danae Ramirez"/>
    <s v="Claudia Yactayo"/>
    <s v="F"/>
    <s v="P"/>
    <s v="P"/>
    <s v="F"/>
    <m/>
    <m/>
    <m/>
    <m/>
    <m/>
    <m/>
    <m/>
    <m/>
    <m/>
    <m/>
    <m/>
    <m/>
    <m/>
    <s v="Asistió"/>
    <m/>
    <m/>
    <m/>
    <m/>
    <m/>
    <m/>
    <m/>
    <d v="2025-07-31T00:00:00"/>
    <m/>
    <d v="2025-08-31T00:00:00"/>
    <m/>
    <m/>
    <s v="Redes sociales"/>
    <s v="FPP"/>
    <s v="Pucallpa-Febrero-Miércoles-7:30a9:30pm-45700"/>
    <s v="Conócete a ti mismo"/>
    <s v="Pucallpa-Febrero-Miércoles-7:30 a 9:30 pm-45700-Pre-Inscrito"/>
    <b v="0"/>
    <d v="2025-03-05T00:00:00"/>
    <s v="ALTA"/>
    <s v="01/01/1900"/>
  </r>
  <r>
    <s v="Conócete a ti mismo"/>
    <s v="Febrero"/>
    <s v="Miércoles"/>
    <x v="0"/>
    <x v="1"/>
    <m/>
    <s v="60769552"/>
    <s v="MARIA AUXILIADORA"/>
    <s v="RODRIGUEZ PEÑALOZA"/>
    <n v="912213442"/>
    <s v="mariauxiliadora1982gmail.com"/>
    <d v="1982-08-20T00:00:00"/>
    <n v="42"/>
    <s v="Nuth I"/>
    <s v="Pre-Inscrito"/>
    <m/>
    <m/>
    <m/>
    <m/>
    <d v="2025-02-26T00:00:00"/>
    <d v="2025-05-12T00:00:00"/>
    <s v="Danae Ramirez"/>
    <s v="Claudia Yactayo"/>
    <s v="F"/>
    <s v="P"/>
    <s v="P"/>
    <s v="P"/>
    <m/>
    <m/>
    <m/>
    <m/>
    <m/>
    <m/>
    <m/>
    <m/>
    <m/>
    <m/>
    <m/>
    <m/>
    <m/>
    <s v="Asistió"/>
    <m/>
    <m/>
    <m/>
    <m/>
    <m/>
    <m/>
    <m/>
    <d v="2025-07-31T00:00:00"/>
    <m/>
    <d v="2025-08-31T00:00:00"/>
    <m/>
    <m/>
    <s v="Contacto Personal"/>
    <s v="FPP"/>
    <s v="Pucallpa-Febrero-Miércoles-7:30a9:30pm-45700"/>
    <s v="Conócete a ti mismo"/>
    <s v="Pucallpa-Febrero-Miércoles-7:30 a 9:30 pm-45700-Pre-Inscrito"/>
    <b v="0"/>
    <d v="2025-03-05T00:00:00"/>
    <s v="ALTA"/>
    <s v="01/01/1900"/>
  </r>
  <r>
    <s v="Conócete a ti mismo"/>
    <s v="Febrero"/>
    <s v="Miércoles"/>
    <x v="0"/>
    <x v="1"/>
    <m/>
    <s v="05372860"/>
    <s v="WILSON"/>
    <s v="ROLAND GARCIA"/>
    <n v="993592111"/>
    <s v="wilsonyarbobo@gmail.om"/>
    <d v="1978-02-05T00:00:00"/>
    <n v="47"/>
    <s v="Nuth I"/>
    <s v="Inscrito Nuevo"/>
    <m/>
    <m/>
    <m/>
    <m/>
    <d v="2025-02-26T00:00:00"/>
    <d v="2025-05-12T00:00:00"/>
    <s v="Danae Ramirez"/>
    <s v="Claudia Yactayo"/>
    <s v="P"/>
    <s v="P"/>
    <s v="P"/>
    <s v="F"/>
    <m/>
    <m/>
    <m/>
    <m/>
    <m/>
    <m/>
    <m/>
    <m/>
    <m/>
    <m/>
    <m/>
    <m/>
    <m/>
    <s v="Asistió"/>
    <m/>
    <m/>
    <m/>
    <m/>
    <m/>
    <m/>
    <m/>
    <d v="2025-07-31T00:00:00"/>
    <m/>
    <d v="2025-08-31T00:00:00"/>
    <m/>
    <m/>
    <s v="Contacto Personal"/>
    <s v="PPP"/>
    <s v="Pucallpa-Febrero-Miércoles-7:30a9:30pm-45700"/>
    <s v="Conócete a ti mismo"/>
    <s v="Pucallpa-Febrero-Miércoles-7:30 a 9:30 pm-45700-Inscrito Nuevo"/>
    <b v="0"/>
    <d v="2025-03-05T00:00:00"/>
    <s v="ALTA"/>
    <s v="01/01/1900"/>
  </r>
  <r>
    <s v="Conócete a ti mismo"/>
    <s v="Febrero"/>
    <s v="Miércoles"/>
    <x v="0"/>
    <x v="1"/>
    <m/>
    <s v="71327476"/>
    <s v="LUIS ANGEL"/>
    <s v="DIAZ ESCALANTE"/>
    <n v="970187244"/>
    <s v="12luchito21@gmail.com"/>
    <d v="1997-04-25T00:00:00"/>
    <n v="27"/>
    <s v="Nuth I"/>
    <s v="Inscrito Nuevo"/>
    <m/>
    <m/>
    <m/>
    <m/>
    <d v="2025-02-26T00:00:00"/>
    <d v="2025-05-12T00:00:00"/>
    <s v="Danae Ramirez"/>
    <s v="Claudia Yactayo"/>
    <s v="P"/>
    <s v="P"/>
    <s v="P"/>
    <s v="P"/>
    <m/>
    <m/>
    <m/>
    <m/>
    <m/>
    <m/>
    <m/>
    <m/>
    <m/>
    <m/>
    <m/>
    <m/>
    <m/>
    <s v="Asistió"/>
    <m/>
    <m/>
    <m/>
    <m/>
    <m/>
    <m/>
    <m/>
    <d v="2025-07-31T00:00:00"/>
    <m/>
    <d v="2025-08-31T00:00:00"/>
    <m/>
    <m/>
    <s v="Redes sociales"/>
    <s v="PPP"/>
    <s v="Pucallpa-Febrero-Miércoles-7:30a9:30pm-45700"/>
    <s v="Conócete a ti mismo"/>
    <s v="Pucallpa-Febrero-Miércoles-7:30 a 9:30 pm-45700-Inscrito Nuevo"/>
    <b v="0"/>
    <d v="2025-03-05T00:00:00"/>
    <s v="ALTA"/>
    <s v="01/01/1900"/>
  </r>
  <r>
    <s v="Conócete a ti mismo"/>
    <s v="Febrero"/>
    <s v="Miércoles"/>
    <x v="0"/>
    <x v="1"/>
    <m/>
    <s v="40514380"/>
    <s v="MARIELA VICTORIA"/>
    <s v="HUAYTA AGUIRRE"/>
    <n v="965076923"/>
    <s v="ricardohumberto2001@gmail.com"/>
    <d v="1978-03-29T00:00:00"/>
    <n v="46"/>
    <s v="Nuth I"/>
    <s v="Inscrito Nuevo"/>
    <m/>
    <m/>
    <m/>
    <m/>
    <d v="2025-02-26T00:00:00"/>
    <d v="2025-05-12T00:00:00"/>
    <s v="Danae Ramirez"/>
    <s v="Claudia Yactayo"/>
    <s v="F"/>
    <s v="P"/>
    <s v="P"/>
    <s v="P"/>
    <m/>
    <m/>
    <m/>
    <m/>
    <m/>
    <m/>
    <m/>
    <m/>
    <m/>
    <m/>
    <m/>
    <m/>
    <m/>
    <s v="Asistió"/>
    <m/>
    <m/>
    <m/>
    <m/>
    <m/>
    <m/>
    <m/>
    <d v="2025-07-31T00:00:00"/>
    <m/>
    <d v="2025-08-31T00:00:00"/>
    <m/>
    <m/>
    <s v="Redes sociales"/>
    <s v="FPP"/>
    <s v="Pucallpa-Febrero-Miércoles-7:30a9:30pm-45700"/>
    <s v="Conócete a ti mismo"/>
    <s v="Pucallpa-Febrero-Miércoles-7:30 a 9:30 pm-45700-Inscrito Nuevo"/>
    <b v="0"/>
    <d v="2025-03-05T00:00:00"/>
    <s v="ALTA"/>
    <s v="01/01/1900"/>
  </r>
  <r>
    <s v="Conócete a ti mismo"/>
    <s v="Febrero"/>
    <s v="Miércoles"/>
    <x v="0"/>
    <x v="1"/>
    <m/>
    <s v="80422570"/>
    <s v="LEONIDAS "/>
    <s v="PANADURO PANDURO"/>
    <n v="913766179"/>
    <s v="cepanduro15@gmail.com"/>
    <d v="1979-06-01T00:00:00"/>
    <n v="45"/>
    <s v="Nuth I"/>
    <s v="Pre-Inscrito"/>
    <m/>
    <m/>
    <m/>
    <m/>
    <d v="2025-02-26T00:00:00"/>
    <d v="2025-05-12T00:00:00"/>
    <s v="Danae Ramirez"/>
    <s v="Claudia Yactayo"/>
    <s v="F"/>
    <s v="P"/>
    <s v="P"/>
    <s v="P"/>
    <m/>
    <m/>
    <m/>
    <m/>
    <m/>
    <m/>
    <m/>
    <m/>
    <m/>
    <m/>
    <m/>
    <m/>
    <m/>
    <s v="Asistió"/>
    <m/>
    <m/>
    <m/>
    <m/>
    <m/>
    <m/>
    <m/>
    <d v="2025-07-31T00:00:00"/>
    <m/>
    <d v="2025-08-31T00:00:00"/>
    <m/>
    <m/>
    <s v="Redes sociales"/>
    <s v="FPP"/>
    <s v="Pucallpa-Febrero-Miércoles-7:30a9:30pm-45700"/>
    <s v="Conócete a ti mismo"/>
    <s v="Pucallpa-Febrero-Miércoles-7:30 a 9:30 pm-45700-Pre-Inscrito"/>
    <b v="0"/>
    <d v="2025-03-05T00:00:00"/>
    <s v="ALTA"/>
    <s v="01/01/1900"/>
  </r>
  <r>
    <s v="Conócete a ti mismo"/>
    <s v="Febrero"/>
    <s v="Miércoles"/>
    <x v="0"/>
    <x v="1"/>
    <m/>
    <s v="75239387"/>
    <s v="JANICE ELAINE"/>
    <s v="SANZ CAUPER"/>
    <n v="933523807"/>
    <s v="jsanzcauper@gmail.com"/>
    <d v="2002-12-22T00:00:00"/>
    <n v="22"/>
    <s v="Nuth I"/>
    <s v="Pre-Inscrito"/>
    <m/>
    <m/>
    <m/>
    <m/>
    <d v="2025-02-26T00:00:00"/>
    <d v="2025-05-12T00:00:00"/>
    <s v="Danae Ramirez"/>
    <s v="Claudia Yactayo"/>
    <s v="F"/>
    <s v="P"/>
    <s v="P"/>
    <s v="P"/>
    <m/>
    <m/>
    <m/>
    <m/>
    <m/>
    <m/>
    <m/>
    <m/>
    <m/>
    <m/>
    <m/>
    <m/>
    <m/>
    <s v="Asistió"/>
    <m/>
    <m/>
    <m/>
    <m/>
    <m/>
    <m/>
    <m/>
    <d v="2025-07-31T00:00:00"/>
    <m/>
    <d v="2025-08-31T00:00:00"/>
    <m/>
    <m/>
    <s v="Redes sociales"/>
    <s v="FPP"/>
    <s v="Pucallpa-Febrero-Miércoles-7:30a9:30pm-45700"/>
    <s v="Conócete a ti mismo"/>
    <s v="Pucallpa-Febrero-Miércoles-7:30 a 9:30 pm-45700-Pre-Inscrito"/>
    <b v="0"/>
    <d v="2025-03-05T00:00:00"/>
    <s v="ALTA"/>
    <s v="01/01/1900"/>
  </r>
  <r>
    <s v="Conócete a ti mismo"/>
    <s v="Febrero"/>
    <s v="Miércoles"/>
    <x v="0"/>
    <x v="1"/>
    <m/>
    <s v="72367073"/>
    <s v="HAROLD JOAO"/>
    <s v="OZAMBELA CHOTA"/>
    <n v="977425290"/>
    <s v="haroldozambelachota@outlook.com"/>
    <d v="2000-08-26T00:00:00"/>
    <n v="24"/>
    <s v="Nuth I"/>
    <s v="Pre-Inscrito"/>
    <m/>
    <m/>
    <m/>
    <m/>
    <d v="2025-02-26T00:00:00"/>
    <d v="2025-05-12T00:00:00"/>
    <s v="Danae Ramirez"/>
    <s v="Claudia Yactayo"/>
    <s v="F"/>
    <s v="P"/>
    <s v="F"/>
    <s v="F"/>
    <m/>
    <m/>
    <m/>
    <m/>
    <m/>
    <m/>
    <m/>
    <m/>
    <m/>
    <m/>
    <m/>
    <m/>
    <m/>
    <s v="No Asistió"/>
    <m/>
    <m/>
    <m/>
    <m/>
    <m/>
    <m/>
    <m/>
    <d v="2025-07-31T00:00:00"/>
    <m/>
    <d v="2025-08-31T00:00:00"/>
    <m/>
    <m/>
    <s v="Redes sociales"/>
    <s v="FPF"/>
    <s v="Pucallpa-Febrero-Miércoles-7:30a9:30pm-45700"/>
    <s v="Conócete a ti mismo"/>
    <s v="Pucallpa-Febrero-Miércoles-7:30 a 9:30 pm-45700-Pre-Inscrito"/>
    <b v="0"/>
    <d v="2025-03-05T00:00:00"/>
    <s v="ALTA"/>
    <s v="01/01/1900"/>
  </r>
  <r>
    <s v="Conócete a ti mismo"/>
    <s v="Febrero"/>
    <s v="Miércoles"/>
    <x v="0"/>
    <x v="1"/>
    <m/>
    <m/>
    <s v="LUIGI "/>
    <s v="OZAMBELA CHOTA"/>
    <n v="925756585"/>
    <m/>
    <d v="2008-08-12T00:00:00"/>
    <n v="16"/>
    <s v="Nuth I"/>
    <s v="Pre-Inscrito"/>
    <m/>
    <m/>
    <m/>
    <m/>
    <d v="2025-02-26T00:00:00"/>
    <d v="2025-05-12T00:00:00"/>
    <s v="Danae Ramirez"/>
    <s v="Claudia Yactayo"/>
    <s v="F"/>
    <s v="P"/>
    <s v="F"/>
    <s v="F"/>
    <m/>
    <m/>
    <m/>
    <m/>
    <m/>
    <m/>
    <m/>
    <m/>
    <m/>
    <m/>
    <m/>
    <m/>
    <m/>
    <s v="No Asistió"/>
    <m/>
    <m/>
    <m/>
    <m/>
    <m/>
    <m/>
    <m/>
    <d v="2025-07-31T00:00:00"/>
    <m/>
    <d v="2025-08-31T00:00:00"/>
    <m/>
    <m/>
    <s v="Redes sociales"/>
    <s v="FPF"/>
    <s v="Pucallpa-Febrero-Miércoles-7:30a9:30pm-45700"/>
    <s v="Conócete a ti mismo"/>
    <s v="Pucallpa-Febrero-Miércoles-7:30 a 9:30 pm-45700-Pre-Inscrito"/>
    <b v="0"/>
    <d v="2025-03-05T00:00:00"/>
    <s v="ALTA"/>
    <s v="01/01/1900"/>
  </r>
  <r>
    <s v="Conócete a ti mismo"/>
    <s v="Febrero"/>
    <s v="Miércoles"/>
    <x v="0"/>
    <x v="1"/>
    <m/>
    <s v="43463539"/>
    <s v="MELISSA DEL ROSARIO "/>
    <s v="DONAYRE VELA"/>
    <n v="960056869"/>
    <s v="lissadonayre3@hotmail.com"/>
    <d v="1981-10-27T00:00:00"/>
    <n v="43"/>
    <s v="Nuth I"/>
    <s v="Pre-Inscrito"/>
    <m/>
    <m/>
    <m/>
    <m/>
    <d v="2025-02-26T00:00:00"/>
    <d v="2025-05-12T00:00:00"/>
    <s v="Danae Ramirez"/>
    <s v="Claudia Yactayo"/>
    <s v="F"/>
    <s v="P"/>
    <s v="F"/>
    <s v="F"/>
    <m/>
    <m/>
    <m/>
    <m/>
    <m/>
    <m/>
    <m/>
    <m/>
    <m/>
    <m/>
    <m/>
    <m/>
    <m/>
    <s v="No Asistió"/>
    <m/>
    <m/>
    <m/>
    <m/>
    <m/>
    <m/>
    <m/>
    <d v="2025-07-31T00:00:00"/>
    <m/>
    <d v="2025-08-31T00:00:00"/>
    <m/>
    <m/>
    <s v="Redes sociales"/>
    <s v="FPF"/>
    <s v="Pucallpa-Febrero-Miércoles-7:30a9:30pm-45700"/>
    <s v="Conócete a ti mismo"/>
    <s v="Pucallpa-Febrero-Miércoles-7:30 a 9:30 pm-45700-Pre-Inscrito"/>
    <b v="0"/>
    <d v="2025-03-05T00:00:00"/>
    <s v="ALTA"/>
    <s v="01/01/1900"/>
  </r>
  <r>
    <s v="Conócete a ti mismo"/>
    <s v="Febrero"/>
    <s v="Miércoles"/>
    <x v="0"/>
    <x v="1"/>
    <m/>
    <s v="10069111"/>
    <s v="JUAN CARLOS "/>
    <s v="LÓPEZ CARLOS"/>
    <n v="990202723"/>
    <s v="jclm2874@gmail.com"/>
    <d v="1974-10-28T00:00:00"/>
    <n v="50"/>
    <s v="Nuth I"/>
    <s v="Pre-Inscrito"/>
    <m/>
    <m/>
    <m/>
    <m/>
    <d v="2025-02-26T00:00:00"/>
    <d v="2025-05-12T00:00:00"/>
    <s v="Danae Ramirez"/>
    <s v="Claudia Yactayo"/>
    <s v="F"/>
    <s v="P"/>
    <s v="P"/>
    <s v="P"/>
    <m/>
    <m/>
    <m/>
    <m/>
    <m/>
    <m/>
    <m/>
    <m/>
    <m/>
    <m/>
    <m/>
    <m/>
    <m/>
    <s v="Asistió"/>
    <m/>
    <m/>
    <m/>
    <m/>
    <m/>
    <m/>
    <m/>
    <d v="2025-07-31T00:00:00"/>
    <m/>
    <d v="2025-08-31T00:00:00"/>
    <m/>
    <m/>
    <s v="Redes sociales"/>
    <s v="FPP"/>
    <s v="Pucallpa-Febrero-Miércoles-7:30a9:30pm-45700"/>
    <s v="Conócete a ti mismo"/>
    <s v="Pucallpa-Febrero-Miércoles-7:30 a 9:30 pm-45700-Pre-Inscrito"/>
    <b v="0"/>
    <d v="2025-03-05T00:00:00"/>
    <s v="ALTA"/>
    <s v="01/01/1900"/>
  </r>
  <r>
    <s v="Conócete a ti mismo"/>
    <s v="Febrero"/>
    <s v="Miércoles"/>
    <x v="0"/>
    <x v="1"/>
    <m/>
    <s v="71016335"/>
    <s v="JOSE ANTONIO"/>
    <s v="VELA MORI"/>
    <n v="944458402"/>
    <s v="javel.cvialtern@gmail.com"/>
    <d v="1994-03-11T00:00:00"/>
    <n v="31"/>
    <s v="Nuth I"/>
    <s v="Inscrito Nuevo"/>
    <m/>
    <m/>
    <m/>
    <m/>
    <d v="2025-02-26T00:00:00"/>
    <d v="2025-05-12T00:00:00"/>
    <s v="Danae Ramirez"/>
    <s v="Claudia Yactayo"/>
    <s v="F"/>
    <s v="P"/>
    <s v="P"/>
    <m/>
    <m/>
    <m/>
    <m/>
    <m/>
    <m/>
    <m/>
    <m/>
    <m/>
    <m/>
    <m/>
    <m/>
    <m/>
    <m/>
    <s v="Asistió"/>
    <m/>
    <m/>
    <m/>
    <m/>
    <m/>
    <m/>
    <m/>
    <d v="2025-07-31T00:00:00"/>
    <m/>
    <d v="2025-08-31T00:00:00"/>
    <m/>
    <m/>
    <s v="Contacto Personal"/>
    <s v="FPP"/>
    <s v="Pucallpa-Febrero-Miércoles-7:30a9:30pm-45700"/>
    <s v="Conócete a ti mismo"/>
    <s v="Pucallpa-Febrero-Miércoles-7:30 a 9:30 pm-45700-Inscrito Nuevo"/>
    <b v="0"/>
    <d v="2025-03-05T00:00:00"/>
    <s v="ALTA"/>
    <s v="01/01/1900"/>
  </r>
  <r>
    <s v="Conócete a ti mismo"/>
    <s v="Febrero"/>
    <s v="Miércoles"/>
    <x v="0"/>
    <x v="1"/>
    <m/>
    <s v="00098435"/>
    <s v="RUSBEL"/>
    <s v="REATEGUI RODRIGUEZ"/>
    <n v="964692112"/>
    <s v="starpublicidad45@gmail.com"/>
    <d v="1972-06-29T00:00:00"/>
    <n v="52"/>
    <s v="Nuth I"/>
    <s v="Inscrito Nuevo"/>
    <m/>
    <m/>
    <m/>
    <m/>
    <d v="2025-02-26T00:00:00"/>
    <d v="2025-05-12T00:00:00"/>
    <s v="Danae Ramirez"/>
    <s v="Claudia Yactayo"/>
    <s v="F"/>
    <s v="F"/>
    <s v="P"/>
    <s v="P"/>
    <m/>
    <m/>
    <m/>
    <m/>
    <m/>
    <m/>
    <m/>
    <m/>
    <m/>
    <m/>
    <m/>
    <m/>
    <m/>
    <s v="Asistió"/>
    <m/>
    <m/>
    <m/>
    <m/>
    <m/>
    <m/>
    <m/>
    <d v="2025-07-31T00:00:00"/>
    <m/>
    <d v="2025-08-31T00:00:00"/>
    <m/>
    <m/>
    <m/>
    <s v="FFP"/>
    <s v="Pucallpa-Febrero-Miércoles-7:30a9:30pm-45700"/>
    <s v="Conócete a ti mismo"/>
    <s v="Pucallpa-Febrero-Miércoles-7:30 a 9:30 pm-45700-Inscrito Nuevo"/>
    <b v="0"/>
    <d v="2025-03-05T00:00:00"/>
    <s v="ALTA"/>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79E499-05AD-4E83-8C7D-5D60924F5A24}" name="TablaDinámica3" cacheId="881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8"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8">
        <item x="0"/>
        <item m="1" x="3"/>
        <item m="1" x="4"/>
        <item m="1" x="5"/>
        <item m="1" x="6"/>
        <item m="1" x="7"/>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3">
    <i>
      <x/>
      <x v="1"/>
    </i>
    <i>
      <x v="6"/>
      <x v="1"/>
    </i>
    <i>
      <x v="7"/>
      <x/>
    </i>
  </rowItems>
  <colItems count="1">
    <i/>
  </colItems>
  <formats count="14">
    <format dxfId="93">
      <pivotArea dataOnly="0" labelOnly="1" outline="0" fieldPosition="0">
        <references count="1">
          <reference field="4" count="0"/>
        </references>
      </pivotArea>
    </format>
    <format dxfId="94">
      <pivotArea field="4" type="button" dataOnly="0" labelOnly="1" outline="0" axis="axisRow" fieldPosition="0"/>
    </format>
    <format dxfId="95">
      <pivotArea field="4" type="button" dataOnly="0" labelOnly="1" outline="0" axis="axisRow" fieldPosition="0"/>
    </format>
    <format dxfId="96">
      <pivotArea dataOnly="0" labelOnly="1" outline="0" fieldPosition="0">
        <references count="1">
          <reference field="4" count="1">
            <x v="7"/>
          </reference>
        </references>
      </pivotArea>
    </format>
    <format dxfId="97">
      <pivotArea dataOnly="0" labelOnly="1" outline="0" fieldPosition="0">
        <references count="2">
          <reference field="3" count="1">
            <x v="0"/>
          </reference>
          <reference field="4" count="1" selected="0">
            <x v="7"/>
          </reference>
        </references>
      </pivotArea>
    </format>
    <format dxfId="98">
      <pivotArea field="4" type="button" dataOnly="0" labelOnly="1" outline="0" axis="axisRow" fieldPosition="0"/>
    </format>
    <format dxfId="99">
      <pivotArea field="3" type="button" dataOnly="0" labelOnly="1" outline="0" axis="axisRow" fieldPosition="1"/>
    </format>
    <format dxfId="100">
      <pivotArea dataOnly="0" labelOnly="1" outline="0" fieldPosition="0">
        <references count="1">
          <reference field="4" count="6">
            <x v="0"/>
            <x v="1"/>
            <x v="2"/>
            <x v="3"/>
            <x v="4"/>
            <x v="5"/>
          </reference>
        </references>
      </pivotArea>
    </format>
    <format dxfId="101">
      <pivotArea dataOnly="0" labelOnly="1" outline="0" fieldPosition="0">
        <references count="2">
          <reference field="3" count="1">
            <x v="1"/>
          </reference>
          <reference field="4" count="1" selected="0">
            <x v="0"/>
          </reference>
        </references>
      </pivotArea>
    </format>
    <format dxfId="102">
      <pivotArea dataOnly="0" labelOnly="1" outline="0" fieldPosition="0">
        <references count="2">
          <reference field="3" count="1">
            <x v="1"/>
          </reference>
          <reference field="4" count="1" selected="0">
            <x v="1"/>
          </reference>
        </references>
      </pivotArea>
    </format>
    <format dxfId="103">
      <pivotArea dataOnly="0" labelOnly="1" outline="0" fieldPosition="0">
        <references count="2">
          <reference field="3" count="1">
            <x v="1"/>
          </reference>
          <reference field="4" count="1" selected="0">
            <x v="2"/>
          </reference>
        </references>
      </pivotArea>
    </format>
    <format dxfId="104">
      <pivotArea dataOnly="0" labelOnly="1" outline="0" fieldPosition="0">
        <references count="2">
          <reference field="3" count="1">
            <x v="1"/>
          </reference>
          <reference field="4" count="1" selected="0">
            <x v="3"/>
          </reference>
        </references>
      </pivotArea>
    </format>
    <format dxfId="105">
      <pivotArea dataOnly="0" labelOnly="1" outline="0" fieldPosition="0">
        <references count="2">
          <reference field="3" count="1">
            <x v="1"/>
          </reference>
          <reference field="4" count="1" selected="0">
            <x v="4"/>
          </reference>
        </references>
      </pivotArea>
    </format>
    <format dxfId="106">
      <pivotArea dataOnly="0" labelOnly="1" outline="0" fieldPosition="0">
        <references count="2">
          <reference field="3" count="1">
            <x v="1"/>
          </reference>
          <reference field="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8805"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1" firstHeaderRow="0" firstDataRow="1" firstDataCol="3"/>
  <pivotFields count="28">
    <pivotField name="Grupo" axis="axisRow" compact="0" outline="0" showAll="0" defaultSubtotal="0">
      <items count="47">
        <item x="4"/>
        <item m="1" x="32"/>
        <item m="1" x="33"/>
        <item m="1" x="34"/>
        <item m="1" x="35"/>
        <item m="1" x="36"/>
        <item m="1" x="42"/>
        <item m="1" x="37"/>
        <item m="1" x="38"/>
        <item m="1" x="43"/>
        <item m="1" x="44"/>
        <item m="1" x="45"/>
        <item m="1" x="46"/>
        <item x="5"/>
        <item m="1" x="39"/>
        <item m="1" x="40"/>
        <item m="1" x="41"/>
        <item m="1" x="18"/>
        <item m="1" x="19"/>
        <item m="1" x="20"/>
        <item m="1" x="21"/>
        <item m="1" x="22"/>
        <item m="1" x="23"/>
        <item m="1" x="24"/>
        <item m="1" x="25"/>
        <item m="1" x="26"/>
        <item m="1" x="29"/>
        <item m="1" x="27"/>
        <item m="1" x="28"/>
        <item m="1" x="30"/>
        <item m="1" x="31"/>
        <item m="1" x="17"/>
        <item x="0"/>
        <item m="1" x="7"/>
        <item m="1" x="13"/>
        <item m="1" x="15"/>
        <item m="1" x="16"/>
        <item m="1" x="11"/>
        <item m="1" x="14"/>
        <item m="1" x="8"/>
        <item m="1" x="9"/>
        <item m="1" x="10"/>
        <item m="1" x="12"/>
        <item x="1"/>
        <item x="2"/>
        <item x="3"/>
        <item m="1" x="6"/>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3">
        <item x="2"/>
        <item m="1" x="21"/>
        <item m="1" x="10"/>
        <item m="1" x="11"/>
        <item m="1" x="12"/>
        <item m="1" x="13"/>
        <item m="1" x="14"/>
        <item m="1" x="22"/>
        <item m="1" x="15"/>
        <item m="1" x="16"/>
        <item m="1" x="17"/>
        <item m="1" x="18"/>
        <item m="1" x="19"/>
        <item m="1" x="20"/>
        <item m="1" x="9"/>
        <item x="0"/>
        <item m="1" x="4"/>
        <item m="1" x="5"/>
        <item m="1" x="6"/>
        <item m="1" x="7"/>
        <item m="1" x="8"/>
        <item x="1"/>
        <item x="3"/>
      </items>
      <extLst>
        <ext xmlns:x14="http://schemas.microsoft.com/office/spreadsheetml/2009/9/main" uri="{2946ED86-A175-432a-8AC1-64E0C546D7DE}">
          <x14:pivotField fillDownLabels="1"/>
        </ext>
      </extLst>
    </pivotField>
    <pivotField compact="0" outline="0" showAll="0">
      <items count="23">
        <item m="1" x="4"/>
        <item m="1" x="5"/>
        <item m="1" x="15"/>
        <item m="1" x="16"/>
        <item m="1" x="17"/>
        <item m="1" x="18"/>
        <item m="1" x="19"/>
        <item m="1" x="20"/>
        <item m="1" x="21"/>
        <item x="2"/>
        <item m="1" x="13"/>
        <item m="1" x="6"/>
        <item x="0"/>
        <item x="1"/>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6">
        <item x="1"/>
        <item m="1" x="4"/>
        <item x="0"/>
        <item m="1" x="3"/>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7">
    <i>
      <x/>
      <x/>
      <x/>
    </i>
    <i>
      <x v="15"/>
      <x v="32"/>
      <x v="1"/>
    </i>
    <i r="1">
      <x v="43"/>
      <x v="6"/>
    </i>
    <i>
      <x v="21"/>
      <x v="44"/>
      <x v="1"/>
    </i>
    <i r="1">
      <x v="45"/>
      <x v="6"/>
    </i>
    <i>
      <x v="22"/>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8787"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6"/>
        <item m="1" x="2"/>
        <item m="1" x="3"/>
        <item m="1" x="5"/>
        <item m="1" x="4"/>
        <item x="0"/>
        <item m="1" x="7"/>
        <item x="1"/>
        <item t="default"/>
      </items>
      <extLst>
        <ext xmlns:x14="http://schemas.microsoft.com/office/spreadsheetml/2009/9/main" uri="{2946ED86-A175-432a-8AC1-64E0C546D7DE}">
          <x14:pivotField fillDownLabels="1"/>
        </ext>
      </extLst>
    </pivotField>
    <pivotField compact="0" outline="0" showAll="0">
      <items count="7">
        <item m="1" x="4"/>
        <item m="1" x="3"/>
        <item m="1" x="5"/>
        <item x="0"/>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m="1" x="9"/>
        <item m="1" x="10"/>
        <item m="1" x="11"/>
        <item m="1" x="12"/>
        <item m="1" x="13"/>
        <item m="1" x="14"/>
        <item m="1" x="15"/>
        <item m="1" x="16"/>
        <item m="1" x="17"/>
        <item m="1" x="19"/>
        <item m="1" x="18"/>
        <item m="1" x="8"/>
        <item x="0"/>
        <item m="1" x="3"/>
        <item m="1" x="4"/>
        <item m="1" x="5"/>
        <item m="1" x="6"/>
        <item m="1" x="7"/>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2"/>
      <x v="1"/>
      <x/>
      <x v="7"/>
      <x v="7"/>
    </i>
    <i r="2">
      <x v="4"/>
      <x v="7"/>
      <x v="7"/>
    </i>
    <i>
      <x v="18"/>
      <x v="1"/>
      <x/>
      <x v="8"/>
      <x v="8"/>
    </i>
    <i r="2">
      <x v="4"/>
      <x v="8"/>
      <x v="8"/>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8796"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9"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x="2"/>
        <item m="1" x="9"/>
        <item m="1" x="10"/>
        <item m="1" x="11"/>
        <item m="1" x="12"/>
        <item m="1" x="13"/>
        <item m="1" x="14"/>
        <item m="1" x="15"/>
        <item m="1" x="16"/>
        <item m="1" x="17"/>
        <item m="1" x="18"/>
        <item m="1" x="19"/>
        <item m="1" x="8"/>
        <item x="0"/>
        <item m="1" x="3"/>
        <item m="1" x="4"/>
        <item m="1" x="5"/>
        <item m="1" x="6"/>
        <item m="1" x="7"/>
        <item x="1"/>
      </items>
      <extLst>
        <ext xmlns:x14="http://schemas.microsoft.com/office/spreadsheetml/2009/9/main" uri="{2946ED86-A175-432a-8AC1-64E0C546D7DE}">
          <x14:pivotField fillDownLabels="1"/>
        </ext>
      </extLst>
    </pivotField>
    <pivotField axis="axisRow" compact="0" outline="0" showAll="0" defaultSubtotal="0">
      <items count="12">
        <item x="2"/>
        <item x="1"/>
        <item x="0"/>
        <item m="1" x="5"/>
        <item m="1" x="6"/>
        <item m="1" x="7"/>
        <item m="1" x="8"/>
        <item m="1" x="9"/>
        <item m="1" x="10"/>
        <item m="1" x="11"/>
        <item m="1" x="3"/>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6">
    <i>
      <x/>
      <x/>
      <x/>
      <x/>
      <x/>
    </i>
    <i>
      <x v="13"/>
      <x v="2"/>
      <x v="1"/>
      <x v="7"/>
      <x v="7"/>
    </i>
    <i r="2">
      <x v="4"/>
      <x v="7"/>
      <x v="7"/>
    </i>
    <i>
      <x v="19"/>
      <x v="1"/>
      <x v="1"/>
      <x v="8"/>
      <x v="8"/>
    </i>
    <i r="2">
      <x v="4"/>
      <x v="8"/>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8787"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0"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20">
        <item m="1" x="9"/>
        <item m="1" x="10"/>
        <item m="1" x="11"/>
        <item m="1" x="12"/>
        <item m="1" x="13"/>
        <item m="1" x="14"/>
        <item m="1" x="15"/>
        <item m="1" x="16"/>
        <item m="1" x="17"/>
        <item m="1" x="19"/>
        <item m="1" x="18"/>
        <item m="1" x="8"/>
        <item x="0"/>
        <item m="1" x="3"/>
        <item m="1" x="4"/>
        <item m="1" x="5"/>
        <item m="1" x="6"/>
        <item m="1" x="7"/>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32">
        <item x="4"/>
        <item m="1" x="17"/>
        <item m="1" x="18"/>
        <item m="1" x="19"/>
        <item m="1" x="20"/>
        <item m="1" x="21"/>
        <item m="1" x="22"/>
        <item m="1" x="23"/>
        <item m="1" x="24"/>
        <item m="1" x="25"/>
        <item m="1" x="26"/>
        <item m="1" x="27"/>
        <item m="1" x="28"/>
        <item m="1" x="29"/>
        <item m="1" x="31"/>
        <item m="1" x="30"/>
        <item m="1" x="16"/>
        <item x="0"/>
        <item m="1" x="6"/>
        <item m="1" x="12"/>
        <item m="1" x="14"/>
        <item m="1" x="15"/>
        <item m="1" x="10"/>
        <item m="1" x="13"/>
        <item m="1" x="7"/>
        <item m="1" x="8"/>
        <item m="1" x="9"/>
        <item m="1" x="11"/>
        <item x="1"/>
        <item x="2"/>
        <item x="3"/>
        <item m="1" x="5"/>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4">
    <i>
      <x v="12"/>
      <x v="17"/>
      <x v="2"/>
      <x/>
      <x v="7"/>
      <x v="7"/>
    </i>
    <i r="1">
      <x v="28"/>
      <x v="2"/>
      <x v="4"/>
      <x v="7"/>
      <x v="7"/>
    </i>
    <i>
      <x v="18"/>
      <x v="29"/>
      <x v="2"/>
      <x/>
      <x v="8"/>
      <x v="8"/>
    </i>
    <i r="1">
      <x v="30"/>
      <x v="2"/>
      <x v="4"/>
      <x v="8"/>
      <x v="8"/>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20">
        <i x="2" s="1"/>
        <i x="0" s="1"/>
        <i x="1" s="1"/>
        <i x="9" s="1" nd="1"/>
        <i x="10" s="1" nd="1"/>
        <i x="11" s="1" nd="1"/>
        <i x="12" s="1" nd="1"/>
        <i x="13" s="1" nd="1"/>
        <i x="14" s="1" nd="1"/>
        <i x="15" s="1" nd="1"/>
        <i x="16" s="1" nd="1"/>
        <i x="17" s="1" nd="1"/>
        <i x="18" s="1" nd="1"/>
        <i x="19" s="1" nd="1"/>
        <i x="8" s="1" nd="1"/>
        <i x="3" s="1" nd="1"/>
        <i x="4" s="1" nd="1"/>
        <i x="5" s="1" nd="1"/>
        <i x="6" s="1" nd="1"/>
        <i x="7"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2" s="1"/>
        <i x="0" s="1"/>
        <i x="1" s="1"/>
        <i x="3" s="1" nd="1"/>
        <i x="4" s="1" nd="1"/>
        <i x="5"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6" s="1" nd="1"/>
        <i x="2" s="1" nd="1"/>
        <i x="3" s="1" nd="1"/>
        <i x="5" s="1" nd="1"/>
        <i x="4" s="1" nd="1"/>
        <i x="7"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20">
        <i x="0" s="1"/>
        <i x="1" s="1"/>
        <i x="9" s="1" nd="1"/>
        <i x="10" s="1" nd="1"/>
        <i x="11" s="1" nd="1"/>
        <i x="12" s="1" nd="1"/>
        <i x="13" s="1" nd="1"/>
        <i x="14" s="1" nd="1"/>
        <i x="15" s="1" nd="1"/>
        <i x="16" s="1" nd="1"/>
        <i x="17" s="1" nd="1"/>
        <i x="19" s="1" nd="1"/>
        <i x="18" s="1" nd="1"/>
        <i x="8" s="1" nd="1"/>
        <i x="3" s="1" nd="1"/>
        <i x="4" s="1" nd="1"/>
        <i x="5" s="1" nd="1"/>
        <i x="6" s="1" nd="1"/>
        <i x="7"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1"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3">
        <i x="2" s="1"/>
        <i x="0" s="1"/>
        <i x="1" s="1"/>
        <i x="3" s="1"/>
        <i x="21" s="1" nd="1"/>
        <i x="10" s="1" nd="1"/>
        <i x="11" s="1" nd="1"/>
        <i x="12" s="1" nd="1"/>
        <i x="13" s="1" nd="1"/>
        <i x="14" s="1" nd="1"/>
        <i x="22" s="1" nd="1"/>
        <i x="15" s="1" nd="1"/>
        <i x="16" s="1" nd="1"/>
        <i x="17" s="1" nd="1"/>
        <i x="18" s="1" nd="1"/>
        <i x="19" s="1" nd="1"/>
        <i x="20" s="1" nd="1"/>
        <i x="9" s="1" nd="1"/>
        <i x="4" s="1" nd="1"/>
        <i x="5" s="1" nd="1"/>
        <i x="6" s="1" nd="1"/>
        <i x="7" s="1" nd="1"/>
        <i x="8"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2" s="1"/>
        <i x="0" s="1"/>
        <i x="1" s="1"/>
        <i x="3" s="1"/>
        <i x="4" s="1" nd="1"/>
        <i x="5" s="1" nd="1"/>
        <i x="15" s="1" nd="1"/>
        <i x="16" s="1" nd="1"/>
        <i x="17" s="1" nd="1"/>
        <i x="18" s="1" nd="1"/>
        <i x="19" s="1" nd="1"/>
        <i x="20" s="1" nd="1"/>
        <i x="21" s="1" nd="1"/>
        <i x="13" s="1" nd="1"/>
        <i x="6"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5">
        <i x="1" s="1"/>
        <i x="0" s="1"/>
        <i x="2" s="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AE907423-2DA0-4A91-9353-C161CEFAFA60}"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5A875BF6-204E-4D18-A5A9-C0EDB1E4101A}"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F5111084-072C-4B80-AF9E-8C77A2E0F8B5}"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60DD3-2788-452C-8550-2E38E8B08467}" name="Tabla2" displayName="Tabla2" ref="B5:C102" totalsRowShown="0" headerRowDxfId="2">
  <autoFilter ref="B5:C102" xr:uid="{C4FD57D3-6F2A-447A-8FCE-3E92FAF779C7}"/>
  <tableColumns count="2">
    <tableColumn id="1" xr3:uid="{1C1F4E17-DFA8-48DA-A7AD-BF85573903C9}" name="FERIADOS" dataDxfId="1"/>
    <tableColumn id="2" xr3:uid="{1101CD93-FC00-4A68-A58C-CFEE92D862C9}"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K22" activePane="bottomRight" state="frozen"/>
      <selection pane="bottomRight" activeCell="H24" sqref="H24"/>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1.28515625" style="44" customWidth="1"/>
    <col min="8" max="8" width="9.42578125" style="44" customWidth="1"/>
    <col min="9" max="9" width="16" style="33" customWidth="1"/>
    <col min="10" max="10" width="17.140625" style="33" customWidth="1"/>
    <col min="12" max="12" width="27.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45672</v>
      </c>
      <c r="G4" s="45"/>
      <c r="H4" s="163" t="s">
        <v>76</v>
      </c>
      <c r="I4" s="42" t="s">
        <v>77</v>
      </c>
      <c r="J4" s="28" t="s">
        <v>78</v>
      </c>
      <c r="K4" s="258">
        <v>961951616</v>
      </c>
      <c r="L4" s="68" t="s">
        <v>79</v>
      </c>
      <c r="M4" s="259">
        <v>22374</v>
      </c>
      <c r="N4" s="238">
        <f ca="1">IF(Tabla1[[#This Row],[Fecha de nac]]="","",IF(Tabla1[[#This Row],[Fecha Finalización]] &gt;=TODAY(), DATEDIF(Tabla1[[#This Row],[Fecha de nac]],TODAY(),"y"), ROUNDDOWN((Tabla1[[#This Row],[Fecha Finalización]] -Tabla1[[#This Row],[Fecha de nac]])/365,0)))</f>
        <v>63</v>
      </c>
      <c r="O4" s="168" t="s">
        <v>80</v>
      </c>
      <c r="P4" s="72" t="s">
        <v>81</v>
      </c>
      <c r="Q4" s="73"/>
      <c r="R4" s="78"/>
      <c r="S4" s="78"/>
      <c r="T4" s="78"/>
      <c r="U4" s="240">
        <f>IF(F4="","",Tabla1[[#This Row],[Fecha Inicio grupo]]+3*7-7)</f>
        <v>45686</v>
      </c>
      <c r="V4" s="241">
        <f>IF(F4="","",EDATE(Tabla1[[#This Row],[Fecha Inicio grupo]],3))</f>
        <v>45762</v>
      </c>
      <c r="W4" s="34" t="s">
        <v>82</v>
      </c>
      <c r="X4" s="34" t="s">
        <v>83</v>
      </c>
      <c r="Y4" s="76" t="s">
        <v>84</v>
      </c>
      <c r="Z4" s="76" t="s">
        <v>84</v>
      </c>
      <c r="AA4" s="76" t="s">
        <v>84</v>
      </c>
      <c r="AB4" s="76" t="s">
        <v>84</v>
      </c>
      <c r="AC4" s="76" t="s">
        <v>84</v>
      </c>
      <c r="AD4" s="76" t="s">
        <v>84</v>
      </c>
      <c r="AE4" s="76" t="s">
        <v>84</v>
      </c>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t="s">
        <v>85</v>
      </c>
      <c r="BD4" s="233" t="str">
        <f>IF(F4="","",Tabla1[[#This Row],[sem 01]]&amp;Tabla1[[#This Row],[sem 02]]&amp;Tabla1[[#This Row],[sem 03]])</f>
        <v>PPP</v>
      </c>
      <c r="BE4" s="234" t="str">
        <f>IF(TRIM(F4)="","",$B$1&amp;"-"&amp;SUBSTITUTE(Tabla1[[#This Row],[Mes Inscrito]]," ","")&amp;"-"&amp;SUBSTITUTE(Tabla1[[#This Row],[Dia de clases Inscrito]]," ","")&amp;"-"&amp;SUBSTITUTE(Tabla1[[#This Row],[Horario Inscrito]]," ","")&amp;"-"&amp;Tabla1[[#This Row],[Fecha Inicio grupo]])</f>
        <v>Pucallpa-Enero-Miércoles-7:30a9:30pm-45672</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Pucallpa-Enero-Miércoles-7:30 a 9:30 pm-45672-Inscrito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9"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45672</v>
      </c>
      <c r="G5" s="45"/>
      <c r="H5" s="163" t="s">
        <v>86</v>
      </c>
      <c r="I5" s="28" t="s">
        <v>87</v>
      </c>
      <c r="J5" s="28" t="s">
        <v>88</v>
      </c>
      <c r="K5" s="69">
        <v>926049984</v>
      </c>
      <c r="L5" s="68" t="s">
        <v>89</v>
      </c>
      <c r="M5" s="46">
        <v>38083</v>
      </c>
      <c r="N5" s="238">
        <f ca="1">IF(Tabla1[[#This Row],[Fecha de nac]]="","",IF(Tabla1[[#This Row],[Fecha Finalización]] &gt;=TODAY(), DATEDIF(Tabla1[[#This Row],[Fecha de nac]],TODAY(),"y"), ROUNDDOWN((Tabla1[[#This Row],[Fecha Finalización]] -Tabla1[[#This Row],[Fecha de nac]])/365,0)))</f>
        <v>20</v>
      </c>
      <c r="O5" s="168" t="s">
        <v>80</v>
      </c>
      <c r="P5" s="72" t="s">
        <v>81</v>
      </c>
      <c r="Q5" s="73"/>
      <c r="R5" s="78"/>
      <c r="S5" s="78"/>
      <c r="T5" s="78"/>
      <c r="U5" s="240">
        <f>IF(F5="","",Tabla1[[#This Row],[Fecha Inicio grupo]]+3*7-7)</f>
        <v>45686</v>
      </c>
      <c r="V5" s="241">
        <f>IF(F5="","",EDATE(Tabla1[[#This Row],[Fecha Inicio grupo]],3))</f>
        <v>45762</v>
      </c>
      <c r="W5" s="34" t="s">
        <v>82</v>
      </c>
      <c r="X5" s="34" t="s">
        <v>83</v>
      </c>
      <c r="Y5" s="76" t="s">
        <v>90</v>
      </c>
      <c r="Z5" s="76" t="s">
        <v>84</v>
      </c>
      <c r="AA5" s="76" t="s">
        <v>84</v>
      </c>
      <c r="AB5" s="76" t="s">
        <v>84</v>
      </c>
      <c r="AC5" s="76" t="s">
        <v>84</v>
      </c>
      <c r="AD5" s="76" t="s">
        <v>84</v>
      </c>
      <c r="AE5" s="76" t="s">
        <v>90</v>
      </c>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t="s">
        <v>91</v>
      </c>
      <c r="BD5" s="233" t="str">
        <f>IF(F5="","",Tabla1[[#This Row],[sem 01]]&amp;Tabla1[[#This Row],[sem 02]]&amp;Tabla1[[#This Row],[sem 03]])</f>
        <v>FPP</v>
      </c>
      <c r="BE5" s="234" t="str">
        <f>IF(TRIM(F5)="","",$B$1&amp;"-"&amp;SUBSTITUTE(Tabla1[[#This Row],[Mes Inscrito]]," ","")&amp;"-"&amp;SUBSTITUTE(Tabla1[[#This Row],[Dia de clases Inscrito]]," ","")&amp;"-"&amp;SUBSTITUTE(Tabla1[[#This Row],[Horario Inscrito]]," ","")&amp;"-"&amp;Tabla1[[#This Row],[Fecha Inicio grupo]])</f>
        <v>Pucallpa-Enero-Miércoles-7:30a9:30pm-45672</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Pucallpa-Enero-Miércoles-7:30 a 9:30 pm-45672-Inscrito Nuevo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9"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45672</v>
      </c>
      <c r="G6" s="45"/>
      <c r="H6" s="163" t="s">
        <v>92</v>
      </c>
      <c r="I6" s="28" t="s">
        <v>93</v>
      </c>
      <c r="J6" s="28" t="s">
        <v>94</v>
      </c>
      <c r="K6" s="69">
        <v>949964896</v>
      </c>
      <c r="L6" s="68" t="s">
        <v>95</v>
      </c>
      <c r="M6" s="46">
        <v>27005</v>
      </c>
      <c r="N6" s="238">
        <f ca="1">IF(Tabla1[[#This Row],[Fecha de nac]]="","",IF(Tabla1[[#This Row],[Fecha Finalización]] &gt;=TODAY(), DATEDIF(Tabla1[[#This Row],[Fecha de nac]],TODAY(),"y"), ROUNDDOWN((Tabla1[[#This Row],[Fecha Finalización]] -Tabla1[[#This Row],[Fecha de nac]])/365,0)))</f>
        <v>51</v>
      </c>
      <c r="O6" s="168" t="s">
        <v>80</v>
      </c>
      <c r="P6" s="72" t="s">
        <v>96</v>
      </c>
      <c r="Q6" s="73"/>
      <c r="R6" s="72"/>
      <c r="S6" s="79"/>
      <c r="T6" s="79"/>
      <c r="U6" s="240">
        <f>IF(F6="","",Tabla1[[#This Row],[Fecha Inicio grupo]]+3*7-7)</f>
        <v>45686</v>
      </c>
      <c r="V6" s="241">
        <f>IF(F6="","",EDATE(Tabla1[[#This Row],[Fecha Inicio grupo]],3))</f>
        <v>45762</v>
      </c>
      <c r="W6" s="34" t="s">
        <v>82</v>
      </c>
      <c r="X6" s="34" t="s">
        <v>83</v>
      </c>
      <c r="Y6" s="76" t="s">
        <v>84</v>
      </c>
      <c r="Z6" s="76" t="s">
        <v>84</v>
      </c>
      <c r="AA6" s="76" t="s">
        <v>90</v>
      </c>
      <c r="AB6" s="76" t="s">
        <v>84</v>
      </c>
      <c r="AC6" s="76" t="s">
        <v>90</v>
      </c>
      <c r="AD6" s="76" t="s">
        <v>84</v>
      </c>
      <c r="AE6" s="76" t="s">
        <v>90</v>
      </c>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t="s">
        <v>91</v>
      </c>
      <c r="BD6" s="233" t="str">
        <f>IF(F6="","",Tabla1[[#This Row],[sem 01]]&amp;Tabla1[[#This Row],[sem 02]]&amp;Tabla1[[#This Row],[sem 03]])</f>
        <v>PPF</v>
      </c>
      <c r="BE6" s="234" t="str">
        <f>IF(TRIM(F6)="","",$B$1&amp;"-"&amp;SUBSTITUTE(Tabla1[[#This Row],[Mes Inscrito]]," ","")&amp;"-"&amp;SUBSTITUTE(Tabla1[[#This Row],[Dia de clases Inscrito]]," ","")&amp;"-"&amp;SUBSTITUTE(Tabla1[[#This Row],[Horario Inscrito]]," ","")&amp;"-"&amp;Tabla1[[#This Row],[Fecha Inicio grupo]])</f>
        <v>Pucallpa-Enero-Miércoles-7:30a9:30pm-45672</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Pucallpa-Enero-Miércoles-7:30 a 9:30 pm-45672-Pre-Inscrito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9"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45672</v>
      </c>
      <c r="G7" s="45"/>
      <c r="H7" s="163" t="s">
        <v>97</v>
      </c>
      <c r="I7" s="28" t="s">
        <v>98</v>
      </c>
      <c r="J7" s="28" t="s">
        <v>99</v>
      </c>
      <c r="K7" s="69">
        <v>995744541</v>
      </c>
      <c r="L7" s="68" t="s">
        <v>100</v>
      </c>
      <c r="M7" s="46">
        <v>34057</v>
      </c>
      <c r="N7" s="238">
        <f ca="1">IF(Tabla1[[#This Row],[Fecha de nac]]="","",IF(Tabla1[[#This Row],[Fecha Finalización]] &gt;=TODAY(), DATEDIF(Tabla1[[#This Row],[Fecha de nac]],TODAY(),"y"), ROUNDDOWN((Tabla1[[#This Row],[Fecha Finalización]] -Tabla1[[#This Row],[Fecha de nac]])/365,0)))</f>
        <v>31</v>
      </c>
      <c r="O7" s="168" t="s">
        <v>80</v>
      </c>
      <c r="P7" s="72" t="s">
        <v>81</v>
      </c>
      <c r="Q7" s="73"/>
      <c r="R7" s="78"/>
      <c r="S7" s="78"/>
      <c r="T7" s="78"/>
      <c r="U7" s="240">
        <f>IF(F7="","",Tabla1[[#This Row],[Fecha Inicio grupo]]+3*7-7)</f>
        <v>45686</v>
      </c>
      <c r="V7" s="241">
        <f>IF(F7="","",EDATE(Tabla1[[#This Row],[Fecha Inicio grupo]],3))</f>
        <v>45762</v>
      </c>
      <c r="W7" s="34" t="s">
        <v>82</v>
      </c>
      <c r="X7" s="34" t="s">
        <v>83</v>
      </c>
      <c r="Y7" s="76" t="s">
        <v>84</v>
      </c>
      <c r="Z7" s="76" t="s">
        <v>84</v>
      </c>
      <c r="AA7" s="76" t="s">
        <v>84</v>
      </c>
      <c r="AB7" s="76" t="s">
        <v>84</v>
      </c>
      <c r="AC7" s="76" t="s">
        <v>84</v>
      </c>
      <c r="AD7" s="76" t="s">
        <v>84</v>
      </c>
      <c r="AE7" s="76" t="s">
        <v>84</v>
      </c>
      <c r="AF7" s="76"/>
      <c r="AG7" s="76"/>
      <c r="AH7" s="76"/>
      <c r="AI7" s="76"/>
      <c r="AJ7" s="76"/>
      <c r="AK7" s="76"/>
      <c r="AL7" s="76"/>
      <c r="AM7" s="76"/>
      <c r="AN7" s="76"/>
      <c r="AO7" s="144"/>
      <c r="AP7" s="246" t="str">
        <f>IF(F7="","",IFERROR(VLOOKUP(SUBSTITUTE(SUBSTITUTE(Tabla1[[#This Row],[Uso Sistemas]],"T","P"),"N","F"),Parámetros!$M$2:$N$17,2,0),"Completar hasta 3ra sem. para evaluar a Probacionista"))</f>
        <v>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t="s">
        <v>85</v>
      </c>
      <c r="BD7" s="233" t="str">
        <f>IF(F7="","",Tabla1[[#This Row],[sem 01]]&amp;Tabla1[[#This Row],[sem 02]]&amp;Tabla1[[#This Row],[sem 03]])</f>
        <v>PPP</v>
      </c>
      <c r="BE7" s="234" t="str">
        <f>IF(TRIM(F7)="","",$B$1&amp;"-"&amp;SUBSTITUTE(Tabla1[[#This Row],[Mes Inscrito]]," ","")&amp;"-"&amp;SUBSTITUTE(Tabla1[[#This Row],[Dia de clases Inscrito]]," ","")&amp;"-"&amp;SUBSTITUTE(Tabla1[[#This Row],[Horario Inscrito]]," ","")&amp;"-"&amp;Tabla1[[#This Row],[Fecha Inicio grupo]])</f>
        <v>Pucallpa-Enero-Miércoles-7:30a9:30pm-45672</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Pucallpa-Enero-Miércoles-7:30 a 9:30 pm-45672-Inscrito Nuevo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9"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45672</v>
      </c>
      <c r="G8" s="45"/>
      <c r="H8" s="163" t="s">
        <v>101</v>
      </c>
      <c r="I8" s="28" t="s">
        <v>102</v>
      </c>
      <c r="J8" s="28" t="s">
        <v>103</v>
      </c>
      <c r="K8" s="69">
        <v>936206346</v>
      </c>
      <c r="L8" s="68" t="s">
        <v>104</v>
      </c>
      <c r="M8" s="46">
        <v>30398</v>
      </c>
      <c r="N8" s="238">
        <f ca="1">IF(Tabla1[[#This Row],[Fecha de nac]]="","",IF(Tabla1[[#This Row],[Fecha Finalización]] &gt;=TODAY(), DATEDIF(Tabla1[[#This Row],[Fecha de nac]],TODAY(),"y"), ROUNDDOWN((Tabla1[[#This Row],[Fecha Finalización]] -Tabla1[[#This Row],[Fecha de nac]])/365,0)))</f>
        <v>41</v>
      </c>
      <c r="O8" s="168" t="s">
        <v>80</v>
      </c>
      <c r="P8" s="72" t="s">
        <v>81</v>
      </c>
      <c r="Q8" s="73"/>
      <c r="R8" s="78"/>
      <c r="S8" s="78"/>
      <c r="T8" s="78"/>
      <c r="U8" s="240">
        <f>IF(F8="","",Tabla1[[#This Row],[Fecha Inicio grupo]]+3*7-7)</f>
        <v>45686</v>
      </c>
      <c r="V8" s="241">
        <f>IF(F8="","",EDATE(Tabla1[[#This Row],[Fecha Inicio grupo]],3))</f>
        <v>45762</v>
      </c>
      <c r="W8" s="34" t="s">
        <v>82</v>
      </c>
      <c r="X8" s="34" t="s">
        <v>83</v>
      </c>
      <c r="Y8" s="76" t="s">
        <v>90</v>
      </c>
      <c r="Z8" s="76" t="s">
        <v>84</v>
      </c>
      <c r="AA8" s="76" t="s">
        <v>84</v>
      </c>
      <c r="AB8" s="76" t="s">
        <v>84</v>
      </c>
      <c r="AC8" s="76" t="s">
        <v>84</v>
      </c>
      <c r="AD8" s="76" t="s">
        <v>90</v>
      </c>
      <c r="AE8" s="76" t="s">
        <v>90</v>
      </c>
      <c r="AF8" s="76"/>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t="s">
        <v>85</v>
      </c>
      <c r="BD8" s="233" t="str">
        <f>IF(F8="","",Tabla1[[#This Row],[sem 01]]&amp;Tabla1[[#This Row],[sem 02]]&amp;Tabla1[[#This Row],[sem 03]])</f>
        <v>FPP</v>
      </c>
      <c r="BE8" s="234" t="str">
        <f>IF(TRIM(F8)="","",$B$1&amp;"-"&amp;SUBSTITUTE(Tabla1[[#This Row],[Mes Inscrito]]," ","")&amp;"-"&amp;SUBSTITUTE(Tabla1[[#This Row],[Dia de clases Inscrito]]," ","")&amp;"-"&amp;SUBSTITUTE(Tabla1[[#This Row],[Horario Inscrito]]," ","")&amp;"-"&amp;Tabla1[[#This Row],[Fecha Inicio grupo]])</f>
        <v>Pucallpa-Enero-Miércoles-7:30a9:30pm-45672</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Pucallpa-Enero-Miércoles-7:30 a 9:30 pm-45672-Inscrito Nuevo</v>
      </c>
      <c r="BH8" s="30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9">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9"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45672</v>
      </c>
      <c r="G9" s="45"/>
      <c r="H9" s="163" t="s">
        <v>105</v>
      </c>
      <c r="I9" s="28" t="s">
        <v>106</v>
      </c>
      <c r="J9" s="28" t="s">
        <v>107</v>
      </c>
      <c r="K9" s="69">
        <v>986137964</v>
      </c>
      <c r="L9" s="68" t="s">
        <v>108</v>
      </c>
      <c r="M9" s="46">
        <v>40005</v>
      </c>
      <c r="N9" s="238">
        <f ca="1">IF(Tabla1[[#This Row],[Fecha de nac]]="","",IF(Tabla1[[#This Row],[Fecha Finalización]] &gt;=TODAY(), DATEDIF(Tabla1[[#This Row],[Fecha de nac]],TODAY(),"y"), ROUNDDOWN((Tabla1[[#This Row],[Fecha Finalización]] -Tabla1[[#This Row],[Fecha de nac]])/365,0)))</f>
        <v>15</v>
      </c>
      <c r="O9" s="168" t="s">
        <v>80</v>
      </c>
      <c r="P9" s="72" t="s">
        <v>96</v>
      </c>
      <c r="Q9" s="73"/>
      <c r="R9" s="78"/>
      <c r="S9" s="78"/>
      <c r="T9" s="78"/>
      <c r="U9" s="240">
        <f>IF(F9="","",Tabla1[[#This Row],[Fecha Inicio grupo]]+3*7-7)</f>
        <v>45686</v>
      </c>
      <c r="V9" s="241">
        <f>IF(F9="","",EDATE(Tabla1[[#This Row],[Fecha Inicio grupo]],3))</f>
        <v>45762</v>
      </c>
      <c r="W9" s="34" t="s">
        <v>82</v>
      </c>
      <c r="X9" s="34" t="s">
        <v>83</v>
      </c>
      <c r="Y9" s="76" t="s">
        <v>84</v>
      </c>
      <c r="Z9" s="76" t="s">
        <v>84</v>
      </c>
      <c r="AA9" s="76" t="s">
        <v>84</v>
      </c>
      <c r="AB9" s="76" t="s">
        <v>84</v>
      </c>
      <c r="AC9" s="76" t="s">
        <v>84</v>
      </c>
      <c r="AD9" s="76" t="s">
        <v>84</v>
      </c>
      <c r="AE9" s="76" t="s">
        <v>84</v>
      </c>
      <c r="AF9" s="76"/>
      <c r="AG9" s="76"/>
      <c r="AH9" s="76"/>
      <c r="AI9" s="76"/>
      <c r="AJ9" s="76"/>
      <c r="AK9" s="76"/>
      <c r="AL9" s="76"/>
      <c r="AM9" s="76"/>
      <c r="AN9" s="76"/>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45838</v>
      </c>
      <c r="AY9" s="39"/>
      <c r="AZ9" s="249">
        <f>IF(V9="","",EOMONTH(EDATE(Tabla1[[#This Row],[Fecha Finalización]],3),0))</f>
        <v>45869</v>
      </c>
      <c r="BA9" s="39"/>
      <c r="BB9" s="39"/>
      <c r="BC9" s="235" t="s">
        <v>91</v>
      </c>
      <c r="BD9" s="233" t="str">
        <f>IF(F9="","",Tabla1[[#This Row],[sem 01]]&amp;Tabla1[[#This Row],[sem 02]]&amp;Tabla1[[#This Row],[sem 03]])</f>
        <v>PPP</v>
      </c>
      <c r="BE9" s="234" t="str">
        <f>IF(TRIM(F9)="","",$B$1&amp;"-"&amp;SUBSTITUTE(Tabla1[[#This Row],[Mes Inscrito]]," ","")&amp;"-"&amp;SUBSTITUTE(Tabla1[[#This Row],[Dia de clases Inscrito]]," ","")&amp;"-"&amp;SUBSTITUTE(Tabla1[[#This Row],[Horario Inscrito]]," ","")&amp;"-"&amp;Tabla1[[#This Row],[Fecha Inicio grupo]])</f>
        <v>Pucallpa-Enero-Miércoles-7:30a9:30pm-45672</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Pucallpa-Enero-Miércoles-7:30 a 9:30 pm-45672-Pre-Inscrito</v>
      </c>
      <c r="BH9" s="308"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9">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9"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45672</v>
      </c>
      <c r="G10" s="45"/>
      <c r="H10" s="163" t="s">
        <v>109</v>
      </c>
      <c r="I10" s="28" t="s">
        <v>110</v>
      </c>
      <c r="J10" s="28" t="s">
        <v>111</v>
      </c>
      <c r="K10" s="69">
        <v>936206346</v>
      </c>
      <c r="L10" s="68" t="s">
        <v>112</v>
      </c>
      <c r="M10" s="46">
        <v>39694</v>
      </c>
      <c r="N10" s="238">
        <f ca="1">IF(Tabla1[[#This Row],[Fecha de nac]]="","",IF(Tabla1[[#This Row],[Fecha Finalización]] &gt;=TODAY(), DATEDIF(Tabla1[[#This Row],[Fecha de nac]],TODAY(),"y"), ROUNDDOWN((Tabla1[[#This Row],[Fecha Finalización]] -Tabla1[[#This Row],[Fecha de nac]])/365,0)))</f>
        <v>16</v>
      </c>
      <c r="O10" s="168" t="s">
        <v>80</v>
      </c>
      <c r="P10" s="72" t="s">
        <v>96</v>
      </c>
      <c r="Q10" s="73"/>
      <c r="R10" s="78"/>
      <c r="S10" s="78"/>
      <c r="T10" s="78"/>
      <c r="U10" s="240">
        <f>IF(F10="","",Tabla1[[#This Row],[Fecha Inicio grupo]]+3*7-7)</f>
        <v>45686</v>
      </c>
      <c r="V10" s="241">
        <f>IF(F10="","",EDATE(Tabla1[[#This Row],[Fecha Inicio grupo]],3))</f>
        <v>45762</v>
      </c>
      <c r="W10" s="34" t="s">
        <v>82</v>
      </c>
      <c r="X10" s="34" t="s">
        <v>83</v>
      </c>
      <c r="Y10" s="76" t="s">
        <v>90</v>
      </c>
      <c r="Z10" s="76" t="s">
        <v>84</v>
      </c>
      <c r="AA10" s="76" t="s">
        <v>84</v>
      </c>
      <c r="AB10" s="76" t="s">
        <v>84</v>
      </c>
      <c r="AC10" s="76" t="s">
        <v>84</v>
      </c>
      <c r="AD10" s="76" t="s">
        <v>90</v>
      </c>
      <c r="AE10" s="76" t="s">
        <v>90</v>
      </c>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t="s">
        <v>85</v>
      </c>
      <c r="BD10" s="233" t="str">
        <f>IF(F10="","",Tabla1[[#This Row],[sem 01]]&amp;Tabla1[[#This Row],[sem 02]]&amp;Tabla1[[#This Row],[sem 03]])</f>
        <v>FPP</v>
      </c>
      <c r="BE10" s="234" t="str">
        <f>IF(TRIM(F10)="","",$B$1&amp;"-"&amp;SUBSTITUTE(Tabla1[[#This Row],[Mes Inscrito]]," ","")&amp;"-"&amp;SUBSTITUTE(Tabla1[[#This Row],[Dia de clases Inscrito]]," ","")&amp;"-"&amp;SUBSTITUTE(Tabla1[[#This Row],[Horario Inscrito]]," ","")&amp;"-"&amp;Tabla1[[#This Row],[Fecha Inicio grupo]])</f>
        <v>Pucallpa-Enero-Miércoles-7:30a9:30pm-45672</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Pucallpa-Enero-Miércoles-7:30 a 9:30 pm-45672-Pre-Inscrito</v>
      </c>
      <c r="BH10" s="308"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9">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9"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45672</v>
      </c>
      <c r="G11" s="45"/>
      <c r="H11" s="163" t="s">
        <v>113</v>
      </c>
      <c r="I11" s="28" t="s">
        <v>114</v>
      </c>
      <c r="J11" s="28" t="s">
        <v>115</v>
      </c>
      <c r="K11" s="69">
        <v>920764384</v>
      </c>
      <c r="L11" s="68" t="s">
        <v>116</v>
      </c>
      <c r="M11" s="46">
        <v>34223</v>
      </c>
      <c r="N11" s="238">
        <f ca="1">IF(Tabla1[[#This Row],[Fecha de nac]]="","",IF(Tabla1[[#This Row],[Fecha Finalización]] &gt;=TODAY(), DATEDIF(Tabla1[[#This Row],[Fecha de nac]],TODAY(),"y"), ROUNDDOWN((Tabla1[[#This Row],[Fecha Finalización]] -Tabla1[[#This Row],[Fecha de nac]])/365,0)))</f>
        <v>31</v>
      </c>
      <c r="O11" s="168" t="s">
        <v>80</v>
      </c>
      <c r="P11" s="72" t="s">
        <v>81</v>
      </c>
      <c r="Q11" s="73"/>
      <c r="R11" s="78"/>
      <c r="S11" s="78"/>
      <c r="T11" s="78"/>
      <c r="U11" s="240">
        <f>IF(F11="","",Tabla1[[#This Row],[Fecha Inicio grupo]]+3*7-7)</f>
        <v>45686</v>
      </c>
      <c r="V11" s="241">
        <f>IF(F11="","",EDATE(Tabla1[[#This Row],[Fecha Inicio grupo]],3))</f>
        <v>45762</v>
      </c>
      <c r="W11" s="34" t="s">
        <v>82</v>
      </c>
      <c r="X11" s="34" t="s">
        <v>83</v>
      </c>
      <c r="Y11" s="76" t="s">
        <v>84</v>
      </c>
      <c r="Z11" s="76" t="s">
        <v>84</v>
      </c>
      <c r="AA11" s="76" t="s">
        <v>84</v>
      </c>
      <c r="AB11" s="76" t="s">
        <v>90</v>
      </c>
      <c r="AC11" s="76" t="s">
        <v>84</v>
      </c>
      <c r="AD11" s="76" t="s">
        <v>84</v>
      </c>
      <c r="AE11" s="76" t="s">
        <v>84</v>
      </c>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t="s">
        <v>91</v>
      </c>
      <c r="BD11" s="233" t="str">
        <f>IF(F11="","",Tabla1[[#This Row],[sem 01]]&amp;Tabla1[[#This Row],[sem 02]]&amp;Tabla1[[#This Row],[sem 03]])</f>
        <v>PPP</v>
      </c>
      <c r="BE11" s="234" t="str">
        <f>IF(TRIM(F11)="","",$B$1&amp;"-"&amp;SUBSTITUTE(Tabla1[[#This Row],[Mes Inscrito]]," ","")&amp;"-"&amp;SUBSTITUTE(Tabla1[[#This Row],[Dia de clases Inscrito]]," ","")&amp;"-"&amp;SUBSTITUTE(Tabla1[[#This Row],[Horario Inscrito]]," ","")&amp;"-"&amp;Tabla1[[#This Row],[Fecha Inicio grupo]])</f>
        <v>Pucallpa-Enero-Miércoles-7:30a9:30pm-45672</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Pucallpa-Enero-Miércoles-7:30 a 9:30 pm-45672-Inscrito Nuevo</v>
      </c>
      <c r="BH11" s="308"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9">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9"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45672</v>
      </c>
      <c r="G12" s="45"/>
      <c r="H12" s="163" t="s">
        <v>117</v>
      </c>
      <c r="I12" s="28" t="s">
        <v>118</v>
      </c>
      <c r="J12" s="28" t="s">
        <v>119</v>
      </c>
      <c r="K12" s="69">
        <v>961625389</v>
      </c>
      <c r="L12" s="68" t="s">
        <v>120</v>
      </c>
      <c r="M12" s="46">
        <v>34761</v>
      </c>
      <c r="N12" s="238">
        <f ca="1">IF(Tabla1[[#This Row],[Fecha de nac]]="","",IF(Tabla1[[#This Row],[Fecha Finalización]] &gt;=TODAY(), DATEDIF(Tabla1[[#This Row],[Fecha de nac]],TODAY(),"y"), ROUNDDOWN((Tabla1[[#This Row],[Fecha Finalización]] -Tabla1[[#This Row],[Fecha de nac]])/365,0)))</f>
        <v>30</v>
      </c>
      <c r="O12" s="168" t="s">
        <v>80</v>
      </c>
      <c r="P12" s="72" t="s">
        <v>81</v>
      </c>
      <c r="Q12" s="73"/>
      <c r="R12" s="78"/>
      <c r="S12" s="78"/>
      <c r="T12" s="78"/>
      <c r="U12" s="240">
        <f>IF(F12="","",Tabla1[[#This Row],[Fecha Inicio grupo]]+3*7-7)</f>
        <v>45686</v>
      </c>
      <c r="V12" s="241">
        <f>IF(F12="","",EDATE(Tabla1[[#This Row],[Fecha Inicio grupo]],3))</f>
        <v>45762</v>
      </c>
      <c r="W12" s="34" t="s">
        <v>82</v>
      </c>
      <c r="X12" s="34" t="s">
        <v>83</v>
      </c>
      <c r="Y12" s="76" t="s">
        <v>90</v>
      </c>
      <c r="Z12" s="76" t="s">
        <v>84</v>
      </c>
      <c r="AA12" s="76" t="s">
        <v>84</v>
      </c>
      <c r="AB12" s="76" t="s">
        <v>84</v>
      </c>
      <c r="AC12" s="76" t="s">
        <v>84</v>
      </c>
      <c r="AD12" s="76" t="s">
        <v>84</v>
      </c>
      <c r="AE12" s="76" t="s">
        <v>84</v>
      </c>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50">
        <f>IF(V12="","",EOMONTH(EDATE(Tabla1[[#This Row],[Fecha Finalización]],3),0))</f>
        <v>45869</v>
      </c>
      <c r="BA12" s="39"/>
      <c r="BB12" s="59"/>
      <c r="BC12" s="236" t="s">
        <v>91</v>
      </c>
      <c r="BD12" s="233" t="str">
        <f>IF(F12="","",Tabla1[[#This Row],[sem 01]]&amp;Tabla1[[#This Row],[sem 02]]&amp;Tabla1[[#This Row],[sem 03]])</f>
        <v>FPP</v>
      </c>
      <c r="BE12" s="234" t="str">
        <f>IF(TRIM(F12)="","",$B$1&amp;"-"&amp;SUBSTITUTE(Tabla1[[#This Row],[Mes Inscrito]]," ","")&amp;"-"&amp;SUBSTITUTE(Tabla1[[#This Row],[Dia de clases Inscrito]]," ","")&amp;"-"&amp;SUBSTITUTE(Tabla1[[#This Row],[Horario Inscrito]]," ","")&amp;"-"&amp;Tabla1[[#This Row],[Fecha Inicio grupo]])</f>
        <v>Pucallpa-Enero-Miércoles-7:30a9:30pm-45672</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Pucallpa-Enero-Miércoles-7:30 a 9:30 pm-45672-Inscrito Nuevo</v>
      </c>
      <c r="BH12" s="308"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9">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9"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45672</v>
      </c>
      <c r="G13" s="45"/>
      <c r="H13" s="163" t="s">
        <v>121</v>
      </c>
      <c r="I13" s="28" t="s">
        <v>122</v>
      </c>
      <c r="J13" s="28" t="s">
        <v>123</v>
      </c>
      <c r="K13" s="69">
        <v>972529355</v>
      </c>
      <c r="L13" s="68" t="s">
        <v>124</v>
      </c>
      <c r="M13" s="46">
        <v>26993</v>
      </c>
      <c r="N13" s="238">
        <f ca="1">IF(Tabla1[[#This Row],[Fecha de nac]]="","",IF(Tabla1[[#This Row],[Fecha Finalización]] &gt;=TODAY(), DATEDIF(Tabla1[[#This Row],[Fecha de nac]],TODAY(),"y"), ROUNDDOWN((Tabla1[[#This Row],[Fecha Finalización]] -Tabla1[[#This Row],[Fecha de nac]])/365,0)))</f>
        <v>51</v>
      </c>
      <c r="O13" s="168" t="s">
        <v>80</v>
      </c>
      <c r="P13" s="72" t="s">
        <v>81</v>
      </c>
      <c r="Q13" s="73"/>
      <c r="R13" s="78"/>
      <c r="S13" s="78"/>
      <c r="T13" s="78"/>
      <c r="U13" s="240">
        <f>IF(F13="","",Tabla1[[#This Row],[Fecha Inicio grupo]]+3*7-7)</f>
        <v>45686</v>
      </c>
      <c r="V13" s="241">
        <f>IF(F13="","",EDATE(Tabla1[[#This Row],[Fecha Inicio grupo]],3))</f>
        <v>45762</v>
      </c>
      <c r="W13" s="34" t="s">
        <v>82</v>
      </c>
      <c r="X13" s="34" t="s">
        <v>83</v>
      </c>
      <c r="Y13" s="76" t="s">
        <v>90</v>
      </c>
      <c r="Z13" s="76" t="s">
        <v>84</v>
      </c>
      <c r="AA13" s="76" t="s">
        <v>90</v>
      </c>
      <c r="AB13" s="76" t="s">
        <v>84</v>
      </c>
      <c r="AC13" s="76" t="s">
        <v>84</v>
      </c>
      <c r="AD13" s="76" t="s">
        <v>90</v>
      </c>
      <c r="AE13" s="76" t="s">
        <v>84</v>
      </c>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No Asistió</v>
      </c>
      <c r="AQ13" s="39"/>
      <c r="AR13" s="200"/>
      <c r="AS13" s="39"/>
      <c r="AT13" s="28"/>
      <c r="AU13" s="54"/>
      <c r="AV13" s="54"/>
      <c r="AW13" s="54"/>
      <c r="AX13" s="247">
        <f>IF(V13="","",EOMONTH(EDATE(Tabla1[[#This Row],[Fecha Finalización]],2),0))</f>
        <v>45838</v>
      </c>
      <c r="AY13" s="39"/>
      <c r="AZ13" s="249">
        <f>IF(V13="","",EOMONTH(EDATE(Tabla1[[#This Row],[Fecha Finalización]],3),0))</f>
        <v>45869</v>
      </c>
      <c r="BA13" s="39"/>
      <c r="BB13" s="39"/>
      <c r="BC13" s="235" t="s">
        <v>85</v>
      </c>
      <c r="BD13" s="233" t="str">
        <f>IF(F13="","",Tabla1[[#This Row],[sem 01]]&amp;Tabla1[[#This Row],[sem 02]]&amp;Tabla1[[#This Row],[sem 03]])</f>
        <v>FPF</v>
      </c>
      <c r="BE13" s="234" t="str">
        <f>IF(TRIM(F13)="","",$B$1&amp;"-"&amp;SUBSTITUTE(Tabla1[[#This Row],[Mes Inscrito]]," ","")&amp;"-"&amp;SUBSTITUTE(Tabla1[[#This Row],[Dia de clases Inscrito]]," ","")&amp;"-"&amp;SUBSTITUTE(Tabla1[[#This Row],[Horario Inscrito]]," ","")&amp;"-"&amp;Tabla1[[#This Row],[Fecha Inicio grupo]])</f>
        <v>Pucallpa-Enero-Miércoles-7:30a9:30pm-45672</v>
      </c>
      <c r="BF13" s="251" t="str">
        <f>IF(F13="","",Tabla1[[#This Row],[Curso]])</f>
        <v>Conócete a ti mismo</v>
      </c>
      <c r="BG13" s="252" t="str">
        <f>+IF(TRIM(F13)="","",$B$1&amp;"-"&amp;TRIM(Tabla1[[#This Row],[Mes Inscrito]])&amp;"-"&amp;TRIM(Tabla1[[#This Row],[Dia de clases Inscrito]])&amp;"-"&amp;TRIM(Tabla1[[#This Row],[Horario Inscrito]])&amp;"-"&amp;TRIM(Tabla1[[#This Row],[Fecha Inicio grupo]])&amp;"-"&amp;TRIM(Tabla1[[#This Row],[Tipo Incrito]]))</f>
        <v>Pucallpa-Enero-Miércoles-7:30 a 9:30 pm-45672-Inscrito Nuevo</v>
      </c>
      <c r="BH13" s="308"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9">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9" t="str">
        <f>IF(Tabla1[[#This Row],[Fecha Inicio grupo]]="","",IFERROR(VLOOKUP(Tabla1[[#This Row],[Mes de Alta como miembro]],Parámetros!$AM$2:$AN$16,2,0),"01/01/1900"))</f>
        <v>01/01/1900</v>
      </c>
    </row>
    <row r="14" spans="1:79" s="24" customFormat="1" ht="12.75">
      <c r="A14" s="68">
        <v>11</v>
      </c>
      <c r="B14" s="34" t="s">
        <v>72</v>
      </c>
      <c r="C14" s="34" t="s">
        <v>73</v>
      </c>
      <c r="D14" s="42" t="s">
        <v>74</v>
      </c>
      <c r="E14" s="42" t="s">
        <v>75</v>
      </c>
      <c r="F14" s="45">
        <v>45672</v>
      </c>
      <c r="G14" s="45"/>
      <c r="H14" s="311" t="s">
        <v>125</v>
      </c>
      <c r="I14" s="28" t="s">
        <v>126</v>
      </c>
      <c r="J14" s="28" t="s">
        <v>127</v>
      </c>
      <c r="K14" s="69">
        <v>948836992</v>
      </c>
      <c r="L14" s="68" t="s">
        <v>128</v>
      </c>
      <c r="M14" s="260">
        <v>38136</v>
      </c>
      <c r="N14" s="238">
        <f ca="1">IF(Tabla1[[#This Row],[Fecha de nac]]="","",IF(Tabla1[[#This Row],[Fecha Finalización]] &gt;=TODAY(), DATEDIF(Tabla1[[#This Row],[Fecha de nac]],TODAY(),"y"), ROUNDDOWN((Tabla1[[#This Row],[Fecha Finalización]] -Tabla1[[#This Row],[Fecha de nac]])/365,0)))</f>
        <v>20</v>
      </c>
      <c r="O14" s="168" t="s">
        <v>80</v>
      </c>
      <c r="P14" s="72" t="s">
        <v>81</v>
      </c>
      <c r="Q14" s="73"/>
      <c r="R14" s="72"/>
      <c r="S14" s="79"/>
      <c r="T14" s="79"/>
      <c r="U14" s="240">
        <f>IF(F14="","",Tabla1[[#This Row],[Fecha Inicio grupo]]+3*7-7)</f>
        <v>45686</v>
      </c>
      <c r="V14" s="241">
        <f>IF(F14="","",EDATE(Tabla1[[#This Row],[Fecha Inicio grupo]],3))</f>
        <v>45762</v>
      </c>
      <c r="W14" s="34" t="s">
        <v>82</v>
      </c>
      <c r="X14" s="34" t="s">
        <v>83</v>
      </c>
      <c r="Y14" s="76" t="s">
        <v>90</v>
      </c>
      <c r="Z14" s="76" t="s">
        <v>84</v>
      </c>
      <c r="AA14" s="76" t="s">
        <v>90</v>
      </c>
      <c r="AB14" s="76" t="s">
        <v>84</v>
      </c>
      <c r="AC14" s="76" t="s">
        <v>90</v>
      </c>
      <c r="AD14" s="76" t="s">
        <v>90</v>
      </c>
      <c r="AE14" s="76" t="s">
        <v>84</v>
      </c>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No Asistió</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t="s">
        <v>91</v>
      </c>
      <c r="BD14" s="233" t="str">
        <f>IF(F14="","",Tabla1[[#This Row],[sem 01]]&amp;Tabla1[[#This Row],[sem 02]]&amp;Tabla1[[#This Row],[sem 03]])</f>
        <v>FPF</v>
      </c>
      <c r="BE14" s="234" t="str">
        <f>IF(TRIM(F14)="","",$B$1&amp;"-"&amp;SUBSTITUTE(Tabla1[[#This Row],[Mes Inscrito]]," ","")&amp;"-"&amp;SUBSTITUTE(Tabla1[[#This Row],[Dia de clases Inscrito]]," ","")&amp;"-"&amp;SUBSTITUTE(Tabla1[[#This Row],[Horario Inscrito]]," ","")&amp;"-"&amp;Tabla1[[#This Row],[Fecha Inicio grupo]])</f>
        <v>Pucallpa-Enero-Miércoles-7:30a9:30pm-45672</v>
      </c>
      <c r="BF14" s="251" t="str">
        <f>IF(F14="","",Tabla1[[#This Row],[Curso]])</f>
        <v>Conócete a ti mismo</v>
      </c>
      <c r="BG14" s="252" t="str">
        <f>+IF(TRIM(F14)="","",$B$1&amp;"-"&amp;TRIM(Tabla1[[#This Row],[Mes Inscrito]])&amp;"-"&amp;TRIM(Tabla1[[#This Row],[Dia de clases Inscrito]])&amp;"-"&amp;TRIM(Tabla1[[#This Row],[Horario Inscrito]])&amp;"-"&amp;TRIM(Tabla1[[#This Row],[Fecha Inicio grupo]])&amp;"-"&amp;TRIM(Tabla1[[#This Row],[Tipo Incrito]]))</f>
        <v>Pucallpa-Enero-Miércoles-7:30 a 9:30 pm-45672-Inscrito Nuevo</v>
      </c>
      <c r="BH14" s="308"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9">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9" t="str">
        <f>IF(Tabla1[[#This Row],[Fecha Inicio grupo]]="","",IFERROR(VLOOKUP(Tabla1[[#This Row],[Mes de Alta como miembro]],Parámetros!$AM$2:$AN$16,2,0),"01/01/1900"))</f>
        <v>01/01/1900</v>
      </c>
    </row>
    <row r="15" spans="1:79" s="24" customFormat="1" ht="12">
      <c r="A15" s="68">
        <v>12</v>
      </c>
      <c r="B15" s="34" t="s">
        <v>72</v>
      </c>
      <c r="C15" s="34" t="s">
        <v>73</v>
      </c>
      <c r="D15" s="42" t="s">
        <v>74</v>
      </c>
      <c r="E15" s="42" t="s">
        <v>75</v>
      </c>
      <c r="F15" s="45">
        <v>45672</v>
      </c>
      <c r="G15" s="45"/>
      <c r="H15" s="163" t="s">
        <v>129</v>
      </c>
      <c r="I15" s="28" t="s">
        <v>130</v>
      </c>
      <c r="J15" s="28" t="s">
        <v>131</v>
      </c>
      <c r="K15" s="69">
        <v>982650323</v>
      </c>
      <c r="L15" s="68" t="s">
        <v>132</v>
      </c>
      <c r="M15" s="46">
        <v>27169</v>
      </c>
      <c r="N15" s="238">
        <f ca="1">IF(Tabla1[[#This Row],[Fecha de nac]]="","",IF(Tabla1[[#This Row],[Fecha Finalización]] &gt;=TODAY(), DATEDIF(Tabla1[[#This Row],[Fecha de nac]],TODAY(),"y"), ROUNDDOWN((Tabla1[[#This Row],[Fecha Finalización]] -Tabla1[[#This Row],[Fecha de nac]])/365,0)))</f>
        <v>50</v>
      </c>
      <c r="O15" s="168" t="s">
        <v>80</v>
      </c>
      <c r="P15" s="72" t="s">
        <v>81</v>
      </c>
      <c r="Q15" s="73"/>
      <c r="R15" s="72"/>
      <c r="S15" s="79"/>
      <c r="T15" s="79"/>
      <c r="U15" s="240">
        <f>IF(F15="","",Tabla1[[#This Row],[Fecha Inicio grupo]]+3*7-7)</f>
        <v>45686</v>
      </c>
      <c r="V15" s="241">
        <f>IF(F15="","",EDATE(Tabla1[[#This Row],[Fecha Inicio grupo]],3))</f>
        <v>45762</v>
      </c>
      <c r="W15" s="34" t="s">
        <v>82</v>
      </c>
      <c r="X15" s="34" t="s">
        <v>83</v>
      </c>
      <c r="Y15" s="76" t="s">
        <v>90</v>
      </c>
      <c r="Z15" s="76" t="s">
        <v>90</v>
      </c>
      <c r="AA15" s="76" t="s">
        <v>84</v>
      </c>
      <c r="AB15" s="76" t="s">
        <v>84</v>
      </c>
      <c r="AC15" s="76" t="s">
        <v>84</v>
      </c>
      <c r="AD15" s="76" t="s">
        <v>84</v>
      </c>
      <c r="AE15" s="76" t="s">
        <v>90</v>
      </c>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Asistió</v>
      </c>
      <c r="AQ15" s="39"/>
      <c r="AR15" s="200"/>
      <c r="AS15" s="39"/>
      <c r="AT15" s="28"/>
      <c r="AU15" s="54"/>
      <c r="AV15" s="54"/>
      <c r="AW15" s="54"/>
      <c r="AX15" s="247">
        <f>IF(V15="","",EOMONTH(EDATE(Tabla1[[#This Row],[Fecha Finalización]],2),0))</f>
        <v>45838</v>
      </c>
      <c r="AY15" s="39"/>
      <c r="AZ15" s="249">
        <f>IF(V15="","",EOMONTH(EDATE(Tabla1[[#This Row],[Fecha Finalización]],3),0))</f>
        <v>45869</v>
      </c>
      <c r="BA15" s="39"/>
      <c r="BB15" s="39"/>
      <c r="BC15" s="235" t="s">
        <v>85</v>
      </c>
      <c r="BD15" s="233" t="str">
        <f>IF(F15="","",Tabla1[[#This Row],[sem 01]]&amp;Tabla1[[#This Row],[sem 02]]&amp;Tabla1[[#This Row],[sem 03]])</f>
        <v>FFP</v>
      </c>
      <c r="BE15" s="234" t="str">
        <f>IF(TRIM(F15)="","",$B$1&amp;"-"&amp;SUBSTITUTE(Tabla1[[#This Row],[Mes Inscrito]]," ","")&amp;"-"&amp;SUBSTITUTE(Tabla1[[#This Row],[Dia de clases Inscrito]]," ","")&amp;"-"&amp;SUBSTITUTE(Tabla1[[#This Row],[Horario Inscrito]]," ","")&amp;"-"&amp;Tabla1[[#This Row],[Fecha Inicio grupo]])</f>
        <v>Pucallpa-Enero-Miércoles-7:30a9:30pm-45672</v>
      </c>
      <c r="BF15" s="251" t="str">
        <f>IF(F15="","",Tabla1[[#This Row],[Curso]])</f>
        <v>Conócete a ti mismo</v>
      </c>
      <c r="BG15" s="252" t="str">
        <f>+IF(TRIM(F15)="","",$B$1&amp;"-"&amp;TRIM(Tabla1[[#This Row],[Mes Inscrito]])&amp;"-"&amp;TRIM(Tabla1[[#This Row],[Dia de clases Inscrito]])&amp;"-"&amp;TRIM(Tabla1[[#This Row],[Horario Inscrito]])&amp;"-"&amp;TRIM(Tabla1[[#This Row],[Fecha Inicio grupo]])&amp;"-"&amp;TRIM(Tabla1[[#This Row],[Tipo Incrito]]))</f>
        <v>Pucallpa-Enero-Miércoles-7:30 a 9:30 pm-45672-Inscrito Nuevo</v>
      </c>
      <c r="BH15" s="308"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9">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9" t="str">
        <f>IF(Tabla1[[#This Row],[Fecha Inicio grupo]]="","",IFERROR(VLOOKUP(Tabla1[[#This Row],[Mes de Alta como miembro]],Parámetros!$AM$2:$AN$16,2,0),"01/01/1900"))</f>
        <v>01/01/1900</v>
      </c>
    </row>
    <row r="16" spans="1:79" s="24" customFormat="1" ht="12">
      <c r="A16" s="68">
        <v>13</v>
      </c>
      <c r="B16" s="34" t="s">
        <v>72</v>
      </c>
      <c r="C16" s="34" t="s">
        <v>73</v>
      </c>
      <c r="D16" s="42" t="s">
        <v>74</v>
      </c>
      <c r="E16" s="42" t="s">
        <v>75</v>
      </c>
      <c r="F16" s="45">
        <v>45672</v>
      </c>
      <c r="G16" s="45"/>
      <c r="H16" s="163" t="s">
        <v>133</v>
      </c>
      <c r="I16" s="28" t="s">
        <v>134</v>
      </c>
      <c r="J16" s="28" t="s">
        <v>135</v>
      </c>
      <c r="K16" s="69">
        <v>925375683</v>
      </c>
      <c r="L16" s="68" t="s">
        <v>136</v>
      </c>
      <c r="M16" s="46">
        <v>37258</v>
      </c>
      <c r="N16" s="238">
        <f ca="1">IF(Tabla1[[#This Row],[Fecha de nac]]="","",IF(Tabla1[[#This Row],[Fecha Finalización]] &gt;=TODAY(), DATEDIF(Tabla1[[#This Row],[Fecha de nac]],TODAY(),"y"), ROUNDDOWN((Tabla1[[#This Row],[Fecha Finalización]] -Tabla1[[#This Row],[Fecha de nac]])/365,0)))</f>
        <v>23</v>
      </c>
      <c r="O16" s="168" t="s">
        <v>80</v>
      </c>
      <c r="P16" s="72" t="s">
        <v>81</v>
      </c>
      <c r="Q16" s="73"/>
      <c r="R16" s="72"/>
      <c r="S16" s="79"/>
      <c r="T16" s="79"/>
      <c r="U16" s="240">
        <f>IF(F16="","",Tabla1[[#This Row],[Fecha Inicio grupo]]+3*7-7)</f>
        <v>45686</v>
      </c>
      <c r="V16" s="241">
        <f>IF(F16="","",EDATE(Tabla1[[#This Row],[Fecha Inicio grupo]],3))</f>
        <v>45762</v>
      </c>
      <c r="W16" s="34" t="s">
        <v>82</v>
      </c>
      <c r="X16" s="34" t="s">
        <v>83</v>
      </c>
      <c r="Y16" s="76" t="s">
        <v>90</v>
      </c>
      <c r="Z16" s="76" t="s">
        <v>90</v>
      </c>
      <c r="AA16" s="76" t="s">
        <v>84</v>
      </c>
      <c r="AB16" s="76" t="s">
        <v>84</v>
      </c>
      <c r="AC16" s="76" t="s">
        <v>84</v>
      </c>
      <c r="AD16" s="76" t="s">
        <v>90</v>
      </c>
      <c r="AE16" s="76" t="s">
        <v>90</v>
      </c>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Asistió</v>
      </c>
      <c r="AQ16" s="39"/>
      <c r="AR16" s="200"/>
      <c r="AS16" s="39"/>
      <c r="AT16" s="28"/>
      <c r="AU16" s="54"/>
      <c r="AV16" s="54"/>
      <c r="AW16" s="54"/>
      <c r="AX16" s="247">
        <f>IF(V16="","",EOMONTH(EDATE(Tabla1[[#This Row],[Fecha Finalización]],2),0))</f>
        <v>45838</v>
      </c>
      <c r="AY16" s="39"/>
      <c r="AZ16" s="249">
        <f>IF(V16="","",EOMONTH(EDATE(Tabla1[[#This Row],[Fecha Finalización]],3),0))</f>
        <v>45869</v>
      </c>
      <c r="BA16" s="39"/>
      <c r="BB16" s="39"/>
      <c r="BC16" s="235" t="s">
        <v>85</v>
      </c>
      <c r="BD16" s="233" t="str">
        <f>IF(F16="","",Tabla1[[#This Row],[sem 01]]&amp;Tabla1[[#This Row],[sem 02]]&amp;Tabla1[[#This Row],[sem 03]])</f>
        <v>FFP</v>
      </c>
      <c r="BE16" s="234" t="str">
        <f>IF(TRIM(F16)="","",$B$1&amp;"-"&amp;SUBSTITUTE(Tabla1[[#This Row],[Mes Inscrito]]," ","")&amp;"-"&amp;SUBSTITUTE(Tabla1[[#This Row],[Dia de clases Inscrito]]," ","")&amp;"-"&amp;SUBSTITUTE(Tabla1[[#This Row],[Horario Inscrito]]," ","")&amp;"-"&amp;Tabla1[[#This Row],[Fecha Inicio grupo]])</f>
        <v>Pucallpa-Enero-Miércoles-7:30a9:30pm-45672</v>
      </c>
      <c r="BF16" s="251" t="str">
        <f>IF(F16="","",Tabla1[[#This Row],[Curso]])</f>
        <v>Conócete a ti mismo</v>
      </c>
      <c r="BG16" s="252" t="str">
        <f>+IF(TRIM(F16)="","",$B$1&amp;"-"&amp;TRIM(Tabla1[[#This Row],[Mes Inscrito]])&amp;"-"&amp;TRIM(Tabla1[[#This Row],[Dia de clases Inscrito]])&amp;"-"&amp;TRIM(Tabla1[[#This Row],[Horario Inscrito]])&amp;"-"&amp;TRIM(Tabla1[[#This Row],[Fecha Inicio grupo]])&amp;"-"&amp;TRIM(Tabla1[[#This Row],[Tipo Incrito]]))</f>
        <v>Pucallpa-Enero-Miércoles-7:30 a 9:30 pm-45672-Inscrito Nuevo</v>
      </c>
      <c r="BH16" s="308"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9">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9" t="str">
        <f>IF(Tabla1[[#This Row],[Fecha Inicio grupo]]="","",IFERROR(VLOOKUP(Tabla1[[#This Row],[Mes de Alta como miembro]],Parámetros!$AM$2:$AN$16,2,0),"01/01/1900"))</f>
        <v>01/01/1900</v>
      </c>
    </row>
    <row r="17" spans="1:63" s="24" customFormat="1" ht="12">
      <c r="A17" s="68">
        <v>14</v>
      </c>
      <c r="B17" s="34" t="s">
        <v>72</v>
      </c>
      <c r="C17" s="34" t="s">
        <v>73</v>
      </c>
      <c r="D17" s="42" t="s">
        <v>74</v>
      </c>
      <c r="E17" s="42" t="s">
        <v>75</v>
      </c>
      <c r="F17" s="45">
        <v>45672</v>
      </c>
      <c r="G17" s="45"/>
      <c r="H17" s="163" t="s">
        <v>137</v>
      </c>
      <c r="I17" s="28" t="s">
        <v>138</v>
      </c>
      <c r="J17" s="28" t="s">
        <v>139</v>
      </c>
      <c r="K17" s="69">
        <v>986729380</v>
      </c>
      <c r="L17" s="68" t="s">
        <v>140</v>
      </c>
      <c r="M17" s="46">
        <v>33664</v>
      </c>
      <c r="N17" s="238">
        <f ca="1">IF(Tabla1[[#This Row],[Fecha de nac]]="","",IF(Tabla1[[#This Row],[Fecha Finalización]] &gt;=TODAY(), DATEDIF(Tabla1[[#This Row],[Fecha de nac]],TODAY(),"y"), ROUNDDOWN((Tabla1[[#This Row],[Fecha Finalización]] -Tabla1[[#This Row],[Fecha de nac]])/365,0)))</f>
        <v>33</v>
      </c>
      <c r="O17" s="168" t="s">
        <v>80</v>
      </c>
      <c r="P17" s="72" t="s">
        <v>81</v>
      </c>
      <c r="Q17" s="73"/>
      <c r="R17" s="78"/>
      <c r="S17" s="78"/>
      <c r="T17" s="78"/>
      <c r="U17" s="240">
        <f>IF(F17="","",Tabla1[[#This Row],[Fecha Inicio grupo]]+3*7-7)</f>
        <v>45686</v>
      </c>
      <c r="V17" s="241">
        <f>IF(F17="","",EDATE(Tabla1[[#This Row],[Fecha Inicio grupo]],3))</f>
        <v>45762</v>
      </c>
      <c r="W17" s="34" t="s">
        <v>82</v>
      </c>
      <c r="X17" s="34" t="s">
        <v>83</v>
      </c>
      <c r="Y17" s="76" t="s">
        <v>90</v>
      </c>
      <c r="Z17" s="76" t="s">
        <v>84</v>
      </c>
      <c r="AA17" s="76" t="s">
        <v>84</v>
      </c>
      <c r="AB17" s="76" t="s">
        <v>84</v>
      </c>
      <c r="AC17" s="76" t="s">
        <v>84</v>
      </c>
      <c r="AD17" s="76" t="s">
        <v>84</v>
      </c>
      <c r="AE17" s="76" t="s">
        <v>84</v>
      </c>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Asistió</v>
      </c>
      <c r="AQ17" s="39"/>
      <c r="AR17" s="200"/>
      <c r="AS17" s="39"/>
      <c r="AT17" s="28"/>
      <c r="AU17" s="54"/>
      <c r="AV17" s="54"/>
      <c r="AW17" s="54"/>
      <c r="AX17" s="247">
        <f>IF(V17="","",EOMONTH(EDATE(Tabla1[[#This Row],[Fecha Finalización]],2),0))</f>
        <v>45838</v>
      </c>
      <c r="AY17" s="39"/>
      <c r="AZ17" s="249">
        <f>IF(V17="","",EOMONTH(EDATE(Tabla1[[#This Row],[Fecha Finalización]],3),0))</f>
        <v>45869</v>
      </c>
      <c r="BA17" s="39"/>
      <c r="BB17" s="39"/>
      <c r="BC17" s="235" t="s">
        <v>91</v>
      </c>
      <c r="BD17" s="233" t="str">
        <f>IF(F17="","",Tabla1[[#This Row],[sem 01]]&amp;Tabla1[[#This Row],[sem 02]]&amp;Tabla1[[#This Row],[sem 03]])</f>
        <v>FPP</v>
      </c>
      <c r="BE17" s="234" t="str">
        <f>IF(TRIM(F17)="","",$B$1&amp;"-"&amp;SUBSTITUTE(Tabla1[[#This Row],[Mes Inscrito]]," ","")&amp;"-"&amp;SUBSTITUTE(Tabla1[[#This Row],[Dia de clases Inscrito]]," ","")&amp;"-"&amp;SUBSTITUTE(Tabla1[[#This Row],[Horario Inscrito]]," ","")&amp;"-"&amp;Tabla1[[#This Row],[Fecha Inicio grupo]])</f>
        <v>Pucallpa-Enero-Miércoles-7:30a9:30pm-45672</v>
      </c>
      <c r="BF17" s="251" t="str">
        <f>IF(F17="","",Tabla1[[#This Row],[Curso]])</f>
        <v>Conócete a ti mismo</v>
      </c>
      <c r="BG17" s="252" t="str">
        <f>+IF(TRIM(F17)="","",$B$1&amp;"-"&amp;TRIM(Tabla1[[#This Row],[Mes Inscrito]])&amp;"-"&amp;TRIM(Tabla1[[#This Row],[Dia de clases Inscrito]])&amp;"-"&amp;TRIM(Tabla1[[#This Row],[Horario Inscrito]])&amp;"-"&amp;TRIM(Tabla1[[#This Row],[Fecha Inicio grupo]])&amp;"-"&amp;TRIM(Tabla1[[#This Row],[Tipo Incrito]]))</f>
        <v>Pucallpa-Enero-Miércoles-7:30 a 9:30 pm-45672-Inscrito Nuevo</v>
      </c>
      <c r="BH17" s="308"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9">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9" t="str">
        <f>IF(Tabla1[[#This Row],[Fecha Inicio grupo]]="","",IFERROR(VLOOKUP(Tabla1[[#This Row],[Mes de Alta como miembro]],Parámetros!$AM$2:$AN$16,2,0),"01/01/1900"))</f>
        <v>01/01/1900</v>
      </c>
    </row>
    <row r="18" spans="1:63" s="24" customFormat="1" ht="12">
      <c r="A18" s="68">
        <v>15</v>
      </c>
      <c r="B18" s="28" t="s">
        <v>72</v>
      </c>
      <c r="C18" s="34" t="s">
        <v>141</v>
      </c>
      <c r="D18" s="42" t="s">
        <v>74</v>
      </c>
      <c r="E18" s="42" t="s">
        <v>75</v>
      </c>
      <c r="F18" s="45">
        <v>45700</v>
      </c>
      <c r="G18" s="45"/>
      <c r="H18" s="163" t="s">
        <v>142</v>
      </c>
      <c r="I18" s="28" t="s">
        <v>143</v>
      </c>
      <c r="J18" s="28" t="s">
        <v>144</v>
      </c>
      <c r="K18" s="69">
        <v>965430280</v>
      </c>
      <c r="L18" s="68" t="s">
        <v>145</v>
      </c>
      <c r="M18" s="46">
        <v>38964</v>
      </c>
      <c r="N18" s="238">
        <f ca="1">IF(Tabla1[[#This Row],[Fecha de nac]]="","",IF(Tabla1[[#This Row],[Fecha Finalización]] &gt;=TODAY(), DATEDIF(Tabla1[[#This Row],[Fecha de nac]],TODAY(),"y"), ROUNDDOWN((Tabla1[[#This Row],[Fecha Finalización]] -Tabla1[[#This Row],[Fecha de nac]])/365,0)))</f>
        <v>18</v>
      </c>
      <c r="O18" s="168" t="s">
        <v>146</v>
      </c>
      <c r="P18" s="72" t="s">
        <v>81</v>
      </c>
      <c r="Q18" s="73"/>
      <c r="R18" s="72"/>
      <c r="S18" s="79"/>
      <c r="T18" s="79"/>
      <c r="U18" s="240">
        <f>IF(F18="","",Tabla1[[#This Row],[Fecha Inicio grupo]]+3*7-7)</f>
        <v>45714</v>
      </c>
      <c r="V18" s="241">
        <f>IF(F18="","",EDATE(Tabla1[[#This Row],[Fecha Inicio grupo]],3))</f>
        <v>45789</v>
      </c>
      <c r="W18" s="28" t="s">
        <v>147</v>
      </c>
      <c r="X18" s="34" t="s">
        <v>82</v>
      </c>
      <c r="Y18" s="76" t="s">
        <v>84</v>
      </c>
      <c r="Z18" s="76" t="s">
        <v>84</v>
      </c>
      <c r="AA18" s="76" t="s">
        <v>84</v>
      </c>
      <c r="AB18" s="76" t="s">
        <v>84</v>
      </c>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Asistió</v>
      </c>
      <c r="AQ18" s="39"/>
      <c r="AR18" s="200"/>
      <c r="AS18" s="39"/>
      <c r="AT18" s="28"/>
      <c r="AU18" s="54"/>
      <c r="AV18" s="54"/>
      <c r="AW18" s="54"/>
      <c r="AX18" s="247">
        <f>IF(V18="","",EOMONTH(EDATE(Tabla1[[#This Row],[Fecha Finalización]],2),0))</f>
        <v>45869</v>
      </c>
      <c r="AY18" s="39"/>
      <c r="AZ18" s="249">
        <f>IF(V18="","",EOMONTH(EDATE(Tabla1[[#This Row],[Fecha Finalización]],3),0))</f>
        <v>45900</v>
      </c>
      <c r="BA18" s="39"/>
      <c r="BB18" s="39"/>
      <c r="BC18" s="235" t="s">
        <v>85</v>
      </c>
      <c r="BD18" s="233" t="str">
        <f>IF(F18="","",Tabla1[[#This Row],[sem 01]]&amp;Tabla1[[#This Row],[sem 02]]&amp;Tabla1[[#This Row],[sem 03]])</f>
        <v>PPP</v>
      </c>
      <c r="BE18" s="234" t="str">
        <f>IF(TRIM(F18)="","",$B$1&amp;"-"&amp;SUBSTITUTE(Tabla1[[#This Row],[Mes Inscrito]]," ","")&amp;"-"&amp;SUBSTITUTE(Tabla1[[#This Row],[Dia de clases Inscrito]]," ","")&amp;"-"&amp;SUBSTITUTE(Tabla1[[#This Row],[Horario Inscrito]]," ","")&amp;"-"&amp;Tabla1[[#This Row],[Fecha Inicio grupo]])</f>
        <v>Pucallpa-Febrero-Miércoles-7:30a9:30pm-45700</v>
      </c>
      <c r="BF18" s="251" t="str">
        <f>IF(F18="","",Tabla1[[#This Row],[Curso]])</f>
        <v>Conócete a ti mismo</v>
      </c>
      <c r="BG18" s="252" t="str">
        <f>+IF(TRIM(F18)="","",$B$1&amp;"-"&amp;TRIM(Tabla1[[#This Row],[Mes Inscrito]])&amp;"-"&amp;TRIM(Tabla1[[#This Row],[Dia de clases Inscrito]])&amp;"-"&amp;TRIM(Tabla1[[#This Row],[Horario Inscrito]])&amp;"-"&amp;TRIM(Tabla1[[#This Row],[Fecha Inicio grupo]])&amp;"-"&amp;TRIM(Tabla1[[#This Row],[Tipo Incrito]]))</f>
        <v>Pucallpa-Febrero-Miércoles-7:30 a 9:30 pm-45700-Inscrito Nuevo</v>
      </c>
      <c r="BH18" s="308"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9">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09" t="str">
        <f>IF(Tabla1[[#This Row],[Fecha Inicio grupo]]="","",IFERROR(VLOOKUP(Tabla1[[#This Row],[Mes de Alta como miembro]],Parámetros!$AM$2:$AN$16,2,0),"01/01/1900"))</f>
        <v>01/01/1900</v>
      </c>
    </row>
    <row r="19" spans="1:63" s="24" customFormat="1" ht="13.9">
      <c r="A19" s="68">
        <v>16</v>
      </c>
      <c r="B19" s="28" t="s">
        <v>72</v>
      </c>
      <c r="C19" s="34" t="s">
        <v>141</v>
      </c>
      <c r="D19" s="42" t="s">
        <v>74</v>
      </c>
      <c r="E19" s="42" t="s">
        <v>75</v>
      </c>
      <c r="F19" s="45">
        <v>45700</v>
      </c>
      <c r="G19" s="45"/>
      <c r="H19" s="163" t="s">
        <v>148</v>
      </c>
      <c r="I19" s="28" t="s">
        <v>149</v>
      </c>
      <c r="J19" s="28" t="s">
        <v>150</v>
      </c>
      <c r="K19" s="69">
        <v>988213471</v>
      </c>
      <c r="L19" s="68" t="s">
        <v>151</v>
      </c>
      <c r="M19" s="46">
        <v>32857</v>
      </c>
      <c r="N19" s="238">
        <f ca="1">IF(Tabla1[[#This Row],[Fecha de nac]]="","",IF(Tabla1[[#This Row],[Fecha Finalización]] &gt;=TODAY(), DATEDIF(Tabla1[[#This Row],[Fecha de nac]],TODAY(),"y"), ROUNDDOWN((Tabla1[[#This Row],[Fecha Finalización]] -Tabla1[[#This Row],[Fecha de nac]])/365,0)))</f>
        <v>35</v>
      </c>
      <c r="O19" s="168" t="s">
        <v>146</v>
      </c>
      <c r="P19" s="72" t="s">
        <v>81</v>
      </c>
      <c r="Q19" s="73"/>
      <c r="R19" s="72"/>
      <c r="S19" s="79"/>
      <c r="T19" s="79"/>
      <c r="U19" s="242">
        <f>IF(F19="","",Tabla1[[#This Row],[Fecha Inicio grupo]]+3*7-7)</f>
        <v>45714</v>
      </c>
      <c r="V19" s="241">
        <f>IF(F19="","",EDATE(Tabla1[[#This Row],[Fecha Inicio grupo]],3))</f>
        <v>45789</v>
      </c>
      <c r="W19" s="28" t="s">
        <v>147</v>
      </c>
      <c r="X19" s="28" t="s">
        <v>82</v>
      </c>
      <c r="Y19" s="76" t="s">
        <v>84</v>
      </c>
      <c r="Z19" s="76" t="s">
        <v>84</v>
      </c>
      <c r="AA19" s="76" t="s">
        <v>84</v>
      </c>
      <c r="AB19" s="76" t="s">
        <v>84</v>
      </c>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Asistió</v>
      </c>
      <c r="AQ19" s="39"/>
      <c r="AR19" s="200"/>
      <c r="AS19" s="39"/>
      <c r="AT19" s="28"/>
      <c r="AU19" s="55"/>
      <c r="AV19" s="55"/>
      <c r="AW19" s="55"/>
      <c r="AX19" s="248">
        <f>IF(V19="","",EOMONTH(EDATE(Tabla1[[#This Row],[Fecha Finalización]],2),0))</f>
        <v>45869</v>
      </c>
      <c r="AY19" s="39"/>
      <c r="AZ19" s="249">
        <f>IF(V19="","",EOMONTH(EDATE(Tabla1[[#This Row],[Fecha Finalización]],3),0))</f>
        <v>45900</v>
      </c>
      <c r="BA19" s="39"/>
      <c r="BB19" s="39"/>
      <c r="BC19" s="235" t="s">
        <v>85</v>
      </c>
      <c r="BD19" s="233" t="str">
        <f>IF(F19="","",Tabla1[[#This Row],[sem 01]]&amp;Tabla1[[#This Row],[sem 02]]&amp;Tabla1[[#This Row],[sem 03]])</f>
        <v>PPP</v>
      </c>
      <c r="BE19" s="234" t="str">
        <f>IF(TRIM(F19)="","",$B$1&amp;"-"&amp;SUBSTITUTE(Tabla1[[#This Row],[Mes Inscrito]]," ","")&amp;"-"&amp;SUBSTITUTE(Tabla1[[#This Row],[Dia de clases Inscrito]]," ","")&amp;"-"&amp;SUBSTITUTE(Tabla1[[#This Row],[Horario Inscrito]]," ","")&amp;"-"&amp;Tabla1[[#This Row],[Fecha Inicio grupo]])</f>
        <v>Pucallpa-Febrero-Miércoles-7:30a9:30pm-45700</v>
      </c>
      <c r="BF19" s="251" t="str">
        <f>IF(F19="","",Tabla1[[#This Row],[Curso]])</f>
        <v>Conócete a ti mismo</v>
      </c>
      <c r="BG19" s="252" t="str">
        <f>+IF(TRIM(F19)="","",$B$1&amp;"-"&amp;TRIM(Tabla1[[#This Row],[Mes Inscrito]])&amp;"-"&amp;TRIM(Tabla1[[#This Row],[Dia de clases Inscrito]])&amp;"-"&amp;TRIM(Tabla1[[#This Row],[Horario Inscrito]])&amp;"-"&amp;TRIM(Tabla1[[#This Row],[Fecha Inicio grupo]])&amp;"-"&amp;TRIM(Tabla1[[#This Row],[Tipo Incrito]]))</f>
        <v>Pucallpa-Febrero-Miércoles-7:30 a 9:30 pm-45700-Inscrito Nuevo</v>
      </c>
      <c r="BH19" s="308"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9">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09" t="str">
        <f>IF(Tabla1[[#This Row],[Fecha Inicio grupo]]="","",IFERROR(VLOOKUP(Tabla1[[#This Row],[Mes de Alta como miembro]],Parámetros!$AM$2:$AN$16,2,0),"01/01/1900"))</f>
        <v>01/01/1900</v>
      </c>
    </row>
    <row r="20" spans="1:63" s="24" customFormat="1" ht="13.9">
      <c r="A20" s="68">
        <v>17</v>
      </c>
      <c r="B20" s="28" t="s">
        <v>72</v>
      </c>
      <c r="C20" s="34" t="s">
        <v>141</v>
      </c>
      <c r="D20" s="42" t="s">
        <v>74</v>
      </c>
      <c r="E20" s="42" t="s">
        <v>75</v>
      </c>
      <c r="F20" s="45">
        <v>45700</v>
      </c>
      <c r="G20" s="45"/>
      <c r="H20" s="163" t="s">
        <v>152</v>
      </c>
      <c r="I20" s="28" t="s">
        <v>153</v>
      </c>
      <c r="J20" s="28" t="s">
        <v>154</v>
      </c>
      <c r="K20" s="69">
        <v>982611959</v>
      </c>
      <c r="L20" s="68" t="s">
        <v>155</v>
      </c>
      <c r="M20" s="46">
        <v>21976</v>
      </c>
      <c r="N20" s="238">
        <f ca="1">IF(Tabla1[[#This Row],[Fecha de nac]]="","",IF(Tabla1[[#This Row],[Fecha Finalización]] &gt;=TODAY(), DATEDIF(Tabla1[[#This Row],[Fecha de nac]],TODAY(),"y"), ROUNDDOWN((Tabla1[[#This Row],[Fecha Finalización]] -Tabla1[[#This Row],[Fecha de nac]])/365,0)))</f>
        <v>65</v>
      </c>
      <c r="O20" s="168" t="s">
        <v>146</v>
      </c>
      <c r="P20" s="72" t="s">
        <v>96</v>
      </c>
      <c r="Q20" s="73"/>
      <c r="R20" s="78"/>
      <c r="S20" s="78"/>
      <c r="T20" s="78"/>
      <c r="U20" s="242">
        <f>IF(F20="","",Tabla1[[#This Row],[Fecha Inicio grupo]]+3*7-7)</f>
        <v>45714</v>
      </c>
      <c r="V20" s="241">
        <f>IF(F20="","",EDATE(Tabla1[[#This Row],[Fecha Inicio grupo]],3))</f>
        <v>45789</v>
      </c>
      <c r="W20" s="29" t="s">
        <v>147</v>
      </c>
      <c r="X20" s="29" t="s">
        <v>82</v>
      </c>
      <c r="Y20" s="76" t="s">
        <v>84</v>
      </c>
      <c r="Z20" s="76" t="s">
        <v>84</v>
      </c>
      <c r="AA20" s="76" t="s">
        <v>84</v>
      </c>
      <c r="AB20" s="76" t="s">
        <v>90</v>
      </c>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Asistió</v>
      </c>
      <c r="AQ20" s="39"/>
      <c r="AR20" s="200"/>
      <c r="AS20" s="39"/>
      <c r="AT20" s="28"/>
      <c r="AU20" s="55"/>
      <c r="AV20" s="55"/>
      <c r="AW20" s="55"/>
      <c r="AX20" s="248">
        <f>IF(V20="","",EOMONTH(EDATE(Tabla1[[#This Row],[Fecha Finalización]],2),0))</f>
        <v>45869</v>
      </c>
      <c r="AY20" s="39"/>
      <c r="AZ20" s="249">
        <f>IF(V20="","",EOMONTH(EDATE(Tabla1[[#This Row],[Fecha Finalización]],3),0))</f>
        <v>45900</v>
      </c>
      <c r="BA20" s="39"/>
      <c r="BB20" s="39"/>
      <c r="BC20" s="235" t="s">
        <v>91</v>
      </c>
      <c r="BD20" s="233" t="str">
        <f>IF(F20="","",Tabla1[[#This Row],[sem 01]]&amp;Tabla1[[#This Row],[sem 02]]&amp;Tabla1[[#This Row],[sem 03]])</f>
        <v>PPP</v>
      </c>
      <c r="BE20" s="234" t="str">
        <f>IF(TRIM(F20)="","",$B$1&amp;"-"&amp;SUBSTITUTE(Tabla1[[#This Row],[Mes Inscrito]]," ","")&amp;"-"&amp;SUBSTITUTE(Tabla1[[#This Row],[Dia de clases Inscrito]]," ","")&amp;"-"&amp;SUBSTITUTE(Tabla1[[#This Row],[Horario Inscrito]]," ","")&amp;"-"&amp;Tabla1[[#This Row],[Fecha Inicio grupo]])</f>
        <v>Pucallpa-Febrero-Miércoles-7:30a9:30pm-45700</v>
      </c>
      <c r="BF20" s="251" t="str">
        <f>IF(F20="","",Tabla1[[#This Row],[Curso]])</f>
        <v>Conócete a ti mismo</v>
      </c>
      <c r="BG20" s="252" t="str">
        <f>+IF(TRIM(F20)="","",$B$1&amp;"-"&amp;TRIM(Tabla1[[#This Row],[Mes Inscrito]])&amp;"-"&amp;TRIM(Tabla1[[#This Row],[Dia de clases Inscrito]])&amp;"-"&amp;TRIM(Tabla1[[#This Row],[Horario Inscrito]])&amp;"-"&amp;TRIM(Tabla1[[#This Row],[Fecha Inicio grupo]])&amp;"-"&amp;TRIM(Tabla1[[#This Row],[Tipo Incrito]]))</f>
        <v>Pucallpa-Febrero-Miércoles-7:30 a 9:30 pm-45700-Pre-Inscrito</v>
      </c>
      <c r="BH20" s="308"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9">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09" t="str">
        <f>IF(Tabla1[[#This Row],[Fecha Inicio grupo]]="","",IFERROR(VLOOKUP(Tabla1[[#This Row],[Mes de Alta como miembro]],Parámetros!$AM$2:$AN$16,2,0),"01/01/1900"))</f>
        <v>01/01/1900</v>
      </c>
    </row>
    <row r="21" spans="1:63" s="24" customFormat="1" ht="12.75">
      <c r="A21" s="68">
        <v>18</v>
      </c>
      <c r="B21" s="28" t="s">
        <v>72</v>
      </c>
      <c r="C21" s="34" t="s">
        <v>141</v>
      </c>
      <c r="D21" s="42" t="s">
        <v>74</v>
      </c>
      <c r="E21" s="42" t="s">
        <v>75</v>
      </c>
      <c r="F21" s="45">
        <v>45700</v>
      </c>
      <c r="G21" s="45"/>
      <c r="H21" s="163" t="s">
        <v>156</v>
      </c>
      <c r="I21" s="42" t="s">
        <v>157</v>
      </c>
      <c r="J21" s="28" t="s">
        <v>158</v>
      </c>
      <c r="K21" s="69">
        <v>943063177</v>
      </c>
      <c r="L21" s="68" t="s">
        <v>159</v>
      </c>
      <c r="M21" s="46">
        <v>30741</v>
      </c>
      <c r="N21" s="238">
        <f ca="1">IF(Tabla1[[#This Row],[Fecha de nac]]="","",IF(Tabla1[[#This Row],[Fecha Finalización]] &gt;=TODAY(), DATEDIF(Tabla1[[#This Row],[Fecha de nac]],TODAY(),"y"), ROUNDDOWN((Tabla1[[#This Row],[Fecha Finalización]] -Tabla1[[#This Row],[Fecha de nac]])/365,0)))</f>
        <v>41</v>
      </c>
      <c r="O21" s="169" t="s">
        <v>146</v>
      </c>
      <c r="P21" s="34" t="s">
        <v>81</v>
      </c>
      <c r="Q21" s="67"/>
      <c r="R21" s="67"/>
      <c r="S21" s="67"/>
      <c r="T21" s="67"/>
      <c r="U21" s="243">
        <f>IF(F21="","",Tabla1[[#This Row],[Fecha Inicio grupo]]+3*7-7)</f>
        <v>45714</v>
      </c>
      <c r="V21" s="244">
        <f>IF(F21="","",EDATE(Tabla1[[#This Row],[Fecha Inicio grupo]],3))</f>
        <v>45789</v>
      </c>
      <c r="W21" s="29" t="s">
        <v>147</v>
      </c>
      <c r="X21" s="29" t="s">
        <v>82</v>
      </c>
      <c r="Y21" s="76" t="s">
        <v>84</v>
      </c>
      <c r="Z21" s="76" t="s">
        <v>84</v>
      </c>
      <c r="AA21" s="76" t="s">
        <v>90</v>
      </c>
      <c r="AB21" s="76" t="s">
        <v>84</v>
      </c>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Asistió</v>
      </c>
      <c r="AQ21" s="39"/>
      <c r="AR21" s="200"/>
      <c r="AS21" s="39"/>
      <c r="AT21" s="28"/>
      <c r="AU21" s="55"/>
      <c r="AV21" s="55"/>
      <c r="AW21" s="55"/>
      <c r="AX21" s="248">
        <f>IF(V21="","",EOMONTH(EDATE(Tabla1[[#This Row],[Fecha Finalización]],2),0))</f>
        <v>45869</v>
      </c>
      <c r="AY21" s="39"/>
      <c r="AZ21" s="249">
        <f>IF(V21="","",EOMONTH(EDATE(Tabla1[[#This Row],[Fecha Finalización]],3),0))</f>
        <v>45900</v>
      </c>
      <c r="BA21" s="39"/>
      <c r="BB21" s="39"/>
      <c r="BC21" s="235" t="s">
        <v>85</v>
      </c>
      <c r="BD21" s="233" t="str">
        <f>IF(F21="","",Tabla1[[#This Row],[sem 01]]&amp;Tabla1[[#This Row],[sem 02]]&amp;Tabla1[[#This Row],[sem 03]])</f>
        <v>PPF</v>
      </c>
      <c r="BE21" s="234" t="str">
        <f>IF(TRIM(F21)="","",$B$1&amp;"-"&amp;SUBSTITUTE(Tabla1[[#This Row],[Mes Inscrito]]," ","")&amp;"-"&amp;SUBSTITUTE(Tabla1[[#This Row],[Dia de clases Inscrito]]," ","")&amp;"-"&amp;SUBSTITUTE(Tabla1[[#This Row],[Horario Inscrito]]," ","")&amp;"-"&amp;Tabla1[[#This Row],[Fecha Inicio grupo]])</f>
        <v>Pucallpa-Febrero-Miércoles-7:30a9:30pm-45700</v>
      </c>
      <c r="BF21" s="251" t="str">
        <f>IF(F21="","",Tabla1[[#This Row],[Curso]])</f>
        <v>Conócete a ti mismo</v>
      </c>
      <c r="BG21" s="252" t="str">
        <f>+IF(TRIM(F21)="","",$B$1&amp;"-"&amp;TRIM(Tabla1[[#This Row],[Mes Inscrito]])&amp;"-"&amp;TRIM(Tabla1[[#This Row],[Dia de clases Inscrito]])&amp;"-"&amp;TRIM(Tabla1[[#This Row],[Horario Inscrito]])&amp;"-"&amp;TRIM(Tabla1[[#This Row],[Fecha Inicio grupo]])&amp;"-"&amp;TRIM(Tabla1[[#This Row],[Tipo Incrito]]))</f>
        <v>Pucallpa-Febrero-Miércoles-7:30 a 9:30 pm-45700-Inscrito Nuevo</v>
      </c>
      <c r="BH21" s="308"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09">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09" t="str">
        <f>IF(Tabla1[[#This Row],[Fecha Inicio grupo]]="","",IFERROR(VLOOKUP(Tabla1[[#This Row],[Mes de Alta como miembro]],Parámetros!$AM$2:$AN$16,2,0),"01/01/1900"))</f>
        <v>01/01/1900</v>
      </c>
    </row>
    <row r="22" spans="1:63" s="24" customFormat="1" ht="13.9">
      <c r="A22" s="68">
        <v>19</v>
      </c>
      <c r="B22" s="28" t="s">
        <v>72</v>
      </c>
      <c r="C22" s="34" t="s">
        <v>141</v>
      </c>
      <c r="D22" s="42" t="s">
        <v>74</v>
      </c>
      <c r="E22" s="42" t="s">
        <v>75</v>
      </c>
      <c r="F22" s="45">
        <v>45700</v>
      </c>
      <c r="G22" s="45"/>
      <c r="H22" s="163" t="s">
        <v>160</v>
      </c>
      <c r="I22" s="28" t="s">
        <v>161</v>
      </c>
      <c r="J22" s="28" t="s">
        <v>162</v>
      </c>
      <c r="K22" s="69">
        <v>947714544</v>
      </c>
      <c r="L22" s="68" t="s">
        <v>163</v>
      </c>
      <c r="M22" s="46">
        <v>25804</v>
      </c>
      <c r="N22" s="238">
        <f ca="1">IF(Tabla1[[#This Row],[Fecha de nac]]="","",IF(Tabla1[[#This Row],[Fecha Finalización]] &gt;=TODAY(), DATEDIF(Tabla1[[#This Row],[Fecha de nac]],TODAY(),"y"), ROUNDDOWN((Tabla1[[#This Row],[Fecha Finalización]] -Tabla1[[#This Row],[Fecha de nac]])/365,0)))</f>
        <v>54</v>
      </c>
      <c r="O22" s="169" t="s">
        <v>146</v>
      </c>
      <c r="P22" s="70" t="s">
        <v>81</v>
      </c>
      <c r="Q22" s="71"/>
      <c r="R22" s="71"/>
      <c r="S22" s="71"/>
      <c r="T22" s="71"/>
      <c r="U22" s="245">
        <f>IF(F22="","",Tabla1[[#This Row],[Fecha Inicio grupo]]+3*7-7)</f>
        <v>45714</v>
      </c>
      <c r="V22" s="244">
        <f>IF(F22="","",EDATE(Tabla1[[#This Row],[Fecha Inicio grupo]],3))</f>
        <v>45789</v>
      </c>
      <c r="W22" s="29" t="s">
        <v>147</v>
      </c>
      <c r="X22" s="29" t="s">
        <v>82</v>
      </c>
      <c r="Y22" s="76" t="s">
        <v>90</v>
      </c>
      <c r="Z22" s="76" t="s">
        <v>84</v>
      </c>
      <c r="AA22" s="76" t="s">
        <v>84</v>
      </c>
      <c r="AB22" s="76" t="s">
        <v>84</v>
      </c>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Asistió</v>
      </c>
      <c r="AQ22" s="39"/>
      <c r="AR22" s="200"/>
      <c r="AS22" s="39"/>
      <c r="AT22" s="28"/>
      <c r="AU22" s="55"/>
      <c r="AV22" s="55"/>
      <c r="AW22" s="55"/>
      <c r="AX22" s="248">
        <f>IF(V22="","",EOMONTH(EDATE(Tabla1[[#This Row],[Fecha Finalización]],2),0))</f>
        <v>45869</v>
      </c>
      <c r="AY22" s="39"/>
      <c r="AZ22" s="249">
        <f>IF(V22="","",EOMONTH(EDATE(Tabla1[[#This Row],[Fecha Finalización]],3),0))</f>
        <v>45900</v>
      </c>
      <c r="BA22" s="39"/>
      <c r="BB22" s="39"/>
      <c r="BC22" s="235" t="s">
        <v>91</v>
      </c>
      <c r="BD22" s="233" t="str">
        <f>IF(F22="","",Tabla1[[#This Row],[sem 01]]&amp;Tabla1[[#This Row],[sem 02]]&amp;Tabla1[[#This Row],[sem 03]])</f>
        <v>FPP</v>
      </c>
      <c r="BE22" s="234" t="str">
        <f>IF(TRIM(F22)="","",$B$1&amp;"-"&amp;SUBSTITUTE(Tabla1[[#This Row],[Mes Inscrito]]," ","")&amp;"-"&amp;SUBSTITUTE(Tabla1[[#This Row],[Dia de clases Inscrito]]," ","")&amp;"-"&amp;SUBSTITUTE(Tabla1[[#This Row],[Horario Inscrito]]," ","")&amp;"-"&amp;Tabla1[[#This Row],[Fecha Inicio grupo]])</f>
        <v>Pucallpa-Febrero-Miércoles-7:30a9:30pm-45700</v>
      </c>
      <c r="BF22" s="251" t="str">
        <f>IF(F22="","",Tabla1[[#This Row],[Curso]])</f>
        <v>Conócete a ti mismo</v>
      </c>
      <c r="BG22" s="252" t="str">
        <f>+IF(TRIM(F22)="","",$B$1&amp;"-"&amp;TRIM(Tabla1[[#This Row],[Mes Inscrito]])&amp;"-"&amp;TRIM(Tabla1[[#This Row],[Dia de clases Inscrito]])&amp;"-"&amp;TRIM(Tabla1[[#This Row],[Horario Inscrito]])&amp;"-"&amp;TRIM(Tabla1[[#This Row],[Fecha Inicio grupo]])&amp;"-"&amp;TRIM(Tabla1[[#This Row],[Tipo Incrito]]))</f>
        <v>Pucallpa-Febrero-Miércoles-7:30 a 9:30 pm-45700-Inscrito Nuevo</v>
      </c>
      <c r="BH22" s="308"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09">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09" t="str">
        <f>IF(Tabla1[[#This Row],[Fecha Inicio grupo]]="","",IFERROR(VLOOKUP(Tabla1[[#This Row],[Mes de Alta como miembro]],Parámetros!$AM$2:$AN$16,2,0),"01/01/1900"))</f>
        <v>01/01/1900</v>
      </c>
    </row>
    <row r="23" spans="1:63" s="24" customFormat="1" ht="12.75">
      <c r="A23" s="68">
        <v>20</v>
      </c>
      <c r="B23" s="28" t="s">
        <v>72</v>
      </c>
      <c r="C23" s="34" t="s">
        <v>141</v>
      </c>
      <c r="D23" s="42" t="s">
        <v>74</v>
      </c>
      <c r="E23" s="42" t="s">
        <v>75</v>
      </c>
      <c r="F23" s="45">
        <v>45700</v>
      </c>
      <c r="G23" s="45"/>
      <c r="H23" s="163" t="s">
        <v>164</v>
      </c>
      <c r="I23" s="42" t="s">
        <v>165</v>
      </c>
      <c r="J23" s="28" t="s">
        <v>166</v>
      </c>
      <c r="K23" s="69">
        <v>976375751</v>
      </c>
      <c r="L23" s="68"/>
      <c r="M23" s="46">
        <v>33261</v>
      </c>
      <c r="N23" s="238">
        <f ca="1">IF(Tabla1[[#This Row],[Fecha de nac]]="","",IF(Tabla1[[#This Row],[Fecha Finalización]] &gt;=TODAY(), DATEDIF(Tabla1[[#This Row],[Fecha de nac]],TODAY(),"y"), ROUNDDOWN((Tabla1[[#This Row],[Fecha Finalización]] -Tabla1[[#This Row],[Fecha de nac]])/365,0)))</f>
        <v>34</v>
      </c>
      <c r="O23" s="169" t="s">
        <v>146</v>
      </c>
      <c r="P23" s="34" t="s">
        <v>96</v>
      </c>
      <c r="Q23" s="67"/>
      <c r="R23" s="67"/>
      <c r="S23" s="67"/>
      <c r="T23" s="67"/>
      <c r="U23" s="243">
        <f>IF(F23="","",Tabla1[[#This Row],[Fecha Inicio grupo]]+3*7-7)</f>
        <v>45714</v>
      </c>
      <c r="V23" s="244">
        <f>IF(F23="","",EDATE(Tabla1[[#This Row],[Fecha Inicio grupo]],3))</f>
        <v>45789</v>
      </c>
      <c r="W23" s="29" t="s">
        <v>147</v>
      </c>
      <c r="X23" s="29" t="s">
        <v>82</v>
      </c>
      <c r="Y23" s="76" t="s">
        <v>90</v>
      </c>
      <c r="Z23" s="76" t="s">
        <v>90</v>
      </c>
      <c r="AA23" s="76" t="s">
        <v>90</v>
      </c>
      <c r="AB23" s="76" t="s">
        <v>90</v>
      </c>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No Asistió</v>
      </c>
      <c r="AQ23" s="39"/>
      <c r="AR23" s="200"/>
      <c r="AS23" s="39"/>
      <c r="AT23" s="28"/>
      <c r="AU23" s="55"/>
      <c r="AV23" s="55"/>
      <c r="AW23" s="55"/>
      <c r="AX23" s="248">
        <f>IF(V23="","",EOMONTH(EDATE(Tabla1[[#This Row],[Fecha Finalización]],2),0))</f>
        <v>45869</v>
      </c>
      <c r="AY23" s="39"/>
      <c r="AZ23" s="249">
        <f>IF(V23="","",EOMONTH(EDATE(Tabla1[[#This Row],[Fecha Finalización]],3),0))</f>
        <v>45900</v>
      </c>
      <c r="BA23" s="39"/>
      <c r="BB23" s="39"/>
      <c r="BC23" s="235" t="s">
        <v>85</v>
      </c>
      <c r="BD23" s="233" t="str">
        <f>IF(F23="","",Tabla1[[#This Row],[sem 01]]&amp;Tabla1[[#This Row],[sem 02]]&amp;Tabla1[[#This Row],[sem 03]])</f>
        <v>FFF</v>
      </c>
      <c r="BE23" s="234" t="str">
        <f>IF(TRIM(F23)="","",$B$1&amp;"-"&amp;SUBSTITUTE(Tabla1[[#This Row],[Mes Inscrito]]," ","")&amp;"-"&amp;SUBSTITUTE(Tabla1[[#This Row],[Dia de clases Inscrito]]," ","")&amp;"-"&amp;SUBSTITUTE(Tabla1[[#This Row],[Horario Inscrito]]," ","")&amp;"-"&amp;Tabla1[[#This Row],[Fecha Inicio grupo]])</f>
        <v>Pucallpa-Febrero-Miércoles-7:30a9:30pm-45700</v>
      </c>
      <c r="BF23" s="251" t="str">
        <f>IF(F23="","",Tabla1[[#This Row],[Curso]])</f>
        <v>Conócete a ti mismo</v>
      </c>
      <c r="BG23" s="252" t="str">
        <f>+IF(TRIM(F23)="","",$B$1&amp;"-"&amp;TRIM(Tabla1[[#This Row],[Mes Inscrito]])&amp;"-"&amp;TRIM(Tabla1[[#This Row],[Dia de clases Inscrito]])&amp;"-"&amp;TRIM(Tabla1[[#This Row],[Horario Inscrito]])&amp;"-"&amp;TRIM(Tabla1[[#This Row],[Fecha Inicio grupo]])&amp;"-"&amp;TRIM(Tabla1[[#This Row],[Tipo Incrito]]))</f>
        <v>Pucallpa-Febrero-Miércoles-7:30 a 9:30 pm-45700-Pre-Inscrito</v>
      </c>
      <c r="BH23" s="308"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09"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3" s="309" t="str">
        <f>IF(Tabla1[[#This Row],[Fecha Inicio grupo]]="","",IFERROR(VLOOKUP(Tabla1[[#This Row],[Mes de Alta como miembro]],Parámetros!$AM$2:$AN$16,2,0),"01/01/1900"))</f>
        <v>01/01/1900</v>
      </c>
    </row>
    <row r="24" spans="1:63" s="24" customFormat="1" ht="12.75">
      <c r="A24" s="68">
        <v>21</v>
      </c>
      <c r="B24" s="28" t="s">
        <v>72</v>
      </c>
      <c r="C24" s="34" t="s">
        <v>141</v>
      </c>
      <c r="D24" s="42" t="s">
        <v>74</v>
      </c>
      <c r="E24" s="42" t="s">
        <v>75</v>
      </c>
      <c r="F24" s="45">
        <v>45700</v>
      </c>
      <c r="G24" s="45"/>
      <c r="H24" s="163" t="s">
        <v>167</v>
      </c>
      <c r="I24" s="42" t="s">
        <v>168</v>
      </c>
      <c r="J24" s="28" t="s">
        <v>169</v>
      </c>
      <c r="K24" s="69">
        <v>972864174</v>
      </c>
      <c r="L24" s="68" t="s">
        <v>170</v>
      </c>
      <c r="M24" s="46">
        <v>30996</v>
      </c>
      <c r="N24" s="238">
        <f ca="1">IF(Tabla1[[#This Row],[Fecha de nac]]="","",IF(Tabla1[[#This Row],[Fecha Finalización]] &gt;=TODAY(), DATEDIF(Tabla1[[#This Row],[Fecha de nac]],TODAY(),"y"), ROUNDDOWN((Tabla1[[#This Row],[Fecha Finalización]] -Tabla1[[#This Row],[Fecha de nac]])/365,0)))</f>
        <v>40</v>
      </c>
      <c r="O24" s="169" t="s">
        <v>146</v>
      </c>
      <c r="P24" s="34" t="s">
        <v>81</v>
      </c>
      <c r="Q24" s="67"/>
      <c r="R24" s="67"/>
      <c r="S24" s="67"/>
      <c r="T24" s="67"/>
      <c r="U24" s="243">
        <f>IF(F24="","",Tabla1[[#This Row],[Fecha Inicio grupo]]+3*7-7)</f>
        <v>45714</v>
      </c>
      <c r="V24" s="244">
        <f>IF(F24="","",EDATE(Tabla1[[#This Row],[Fecha Inicio grupo]],3))</f>
        <v>45789</v>
      </c>
      <c r="W24" s="29" t="s">
        <v>147</v>
      </c>
      <c r="X24" s="29" t="s">
        <v>82</v>
      </c>
      <c r="Y24" s="76" t="s">
        <v>84</v>
      </c>
      <c r="Z24" s="76" t="s">
        <v>84</v>
      </c>
      <c r="AA24" s="76" t="s">
        <v>90</v>
      </c>
      <c r="AB24" s="76" t="s">
        <v>90</v>
      </c>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Asistió</v>
      </c>
      <c r="AQ24" s="39"/>
      <c r="AR24" s="200"/>
      <c r="AS24" s="39"/>
      <c r="AT24" s="28"/>
      <c r="AU24" s="55"/>
      <c r="AV24" s="55"/>
      <c r="AW24" s="55"/>
      <c r="AX24" s="248">
        <f>IF(V24="","",EOMONTH(EDATE(Tabla1[[#This Row],[Fecha Finalización]],2),0))</f>
        <v>45869</v>
      </c>
      <c r="AY24" s="39"/>
      <c r="AZ24" s="249">
        <f>IF(V24="","",EOMONTH(EDATE(Tabla1[[#This Row],[Fecha Finalización]],3),0))</f>
        <v>45900</v>
      </c>
      <c r="BA24" s="39"/>
      <c r="BB24" s="39"/>
      <c r="BC24" s="235" t="s">
        <v>91</v>
      </c>
      <c r="BD24" s="233" t="str">
        <f>IF(F24="","",Tabla1[[#This Row],[sem 01]]&amp;Tabla1[[#This Row],[sem 02]]&amp;Tabla1[[#This Row],[sem 03]])</f>
        <v>PPF</v>
      </c>
      <c r="BE24" s="234" t="str">
        <f>IF(TRIM(F24)="","",$B$1&amp;"-"&amp;SUBSTITUTE(Tabla1[[#This Row],[Mes Inscrito]]," ","")&amp;"-"&amp;SUBSTITUTE(Tabla1[[#This Row],[Dia de clases Inscrito]]," ","")&amp;"-"&amp;SUBSTITUTE(Tabla1[[#This Row],[Horario Inscrito]]," ","")&amp;"-"&amp;Tabla1[[#This Row],[Fecha Inicio grupo]])</f>
        <v>Pucallpa-Febrero-Miércoles-7:30a9:30pm-45700</v>
      </c>
      <c r="BF24" s="251" t="str">
        <f>IF(F24="","",Tabla1[[#This Row],[Curso]])</f>
        <v>Conócete a ti mismo</v>
      </c>
      <c r="BG24" s="252" t="str">
        <f>+IF(TRIM(F24)="","",$B$1&amp;"-"&amp;TRIM(Tabla1[[#This Row],[Mes Inscrito]])&amp;"-"&amp;TRIM(Tabla1[[#This Row],[Dia de clases Inscrito]])&amp;"-"&amp;TRIM(Tabla1[[#This Row],[Horario Inscrito]])&amp;"-"&amp;TRIM(Tabla1[[#This Row],[Fecha Inicio grupo]])&amp;"-"&amp;TRIM(Tabla1[[#This Row],[Tipo Incrito]]))</f>
        <v>Pucallpa-Febrero-Miércoles-7:30 a 9:30 pm-45700-Inscrito Nuevo</v>
      </c>
      <c r="BH24" s="308"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09">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309" t="str">
        <f>IF(Tabla1[[#This Row],[Fecha Inicio grupo]]="","",IFERROR(VLOOKUP(Tabla1[[#This Row],[Mes de Alta como miembro]],Parámetros!$AM$2:$AN$16,2,0),"01/01/1900"))</f>
        <v>01/01/1900</v>
      </c>
    </row>
    <row r="25" spans="1:63" s="24" customFormat="1" ht="12.75">
      <c r="A25" s="68">
        <v>22</v>
      </c>
      <c r="B25" s="28" t="s">
        <v>72</v>
      </c>
      <c r="C25" s="34" t="s">
        <v>141</v>
      </c>
      <c r="D25" s="42" t="s">
        <v>74</v>
      </c>
      <c r="E25" s="42" t="s">
        <v>75</v>
      </c>
      <c r="F25" s="45">
        <v>45700</v>
      </c>
      <c r="G25" s="45"/>
      <c r="H25" s="163" t="s">
        <v>171</v>
      </c>
      <c r="I25" s="42" t="s">
        <v>172</v>
      </c>
      <c r="J25" s="28" t="s">
        <v>173</v>
      </c>
      <c r="K25" s="69">
        <v>945919601</v>
      </c>
      <c r="L25" s="68"/>
      <c r="M25" s="46">
        <v>27444</v>
      </c>
      <c r="N25" s="238">
        <f ca="1">IF(Tabla1[[#This Row],[Fecha de nac]]="","",IF(Tabla1[[#This Row],[Fecha Finalización]] &gt;=TODAY(), DATEDIF(Tabla1[[#This Row],[Fecha de nac]],TODAY(),"y"), ROUNDDOWN((Tabla1[[#This Row],[Fecha Finalización]] -Tabla1[[#This Row],[Fecha de nac]])/365,0)))</f>
        <v>50</v>
      </c>
      <c r="O25" s="169" t="s">
        <v>146</v>
      </c>
      <c r="P25" s="34" t="s">
        <v>96</v>
      </c>
      <c r="Q25" s="67"/>
      <c r="R25" s="67"/>
      <c r="S25" s="67"/>
      <c r="T25" s="67"/>
      <c r="U25" s="243">
        <f>IF(F25="","",Tabla1[[#This Row],[Fecha Inicio grupo]]+3*7-7)</f>
        <v>45714</v>
      </c>
      <c r="V25" s="244">
        <f>IF(F25="","",EDATE(Tabla1[[#This Row],[Fecha Inicio grupo]],3))</f>
        <v>45789</v>
      </c>
      <c r="W25" s="29" t="s">
        <v>147</v>
      </c>
      <c r="X25" s="29" t="s">
        <v>82</v>
      </c>
      <c r="Y25" s="76" t="s">
        <v>90</v>
      </c>
      <c r="Z25" s="76" t="s">
        <v>84</v>
      </c>
      <c r="AA25" s="76" t="s">
        <v>84</v>
      </c>
      <c r="AB25" s="76" t="s">
        <v>90</v>
      </c>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Asistió</v>
      </c>
      <c r="AQ25" s="39"/>
      <c r="AR25" s="200"/>
      <c r="AS25" s="39"/>
      <c r="AT25" s="28"/>
      <c r="AU25" s="55"/>
      <c r="AV25" s="55"/>
      <c r="AW25" s="55"/>
      <c r="AX25" s="248">
        <f>IF(V25="","",EOMONTH(EDATE(Tabla1[[#This Row],[Fecha Finalización]],2),0))</f>
        <v>45869</v>
      </c>
      <c r="AY25" s="39"/>
      <c r="AZ25" s="249">
        <f>IF(V25="","",EOMONTH(EDATE(Tabla1[[#This Row],[Fecha Finalización]],3),0))</f>
        <v>45900</v>
      </c>
      <c r="BA25" s="39"/>
      <c r="BB25" s="39"/>
      <c r="BC25" s="235" t="s">
        <v>85</v>
      </c>
      <c r="BD25" s="233" t="str">
        <f>IF(F25="","",Tabla1[[#This Row],[sem 01]]&amp;Tabla1[[#This Row],[sem 02]]&amp;Tabla1[[#This Row],[sem 03]])</f>
        <v>FPP</v>
      </c>
      <c r="BE25" s="234" t="str">
        <f>IF(TRIM(F25)="","",$B$1&amp;"-"&amp;SUBSTITUTE(Tabla1[[#This Row],[Mes Inscrito]]," ","")&amp;"-"&amp;SUBSTITUTE(Tabla1[[#This Row],[Dia de clases Inscrito]]," ","")&amp;"-"&amp;SUBSTITUTE(Tabla1[[#This Row],[Horario Inscrito]]," ","")&amp;"-"&amp;Tabla1[[#This Row],[Fecha Inicio grupo]])</f>
        <v>Pucallpa-Febrero-Miércoles-7:30a9:30pm-45700</v>
      </c>
      <c r="BF25" s="251" t="str">
        <f>IF(F25="","",Tabla1[[#This Row],[Curso]])</f>
        <v>Conócete a ti mismo</v>
      </c>
      <c r="BG25" s="252" t="str">
        <f>+IF(TRIM(F25)="","",$B$1&amp;"-"&amp;TRIM(Tabla1[[#This Row],[Mes Inscrito]])&amp;"-"&amp;TRIM(Tabla1[[#This Row],[Dia de clases Inscrito]])&amp;"-"&amp;TRIM(Tabla1[[#This Row],[Horario Inscrito]])&amp;"-"&amp;TRIM(Tabla1[[#This Row],[Fecha Inicio grupo]])&amp;"-"&amp;TRIM(Tabla1[[#This Row],[Tipo Incrito]]))</f>
        <v>Pucallpa-Febrero-Miércoles-7:30 a 9:30 pm-45700-Pre-Inscrito</v>
      </c>
      <c r="BH25" s="308"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09">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09" t="str">
        <f>IF(Tabla1[[#This Row],[Fecha Inicio grupo]]="","",IFERROR(VLOOKUP(Tabla1[[#This Row],[Mes de Alta como miembro]],Parámetros!$AM$2:$AN$16,2,0),"01/01/1900"))</f>
        <v>01/01/1900</v>
      </c>
    </row>
    <row r="26" spans="1:63" s="24" customFormat="1" ht="12.75">
      <c r="A26" s="68">
        <v>23</v>
      </c>
      <c r="B26" s="28" t="s">
        <v>72</v>
      </c>
      <c r="C26" s="34" t="s">
        <v>141</v>
      </c>
      <c r="D26" s="42" t="s">
        <v>74</v>
      </c>
      <c r="E26" s="42" t="s">
        <v>75</v>
      </c>
      <c r="F26" s="45">
        <v>45700</v>
      </c>
      <c r="G26" s="45"/>
      <c r="H26" s="163" t="s">
        <v>174</v>
      </c>
      <c r="I26" s="42" t="s">
        <v>175</v>
      </c>
      <c r="J26" s="28" t="s">
        <v>176</v>
      </c>
      <c r="K26" s="69">
        <v>912213442</v>
      </c>
      <c r="L26" s="68" t="s">
        <v>177</v>
      </c>
      <c r="M26" s="46">
        <v>30183</v>
      </c>
      <c r="N26" s="238">
        <f ca="1">IF(Tabla1[[#This Row],[Fecha de nac]]="","",IF(Tabla1[[#This Row],[Fecha Finalización]] &gt;=TODAY(), DATEDIF(Tabla1[[#This Row],[Fecha de nac]],TODAY(),"y"), ROUNDDOWN((Tabla1[[#This Row],[Fecha Finalización]] -Tabla1[[#This Row],[Fecha de nac]])/365,0)))</f>
        <v>42</v>
      </c>
      <c r="O26" s="169" t="s">
        <v>146</v>
      </c>
      <c r="P26" s="34" t="s">
        <v>96</v>
      </c>
      <c r="Q26" s="67"/>
      <c r="R26" s="67"/>
      <c r="S26" s="67"/>
      <c r="T26" s="67"/>
      <c r="U26" s="243">
        <f>IF(F26="","",Tabla1[[#This Row],[Fecha Inicio grupo]]+3*7-7)</f>
        <v>45714</v>
      </c>
      <c r="V26" s="244">
        <f>IF(F26="","",EDATE(Tabla1[[#This Row],[Fecha Inicio grupo]],3))</f>
        <v>45789</v>
      </c>
      <c r="W26" s="29" t="s">
        <v>147</v>
      </c>
      <c r="X26" s="29" t="s">
        <v>82</v>
      </c>
      <c r="Y26" s="76" t="s">
        <v>90</v>
      </c>
      <c r="Z26" s="76" t="s">
        <v>84</v>
      </c>
      <c r="AA26" s="76" t="s">
        <v>84</v>
      </c>
      <c r="AB26" s="76" t="s">
        <v>84</v>
      </c>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Asistió</v>
      </c>
      <c r="AQ26" s="39"/>
      <c r="AR26" s="200"/>
      <c r="AS26" s="39"/>
      <c r="AT26" s="28"/>
      <c r="AU26" s="55"/>
      <c r="AV26" s="55"/>
      <c r="AW26" s="55"/>
      <c r="AX26" s="248">
        <f>IF(V26="","",EOMONTH(EDATE(Tabla1[[#This Row],[Fecha Finalización]],2),0))</f>
        <v>45869</v>
      </c>
      <c r="AY26" s="39"/>
      <c r="AZ26" s="249">
        <f>IF(V26="","",EOMONTH(EDATE(Tabla1[[#This Row],[Fecha Finalización]],3),0))</f>
        <v>45900</v>
      </c>
      <c r="BA26" s="39"/>
      <c r="BB26" s="39"/>
      <c r="BC26" s="235" t="s">
        <v>91</v>
      </c>
      <c r="BD26" s="233" t="str">
        <f>IF(F26="","",Tabla1[[#This Row],[sem 01]]&amp;Tabla1[[#This Row],[sem 02]]&amp;Tabla1[[#This Row],[sem 03]])</f>
        <v>FPP</v>
      </c>
      <c r="BE26" s="234" t="str">
        <f>IF(TRIM(F26)="","",$B$1&amp;"-"&amp;SUBSTITUTE(Tabla1[[#This Row],[Mes Inscrito]]," ","")&amp;"-"&amp;SUBSTITUTE(Tabla1[[#This Row],[Dia de clases Inscrito]]," ","")&amp;"-"&amp;SUBSTITUTE(Tabla1[[#This Row],[Horario Inscrito]]," ","")&amp;"-"&amp;Tabla1[[#This Row],[Fecha Inicio grupo]])</f>
        <v>Pucallpa-Febrero-Miércoles-7:30a9:30pm-45700</v>
      </c>
      <c r="BF26" s="251" t="str">
        <f>IF(F26="","",Tabla1[[#This Row],[Curso]])</f>
        <v>Conócete a ti mismo</v>
      </c>
      <c r="BG26" s="252" t="str">
        <f>+IF(TRIM(F26)="","",$B$1&amp;"-"&amp;TRIM(Tabla1[[#This Row],[Mes Inscrito]])&amp;"-"&amp;TRIM(Tabla1[[#This Row],[Dia de clases Inscrito]])&amp;"-"&amp;TRIM(Tabla1[[#This Row],[Horario Inscrito]])&amp;"-"&amp;TRIM(Tabla1[[#This Row],[Fecha Inicio grupo]])&amp;"-"&amp;TRIM(Tabla1[[#This Row],[Tipo Incrito]]))</f>
        <v>Pucallpa-Febrero-Miércoles-7:30 a 9:30 pm-45700-Pre-Inscrito</v>
      </c>
      <c r="BH26" s="308"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09">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6" s="309" t="str">
        <f>IF(Tabla1[[#This Row],[Fecha Inicio grupo]]="","",IFERROR(VLOOKUP(Tabla1[[#This Row],[Mes de Alta como miembro]],Parámetros!$AM$2:$AN$16,2,0),"01/01/1900"))</f>
        <v>01/01/1900</v>
      </c>
    </row>
    <row r="27" spans="1:63" s="24" customFormat="1" ht="12.75">
      <c r="A27" s="68">
        <v>24</v>
      </c>
      <c r="B27" s="28" t="s">
        <v>72</v>
      </c>
      <c r="C27" s="34" t="s">
        <v>141</v>
      </c>
      <c r="D27" s="42" t="s">
        <v>74</v>
      </c>
      <c r="E27" s="42" t="s">
        <v>75</v>
      </c>
      <c r="F27" s="45">
        <v>45700</v>
      </c>
      <c r="G27" s="45"/>
      <c r="H27" s="163" t="s">
        <v>178</v>
      </c>
      <c r="I27" s="42" t="s">
        <v>179</v>
      </c>
      <c r="J27" s="28" t="s">
        <v>180</v>
      </c>
      <c r="K27" s="69">
        <v>993592111</v>
      </c>
      <c r="L27" s="68" t="s">
        <v>181</v>
      </c>
      <c r="M27" s="46">
        <v>28526</v>
      </c>
      <c r="N27" s="238">
        <f ca="1">IF(Tabla1[[#This Row],[Fecha de nac]]="","",IF(Tabla1[[#This Row],[Fecha Finalización]] &gt;=TODAY(), DATEDIF(Tabla1[[#This Row],[Fecha de nac]],TODAY(),"y"), ROUNDDOWN((Tabla1[[#This Row],[Fecha Finalización]] -Tabla1[[#This Row],[Fecha de nac]])/365,0)))</f>
        <v>47</v>
      </c>
      <c r="O27" s="169" t="s">
        <v>146</v>
      </c>
      <c r="P27" s="34" t="s">
        <v>81</v>
      </c>
      <c r="Q27" s="67"/>
      <c r="R27" s="67"/>
      <c r="S27" s="67"/>
      <c r="T27" s="67"/>
      <c r="U27" s="243">
        <f>IF(F27="","",Tabla1[[#This Row],[Fecha Inicio grupo]]+3*7-7)</f>
        <v>45714</v>
      </c>
      <c r="V27" s="244">
        <f>IF(F27="","",EDATE(Tabla1[[#This Row],[Fecha Inicio grupo]],3))</f>
        <v>45789</v>
      </c>
      <c r="W27" s="29" t="s">
        <v>147</v>
      </c>
      <c r="X27" s="29" t="s">
        <v>82</v>
      </c>
      <c r="Y27" s="76" t="s">
        <v>84</v>
      </c>
      <c r="Z27" s="76" t="s">
        <v>84</v>
      </c>
      <c r="AA27" s="76" t="s">
        <v>84</v>
      </c>
      <c r="AB27" s="76" t="s">
        <v>90</v>
      </c>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Asistió</v>
      </c>
      <c r="AQ27" s="39"/>
      <c r="AR27" s="200"/>
      <c r="AS27" s="39"/>
      <c r="AT27" s="28"/>
      <c r="AU27" s="55"/>
      <c r="AV27" s="55"/>
      <c r="AW27" s="55"/>
      <c r="AX27" s="248">
        <f>IF(V27="","",EOMONTH(EDATE(Tabla1[[#This Row],[Fecha Finalización]],2),0))</f>
        <v>45869</v>
      </c>
      <c r="AY27" s="39"/>
      <c r="AZ27" s="249">
        <f>IF(V27="","",EOMONTH(EDATE(Tabla1[[#This Row],[Fecha Finalización]],3),0))</f>
        <v>45900</v>
      </c>
      <c r="BA27" s="39"/>
      <c r="BB27" s="39"/>
      <c r="BC27" s="235" t="s">
        <v>91</v>
      </c>
      <c r="BD27" s="233" t="str">
        <f>IF(F27="","",Tabla1[[#This Row],[sem 01]]&amp;Tabla1[[#This Row],[sem 02]]&amp;Tabla1[[#This Row],[sem 03]])</f>
        <v>PPP</v>
      </c>
      <c r="BE27" s="234" t="str">
        <f>IF(TRIM(F27)="","",$B$1&amp;"-"&amp;SUBSTITUTE(Tabla1[[#This Row],[Mes Inscrito]]," ","")&amp;"-"&amp;SUBSTITUTE(Tabla1[[#This Row],[Dia de clases Inscrito]]," ","")&amp;"-"&amp;SUBSTITUTE(Tabla1[[#This Row],[Horario Inscrito]]," ","")&amp;"-"&amp;Tabla1[[#This Row],[Fecha Inicio grupo]])</f>
        <v>Pucallpa-Febrero-Miércoles-7:30a9:30pm-45700</v>
      </c>
      <c r="BF27" s="251" t="str">
        <f>IF(F27="","",Tabla1[[#This Row],[Curso]])</f>
        <v>Conócete a ti mismo</v>
      </c>
      <c r="BG27" s="252" t="str">
        <f>+IF(TRIM(F27)="","",$B$1&amp;"-"&amp;TRIM(Tabla1[[#This Row],[Mes Inscrito]])&amp;"-"&amp;TRIM(Tabla1[[#This Row],[Dia de clases Inscrito]])&amp;"-"&amp;TRIM(Tabla1[[#This Row],[Horario Inscrito]])&amp;"-"&amp;TRIM(Tabla1[[#This Row],[Fecha Inicio grupo]])&amp;"-"&amp;TRIM(Tabla1[[#This Row],[Tipo Incrito]]))</f>
        <v>Pucallpa-Febrero-Miércoles-7:30 a 9:30 pm-45700-Inscrito Nuevo</v>
      </c>
      <c r="BH27" s="308" t="b">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7" s="309">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7" s="309" t="str">
        <f>IF(Tabla1[[#This Row],[Fecha Inicio grupo]]="","",IFERROR(VLOOKUP(Tabla1[[#This Row],[Mes de Alta como miembro]],Parámetros!$AM$2:$AN$16,2,0),"01/01/1900"))</f>
        <v>01/01/1900</v>
      </c>
    </row>
    <row r="28" spans="1:63" s="24" customFormat="1" ht="12.75">
      <c r="A28" s="68">
        <v>25</v>
      </c>
      <c r="B28" s="28" t="s">
        <v>72</v>
      </c>
      <c r="C28" s="34" t="s">
        <v>141</v>
      </c>
      <c r="D28" s="42" t="s">
        <v>74</v>
      </c>
      <c r="E28" s="42" t="s">
        <v>75</v>
      </c>
      <c r="F28" s="45">
        <v>45700</v>
      </c>
      <c r="G28" s="45"/>
      <c r="H28" s="163" t="s">
        <v>182</v>
      </c>
      <c r="I28" s="42" t="s">
        <v>183</v>
      </c>
      <c r="J28" s="28" t="s">
        <v>184</v>
      </c>
      <c r="K28" s="69">
        <v>970187244</v>
      </c>
      <c r="L28" s="68" t="s">
        <v>185</v>
      </c>
      <c r="M28" s="46">
        <v>35545</v>
      </c>
      <c r="N28" s="238">
        <f ca="1">IF(Tabla1[[#This Row],[Fecha de nac]]="","",IF(Tabla1[[#This Row],[Fecha Finalización]] &gt;=TODAY(), DATEDIF(Tabla1[[#This Row],[Fecha de nac]],TODAY(),"y"), ROUNDDOWN((Tabla1[[#This Row],[Fecha Finalización]] -Tabla1[[#This Row],[Fecha de nac]])/365,0)))</f>
        <v>27</v>
      </c>
      <c r="O28" s="169" t="s">
        <v>146</v>
      </c>
      <c r="P28" s="34" t="s">
        <v>81</v>
      </c>
      <c r="Q28" s="67"/>
      <c r="R28" s="67"/>
      <c r="S28" s="67"/>
      <c r="T28" s="67"/>
      <c r="U28" s="243">
        <f>IF(F28="","",Tabla1[[#This Row],[Fecha Inicio grupo]]+3*7-7)</f>
        <v>45714</v>
      </c>
      <c r="V28" s="244">
        <f>IF(F28="","",EDATE(Tabla1[[#This Row],[Fecha Inicio grupo]],3))</f>
        <v>45789</v>
      </c>
      <c r="W28" s="29" t="s">
        <v>147</v>
      </c>
      <c r="X28" s="29" t="s">
        <v>82</v>
      </c>
      <c r="Y28" s="76" t="s">
        <v>84</v>
      </c>
      <c r="Z28" s="76" t="s">
        <v>84</v>
      </c>
      <c r="AA28" s="76" t="s">
        <v>84</v>
      </c>
      <c r="AB28" s="76" t="s">
        <v>84</v>
      </c>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Asistió</v>
      </c>
      <c r="AQ28" s="39"/>
      <c r="AR28" s="200"/>
      <c r="AS28" s="39"/>
      <c r="AT28" s="28"/>
      <c r="AU28" s="55"/>
      <c r="AV28" s="55"/>
      <c r="AW28" s="55"/>
      <c r="AX28" s="248">
        <f>IF(V28="","",EOMONTH(EDATE(Tabla1[[#This Row],[Fecha Finalización]],2),0))</f>
        <v>45869</v>
      </c>
      <c r="AY28" s="39"/>
      <c r="AZ28" s="249">
        <f>IF(V28="","",EOMONTH(EDATE(Tabla1[[#This Row],[Fecha Finalización]],3),0))</f>
        <v>45900</v>
      </c>
      <c r="BA28" s="39"/>
      <c r="BB28" s="39"/>
      <c r="BC28" s="235" t="s">
        <v>85</v>
      </c>
      <c r="BD28" s="233" t="str">
        <f>IF(F28="","",Tabla1[[#This Row],[sem 01]]&amp;Tabla1[[#This Row],[sem 02]]&amp;Tabla1[[#This Row],[sem 03]])</f>
        <v>PPP</v>
      </c>
      <c r="BE28" s="234" t="str">
        <f>IF(TRIM(F28)="","",$B$1&amp;"-"&amp;SUBSTITUTE(Tabla1[[#This Row],[Mes Inscrito]]," ","")&amp;"-"&amp;SUBSTITUTE(Tabla1[[#This Row],[Dia de clases Inscrito]]," ","")&amp;"-"&amp;SUBSTITUTE(Tabla1[[#This Row],[Horario Inscrito]]," ","")&amp;"-"&amp;Tabla1[[#This Row],[Fecha Inicio grupo]])</f>
        <v>Pucallpa-Febrero-Miércoles-7:30a9:30pm-45700</v>
      </c>
      <c r="BF28" s="251" t="str">
        <f>IF(F28="","",Tabla1[[#This Row],[Curso]])</f>
        <v>Conócete a ti mismo</v>
      </c>
      <c r="BG28" s="252" t="str">
        <f>+IF(TRIM(F28)="","",$B$1&amp;"-"&amp;TRIM(Tabla1[[#This Row],[Mes Inscrito]])&amp;"-"&amp;TRIM(Tabla1[[#This Row],[Dia de clases Inscrito]])&amp;"-"&amp;TRIM(Tabla1[[#This Row],[Horario Inscrito]])&amp;"-"&amp;TRIM(Tabla1[[#This Row],[Fecha Inicio grupo]])&amp;"-"&amp;TRIM(Tabla1[[#This Row],[Tipo Incrito]]))</f>
        <v>Pucallpa-Febrero-Miércoles-7:30 a 9:30 pm-45700-Inscrito Nuevo</v>
      </c>
      <c r="BH28" s="308" t="b">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8" s="309">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8" s="309" t="str">
        <f>IF(Tabla1[[#This Row],[Fecha Inicio grupo]]="","",IFERROR(VLOOKUP(Tabla1[[#This Row],[Mes de Alta como miembro]],Parámetros!$AM$2:$AN$16,2,0),"01/01/1900"))</f>
        <v>01/01/1900</v>
      </c>
    </row>
    <row r="29" spans="1:63" s="24" customFormat="1" ht="12.75">
      <c r="A29" s="68">
        <v>26</v>
      </c>
      <c r="B29" s="28" t="s">
        <v>72</v>
      </c>
      <c r="C29" s="34" t="s">
        <v>141</v>
      </c>
      <c r="D29" s="42" t="s">
        <v>74</v>
      </c>
      <c r="E29" s="42" t="s">
        <v>75</v>
      </c>
      <c r="F29" s="45">
        <v>45700</v>
      </c>
      <c r="G29" s="45"/>
      <c r="H29" s="163" t="s">
        <v>186</v>
      </c>
      <c r="I29" s="42" t="s">
        <v>187</v>
      </c>
      <c r="J29" s="28" t="s">
        <v>188</v>
      </c>
      <c r="K29" s="69">
        <v>965076923</v>
      </c>
      <c r="L29" s="68" t="s">
        <v>189</v>
      </c>
      <c r="M29" s="46">
        <v>28578</v>
      </c>
      <c r="N29" s="238">
        <f ca="1">IF(Tabla1[[#This Row],[Fecha de nac]]="","",IF(Tabla1[[#This Row],[Fecha Finalización]] &gt;=TODAY(), DATEDIF(Tabla1[[#This Row],[Fecha de nac]],TODAY(),"y"), ROUNDDOWN((Tabla1[[#This Row],[Fecha Finalización]] -Tabla1[[#This Row],[Fecha de nac]])/365,0)))</f>
        <v>46</v>
      </c>
      <c r="O29" s="169" t="s">
        <v>146</v>
      </c>
      <c r="P29" s="34" t="s">
        <v>81</v>
      </c>
      <c r="Q29" s="67"/>
      <c r="R29" s="67"/>
      <c r="S29" s="67"/>
      <c r="T29" s="67"/>
      <c r="U29" s="243">
        <f>IF(F29="","",Tabla1[[#This Row],[Fecha Inicio grupo]]+3*7-7)</f>
        <v>45714</v>
      </c>
      <c r="V29" s="244">
        <f>IF(F29="","",EDATE(Tabla1[[#This Row],[Fecha Inicio grupo]],3))</f>
        <v>45789</v>
      </c>
      <c r="W29" s="29" t="s">
        <v>147</v>
      </c>
      <c r="X29" s="29" t="s">
        <v>82</v>
      </c>
      <c r="Y29" s="76" t="s">
        <v>90</v>
      </c>
      <c r="Z29" s="76" t="s">
        <v>84</v>
      </c>
      <c r="AA29" s="76" t="s">
        <v>84</v>
      </c>
      <c r="AB29" s="76" t="s">
        <v>84</v>
      </c>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Asistió</v>
      </c>
      <c r="AQ29" s="39"/>
      <c r="AR29" s="200"/>
      <c r="AS29" s="39"/>
      <c r="AT29" s="28"/>
      <c r="AU29" s="55"/>
      <c r="AV29" s="55"/>
      <c r="AW29" s="55"/>
      <c r="AX29" s="248">
        <f>IF(V29="","",EOMONTH(EDATE(Tabla1[[#This Row],[Fecha Finalización]],2),0))</f>
        <v>45869</v>
      </c>
      <c r="AY29" s="39"/>
      <c r="AZ29" s="249">
        <f>IF(V29="","",EOMONTH(EDATE(Tabla1[[#This Row],[Fecha Finalización]],3),0))</f>
        <v>45900</v>
      </c>
      <c r="BA29" s="39"/>
      <c r="BB29" s="39"/>
      <c r="BC29" s="235" t="s">
        <v>85</v>
      </c>
      <c r="BD29" s="233" t="str">
        <f>IF(F29="","",Tabla1[[#This Row],[sem 01]]&amp;Tabla1[[#This Row],[sem 02]]&amp;Tabla1[[#This Row],[sem 03]])</f>
        <v>FPP</v>
      </c>
      <c r="BE29" s="234" t="str">
        <f>IF(TRIM(F29)="","",$B$1&amp;"-"&amp;SUBSTITUTE(Tabla1[[#This Row],[Mes Inscrito]]," ","")&amp;"-"&amp;SUBSTITUTE(Tabla1[[#This Row],[Dia de clases Inscrito]]," ","")&amp;"-"&amp;SUBSTITUTE(Tabla1[[#This Row],[Horario Inscrito]]," ","")&amp;"-"&amp;Tabla1[[#This Row],[Fecha Inicio grupo]])</f>
        <v>Pucallpa-Febrero-Miércoles-7:30a9:30pm-45700</v>
      </c>
      <c r="BF29" s="251" t="str">
        <f>IF(F29="","",Tabla1[[#This Row],[Curso]])</f>
        <v>Conócete a ti mismo</v>
      </c>
      <c r="BG29" s="252" t="str">
        <f>+IF(TRIM(F29)="","",$B$1&amp;"-"&amp;TRIM(Tabla1[[#This Row],[Mes Inscrito]])&amp;"-"&amp;TRIM(Tabla1[[#This Row],[Dia de clases Inscrito]])&amp;"-"&amp;TRIM(Tabla1[[#This Row],[Horario Inscrito]])&amp;"-"&amp;TRIM(Tabla1[[#This Row],[Fecha Inicio grupo]])&amp;"-"&amp;TRIM(Tabla1[[#This Row],[Tipo Incrito]]))</f>
        <v>Pucallpa-Febrero-Miércoles-7:30 a 9:30 pm-45700-Inscrito Nuevo</v>
      </c>
      <c r="BH29" s="308" t="b">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9" s="309">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9" s="309" t="str">
        <f>IF(Tabla1[[#This Row],[Fecha Inicio grupo]]="","",IFERROR(VLOOKUP(Tabla1[[#This Row],[Mes de Alta como miembro]],Parámetros!$AM$2:$AN$16,2,0),"01/01/1900"))</f>
        <v>01/01/1900</v>
      </c>
    </row>
    <row r="30" spans="1:63" s="24" customFormat="1" ht="12.75">
      <c r="A30" s="68">
        <v>27</v>
      </c>
      <c r="B30" s="28" t="s">
        <v>72</v>
      </c>
      <c r="C30" s="34" t="s">
        <v>141</v>
      </c>
      <c r="D30" s="42" t="s">
        <v>74</v>
      </c>
      <c r="E30" s="42" t="s">
        <v>75</v>
      </c>
      <c r="F30" s="45">
        <v>45700</v>
      </c>
      <c r="G30" s="45"/>
      <c r="H30" s="163" t="s">
        <v>190</v>
      </c>
      <c r="I30" s="42" t="s">
        <v>191</v>
      </c>
      <c r="J30" s="28" t="s">
        <v>192</v>
      </c>
      <c r="K30" s="69">
        <v>913766179</v>
      </c>
      <c r="L30" s="68" t="s">
        <v>193</v>
      </c>
      <c r="M30" s="46">
        <v>29007</v>
      </c>
      <c r="N30" s="238">
        <f ca="1">IF(Tabla1[[#This Row],[Fecha de nac]]="","",IF(Tabla1[[#This Row],[Fecha Finalización]] &gt;=TODAY(), DATEDIF(Tabla1[[#This Row],[Fecha de nac]],TODAY(),"y"), ROUNDDOWN((Tabla1[[#This Row],[Fecha Finalización]] -Tabla1[[#This Row],[Fecha de nac]])/365,0)))</f>
        <v>45</v>
      </c>
      <c r="O30" s="169" t="s">
        <v>146</v>
      </c>
      <c r="P30" s="34" t="s">
        <v>96</v>
      </c>
      <c r="Q30" s="67"/>
      <c r="R30" s="67"/>
      <c r="S30" s="67"/>
      <c r="T30" s="67"/>
      <c r="U30" s="243">
        <f>IF(F30="","",Tabla1[[#This Row],[Fecha Inicio grupo]]+3*7-7)</f>
        <v>45714</v>
      </c>
      <c r="V30" s="244">
        <f>IF(F30="","",EDATE(Tabla1[[#This Row],[Fecha Inicio grupo]],3))</f>
        <v>45789</v>
      </c>
      <c r="W30" s="29" t="s">
        <v>147</v>
      </c>
      <c r="X30" s="29" t="s">
        <v>82</v>
      </c>
      <c r="Y30" s="76" t="s">
        <v>90</v>
      </c>
      <c r="Z30" s="76" t="s">
        <v>84</v>
      </c>
      <c r="AA30" s="76" t="s">
        <v>84</v>
      </c>
      <c r="AB30" s="76" t="s">
        <v>84</v>
      </c>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Asistió</v>
      </c>
      <c r="AQ30" s="39"/>
      <c r="AR30" s="200"/>
      <c r="AS30" s="39"/>
      <c r="AT30" s="28"/>
      <c r="AU30" s="55"/>
      <c r="AV30" s="55"/>
      <c r="AW30" s="55"/>
      <c r="AX30" s="248">
        <f>IF(V30="","",EOMONTH(EDATE(Tabla1[[#This Row],[Fecha Finalización]],2),0))</f>
        <v>45869</v>
      </c>
      <c r="AY30" s="39"/>
      <c r="AZ30" s="249">
        <f>IF(V30="","",EOMONTH(EDATE(Tabla1[[#This Row],[Fecha Finalización]],3),0))</f>
        <v>45900</v>
      </c>
      <c r="BA30" s="39"/>
      <c r="BB30" s="39"/>
      <c r="BC30" s="235" t="s">
        <v>85</v>
      </c>
      <c r="BD30" s="233" t="str">
        <f>IF(F30="","",Tabla1[[#This Row],[sem 01]]&amp;Tabla1[[#This Row],[sem 02]]&amp;Tabla1[[#This Row],[sem 03]])</f>
        <v>FPP</v>
      </c>
      <c r="BE30" s="234" t="str">
        <f>IF(TRIM(F30)="","",$B$1&amp;"-"&amp;SUBSTITUTE(Tabla1[[#This Row],[Mes Inscrito]]," ","")&amp;"-"&amp;SUBSTITUTE(Tabla1[[#This Row],[Dia de clases Inscrito]]," ","")&amp;"-"&amp;SUBSTITUTE(Tabla1[[#This Row],[Horario Inscrito]]," ","")&amp;"-"&amp;Tabla1[[#This Row],[Fecha Inicio grupo]])</f>
        <v>Pucallpa-Febrero-Miércoles-7:30a9:30pm-45700</v>
      </c>
      <c r="BF30" s="251" t="str">
        <f>IF(F30="","",Tabla1[[#This Row],[Curso]])</f>
        <v>Conócete a ti mismo</v>
      </c>
      <c r="BG30" s="252" t="str">
        <f>+IF(TRIM(F30)="","",$B$1&amp;"-"&amp;TRIM(Tabla1[[#This Row],[Mes Inscrito]])&amp;"-"&amp;TRIM(Tabla1[[#This Row],[Dia de clases Inscrito]])&amp;"-"&amp;TRIM(Tabla1[[#This Row],[Horario Inscrito]])&amp;"-"&amp;TRIM(Tabla1[[#This Row],[Fecha Inicio grupo]])&amp;"-"&amp;TRIM(Tabla1[[#This Row],[Tipo Incrito]]))</f>
        <v>Pucallpa-Febrero-Miércoles-7:30 a 9:30 pm-45700-Pre-Inscrito</v>
      </c>
      <c r="BH30" s="308" t="b">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0" s="309">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0" s="309" t="str">
        <f>IF(Tabla1[[#This Row],[Fecha Inicio grupo]]="","",IFERROR(VLOOKUP(Tabla1[[#This Row],[Mes de Alta como miembro]],Parámetros!$AM$2:$AN$16,2,0),"01/01/1900"))</f>
        <v>01/01/1900</v>
      </c>
    </row>
    <row r="31" spans="1:63" s="24" customFormat="1" ht="12.75">
      <c r="A31" s="68">
        <v>28</v>
      </c>
      <c r="B31" s="28" t="s">
        <v>72</v>
      </c>
      <c r="C31" s="34" t="s">
        <v>141</v>
      </c>
      <c r="D31" s="42" t="s">
        <v>74</v>
      </c>
      <c r="E31" s="42" t="s">
        <v>75</v>
      </c>
      <c r="F31" s="45">
        <v>45700</v>
      </c>
      <c r="G31" s="45"/>
      <c r="H31" s="163" t="s">
        <v>194</v>
      </c>
      <c r="I31" s="42" t="s">
        <v>195</v>
      </c>
      <c r="J31" s="28" t="s">
        <v>196</v>
      </c>
      <c r="K31" s="69">
        <v>933523807</v>
      </c>
      <c r="L31" s="68" t="s">
        <v>197</v>
      </c>
      <c r="M31" s="46">
        <v>37612</v>
      </c>
      <c r="N31" s="238">
        <f ca="1">IF(Tabla1[[#This Row],[Fecha de nac]]="","",IF(Tabla1[[#This Row],[Fecha Finalización]] &gt;=TODAY(), DATEDIF(Tabla1[[#This Row],[Fecha de nac]],TODAY(),"y"), ROUNDDOWN((Tabla1[[#This Row],[Fecha Finalización]] -Tabla1[[#This Row],[Fecha de nac]])/365,0)))</f>
        <v>22</v>
      </c>
      <c r="O31" s="169" t="s">
        <v>146</v>
      </c>
      <c r="P31" s="34" t="s">
        <v>96</v>
      </c>
      <c r="Q31" s="67"/>
      <c r="R31" s="67"/>
      <c r="S31" s="67"/>
      <c r="T31" s="67"/>
      <c r="U31" s="243">
        <f>IF(F31="","",Tabla1[[#This Row],[Fecha Inicio grupo]]+3*7-7)</f>
        <v>45714</v>
      </c>
      <c r="V31" s="244">
        <f>IF(F31="","",EDATE(Tabla1[[#This Row],[Fecha Inicio grupo]],3))</f>
        <v>45789</v>
      </c>
      <c r="W31" s="29" t="s">
        <v>147</v>
      </c>
      <c r="X31" s="29" t="s">
        <v>82</v>
      </c>
      <c r="Y31" s="76" t="s">
        <v>90</v>
      </c>
      <c r="Z31" s="76" t="s">
        <v>84</v>
      </c>
      <c r="AA31" s="76" t="s">
        <v>84</v>
      </c>
      <c r="AB31" s="76" t="s">
        <v>84</v>
      </c>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Asistió</v>
      </c>
      <c r="AQ31" s="39"/>
      <c r="AR31" s="200"/>
      <c r="AS31" s="39"/>
      <c r="AT31" s="28"/>
      <c r="AU31" s="55"/>
      <c r="AV31" s="55"/>
      <c r="AW31" s="55"/>
      <c r="AX31" s="248">
        <f>IF(V31="","",EOMONTH(EDATE(Tabla1[[#This Row],[Fecha Finalización]],2),0))</f>
        <v>45869</v>
      </c>
      <c r="AY31" s="39"/>
      <c r="AZ31" s="249">
        <f>IF(V31="","",EOMONTH(EDATE(Tabla1[[#This Row],[Fecha Finalización]],3),0))</f>
        <v>45900</v>
      </c>
      <c r="BA31" s="39"/>
      <c r="BB31" s="39"/>
      <c r="BC31" s="235" t="s">
        <v>85</v>
      </c>
      <c r="BD31" s="233" t="str">
        <f>IF(F31="","",Tabla1[[#This Row],[sem 01]]&amp;Tabla1[[#This Row],[sem 02]]&amp;Tabla1[[#This Row],[sem 03]])</f>
        <v>FPP</v>
      </c>
      <c r="BE31" s="234" t="str">
        <f>IF(TRIM(F31)="","",$B$1&amp;"-"&amp;SUBSTITUTE(Tabla1[[#This Row],[Mes Inscrito]]," ","")&amp;"-"&amp;SUBSTITUTE(Tabla1[[#This Row],[Dia de clases Inscrito]]," ","")&amp;"-"&amp;SUBSTITUTE(Tabla1[[#This Row],[Horario Inscrito]]," ","")&amp;"-"&amp;Tabla1[[#This Row],[Fecha Inicio grupo]])</f>
        <v>Pucallpa-Febrero-Miércoles-7:30a9:30pm-45700</v>
      </c>
      <c r="BF31" s="251" t="str">
        <f>IF(F31="","",Tabla1[[#This Row],[Curso]])</f>
        <v>Conócete a ti mismo</v>
      </c>
      <c r="BG31" s="252" t="str">
        <f>+IF(TRIM(F31)="","",$B$1&amp;"-"&amp;TRIM(Tabla1[[#This Row],[Mes Inscrito]])&amp;"-"&amp;TRIM(Tabla1[[#This Row],[Dia de clases Inscrito]])&amp;"-"&amp;TRIM(Tabla1[[#This Row],[Horario Inscrito]])&amp;"-"&amp;TRIM(Tabla1[[#This Row],[Fecha Inicio grupo]])&amp;"-"&amp;TRIM(Tabla1[[#This Row],[Tipo Incrito]]))</f>
        <v>Pucallpa-Febrero-Miércoles-7:30 a 9:30 pm-45700-Pre-Inscrito</v>
      </c>
      <c r="BH31" s="308" t="b">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1" s="309">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1" s="309" t="str">
        <f>IF(Tabla1[[#This Row],[Fecha Inicio grupo]]="","",IFERROR(VLOOKUP(Tabla1[[#This Row],[Mes de Alta como miembro]],Parámetros!$AM$2:$AN$16,2,0),"01/01/1900"))</f>
        <v>01/01/1900</v>
      </c>
    </row>
    <row r="32" spans="1:63" s="24" customFormat="1" ht="12.75">
      <c r="A32" s="68">
        <v>29</v>
      </c>
      <c r="B32" s="28" t="s">
        <v>72</v>
      </c>
      <c r="C32" s="34" t="s">
        <v>141</v>
      </c>
      <c r="D32" s="42" t="s">
        <v>74</v>
      </c>
      <c r="E32" s="42" t="s">
        <v>75</v>
      </c>
      <c r="F32" s="45">
        <v>45700</v>
      </c>
      <c r="G32" s="45"/>
      <c r="H32" s="163" t="s">
        <v>198</v>
      </c>
      <c r="I32" s="261" t="s">
        <v>199</v>
      </c>
      <c r="J32" s="28" t="s">
        <v>200</v>
      </c>
      <c r="K32" s="69">
        <v>977425290</v>
      </c>
      <c r="L32" s="68" t="s">
        <v>201</v>
      </c>
      <c r="M32" s="46">
        <v>36764</v>
      </c>
      <c r="N32" s="238">
        <f ca="1">IF(Tabla1[[#This Row],[Fecha de nac]]="","",IF(Tabla1[[#This Row],[Fecha Finalización]] &gt;=TODAY(), DATEDIF(Tabla1[[#This Row],[Fecha de nac]],TODAY(),"y"), ROUNDDOWN((Tabla1[[#This Row],[Fecha Finalización]] -Tabla1[[#This Row],[Fecha de nac]])/365,0)))</f>
        <v>24</v>
      </c>
      <c r="O32" s="169" t="s">
        <v>146</v>
      </c>
      <c r="P32" s="34" t="s">
        <v>96</v>
      </c>
      <c r="Q32" s="67"/>
      <c r="R32" s="67"/>
      <c r="S32" s="67"/>
      <c r="T32" s="67"/>
      <c r="U32" s="243">
        <f>IF(F32="","",Tabla1[[#This Row],[Fecha Inicio grupo]]+3*7-7)</f>
        <v>45714</v>
      </c>
      <c r="V32" s="244">
        <f>IF(F32="","",EDATE(Tabla1[[#This Row],[Fecha Inicio grupo]],3))</f>
        <v>45789</v>
      </c>
      <c r="W32" s="29" t="s">
        <v>147</v>
      </c>
      <c r="X32" s="29" t="s">
        <v>82</v>
      </c>
      <c r="Y32" s="76" t="s">
        <v>90</v>
      </c>
      <c r="Z32" s="76" t="s">
        <v>84</v>
      </c>
      <c r="AA32" s="76" t="s">
        <v>90</v>
      </c>
      <c r="AB32" s="76" t="s">
        <v>90</v>
      </c>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No Asistió</v>
      </c>
      <c r="AQ32" s="39"/>
      <c r="AR32" s="200"/>
      <c r="AS32" s="39"/>
      <c r="AT32" s="28"/>
      <c r="AU32" s="55"/>
      <c r="AV32" s="55"/>
      <c r="AW32" s="55"/>
      <c r="AX32" s="248">
        <f>IF(V32="","",EOMONTH(EDATE(Tabla1[[#This Row],[Fecha Finalización]],2),0))</f>
        <v>45869</v>
      </c>
      <c r="AY32" s="39"/>
      <c r="AZ32" s="249">
        <f>IF(V32="","",EOMONTH(EDATE(Tabla1[[#This Row],[Fecha Finalización]],3),0))</f>
        <v>45900</v>
      </c>
      <c r="BA32" s="39"/>
      <c r="BB32" s="39"/>
      <c r="BC32" s="235" t="s">
        <v>85</v>
      </c>
      <c r="BD32" s="233" t="str">
        <f>IF(F32="","",Tabla1[[#This Row],[sem 01]]&amp;Tabla1[[#This Row],[sem 02]]&amp;Tabla1[[#This Row],[sem 03]])</f>
        <v>FPF</v>
      </c>
      <c r="BE32" s="234" t="str">
        <f>IF(TRIM(F32)="","",$B$1&amp;"-"&amp;SUBSTITUTE(Tabla1[[#This Row],[Mes Inscrito]]," ","")&amp;"-"&amp;SUBSTITUTE(Tabla1[[#This Row],[Dia de clases Inscrito]]," ","")&amp;"-"&amp;SUBSTITUTE(Tabla1[[#This Row],[Horario Inscrito]]," ","")&amp;"-"&amp;Tabla1[[#This Row],[Fecha Inicio grupo]])</f>
        <v>Pucallpa-Febrero-Miércoles-7:30a9:30pm-45700</v>
      </c>
      <c r="BF32" s="251" t="str">
        <f>IF(F32="","",Tabla1[[#This Row],[Curso]])</f>
        <v>Conócete a ti mismo</v>
      </c>
      <c r="BG32" s="252" t="str">
        <f>+IF(TRIM(F32)="","",$B$1&amp;"-"&amp;TRIM(Tabla1[[#This Row],[Mes Inscrito]])&amp;"-"&amp;TRIM(Tabla1[[#This Row],[Dia de clases Inscrito]])&amp;"-"&amp;TRIM(Tabla1[[#This Row],[Horario Inscrito]])&amp;"-"&amp;TRIM(Tabla1[[#This Row],[Fecha Inicio grupo]])&amp;"-"&amp;TRIM(Tabla1[[#This Row],[Tipo Incrito]]))</f>
        <v>Pucallpa-Febrero-Miércoles-7:30 a 9:30 pm-45700-Pre-Inscrito</v>
      </c>
      <c r="BH32" s="308" t="b">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2" s="309">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2" s="309" t="str">
        <f>IF(Tabla1[[#This Row],[Fecha Inicio grupo]]="","",IFERROR(VLOOKUP(Tabla1[[#This Row],[Mes de Alta como miembro]],Parámetros!$AM$2:$AN$16,2,0),"01/01/1900"))</f>
        <v>01/01/1900</v>
      </c>
    </row>
    <row r="33" spans="1:63" s="24" customFormat="1" ht="12.75">
      <c r="A33" s="68">
        <v>30</v>
      </c>
      <c r="B33" s="28" t="s">
        <v>72</v>
      </c>
      <c r="C33" s="34" t="s">
        <v>141</v>
      </c>
      <c r="D33" s="42" t="s">
        <v>74</v>
      </c>
      <c r="E33" s="42" t="s">
        <v>75</v>
      </c>
      <c r="F33" s="45">
        <v>45700</v>
      </c>
      <c r="G33" s="45"/>
      <c r="H33" s="163"/>
      <c r="I33" s="261" t="s">
        <v>202</v>
      </c>
      <c r="J33" s="28" t="s">
        <v>200</v>
      </c>
      <c r="K33" s="69">
        <v>925756585</v>
      </c>
      <c r="L33" s="68"/>
      <c r="M33" s="46">
        <v>39672</v>
      </c>
      <c r="N33" s="238">
        <f ca="1">IF(Tabla1[[#This Row],[Fecha de nac]]="","",IF(Tabla1[[#This Row],[Fecha Finalización]] &gt;=TODAY(), DATEDIF(Tabla1[[#This Row],[Fecha de nac]],TODAY(),"y"), ROUNDDOWN((Tabla1[[#This Row],[Fecha Finalización]] -Tabla1[[#This Row],[Fecha de nac]])/365,0)))</f>
        <v>16</v>
      </c>
      <c r="O33" s="169" t="s">
        <v>146</v>
      </c>
      <c r="P33" s="34" t="s">
        <v>96</v>
      </c>
      <c r="Q33" s="67"/>
      <c r="R33" s="67"/>
      <c r="S33" s="67"/>
      <c r="T33" s="67"/>
      <c r="U33" s="243">
        <f>IF(F33="","",Tabla1[[#This Row],[Fecha Inicio grupo]]+3*7-7)</f>
        <v>45714</v>
      </c>
      <c r="V33" s="244">
        <f>IF(F33="","",EDATE(Tabla1[[#This Row],[Fecha Inicio grupo]],3))</f>
        <v>45789</v>
      </c>
      <c r="W33" s="29" t="s">
        <v>147</v>
      </c>
      <c r="X33" s="29" t="s">
        <v>82</v>
      </c>
      <c r="Y33" s="76" t="s">
        <v>90</v>
      </c>
      <c r="Z33" s="76" t="s">
        <v>84</v>
      </c>
      <c r="AA33" s="76" t="s">
        <v>90</v>
      </c>
      <c r="AB33" s="76" t="s">
        <v>90</v>
      </c>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No Asistió</v>
      </c>
      <c r="AQ33" s="39"/>
      <c r="AR33" s="200"/>
      <c r="AS33" s="39"/>
      <c r="AT33" s="28"/>
      <c r="AU33" s="55"/>
      <c r="AV33" s="55"/>
      <c r="AW33" s="55"/>
      <c r="AX33" s="248">
        <f>IF(V33="","",EOMONTH(EDATE(Tabla1[[#This Row],[Fecha Finalización]],2),0))</f>
        <v>45869</v>
      </c>
      <c r="AY33" s="39"/>
      <c r="AZ33" s="249">
        <f>IF(V33="","",EOMONTH(EDATE(Tabla1[[#This Row],[Fecha Finalización]],3),0))</f>
        <v>45900</v>
      </c>
      <c r="BA33" s="39"/>
      <c r="BB33" s="39"/>
      <c r="BC33" s="235" t="s">
        <v>85</v>
      </c>
      <c r="BD33" s="233" t="str">
        <f>IF(F33="","",Tabla1[[#This Row],[sem 01]]&amp;Tabla1[[#This Row],[sem 02]]&amp;Tabla1[[#This Row],[sem 03]])</f>
        <v>FPF</v>
      </c>
      <c r="BE33" s="234" t="str">
        <f>IF(TRIM(F33)="","",$B$1&amp;"-"&amp;SUBSTITUTE(Tabla1[[#This Row],[Mes Inscrito]]," ","")&amp;"-"&amp;SUBSTITUTE(Tabla1[[#This Row],[Dia de clases Inscrito]]," ","")&amp;"-"&amp;SUBSTITUTE(Tabla1[[#This Row],[Horario Inscrito]]," ","")&amp;"-"&amp;Tabla1[[#This Row],[Fecha Inicio grupo]])</f>
        <v>Pucallpa-Febrero-Miércoles-7:30a9:30pm-45700</v>
      </c>
      <c r="BF33" s="251" t="str">
        <f>IF(F33="","",Tabla1[[#This Row],[Curso]])</f>
        <v>Conócete a ti mismo</v>
      </c>
      <c r="BG33" s="252" t="str">
        <f>+IF(TRIM(F33)="","",$B$1&amp;"-"&amp;TRIM(Tabla1[[#This Row],[Mes Inscrito]])&amp;"-"&amp;TRIM(Tabla1[[#This Row],[Dia de clases Inscrito]])&amp;"-"&amp;TRIM(Tabla1[[#This Row],[Horario Inscrito]])&amp;"-"&amp;TRIM(Tabla1[[#This Row],[Fecha Inicio grupo]])&amp;"-"&amp;TRIM(Tabla1[[#This Row],[Tipo Incrito]]))</f>
        <v>Pucallpa-Febrero-Miércoles-7:30 a 9:30 pm-45700-Pre-Inscrito</v>
      </c>
      <c r="BH33" s="308" t="b">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3" s="309">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3" s="309" t="str">
        <f>IF(Tabla1[[#This Row],[Fecha Inicio grupo]]="","",IFERROR(VLOOKUP(Tabla1[[#This Row],[Mes de Alta como miembro]],Parámetros!$AM$2:$AN$16,2,0),"01/01/1900"))</f>
        <v>01/01/1900</v>
      </c>
    </row>
    <row r="34" spans="1:63" s="24" customFormat="1" ht="12.75">
      <c r="A34" s="68">
        <v>31</v>
      </c>
      <c r="B34" s="28" t="s">
        <v>72</v>
      </c>
      <c r="C34" s="34" t="s">
        <v>141</v>
      </c>
      <c r="D34" s="42" t="s">
        <v>74</v>
      </c>
      <c r="E34" s="42" t="s">
        <v>75</v>
      </c>
      <c r="F34" s="45">
        <v>45700</v>
      </c>
      <c r="G34" s="45"/>
      <c r="H34" s="163" t="s">
        <v>203</v>
      </c>
      <c r="I34" s="42" t="s">
        <v>204</v>
      </c>
      <c r="J34" s="28" t="s">
        <v>205</v>
      </c>
      <c r="K34" s="69">
        <v>960056869</v>
      </c>
      <c r="L34" s="68" t="s">
        <v>206</v>
      </c>
      <c r="M34" s="46">
        <v>29886</v>
      </c>
      <c r="N34" s="238">
        <f ca="1">IF(Tabla1[[#This Row],[Fecha de nac]]="","",IF(Tabla1[[#This Row],[Fecha Finalización]] &gt;=TODAY(), DATEDIF(Tabla1[[#This Row],[Fecha de nac]],TODAY(),"y"), ROUNDDOWN((Tabla1[[#This Row],[Fecha Finalización]] -Tabla1[[#This Row],[Fecha de nac]])/365,0)))</f>
        <v>43</v>
      </c>
      <c r="O34" s="169" t="s">
        <v>146</v>
      </c>
      <c r="P34" s="34" t="s">
        <v>96</v>
      </c>
      <c r="Q34" s="67"/>
      <c r="R34" s="67"/>
      <c r="S34" s="67"/>
      <c r="T34" s="67"/>
      <c r="U34" s="243">
        <f>IF(F34="","",Tabla1[[#This Row],[Fecha Inicio grupo]]+3*7-7)</f>
        <v>45714</v>
      </c>
      <c r="V34" s="244">
        <f>IF(F34="","",EDATE(Tabla1[[#This Row],[Fecha Inicio grupo]],3))</f>
        <v>45789</v>
      </c>
      <c r="W34" s="29" t="s">
        <v>147</v>
      </c>
      <c r="X34" s="29" t="s">
        <v>82</v>
      </c>
      <c r="Y34" s="76" t="s">
        <v>90</v>
      </c>
      <c r="Z34" s="76" t="s">
        <v>84</v>
      </c>
      <c r="AA34" s="76" t="s">
        <v>90</v>
      </c>
      <c r="AB34" s="76" t="s">
        <v>90</v>
      </c>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No Asistió</v>
      </c>
      <c r="AQ34" s="39"/>
      <c r="AR34" s="200"/>
      <c r="AS34" s="39"/>
      <c r="AT34" s="28"/>
      <c r="AU34" s="55"/>
      <c r="AV34" s="55"/>
      <c r="AW34" s="55"/>
      <c r="AX34" s="248">
        <f>IF(V34="","",EOMONTH(EDATE(Tabla1[[#This Row],[Fecha Finalización]],2),0))</f>
        <v>45869</v>
      </c>
      <c r="AY34" s="39"/>
      <c r="AZ34" s="249">
        <f>IF(V34="","",EOMONTH(EDATE(Tabla1[[#This Row],[Fecha Finalización]],3),0))</f>
        <v>45900</v>
      </c>
      <c r="BA34" s="39"/>
      <c r="BB34" s="39"/>
      <c r="BC34" s="235" t="s">
        <v>85</v>
      </c>
      <c r="BD34" s="233" t="str">
        <f>IF(F34="","",Tabla1[[#This Row],[sem 01]]&amp;Tabla1[[#This Row],[sem 02]]&amp;Tabla1[[#This Row],[sem 03]])</f>
        <v>FPF</v>
      </c>
      <c r="BE34" s="234" t="str">
        <f>IF(TRIM(F34)="","",$B$1&amp;"-"&amp;SUBSTITUTE(Tabla1[[#This Row],[Mes Inscrito]]," ","")&amp;"-"&amp;SUBSTITUTE(Tabla1[[#This Row],[Dia de clases Inscrito]]," ","")&amp;"-"&amp;SUBSTITUTE(Tabla1[[#This Row],[Horario Inscrito]]," ","")&amp;"-"&amp;Tabla1[[#This Row],[Fecha Inicio grupo]])</f>
        <v>Pucallpa-Febrero-Miércoles-7:30a9:30pm-45700</v>
      </c>
      <c r="BF34" s="251" t="str">
        <f>IF(F34="","",Tabla1[[#This Row],[Curso]])</f>
        <v>Conócete a ti mismo</v>
      </c>
      <c r="BG34" s="252" t="str">
        <f>+IF(TRIM(F34)="","",$B$1&amp;"-"&amp;TRIM(Tabla1[[#This Row],[Mes Inscrito]])&amp;"-"&amp;TRIM(Tabla1[[#This Row],[Dia de clases Inscrito]])&amp;"-"&amp;TRIM(Tabla1[[#This Row],[Horario Inscrito]])&amp;"-"&amp;TRIM(Tabla1[[#This Row],[Fecha Inicio grupo]])&amp;"-"&amp;TRIM(Tabla1[[#This Row],[Tipo Incrito]]))</f>
        <v>Pucallpa-Febrero-Miércoles-7:30 a 9:30 pm-45700-Pre-Inscrito</v>
      </c>
      <c r="BH34" s="308" t="b">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4" s="309">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4" s="309" t="str">
        <f>IF(Tabla1[[#This Row],[Fecha Inicio grupo]]="","",IFERROR(VLOOKUP(Tabla1[[#This Row],[Mes de Alta como miembro]],Parámetros!$AM$2:$AN$16,2,0),"01/01/1900"))</f>
        <v>01/01/1900</v>
      </c>
    </row>
    <row r="35" spans="1:63" s="24" customFormat="1" ht="12.75">
      <c r="A35" s="68">
        <v>32</v>
      </c>
      <c r="B35" s="28" t="s">
        <v>72</v>
      </c>
      <c r="C35" s="34" t="s">
        <v>141</v>
      </c>
      <c r="D35" s="42" t="s">
        <v>74</v>
      </c>
      <c r="E35" s="42" t="s">
        <v>75</v>
      </c>
      <c r="F35" s="45">
        <v>45700</v>
      </c>
      <c r="G35" s="45"/>
      <c r="H35" s="163" t="s">
        <v>207</v>
      </c>
      <c r="I35" s="42" t="s">
        <v>208</v>
      </c>
      <c r="J35" s="28" t="s">
        <v>209</v>
      </c>
      <c r="K35" s="69">
        <v>990202723</v>
      </c>
      <c r="L35" s="68" t="s">
        <v>210</v>
      </c>
      <c r="M35" s="46">
        <v>27330</v>
      </c>
      <c r="N35" s="238">
        <f ca="1">IF(Tabla1[[#This Row],[Fecha de nac]]="","",IF(Tabla1[[#This Row],[Fecha Finalización]] &gt;=TODAY(), DATEDIF(Tabla1[[#This Row],[Fecha de nac]],TODAY(),"y"), ROUNDDOWN((Tabla1[[#This Row],[Fecha Finalización]] -Tabla1[[#This Row],[Fecha de nac]])/365,0)))</f>
        <v>50</v>
      </c>
      <c r="O35" s="169" t="s">
        <v>146</v>
      </c>
      <c r="P35" s="34" t="s">
        <v>96</v>
      </c>
      <c r="Q35" s="67"/>
      <c r="R35" s="67"/>
      <c r="S35" s="67"/>
      <c r="T35" s="67"/>
      <c r="U35" s="243">
        <f>IF(F35="","",Tabla1[[#This Row],[Fecha Inicio grupo]]+3*7-7)</f>
        <v>45714</v>
      </c>
      <c r="V35" s="244">
        <f>IF(F35="","",EDATE(Tabla1[[#This Row],[Fecha Inicio grupo]],3))</f>
        <v>45789</v>
      </c>
      <c r="W35" s="29" t="s">
        <v>147</v>
      </c>
      <c r="X35" s="29" t="s">
        <v>82</v>
      </c>
      <c r="Y35" s="76" t="s">
        <v>90</v>
      </c>
      <c r="Z35" s="76" t="s">
        <v>84</v>
      </c>
      <c r="AA35" s="76" t="s">
        <v>84</v>
      </c>
      <c r="AB35" s="76" t="s">
        <v>84</v>
      </c>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Asistió</v>
      </c>
      <c r="AQ35" s="39"/>
      <c r="AR35" s="200"/>
      <c r="AS35" s="39"/>
      <c r="AT35" s="28"/>
      <c r="AU35" s="55"/>
      <c r="AV35" s="55"/>
      <c r="AW35" s="55"/>
      <c r="AX35" s="248">
        <f>IF(V35="","",EOMONTH(EDATE(Tabla1[[#This Row],[Fecha Finalización]],2),0))</f>
        <v>45869</v>
      </c>
      <c r="AY35" s="39"/>
      <c r="AZ35" s="249">
        <f>IF(V35="","",EOMONTH(EDATE(Tabla1[[#This Row],[Fecha Finalización]],3),0))</f>
        <v>45900</v>
      </c>
      <c r="BA35" s="39"/>
      <c r="BB35" s="39"/>
      <c r="BC35" s="235" t="s">
        <v>85</v>
      </c>
      <c r="BD35" s="233" t="str">
        <f>IF(F35="","",Tabla1[[#This Row],[sem 01]]&amp;Tabla1[[#This Row],[sem 02]]&amp;Tabla1[[#This Row],[sem 03]])</f>
        <v>FPP</v>
      </c>
      <c r="BE35" s="234" t="str">
        <f>IF(TRIM(F35)="","",$B$1&amp;"-"&amp;SUBSTITUTE(Tabla1[[#This Row],[Mes Inscrito]]," ","")&amp;"-"&amp;SUBSTITUTE(Tabla1[[#This Row],[Dia de clases Inscrito]]," ","")&amp;"-"&amp;SUBSTITUTE(Tabla1[[#This Row],[Horario Inscrito]]," ","")&amp;"-"&amp;Tabla1[[#This Row],[Fecha Inicio grupo]])</f>
        <v>Pucallpa-Febrero-Miércoles-7:30a9:30pm-45700</v>
      </c>
      <c r="BF35" s="251" t="str">
        <f>IF(F35="","",Tabla1[[#This Row],[Curso]])</f>
        <v>Conócete a ti mismo</v>
      </c>
      <c r="BG35" s="252" t="str">
        <f>+IF(TRIM(F35)="","",$B$1&amp;"-"&amp;TRIM(Tabla1[[#This Row],[Mes Inscrito]])&amp;"-"&amp;TRIM(Tabla1[[#This Row],[Dia de clases Inscrito]])&amp;"-"&amp;TRIM(Tabla1[[#This Row],[Horario Inscrito]])&amp;"-"&amp;TRIM(Tabla1[[#This Row],[Fecha Inicio grupo]])&amp;"-"&amp;TRIM(Tabla1[[#This Row],[Tipo Incrito]]))</f>
        <v>Pucallpa-Febrero-Miércoles-7:30 a 9:30 pm-45700-Pre-Inscrito</v>
      </c>
      <c r="BH35" s="308" t="b">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5" s="309">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5" s="309" t="str">
        <f>IF(Tabla1[[#This Row],[Fecha Inicio grupo]]="","",IFERROR(VLOOKUP(Tabla1[[#This Row],[Mes de Alta como miembro]],Parámetros!$AM$2:$AN$16,2,0),"01/01/1900"))</f>
        <v>01/01/1900</v>
      </c>
    </row>
    <row r="36" spans="1:63" s="24" customFormat="1" ht="12.75">
      <c r="A36" s="68">
        <v>33</v>
      </c>
      <c r="B36" s="28" t="s">
        <v>72</v>
      </c>
      <c r="C36" s="34" t="s">
        <v>141</v>
      </c>
      <c r="D36" s="42" t="s">
        <v>74</v>
      </c>
      <c r="E36" s="42" t="s">
        <v>75</v>
      </c>
      <c r="F36" s="45">
        <v>45700</v>
      </c>
      <c r="G36" s="45"/>
      <c r="H36" s="163" t="s">
        <v>211</v>
      </c>
      <c r="I36" s="42" t="s">
        <v>212</v>
      </c>
      <c r="J36" s="28" t="s">
        <v>213</v>
      </c>
      <c r="K36" s="69">
        <v>944458402</v>
      </c>
      <c r="L36" s="68" t="s">
        <v>214</v>
      </c>
      <c r="M36" s="46">
        <v>34404</v>
      </c>
      <c r="N36" s="238">
        <f ca="1">IF(Tabla1[[#This Row],[Fecha de nac]]="","",IF(Tabla1[[#This Row],[Fecha Finalización]] &gt;=TODAY(), DATEDIF(Tabla1[[#This Row],[Fecha de nac]],TODAY(),"y"), ROUNDDOWN((Tabla1[[#This Row],[Fecha Finalización]] -Tabla1[[#This Row],[Fecha de nac]])/365,0)))</f>
        <v>31</v>
      </c>
      <c r="O36" s="169" t="s">
        <v>146</v>
      </c>
      <c r="P36" s="34" t="s">
        <v>81</v>
      </c>
      <c r="Q36" s="67"/>
      <c r="R36" s="67"/>
      <c r="S36" s="67"/>
      <c r="T36" s="67"/>
      <c r="U36" s="243">
        <f>IF(F36="","",Tabla1[[#This Row],[Fecha Inicio grupo]]+3*7-7)</f>
        <v>45714</v>
      </c>
      <c r="V36" s="244">
        <f>IF(F36="","",EDATE(Tabla1[[#This Row],[Fecha Inicio grupo]],3))</f>
        <v>45789</v>
      </c>
      <c r="W36" s="29" t="s">
        <v>147</v>
      </c>
      <c r="X36" s="29" t="s">
        <v>82</v>
      </c>
      <c r="Y36" s="76" t="s">
        <v>90</v>
      </c>
      <c r="Z36" s="76" t="s">
        <v>84</v>
      </c>
      <c r="AA36" s="76" t="s">
        <v>84</v>
      </c>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Asistió</v>
      </c>
      <c r="AQ36" s="39"/>
      <c r="AR36" s="200"/>
      <c r="AS36" s="39"/>
      <c r="AT36" s="28"/>
      <c r="AU36" s="55"/>
      <c r="AV36" s="55"/>
      <c r="AW36" s="55"/>
      <c r="AX36" s="248">
        <f>IF(V36="","",EOMONTH(EDATE(Tabla1[[#This Row],[Fecha Finalización]],2),0))</f>
        <v>45869</v>
      </c>
      <c r="AY36" s="39"/>
      <c r="AZ36" s="249">
        <f>IF(V36="","",EOMONTH(EDATE(Tabla1[[#This Row],[Fecha Finalización]],3),0))</f>
        <v>45900</v>
      </c>
      <c r="BA36" s="39"/>
      <c r="BB36" s="39"/>
      <c r="BC36" s="235" t="s">
        <v>91</v>
      </c>
      <c r="BD36" s="233" t="str">
        <f>IF(F36="","",Tabla1[[#This Row],[sem 01]]&amp;Tabla1[[#This Row],[sem 02]]&amp;Tabla1[[#This Row],[sem 03]])</f>
        <v>FPP</v>
      </c>
      <c r="BE36" s="234" t="str">
        <f>IF(TRIM(F36)="","",$B$1&amp;"-"&amp;SUBSTITUTE(Tabla1[[#This Row],[Mes Inscrito]]," ","")&amp;"-"&amp;SUBSTITUTE(Tabla1[[#This Row],[Dia de clases Inscrito]]," ","")&amp;"-"&amp;SUBSTITUTE(Tabla1[[#This Row],[Horario Inscrito]]," ","")&amp;"-"&amp;Tabla1[[#This Row],[Fecha Inicio grupo]])</f>
        <v>Pucallpa-Febrero-Miércoles-7:30a9:30pm-45700</v>
      </c>
      <c r="BF36" s="251" t="str">
        <f>IF(F36="","",Tabla1[[#This Row],[Curso]])</f>
        <v>Conócete a ti mismo</v>
      </c>
      <c r="BG36" s="252" t="str">
        <f>+IF(TRIM(F36)="","",$B$1&amp;"-"&amp;TRIM(Tabla1[[#This Row],[Mes Inscrito]])&amp;"-"&amp;TRIM(Tabla1[[#This Row],[Dia de clases Inscrito]])&amp;"-"&amp;TRIM(Tabla1[[#This Row],[Horario Inscrito]])&amp;"-"&amp;TRIM(Tabla1[[#This Row],[Fecha Inicio grupo]])&amp;"-"&amp;TRIM(Tabla1[[#This Row],[Tipo Incrito]]))</f>
        <v>Pucallpa-Febrero-Miércoles-7:30 a 9:30 pm-45700-Inscrito Nuevo</v>
      </c>
      <c r="BH36" s="308" t="b">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6" s="309">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6" s="309" t="str">
        <f>IF(Tabla1[[#This Row],[Fecha Inicio grupo]]="","",IFERROR(VLOOKUP(Tabla1[[#This Row],[Mes de Alta como miembro]],Parámetros!$AM$2:$AN$16,2,0),"01/01/1900"))</f>
        <v>01/01/1900</v>
      </c>
    </row>
    <row r="37" spans="1:63" s="24" customFormat="1" ht="12.75">
      <c r="A37" s="68">
        <v>34</v>
      </c>
      <c r="B37" s="29" t="s">
        <v>72</v>
      </c>
      <c r="C37" s="34" t="s">
        <v>141</v>
      </c>
      <c r="D37" s="42" t="s">
        <v>74</v>
      </c>
      <c r="E37" s="42" t="s">
        <v>75</v>
      </c>
      <c r="F37" s="45">
        <v>45700</v>
      </c>
      <c r="G37" s="45"/>
      <c r="H37" s="163" t="s">
        <v>215</v>
      </c>
      <c r="I37" s="42" t="s">
        <v>216</v>
      </c>
      <c r="J37" s="28" t="s">
        <v>217</v>
      </c>
      <c r="K37" s="69">
        <v>964692112</v>
      </c>
      <c r="L37" s="68" t="s">
        <v>218</v>
      </c>
      <c r="M37" s="46">
        <v>26479</v>
      </c>
      <c r="N37" s="238">
        <f ca="1">IF(Tabla1[[#This Row],[Fecha de nac]]="","",IF(Tabla1[[#This Row],[Fecha Finalización]] &gt;=TODAY(), DATEDIF(Tabla1[[#This Row],[Fecha de nac]],TODAY(),"y"), ROUNDDOWN((Tabla1[[#This Row],[Fecha Finalización]] -Tabla1[[#This Row],[Fecha de nac]])/365,0)))</f>
        <v>52</v>
      </c>
      <c r="O37" s="169" t="s">
        <v>146</v>
      </c>
      <c r="P37" s="34" t="s">
        <v>81</v>
      </c>
      <c r="Q37" s="67"/>
      <c r="R37" s="67"/>
      <c r="S37" s="67"/>
      <c r="T37" s="67"/>
      <c r="U37" s="243">
        <f>IF(F37="","",Tabla1[[#This Row],[Fecha Inicio grupo]]+3*7-7)</f>
        <v>45714</v>
      </c>
      <c r="V37" s="244">
        <f>IF(F37="","",EDATE(Tabla1[[#This Row],[Fecha Inicio grupo]],3))</f>
        <v>45789</v>
      </c>
      <c r="W37" s="29" t="s">
        <v>147</v>
      </c>
      <c r="X37" s="29" t="s">
        <v>82</v>
      </c>
      <c r="Y37" s="76" t="s">
        <v>90</v>
      </c>
      <c r="Z37" s="76" t="s">
        <v>90</v>
      </c>
      <c r="AA37" s="76" t="s">
        <v>84</v>
      </c>
      <c r="AB37" s="76" t="s">
        <v>84</v>
      </c>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Asistió</v>
      </c>
      <c r="AQ37" s="39"/>
      <c r="AR37" s="200"/>
      <c r="AS37" s="39"/>
      <c r="AT37" s="28"/>
      <c r="AU37" s="55"/>
      <c r="AV37" s="55"/>
      <c r="AW37" s="55"/>
      <c r="AX37" s="248">
        <f>IF(V37="","",EOMONTH(EDATE(Tabla1[[#This Row],[Fecha Finalización]],2),0))</f>
        <v>45869</v>
      </c>
      <c r="AY37" s="39"/>
      <c r="AZ37" s="249">
        <f>IF(V37="","",EOMONTH(EDATE(Tabla1[[#This Row],[Fecha Finalización]],3),0))</f>
        <v>45900</v>
      </c>
      <c r="BA37" s="39"/>
      <c r="BB37" s="39"/>
      <c r="BC37" s="235"/>
      <c r="BD37" s="233" t="str">
        <f>IF(F37="","",Tabla1[[#This Row],[sem 01]]&amp;Tabla1[[#This Row],[sem 02]]&amp;Tabla1[[#This Row],[sem 03]])</f>
        <v>FFP</v>
      </c>
      <c r="BE37" s="234" t="str">
        <f>IF(TRIM(F37)="","",$B$1&amp;"-"&amp;SUBSTITUTE(Tabla1[[#This Row],[Mes Inscrito]]," ","")&amp;"-"&amp;SUBSTITUTE(Tabla1[[#This Row],[Dia de clases Inscrito]]," ","")&amp;"-"&amp;SUBSTITUTE(Tabla1[[#This Row],[Horario Inscrito]]," ","")&amp;"-"&amp;Tabla1[[#This Row],[Fecha Inicio grupo]])</f>
        <v>Pucallpa-Febrero-Miércoles-7:30a9:30pm-45700</v>
      </c>
      <c r="BF37" s="251" t="str">
        <f>IF(F37="","",Tabla1[[#This Row],[Curso]])</f>
        <v>Conócete a ti mismo</v>
      </c>
      <c r="BG37" s="252" t="str">
        <f>+IF(TRIM(F37)="","",$B$1&amp;"-"&amp;TRIM(Tabla1[[#This Row],[Mes Inscrito]])&amp;"-"&amp;TRIM(Tabla1[[#This Row],[Dia de clases Inscrito]])&amp;"-"&amp;TRIM(Tabla1[[#This Row],[Horario Inscrito]])&amp;"-"&amp;TRIM(Tabla1[[#This Row],[Fecha Inicio grupo]])&amp;"-"&amp;TRIM(Tabla1[[#This Row],[Tipo Incrito]]))</f>
        <v>Pucallpa-Febrero-Miércoles-7:30 a 9:30 pm-45700-Inscrito Nuevo</v>
      </c>
      <c r="BH37" s="308" t="b">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7" s="309">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7" s="309" t="str">
        <f>IF(Tabla1[[#This Row],[Fecha Inicio grupo]]="","",IFERROR(VLOOKUP(Tabla1[[#This Row],[Mes de Alta como miembro]],Parámetros!$AM$2:$AN$16,2,0),"01/01/1900"))</f>
        <v>01/01/1900</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7"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7"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7"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7"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7"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7"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7"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7"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7"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7"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7"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7"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7"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7"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7"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7"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7"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7"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7"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7"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7"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7"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7"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7"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7"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7"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7"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7"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7"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7"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7"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7"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7"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7"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7"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7"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7"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7"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7"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7"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7"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7"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7"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7"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7"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7"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7"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7"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7"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7"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7"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7"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7"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7"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7"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7"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7"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7"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7"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7"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7"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7"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7"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7"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7"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7"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7"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7"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7"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7"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7"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7"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7"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7"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7"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7"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7"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7"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7"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7"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7"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7"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7"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7"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7"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7"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7"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7"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7"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7"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7"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7"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7"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7"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7"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7"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7"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7"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7"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7"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7"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7"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7"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7"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7"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7"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7"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7"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7"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7"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7"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7"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7"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7"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7"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7"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7"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7"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7"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7"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7"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7"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7"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7"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7"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7"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7"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7"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7"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7"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7"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7"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7"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7"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7"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7"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7"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7"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7"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7"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7"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7"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7"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7"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7"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7"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7"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7"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7"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7"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7"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7"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7"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7"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7"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7"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7"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7"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7"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7"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7"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7"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7"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7"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7"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7"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7"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7"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7"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7"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7"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7"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7"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7"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7"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7"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7"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7"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7"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7"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7"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7"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7"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7"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7"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7"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7"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7"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7"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7"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7"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7"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7"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7"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7"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7"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7"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7"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7"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7"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7"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7"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7"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7"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7"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7"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7"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7"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7"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7"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7"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7"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7"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7"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7"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7"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7"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7"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7"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7"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7"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7"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7"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7"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7"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7"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7"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7"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7"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7"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7"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7"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7"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7"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7"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7"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7"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7"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7"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7"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7"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7"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7"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7"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7"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7"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7"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7"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7"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7"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7"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7"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7"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7"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7"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7"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7"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7"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7"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7"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7"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7"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7"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7"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7"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7"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7"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7"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7"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7"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7"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7"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7"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7"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7"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7"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7"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7"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7"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7"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7"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7"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7"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7"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7"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7"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7"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7"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7"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7"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7"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7"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7"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7"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7"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7"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7"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6jRc9SUVbwsCsQEaPOA9x5cXJvskqrTbVzMvw8wPIykApJPlwmzkTUrCUIEfYWkGsytuguCRV0ilL8E3pMhujg==" saltValue="sHGWswvbTnu9BGHCW2qfc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5169E392-1739-4DF9-B960-5492037D87FC}">
          <x14:formula1>
            <xm:f>Parámetros!$AA$2:$AA$8</xm:f>
          </x14:formula1>
          <xm:sqref>P6:P1099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5C972EF4-65E8-42E1-BAB0-5E8B47A8141F}">
          <x14:formula1>
            <xm:f>Parámetros!$AA$2:$AA$10</xm:f>
          </x14:formula1>
          <xm:sqref>P4:P5</xm:sqref>
        </x14:dataValidation>
        <x14:dataValidation type="list" allowBlank="1" showInputMessage="1" showErrorMessage="1" xr:uid="{2C4D57F2-F989-429D-9F5A-115419BA0194}">
          <x14:formula1>
            <xm:f>Parámetros!$G$2:$G$10</xm:f>
          </x14:formula1>
          <xm:sqref>Y4:AN1099</xm:sqref>
        </x14:dataValidation>
        <x14:dataValidation type="list" allowBlank="1" showInputMessage="1" showErrorMessage="1" xr:uid="{E0A1E9A6-92F1-4923-A37F-77BADAE5C768}">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CAD05-0C47-4385-A591-92757851BA8C}">
  <sheetPr codeName="Hoja2">
    <tabColor theme="9" tint="-0.499984740745262"/>
  </sheetPr>
  <dimension ref="A1:WVX27"/>
  <sheetViews>
    <sheetView zoomScale="85" zoomScaleNormal="85" workbookViewId="0">
      <selection activeCell="F11" sqref="F11"/>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Pucallpa</v>
      </c>
      <c r="C1" s="11"/>
      <c r="D1" s="12"/>
      <c r="E1" s="58"/>
      <c r="F1" s="58"/>
      <c r="G1" s="58"/>
      <c r="H1" s="58"/>
      <c r="I1" s="58"/>
      <c r="J1" s="58"/>
      <c r="K1" s="58"/>
      <c r="L1" s="58"/>
      <c r="M1" s="58"/>
      <c r="N1" s="58"/>
      <c r="O1" s="58"/>
      <c r="P1" s="58"/>
      <c r="Q1" s="58"/>
      <c r="R1" s="279"/>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219</v>
      </c>
      <c r="C4" s="36" t="s">
        <v>220</v>
      </c>
      <c r="D4" s="36" t="s">
        <v>221</v>
      </c>
      <c r="E4" s="35" t="s">
        <v>222</v>
      </c>
      <c r="F4" s="35" t="s">
        <v>73</v>
      </c>
      <c r="G4" s="35" t="s">
        <v>141</v>
      </c>
      <c r="H4" s="35" t="s">
        <v>223</v>
      </c>
      <c r="I4" s="35" t="s">
        <v>224</v>
      </c>
      <c r="J4" s="35" t="s">
        <v>225</v>
      </c>
      <c r="K4" s="35" t="s">
        <v>226</v>
      </c>
      <c r="L4" s="35" t="s">
        <v>227</v>
      </c>
      <c r="M4" s="35" t="s">
        <v>228</v>
      </c>
      <c r="N4" s="35" t="s">
        <v>229</v>
      </c>
      <c r="O4" s="35" t="s">
        <v>230</v>
      </c>
      <c r="P4" s="35" t="s">
        <v>231</v>
      </c>
      <c r="Q4" s="35" t="s">
        <v>222</v>
      </c>
      <c r="R4" s="57" t="s">
        <v>232</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233</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6" t="str">
        <f>+Probacionistas!$B$1</f>
        <v>Pucallpa</v>
      </c>
    </row>
    <row r="6" spans="1:16144">
      <c r="A6" s="3"/>
      <c r="B6" s="9"/>
      <c r="C6" s="4"/>
      <c r="D6" s="4"/>
      <c r="E6" s="6"/>
      <c r="F6" s="6"/>
      <c r="G6" s="6"/>
      <c r="H6" s="6"/>
      <c r="I6" s="6"/>
      <c r="J6" s="6"/>
      <c r="K6" s="6"/>
      <c r="L6" s="6"/>
      <c r="M6" s="6"/>
      <c r="N6" s="6"/>
      <c r="O6" s="6"/>
      <c r="P6" s="6"/>
      <c r="Q6" s="6"/>
      <c r="R6" s="56" t="str">
        <f>+Probacionistas!$B$1</f>
        <v>Pucallpa</v>
      </c>
    </row>
    <row r="7" spans="1:16144">
      <c r="A7" s="3">
        <v>2.8</v>
      </c>
      <c r="B7" s="295" t="s">
        <v>234</v>
      </c>
      <c r="C7" s="4">
        <f>+SUM(F7:K7)</f>
        <v>66</v>
      </c>
      <c r="D7" s="4">
        <f>+SUM(F7:Q7)</f>
        <v>132</v>
      </c>
      <c r="E7" s="8">
        <v>0</v>
      </c>
      <c r="F7" s="294">
        <f>COUNTIFS(Probacionistas!$AP:$AP,"&lt;&gt;"" ",Probacionistas!$P:$P,"Inscrito nuevo",Probacionistas!$F:$F,"&gt;="&amp;DATEVALUE("01/"&amp;F3&amp;"/"&amp;$F$2),Probacionistas!$F:$F,"&lt;="&amp;EOMONTH(DATEVALUE("01/"&amp;F3&amp;"/"&amp;$F$2),0))</f>
        <v>11</v>
      </c>
      <c r="G7" s="294">
        <f>COUNTIFS(Probacionistas!$AP:$AP,"&lt;&gt;"" ",Probacionistas!$P:$P,"Inscrito nuevo",Probacionistas!$F:$F,"&gt;="&amp;DATEVALUE("01/"&amp;G3&amp;"/"&amp;$F$2),Probacionistas!$F:$F,"&lt;="&amp;EOMONTH(DATEVALUE("01/"&amp;G3&amp;"/"&amp;$F$2),0))</f>
        <v>11</v>
      </c>
      <c r="H7" s="294">
        <f>COUNTIFS(Probacionistas!$AP:$AP,"&lt;&gt;"" ",Probacionistas!$P:$P,"Inscrito nuevo",Probacionistas!$F:$F,"&gt;="&amp;DATEVALUE("01/"&amp;H3&amp;"/"&amp;$F$2),Probacionistas!$F:$F,"&lt;="&amp;EOMONTH(DATEVALUE("01/"&amp;H3&amp;"/"&amp;$F$2),0))</f>
        <v>11</v>
      </c>
      <c r="I7" s="294">
        <f>COUNTIFS(Probacionistas!$AP:$AP,"&lt;&gt;"" ",Probacionistas!$P:$P,"Inscrito nuevo",Probacionistas!$F:$F,"&gt;="&amp;DATEVALUE("01/"&amp;I3&amp;"/"&amp;$F$2),Probacionistas!$F:$F,"&lt;="&amp;EOMONTH(DATEVALUE("01/"&amp;I3&amp;"/"&amp;$F$2),0))</f>
        <v>11</v>
      </c>
      <c r="J7" s="294">
        <f>COUNTIFS(Probacionistas!$AP:$AP,"&lt;&gt;"" ",Probacionistas!$P:$P,"Inscrito nuevo",Probacionistas!$F:$F,"&gt;="&amp;DATEVALUE("01/"&amp;J3&amp;"/"&amp;$F$2),Probacionistas!$F:$F,"&lt;="&amp;EOMONTH(DATEVALUE("01/"&amp;J3&amp;"/"&amp;$F$2),0))</f>
        <v>11</v>
      </c>
      <c r="K7" s="294">
        <f>COUNTIFS(Probacionistas!$AP:$AP,"&lt;&gt;"" ",Probacionistas!$P:$P,"Inscrito nuevo",Probacionistas!$F:$F,"&gt;="&amp;DATEVALUE("01/"&amp;K3&amp;"/"&amp;$F$2),Probacionistas!$F:$F,"&lt;="&amp;EOMONTH(DATEVALUE("01/"&amp;K3&amp;"/"&amp;$F$2),0))</f>
        <v>11</v>
      </c>
      <c r="L7" s="294">
        <f>COUNTIFS(Probacionistas!$AP:$AP,"&lt;&gt;"" ",Probacionistas!$P:$P,"Inscrito nuevo",Probacionistas!$F:$F,"&gt;="&amp;DATEVALUE("01/"&amp;L3&amp;"/"&amp;$F$2),Probacionistas!$F:$F,"&lt;="&amp;EOMONTH(DATEVALUE("01/"&amp;L3&amp;"/"&amp;$F$2),0))</f>
        <v>11</v>
      </c>
      <c r="M7" s="294">
        <f>COUNTIFS(Probacionistas!$AP:$AP,"&lt;&gt;"" ",Probacionistas!$P:$P,"Inscrito nuevo",Probacionistas!$F:$F,"&gt;="&amp;DATEVALUE("01/"&amp;M3&amp;"/"&amp;$F$2),Probacionistas!$F:$F,"&lt;="&amp;EOMONTH(DATEVALUE("01/"&amp;M3&amp;"/"&amp;$F$2),0))</f>
        <v>11</v>
      </c>
      <c r="N7" s="294">
        <f>COUNTIFS(Probacionistas!$AP:$AP,"&lt;&gt;"" ",Probacionistas!$P:$P,"Inscrito nuevo",Probacionistas!$F:$F,"&gt;="&amp;DATEVALUE("01/"&amp;N3&amp;"/"&amp;$F$2),Probacionistas!$F:$F,"&lt;="&amp;EOMONTH(DATEVALUE("01/"&amp;N3&amp;"/"&amp;$F$2),0))</f>
        <v>11</v>
      </c>
      <c r="O7" s="294">
        <f>COUNTIFS(Probacionistas!$AP:$AP,"&lt;&gt;"" ",Probacionistas!$P:$P,"Inscrito nuevo",Probacionistas!$F:$F,"&gt;="&amp;DATEVALUE("01/"&amp;O3&amp;"/"&amp;$F$2),Probacionistas!$F:$F,"&lt;="&amp;EOMONTH(DATEVALUE("01/"&amp;O3&amp;"/"&amp;$F$2),0))</f>
        <v>11</v>
      </c>
      <c r="P7" s="294">
        <f>COUNTIFS(Probacionistas!$AP:$AP,"&lt;&gt;"" ",Probacionistas!$P:$P,"Inscrito nuevo",Probacionistas!$F:$F,"&gt;="&amp;DATEVALUE("01/"&amp;P3&amp;"/"&amp;$F$2),Probacionistas!$F:$F,"&lt;="&amp;EOMONTH(DATEVALUE("01/"&amp;P3&amp;"/"&amp;$F$2),0))</f>
        <v>11</v>
      </c>
      <c r="Q7" s="294">
        <f>COUNTIFS(Probacionistas!$AP:$AP,"&lt;&gt;"" ",Probacionistas!$P:$P,"Inscrito nuevo",Probacionistas!$F:$F,"&gt;="&amp;DATEVALUE("01/"&amp;Q3&amp;"/"&amp;$F$2),Probacionistas!$F:$F,"&lt;="&amp;EOMONTH(DATEVALUE("01/"&amp;Q3&amp;"/"&amp;$F$2),0))</f>
        <v>11</v>
      </c>
      <c r="R7" s="56" t="str">
        <f>+Probacionistas!$B$1</f>
        <v>Pucallpa</v>
      </c>
      <c r="S7" s="62"/>
    </row>
    <row r="8" spans="1:16144">
      <c r="A8" s="3">
        <v>2.82</v>
      </c>
      <c r="B8" s="295" t="s">
        <v>235</v>
      </c>
      <c r="C8" s="4">
        <f ca="1">+SUM(F8:K8)</f>
        <v>12</v>
      </c>
      <c r="D8" s="4">
        <f ca="1">+SUM(F8:Q8)</f>
        <v>24</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2</v>
      </c>
      <c r="G8" s="294">
        <f ca="1">COUNTIFS(Probacionistas!$P:$P,"Inscrito nuevo",Probacionistas!$AP:$AP,"Asistió",Probacionistas!$F:$F,"&lt;="&amp;EOMONTH(DATEVALUE("01/"&amp;G3&amp;"/"&amp;$F$2),0),Probacionistas!$V:$V,"&gt;="&amp;DATEVALUE("01/"&amp;G3&amp;"/"&amp;$F$2),Probacionistas!$N:$N, "&lt;="&amp;"28")</f>
        <v>2</v>
      </c>
      <c r="H8" s="294">
        <f ca="1">COUNTIFS(Probacionistas!$P:$P,"Inscrito nuevo",Probacionistas!$AP:$AP,"Asistió",Probacionistas!$F:$F,"&lt;="&amp;EOMONTH(DATEVALUE("01/"&amp;H3&amp;"/"&amp;$F$2),0),Probacionistas!$V:$V,"&gt;="&amp;DATEVALUE("01/"&amp;H3&amp;"/"&amp;$F$2),Probacionistas!$N:$N, "&lt;="&amp;"28")</f>
        <v>2</v>
      </c>
      <c r="I8" s="294">
        <f ca="1">COUNTIFS(Probacionistas!$P:$P,"Inscrito nuevo",Probacionistas!$AP:$AP,"Asistió",Probacionistas!$F:$F,"&lt;="&amp;EOMONTH(DATEVALUE("01/"&amp;I3&amp;"/"&amp;$F$2),0),Probacionistas!$V:$V,"&gt;="&amp;DATEVALUE("01/"&amp;I3&amp;"/"&amp;$F$2),Probacionistas!$N:$N, "&lt;="&amp;"28")</f>
        <v>2</v>
      </c>
      <c r="J8" s="294">
        <f ca="1">COUNTIFS(Probacionistas!$P:$P,"Inscrito nuevo",Probacionistas!$AP:$AP,"Asistió",Probacionistas!$F:$F,"&lt;="&amp;EOMONTH(DATEVALUE("01/"&amp;J3&amp;"/"&amp;$F$2),0),Probacionistas!$V:$V,"&gt;="&amp;DATEVALUE("01/"&amp;J3&amp;"/"&amp;$F$2),Probacionistas!$N:$N, "&lt;="&amp;"28")</f>
        <v>2</v>
      </c>
      <c r="K8" s="294">
        <f ca="1">COUNTIFS(Probacionistas!$P:$P,"Inscrito nuevo",Probacionistas!$AP:$AP,"Asistió",Probacionistas!$F:$F,"&lt;="&amp;EOMONTH(DATEVALUE("01/"&amp;K3&amp;"/"&amp;$F$2),0),Probacionistas!$V:$V,"&gt;="&amp;DATEVALUE("01/"&amp;K3&amp;"/"&amp;$F$2),Probacionistas!$N:$N, "&lt;="&amp;"28")</f>
        <v>2</v>
      </c>
      <c r="L8" s="294">
        <f ca="1">COUNTIFS(Probacionistas!$P:$P,"Inscrito nuevo",Probacionistas!$AP:$AP,"Asistió",Probacionistas!$F:$F,"&lt;="&amp;EOMONTH(DATEVALUE("01/"&amp;L3&amp;"/"&amp;$F$2),0),Probacionistas!$V:$V,"&gt;="&amp;DATEVALUE("01/"&amp;L3&amp;"/"&amp;$F$2),Probacionistas!$N:$N, "&lt;="&amp;"28")</f>
        <v>2</v>
      </c>
      <c r="M8" s="294">
        <f ca="1">COUNTIFS(Probacionistas!$P:$P,"Inscrito nuevo",Probacionistas!$AP:$AP,"Asistió",Probacionistas!$F:$F,"&lt;="&amp;EOMONTH(DATEVALUE("01/"&amp;M3&amp;"/"&amp;$F$2),0),Probacionistas!$V:$V,"&gt;="&amp;DATEVALUE("01/"&amp;M3&amp;"/"&amp;$F$2),Probacionistas!$N:$N, "&lt;="&amp;"28")</f>
        <v>2</v>
      </c>
      <c r="N8" s="294">
        <f ca="1">COUNTIFS(Probacionistas!$P:$P,"Inscrito nuevo",Probacionistas!$AP:$AP,"Asistió",Probacionistas!$F:$F,"&lt;="&amp;EOMONTH(DATEVALUE("01/"&amp;N3&amp;"/"&amp;$F$2),0),Probacionistas!$V:$V,"&gt;="&amp;DATEVALUE("01/"&amp;N3&amp;"/"&amp;$F$2),Probacionistas!$N:$N, "&lt;="&amp;"28")</f>
        <v>2</v>
      </c>
      <c r="O8" s="294">
        <f ca="1">COUNTIFS(Probacionistas!$P:$P,"Inscrito nuevo",Probacionistas!$AP:$AP,"Asistió",Probacionistas!$F:$F,"&lt;="&amp;EOMONTH(DATEVALUE("01/"&amp;O3&amp;"/"&amp;$F$2),0),Probacionistas!$V:$V,"&gt;="&amp;DATEVALUE("01/"&amp;O3&amp;"/"&amp;$F$2),Probacionistas!$N:$N, "&lt;="&amp;"28")</f>
        <v>2</v>
      </c>
      <c r="P8" s="294">
        <f ca="1">COUNTIFS(Probacionistas!$P:$P,"Inscrito nuevo",Probacionistas!$AP:$AP,"Asistió",Probacionistas!$F:$F,"&lt;="&amp;EOMONTH(DATEVALUE("01/"&amp;P3&amp;"/"&amp;$F$2),0),Probacionistas!$V:$V,"&gt;="&amp;DATEVALUE("01/"&amp;P3&amp;"/"&amp;$F$2),Probacionistas!$N:$N, "&lt;="&amp;"28")</f>
        <v>2</v>
      </c>
      <c r="Q8" s="294">
        <f ca="1">COUNTIFS(Probacionistas!$P:$P,"Inscrito nuevo",Probacionistas!$AP:$AP,"Asistió",Probacionistas!$F:$F,"&lt;="&amp;EOMONTH(DATEVALUE("01/"&amp;Q3&amp;"/"&amp;$F$2),0),Probacionistas!$V:$V,"&gt;="&amp;DATEVALUE("01/"&amp;Q3&amp;"/"&amp;$F$2),Probacionistas!$N:$N, "&lt;="&amp;"28")</f>
        <v>2</v>
      </c>
      <c r="R8" s="56" t="str">
        <f>+Probacionistas!$B$1</f>
        <v>Pucallpa</v>
      </c>
    </row>
    <row r="9" spans="1:16144">
      <c r="A9" s="305"/>
      <c r="B9" s="295"/>
      <c r="C9" s="306"/>
      <c r="D9" s="306"/>
      <c r="E9" s="294"/>
      <c r="F9" s="294"/>
      <c r="G9" s="294"/>
      <c r="H9" s="294"/>
      <c r="I9" s="294"/>
      <c r="J9" s="294"/>
      <c r="K9" s="294"/>
      <c r="L9" s="294"/>
      <c r="M9" s="294"/>
      <c r="N9" s="294"/>
      <c r="O9" s="294"/>
      <c r="P9" s="294"/>
      <c r="Q9" s="294"/>
      <c r="R9" s="56" t="str">
        <f>+Probacionistas!$B$1</f>
        <v>Pucallpa</v>
      </c>
    </row>
    <row r="10" spans="1:16144">
      <c r="A10" s="296">
        <v>2.101</v>
      </c>
      <c r="B10" s="297" t="s">
        <v>236</v>
      </c>
      <c r="C10" s="4">
        <f>+SUM(F10:K10)</f>
        <v>0</v>
      </c>
      <c r="D10" s="4">
        <f>+SUM(F10:Q10)</f>
        <v>0</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Pucallpa</v>
      </c>
    </row>
    <row r="11" spans="1:16144">
      <c r="A11" s="296">
        <v>2.11</v>
      </c>
      <c r="B11" s="298" t="s">
        <v>237</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Pucallpa</v>
      </c>
    </row>
    <row r="12" spans="1:16144">
      <c r="A12" s="296">
        <v>2.12</v>
      </c>
      <c r="B12" s="299" t="s">
        <v>238</v>
      </c>
      <c r="C12" s="4">
        <f>+C5+C10-C11-C13</f>
        <v>0</v>
      </c>
      <c r="D12" s="4">
        <f>+D5+D10-D11-D13</f>
        <v>0</v>
      </c>
      <c r="E12" s="22"/>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6" t="str">
        <f>+Probacionistas!$B$1</f>
        <v>Pucallpa</v>
      </c>
    </row>
    <row r="13" spans="1:16144">
      <c r="A13" s="296">
        <v>2.13</v>
      </c>
      <c r="B13" s="299" t="s">
        <v>239</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Pucallpa</v>
      </c>
    </row>
    <row r="14" spans="1:16144">
      <c r="A14" s="296">
        <v>2.14</v>
      </c>
      <c r="B14" s="299" t="s">
        <v>240</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Pucallpa</v>
      </c>
    </row>
    <row r="15" spans="1:16144">
      <c r="A15" s="296">
        <v>2.15</v>
      </c>
      <c r="B15" s="299" t="s">
        <v>241</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Pucallpa</v>
      </c>
    </row>
    <row r="16" spans="1:16144">
      <c r="A16" s="296">
        <v>2.16</v>
      </c>
      <c r="B16" s="295" t="s">
        <v>242</v>
      </c>
      <c r="C16" s="4">
        <f>+SUM(E16:L16)</f>
        <v>7</v>
      </c>
      <c r="D16" s="4">
        <f>+SUM(E16:Q16)</f>
        <v>12</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1</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1</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1</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1</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1</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1</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1</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1</v>
      </c>
      <c r="R16" s="56" t="str">
        <f>+Probacionistas!$B$1</f>
        <v>Pucallpa</v>
      </c>
    </row>
    <row r="17" spans="1:18">
      <c r="A17" s="302">
        <v>1</v>
      </c>
      <c r="B17" s="295" t="s">
        <v>243</v>
      </c>
      <c r="C17" s="4">
        <f>+SUM(F17:K17)</f>
        <v>6</v>
      </c>
      <c r="D17" s="4">
        <f>+SUM(F17:Q17)</f>
        <v>12</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1</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1</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1</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1</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1</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1</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1</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1</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1</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1</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1</v>
      </c>
      <c r="R17" s="56" t="str">
        <f>+Probacionistas!$B$1</f>
        <v>Pucallpa</v>
      </c>
    </row>
    <row r="18" spans="1:18">
      <c r="A18" s="296">
        <v>2.17</v>
      </c>
      <c r="B18" s="303" t="s">
        <v>244</v>
      </c>
      <c r="C18" s="4">
        <f>+SUM(F18:K18)</f>
        <v>12</v>
      </c>
      <c r="D18" s="4">
        <f>+SUM(F18:Q18)</f>
        <v>24</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2</v>
      </c>
      <c r="G18" s="294" cm="1">
        <f t="array" ref="G18">IFERROR(ROWS(_xlfn.UNIQUE(_xlfn._xlws.FILTER(_xlfn.VSTACK(Tabla1[Ética], Tabla1[Soc - FH]),
      (MONTH(_xlfn.VSTACK(Tabla1[Fecha Inicio grupo], Tabla1[Fecha Inicio grupo])) = MONTH(DATEVALUE("01/"&amp;G3&amp;"/"&amp;$F$2))    ) * (_xlfn.VSTACK(Tabla1[Ética], Tabla1[Soc - FH]) &lt;&gt; "")))),0)</f>
        <v>2</v>
      </c>
      <c r="H18" s="294" cm="1">
        <f t="array" ref="H18">IFERROR(ROWS(_xlfn.UNIQUE(_xlfn._xlws.FILTER(_xlfn.VSTACK(Tabla1[Ética], Tabla1[Soc - FH]),
      (MONTH(_xlfn.VSTACK(Tabla1[Fecha Inicio grupo], Tabla1[Fecha Inicio grupo])) = MONTH(DATEVALUE("01/"&amp;H3&amp;"/"&amp;$F$2))    ) * (_xlfn.VSTACK(Tabla1[Ética], Tabla1[Soc - FH]) &lt;&gt; "")))),0)</f>
        <v>2</v>
      </c>
      <c r="I18" s="294" cm="1">
        <f t="array" ref="I18">IFERROR(ROWS(_xlfn.UNIQUE(_xlfn._xlws.FILTER(_xlfn.VSTACK(Tabla1[Ética], Tabla1[Soc - FH]),
      (MONTH(_xlfn.VSTACK(Tabla1[Fecha Inicio grupo], Tabla1[Fecha Inicio grupo])) = MONTH(DATEVALUE("01/"&amp;I3&amp;"/"&amp;$F$2))    ) * (_xlfn.VSTACK(Tabla1[Ética], Tabla1[Soc - FH]) &lt;&gt; "")))),0)</f>
        <v>2</v>
      </c>
      <c r="J18" s="294" cm="1">
        <f t="array" ref="J18">IFERROR(ROWS(_xlfn.UNIQUE(_xlfn._xlws.FILTER(_xlfn.VSTACK(Tabla1[Ética], Tabla1[Soc - FH]),
      (MONTH(_xlfn.VSTACK(Tabla1[Fecha Inicio grupo], Tabla1[Fecha Inicio grupo])) = MONTH(DATEVALUE("01/"&amp;J3&amp;"/"&amp;$F$2))    ) * (_xlfn.VSTACK(Tabla1[Ética], Tabla1[Soc - FH]) &lt;&gt; "")))),0)</f>
        <v>2</v>
      </c>
      <c r="K18" s="294" cm="1">
        <f t="array" ref="K18">IFERROR(ROWS(_xlfn.UNIQUE(_xlfn._xlws.FILTER(_xlfn.VSTACK(Tabla1[Ética], Tabla1[Soc - FH]),
      (MONTH(_xlfn.VSTACK(Tabla1[Fecha Inicio grupo], Tabla1[Fecha Inicio grupo])) = MONTH(DATEVALUE("01/"&amp;K3&amp;"/"&amp;$F$2))    ) * (_xlfn.VSTACK(Tabla1[Ética], Tabla1[Soc - FH]) &lt;&gt; "")))),0)</f>
        <v>2</v>
      </c>
      <c r="L18" s="294" cm="1">
        <f t="array" ref="L18">IFERROR(ROWS(_xlfn.UNIQUE(_xlfn._xlws.FILTER(_xlfn.VSTACK(Tabla1[Ética], Tabla1[Soc - FH]),
      (MONTH(_xlfn.VSTACK(Tabla1[Fecha Inicio grupo], Tabla1[Fecha Inicio grupo])) = MONTH(DATEVALUE("01/"&amp;L3&amp;"/"&amp;$F$2))    ) * (_xlfn.VSTACK(Tabla1[Ética], Tabla1[Soc - FH]) &lt;&gt; "")))),0)</f>
        <v>2</v>
      </c>
      <c r="M18" s="294" cm="1">
        <f t="array" ref="M18">IFERROR(ROWS(_xlfn.UNIQUE(_xlfn._xlws.FILTER(_xlfn.VSTACK(Tabla1[Ética], Tabla1[Soc - FH]),
      (MONTH(_xlfn.VSTACK(Tabla1[Fecha Inicio grupo], Tabla1[Fecha Inicio grupo])) = MONTH(DATEVALUE("01/"&amp;M3&amp;"/"&amp;$F$2))    ) * (_xlfn.VSTACK(Tabla1[Ética], Tabla1[Soc - FH]) &lt;&gt; "")))),0)</f>
        <v>2</v>
      </c>
      <c r="N18" s="294" cm="1">
        <f t="array" ref="N18">IFERROR(ROWS(_xlfn.UNIQUE(_xlfn._xlws.FILTER(_xlfn.VSTACK(Tabla1[Ética], Tabla1[Soc - FH]),
      (MONTH(_xlfn.VSTACK(Tabla1[Fecha Inicio grupo], Tabla1[Fecha Inicio grupo])) = MONTH(DATEVALUE("01/"&amp;N3&amp;"/"&amp;$F$2))    ) * (_xlfn.VSTACK(Tabla1[Ética], Tabla1[Soc - FH]) &lt;&gt; "")))),0)</f>
        <v>2</v>
      </c>
      <c r="O18" s="294" cm="1">
        <f t="array" ref="O18">IFERROR(ROWS(_xlfn.UNIQUE(_xlfn._xlws.FILTER(_xlfn.VSTACK(Tabla1[Ética], Tabla1[Soc - FH]),
      (MONTH(_xlfn.VSTACK(Tabla1[Fecha Inicio grupo], Tabla1[Fecha Inicio grupo])) = MONTH(DATEVALUE("01/"&amp;O3&amp;"/"&amp;$F$2))    ) * (_xlfn.VSTACK(Tabla1[Ética], Tabla1[Soc - FH]) &lt;&gt; "")))),0)</f>
        <v>2</v>
      </c>
      <c r="P18" s="294" cm="1">
        <f t="array" ref="P18">IFERROR(ROWS(_xlfn.UNIQUE(_xlfn._xlws.FILTER(_xlfn.VSTACK(Tabla1[Ética], Tabla1[Soc - FH]),
      (MONTH(_xlfn.VSTACK(Tabla1[Fecha Inicio grupo], Tabla1[Fecha Inicio grupo])) = MONTH(DATEVALUE("01/"&amp;P3&amp;"/"&amp;$F$2))    ) * (_xlfn.VSTACK(Tabla1[Ética], Tabla1[Soc - FH]) &lt;&gt; "")))),0)</f>
        <v>2</v>
      </c>
      <c r="Q18" s="294" cm="1">
        <f t="array" ref="Q18">IFERROR(ROWS(_xlfn.UNIQUE(_xlfn._xlws.FILTER(_xlfn.VSTACK(Tabla1[Ética], Tabla1[Soc - FH]),
      (MONTH(_xlfn.VSTACK(Tabla1[Fecha Inicio grupo], Tabla1[Fecha Inicio grupo])) = MONTH(DATEVALUE("01/"&amp;Q3&amp;"/"&amp;$F$2))    ) * (_xlfn.VSTACK(Tabla1[Ética], Tabla1[Soc - FH]) &lt;&gt; "")))),0)</f>
        <v>2</v>
      </c>
      <c r="R18" s="56" t="str">
        <f>+Probacionistas!$B$1</f>
        <v>Pucallpa</v>
      </c>
    </row>
    <row r="19" spans="1:18">
      <c r="A19" s="296"/>
      <c r="B19" s="3" t="s">
        <v>245</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Pucallpa</v>
      </c>
    </row>
    <row r="20" spans="1:18">
      <c r="A20" s="296">
        <v>2.1800000000000002</v>
      </c>
      <c r="B20" s="7" t="s">
        <v>246</v>
      </c>
      <c r="C20" s="4">
        <f t="shared" ref="C20:C27" si="4">+SUM(F20:K20)</f>
        <v>36</v>
      </c>
      <c r="D20" s="4">
        <f t="shared" ref="D20:D27" si="5">+SUM(F20:Q20)</f>
        <v>72</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6</v>
      </c>
      <c r="G20" s="294">
        <f>COUNTIFS(Probacionistas!$AP:$AP,"&lt;&gt;"" ",Probacionistas!$P:$P,"Inscrito nuevo",Probacionistas!$BC:$BC,"Redes sociales",Probacionistas!$F:$F,"&gt;="&amp;DATEVALUE("01/"&amp;G3&amp;"/"&amp;$F$2),Probacionistas!$F:$F,"&lt;="&amp;EOMONTH(DATEVALUE("01/"&amp;G3&amp;"/"&amp;$F$2),0))</f>
        <v>6</v>
      </c>
      <c r="H20" s="294">
        <f>COUNTIFS(Probacionistas!$AP:$AP,"&lt;&gt;"" ",Probacionistas!$P:$P,"Inscrito nuevo",Probacionistas!$BC:$BC,"Redes sociales",Probacionistas!$F:$F,"&gt;="&amp;DATEVALUE("01/"&amp;H3&amp;"/"&amp;$F$2),Probacionistas!$F:$F,"&lt;="&amp;EOMONTH(DATEVALUE("01/"&amp;H3&amp;"/"&amp;$F$2),0))</f>
        <v>6</v>
      </c>
      <c r="I20" s="294">
        <f>COUNTIFS(Probacionistas!$AP:$AP,"&lt;&gt;"" ",Probacionistas!$P:$P,"Inscrito nuevo",Probacionistas!$BC:$BC,"Redes sociales",Probacionistas!$F:$F,"&gt;="&amp;DATEVALUE("01/"&amp;I3&amp;"/"&amp;$F$2),Probacionistas!$F:$F,"&lt;="&amp;EOMONTH(DATEVALUE("01/"&amp;I3&amp;"/"&amp;$F$2),0))</f>
        <v>6</v>
      </c>
      <c r="J20" s="294">
        <f>COUNTIFS(Probacionistas!$AP:$AP,"&lt;&gt;"" ",Probacionistas!$P:$P,"Inscrito nuevo",Probacionistas!$BC:$BC,"Redes sociales",Probacionistas!$F:$F,"&gt;="&amp;DATEVALUE("01/"&amp;J3&amp;"/"&amp;$F$2),Probacionistas!$F:$F,"&lt;="&amp;EOMONTH(DATEVALUE("01/"&amp;J3&amp;"/"&amp;$F$2),0))</f>
        <v>6</v>
      </c>
      <c r="K20" s="294">
        <f>COUNTIFS(Probacionistas!$AP:$AP,"&lt;&gt;"" ",Probacionistas!$P:$P,"Inscrito nuevo",Probacionistas!$BC:$BC,"Redes sociales",Probacionistas!$F:$F,"&gt;="&amp;DATEVALUE("01/"&amp;K3&amp;"/"&amp;$F$2),Probacionistas!$F:$F,"&lt;="&amp;EOMONTH(DATEVALUE("01/"&amp;K3&amp;"/"&amp;$F$2),0))</f>
        <v>6</v>
      </c>
      <c r="L20" s="294">
        <f>COUNTIFS(Probacionistas!$AP:$AP,"&lt;&gt;"" ",Probacionistas!$P:$P,"Inscrito nuevo",Probacionistas!$BC:$BC,"Redes sociales",Probacionistas!$F:$F,"&gt;="&amp;DATEVALUE("01/"&amp;L3&amp;"/"&amp;$F$2),Probacionistas!$F:$F,"&lt;="&amp;EOMONTH(DATEVALUE("01/"&amp;L3&amp;"/"&amp;$F$2),0))</f>
        <v>6</v>
      </c>
      <c r="M20" s="294">
        <f>COUNTIFS(Probacionistas!$AP:$AP,"&lt;&gt;"" ",Probacionistas!$P:$P,"Inscrito nuevo",Probacionistas!$BC:$BC,"Redes sociales",Probacionistas!$F:$F,"&gt;="&amp;DATEVALUE("01/"&amp;M3&amp;"/"&amp;$F$2),Probacionistas!$F:$F,"&lt;="&amp;EOMONTH(DATEVALUE("01/"&amp;M3&amp;"/"&amp;$F$2),0))</f>
        <v>6</v>
      </c>
      <c r="N20" s="294">
        <f>COUNTIFS(Probacionistas!$AP:$AP,"&lt;&gt;"" ",Probacionistas!$P:$P,"Inscrito nuevo",Probacionistas!$BC:$BC,"Redes sociales",Probacionistas!$F:$F,"&gt;="&amp;DATEVALUE("01/"&amp;N3&amp;"/"&amp;$F$2),Probacionistas!$F:$F,"&lt;="&amp;EOMONTH(DATEVALUE("01/"&amp;N3&amp;"/"&amp;$F$2),0))</f>
        <v>6</v>
      </c>
      <c r="O20" s="294">
        <f>COUNTIFS(Probacionistas!$AP:$AP,"&lt;&gt;"" ",Probacionistas!$P:$P,"Inscrito nuevo",Probacionistas!$BC:$BC,"Redes sociales",Probacionistas!$F:$F,"&gt;="&amp;DATEVALUE("01/"&amp;O3&amp;"/"&amp;$F$2),Probacionistas!$F:$F,"&lt;="&amp;EOMONTH(DATEVALUE("01/"&amp;O3&amp;"/"&amp;$F$2),0))</f>
        <v>6</v>
      </c>
      <c r="P20" s="294">
        <f>COUNTIFS(Probacionistas!$AP:$AP,"&lt;&gt;"" ",Probacionistas!$P:$P,"Inscrito nuevo",Probacionistas!$BC:$BC,"Redes sociales",Probacionistas!$F:$F,"&gt;="&amp;DATEVALUE("01/"&amp;P3&amp;"/"&amp;$F$2),Probacionistas!$F:$F,"&lt;="&amp;EOMONTH(DATEVALUE("01/"&amp;P3&amp;"/"&amp;$F$2),0))</f>
        <v>6</v>
      </c>
      <c r="Q20" s="294">
        <f>COUNTIFS(Probacionistas!$AP:$AP,"&lt;&gt;"" ",Probacionistas!$P:$P,"Inscrito nuevo",Probacionistas!$BC:$BC,"Redes sociales",Probacionistas!$F:$F,"&gt;="&amp;DATEVALUE("01/"&amp;Q3&amp;"/"&amp;$F$2),Probacionistas!$F:$F,"&lt;="&amp;EOMONTH(DATEVALUE("01/"&amp;Q3&amp;"/"&amp;$F$2),0))</f>
        <v>6</v>
      </c>
      <c r="R20" s="56" t="str">
        <f>+Probacionistas!$B$1</f>
        <v>Pucallpa</v>
      </c>
    </row>
    <row r="21" spans="1:18">
      <c r="A21" s="296">
        <v>2.19</v>
      </c>
      <c r="B21" s="165" t="s">
        <v>247</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Pucallpa</v>
      </c>
    </row>
    <row r="22" spans="1:18">
      <c r="A22" s="296">
        <v>2.2000000000000002</v>
      </c>
      <c r="B22" s="7" t="s">
        <v>248</v>
      </c>
      <c r="C22" s="4">
        <f t="shared" si="4"/>
        <v>30</v>
      </c>
      <c r="D22" s="4">
        <f t="shared" si="5"/>
        <v>60</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5</v>
      </c>
      <c r="G22" s="294">
        <f>COUNTIFS(Probacionistas!$AP:$AP,"&lt;&gt;"" ",Probacionistas!$P:$P,"Inscrito nuevo",Probacionistas!$BC:$BC,"Contacto Personal",Probacionistas!$F:$F,"&gt;="&amp;DATEVALUE("01/"&amp;G3&amp;"/"&amp;$F$2),Probacionistas!$F:$F,"&lt;="&amp;EOMONTH(DATEVALUE("01/"&amp;G3&amp;"/"&amp;$F$2),0))</f>
        <v>5</v>
      </c>
      <c r="H22" s="294">
        <f>COUNTIFS(Probacionistas!$AP:$AP,"&lt;&gt;"" ",Probacionistas!$P:$P,"Inscrito nuevo",Probacionistas!$BC:$BC,"Contacto Personal",Probacionistas!$F:$F,"&gt;="&amp;DATEVALUE("01/"&amp;H3&amp;"/"&amp;$F$2),Probacionistas!$F:$F,"&lt;="&amp;EOMONTH(DATEVALUE("01/"&amp;H3&amp;"/"&amp;$F$2),0))</f>
        <v>5</v>
      </c>
      <c r="I22" s="294">
        <f>COUNTIFS(Probacionistas!$AP:$AP,"&lt;&gt;"" ",Probacionistas!$P:$P,"Inscrito nuevo",Probacionistas!$BC:$BC,"Contacto Personal",Probacionistas!$F:$F,"&gt;="&amp;DATEVALUE("01/"&amp;I3&amp;"/"&amp;$F$2),Probacionistas!$F:$F,"&lt;="&amp;EOMONTH(DATEVALUE("01/"&amp;I3&amp;"/"&amp;$F$2),0))</f>
        <v>5</v>
      </c>
      <c r="J22" s="294">
        <f>COUNTIFS(Probacionistas!$AP:$AP,"&lt;&gt;"" ",Probacionistas!$P:$P,"Inscrito nuevo",Probacionistas!$BC:$BC,"Contacto Personal",Probacionistas!$F:$F,"&gt;="&amp;DATEVALUE("01/"&amp;J3&amp;"/"&amp;$F$2),Probacionistas!$F:$F,"&lt;="&amp;EOMONTH(DATEVALUE("01/"&amp;J3&amp;"/"&amp;$F$2),0))</f>
        <v>5</v>
      </c>
      <c r="K22" s="294">
        <f>COUNTIFS(Probacionistas!$AP:$AP,"&lt;&gt;"" ",Probacionistas!$P:$P,"Inscrito nuevo",Probacionistas!$BC:$BC,"Contacto Personal",Probacionistas!$F:$F,"&gt;="&amp;DATEVALUE("01/"&amp;K3&amp;"/"&amp;$F$2),Probacionistas!$F:$F,"&lt;="&amp;EOMONTH(DATEVALUE("01/"&amp;K3&amp;"/"&amp;$F$2),0))</f>
        <v>5</v>
      </c>
      <c r="L22" s="294">
        <f>COUNTIFS(Probacionistas!$AP:$AP,"&lt;&gt;"" ",Probacionistas!$P:$P,"Inscrito nuevo",Probacionistas!$BC:$BC,"Contacto Personal",Probacionistas!$F:$F,"&gt;="&amp;DATEVALUE("01/"&amp;L3&amp;"/"&amp;$F$2),Probacionistas!$F:$F,"&lt;="&amp;EOMONTH(DATEVALUE("01/"&amp;L3&amp;"/"&amp;$F$2),0))</f>
        <v>5</v>
      </c>
      <c r="M22" s="294">
        <f>COUNTIFS(Probacionistas!$AP:$AP,"&lt;&gt;"" ",Probacionistas!$P:$P,"Inscrito nuevo",Probacionistas!$BC:$BC,"Contacto Personal",Probacionistas!$F:$F,"&gt;="&amp;DATEVALUE("01/"&amp;M3&amp;"/"&amp;$F$2),Probacionistas!$F:$F,"&lt;="&amp;EOMONTH(DATEVALUE("01/"&amp;M3&amp;"/"&amp;$F$2),0))</f>
        <v>5</v>
      </c>
      <c r="N22" s="294">
        <f>COUNTIFS(Probacionistas!$AP:$AP,"&lt;&gt;"" ",Probacionistas!$P:$P,"Inscrito nuevo",Probacionistas!$BC:$BC,"Contacto Personal",Probacionistas!$F:$F,"&gt;="&amp;DATEVALUE("01/"&amp;N3&amp;"/"&amp;$F$2),Probacionistas!$F:$F,"&lt;="&amp;EOMONTH(DATEVALUE("01/"&amp;N3&amp;"/"&amp;$F$2),0))</f>
        <v>5</v>
      </c>
      <c r="O22" s="294">
        <f>COUNTIFS(Probacionistas!$AP:$AP,"&lt;&gt;"" ",Probacionistas!$P:$P,"Inscrito nuevo",Probacionistas!$BC:$BC,"Contacto Personal",Probacionistas!$F:$F,"&gt;="&amp;DATEVALUE("01/"&amp;O3&amp;"/"&amp;$F$2),Probacionistas!$F:$F,"&lt;="&amp;EOMONTH(DATEVALUE("01/"&amp;O3&amp;"/"&amp;$F$2),0))</f>
        <v>5</v>
      </c>
      <c r="P22" s="294">
        <f>COUNTIFS(Probacionistas!$AP:$AP,"&lt;&gt;"" ",Probacionistas!$P:$P,"Inscrito nuevo",Probacionistas!$BC:$BC,"Contacto Personal",Probacionistas!$F:$F,"&gt;="&amp;DATEVALUE("01/"&amp;P3&amp;"/"&amp;$F$2),Probacionistas!$F:$F,"&lt;="&amp;EOMONTH(DATEVALUE("01/"&amp;P3&amp;"/"&amp;$F$2),0))</f>
        <v>5</v>
      </c>
      <c r="Q22" s="294">
        <f>COUNTIFS(Probacionistas!$AP:$AP,"&lt;&gt;"" ",Probacionistas!$P:$P,"Inscrito nuevo",Probacionistas!$BC:$BC,"Contacto Personal",Probacionistas!$F:$F,"&gt;="&amp;DATEVALUE("01/"&amp;Q3&amp;"/"&amp;$F$2),Probacionistas!$F:$F,"&lt;="&amp;EOMONTH(DATEVALUE("01/"&amp;Q3&amp;"/"&amp;$F$2),0))</f>
        <v>5</v>
      </c>
      <c r="R22" s="56" t="str">
        <f>+Probacionistas!$B$1</f>
        <v>Pucallpa</v>
      </c>
    </row>
    <row r="23" spans="1:18">
      <c r="A23" s="296">
        <v>2.21</v>
      </c>
      <c r="B23" s="7" t="s">
        <v>249</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Pucallpa</v>
      </c>
    </row>
    <row r="24" spans="1:18">
      <c r="A24" s="296">
        <v>2.2200000000000002</v>
      </c>
      <c r="B24" s="7" t="s">
        <v>250</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Pucallpa</v>
      </c>
    </row>
    <row r="25" spans="1:18">
      <c r="A25" s="296">
        <v>2.23</v>
      </c>
      <c r="B25" s="10" t="s">
        <v>251</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Pucallpa</v>
      </c>
    </row>
    <row r="26" spans="1:18">
      <c r="A26" s="296">
        <v>2.2400000000000002</v>
      </c>
      <c r="B26" s="10" t="s">
        <v>252</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Pucallpa</v>
      </c>
    </row>
    <row r="27" spans="1:18">
      <c r="A27" s="296">
        <v>2.25</v>
      </c>
      <c r="B27" s="166" t="s">
        <v>253</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Pucallpa</v>
      </c>
    </row>
  </sheetData>
  <sheetProtection algorithmName="SHA-512" hashValue="ZHIsuzADkmLancUrCOqaAgAjB30EgNXRKM7QXn4ImdHnTLHnDgBsbFid4T9j66gM44DDLqQOuMzRNYnaK6GisQ==" saltValue="azeaJw4bJ8vcvvir9lqyFQ=="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X1" zoomScale="80" zoomScaleNormal="80" workbookViewId="0">
      <selection activeCell="AA13" sqref="AA13"/>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254</v>
      </c>
      <c r="C1" s="115" t="s">
        <v>255</v>
      </c>
      <c r="D1" s="135" t="s">
        <v>15</v>
      </c>
      <c r="E1" s="214" t="s">
        <v>23</v>
      </c>
      <c r="G1" s="134" t="s">
        <v>256</v>
      </c>
      <c r="H1" s="115" t="s">
        <v>257</v>
      </c>
      <c r="J1" s="121" t="s">
        <v>258</v>
      </c>
      <c r="K1" s="122" t="s">
        <v>259</v>
      </c>
      <c r="L1" s="122" t="s">
        <v>260</v>
      </c>
      <c r="M1" s="122" t="s">
        <v>261</v>
      </c>
      <c r="N1" s="120" t="s">
        <v>262</v>
      </c>
      <c r="P1" s="133" t="s">
        <v>263</v>
      </c>
      <c r="R1" s="223" t="s">
        <v>232</v>
      </c>
      <c r="S1" s="224" t="s">
        <v>264</v>
      </c>
      <c r="U1" s="111" t="s">
        <v>265</v>
      </c>
      <c r="V1" s="137" t="s">
        <v>266</v>
      </c>
      <c r="W1" s="159" t="s">
        <v>267</v>
      </c>
      <c r="X1" s="160" t="s">
        <v>257</v>
      </c>
      <c r="Y1" s="161" t="s">
        <v>268</v>
      </c>
      <c r="AA1" s="110" t="s">
        <v>269</v>
      </c>
      <c r="AC1" s="110" t="s">
        <v>270</v>
      </c>
      <c r="AE1" s="171" t="s">
        <v>12</v>
      </c>
      <c r="AF1" s="172" t="s">
        <v>271</v>
      </c>
      <c r="AH1" s="173" t="s">
        <v>13</v>
      </c>
      <c r="AI1" s="174" t="s">
        <v>271</v>
      </c>
      <c r="AK1" s="274" t="s">
        <v>53</v>
      </c>
      <c r="AM1" s="290" t="s">
        <v>53</v>
      </c>
      <c r="AN1" s="290" t="s">
        <v>272</v>
      </c>
    </row>
    <row r="2" spans="1:40" ht="24">
      <c r="A2" s="158" t="s">
        <v>72</v>
      </c>
      <c r="B2" s="116">
        <v>1</v>
      </c>
      <c r="C2" s="156" t="s">
        <v>273</v>
      </c>
      <c r="D2" s="277" t="s">
        <v>274</v>
      </c>
      <c r="E2" s="215" t="s">
        <v>80</v>
      </c>
      <c r="G2" s="268" t="s">
        <v>84</v>
      </c>
      <c r="H2" s="268" t="s">
        <v>275</v>
      </c>
      <c r="J2" s="123" t="s">
        <v>84</v>
      </c>
      <c r="K2" s="112" t="s">
        <v>84</v>
      </c>
      <c r="L2" s="112" t="s">
        <v>84</v>
      </c>
      <c r="M2" s="112" t="str">
        <f>+J2&amp;K2&amp;L2</f>
        <v>PPP</v>
      </c>
      <c r="N2" s="124" t="s">
        <v>276</v>
      </c>
      <c r="P2" s="230" t="s">
        <v>277</v>
      </c>
      <c r="R2" s="225" t="s">
        <v>278</v>
      </c>
      <c r="S2" s="226">
        <v>5</v>
      </c>
      <c r="U2" s="219" t="s">
        <v>279</v>
      </c>
      <c r="V2" s="220" t="s">
        <v>280</v>
      </c>
      <c r="W2" s="142" t="s">
        <v>281</v>
      </c>
      <c r="X2" s="140" t="s">
        <v>282</v>
      </c>
      <c r="Y2" s="136" t="s">
        <v>283</v>
      </c>
      <c r="AA2" s="269" t="s">
        <v>284</v>
      </c>
      <c r="AC2" s="139" t="s">
        <v>73</v>
      </c>
      <c r="AE2" s="175" t="s">
        <v>285</v>
      </c>
      <c r="AF2" s="176" t="s">
        <v>285</v>
      </c>
      <c r="AH2" s="177" t="s">
        <v>286</v>
      </c>
      <c r="AI2" s="178" t="s">
        <v>287</v>
      </c>
      <c r="AK2" s="275" t="s">
        <v>288</v>
      </c>
      <c r="AM2" s="275" t="s">
        <v>288</v>
      </c>
      <c r="AN2" s="291">
        <v>45658</v>
      </c>
    </row>
    <row r="3" spans="1:40" ht="14.45">
      <c r="A3" s="208" t="s">
        <v>289</v>
      </c>
      <c r="B3" s="116">
        <v>2</v>
      </c>
      <c r="C3" s="117" t="s">
        <v>83</v>
      </c>
      <c r="D3" s="277" t="s">
        <v>290</v>
      </c>
      <c r="E3" s="216" t="s">
        <v>146</v>
      </c>
      <c r="G3" s="268" t="s">
        <v>291</v>
      </c>
      <c r="H3" s="268" t="s">
        <v>284</v>
      </c>
      <c r="J3" s="125" t="s">
        <v>84</v>
      </c>
      <c r="K3" s="26" t="s">
        <v>84</v>
      </c>
      <c r="L3" s="26" t="s">
        <v>90</v>
      </c>
      <c r="M3" s="26" t="str">
        <f t="shared" ref="M3:M17" si="0">+J3&amp;K3&amp;L3</f>
        <v>PPF</v>
      </c>
      <c r="N3" s="126" t="s">
        <v>276</v>
      </c>
      <c r="P3" s="230" t="s">
        <v>91</v>
      </c>
      <c r="R3" s="225" t="s">
        <v>292</v>
      </c>
      <c r="S3" s="226" t="s">
        <v>293</v>
      </c>
      <c r="U3" s="221" t="s">
        <v>294</v>
      </c>
      <c r="V3" s="222" t="s">
        <v>294</v>
      </c>
      <c r="W3" s="142" t="s">
        <v>295</v>
      </c>
      <c r="X3" s="140" t="s">
        <v>296</v>
      </c>
      <c r="Y3" s="136"/>
      <c r="AA3" s="270" t="s">
        <v>81</v>
      </c>
      <c r="AC3" s="139" t="s">
        <v>141</v>
      </c>
      <c r="AE3" s="175" t="s">
        <v>297</v>
      </c>
      <c r="AF3" s="176" t="s">
        <v>298</v>
      </c>
      <c r="AH3" s="177" t="s">
        <v>299</v>
      </c>
      <c r="AI3" s="178" t="s">
        <v>300</v>
      </c>
      <c r="AK3" s="276" t="s">
        <v>301</v>
      </c>
      <c r="AM3" s="276" t="s">
        <v>301</v>
      </c>
      <c r="AN3" s="291">
        <v>45689</v>
      </c>
    </row>
    <row r="4" spans="1:40" ht="14.45">
      <c r="A4" s="158" t="s">
        <v>302</v>
      </c>
      <c r="B4" s="207">
        <v>3</v>
      </c>
      <c r="C4" s="117" t="s">
        <v>303</v>
      </c>
      <c r="D4" s="277" t="s">
        <v>304</v>
      </c>
      <c r="E4" s="217" t="s">
        <v>305</v>
      </c>
      <c r="G4" s="268" t="s">
        <v>90</v>
      </c>
      <c r="H4" s="268" t="s">
        <v>306</v>
      </c>
      <c r="J4" s="125" t="s">
        <v>84</v>
      </c>
      <c r="K4" s="26" t="s">
        <v>90</v>
      </c>
      <c r="L4" s="26" t="s">
        <v>84</v>
      </c>
      <c r="M4" s="26" t="str">
        <f t="shared" si="0"/>
        <v>PFP</v>
      </c>
      <c r="N4" s="126" t="s">
        <v>276</v>
      </c>
      <c r="P4" s="230" t="s">
        <v>307</v>
      </c>
      <c r="R4" s="225" t="s">
        <v>308</v>
      </c>
      <c r="S4" s="226" t="s">
        <v>309</v>
      </c>
      <c r="U4" s="221" t="s">
        <v>310</v>
      </c>
      <c r="V4" s="222" t="s">
        <v>311</v>
      </c>
      <c r="W4" s="142" t="s">
        <v>312</v>
      </c>
      <c r="X4" s="140" t="s">
        <v>313</v>
      </c>
      <c r="Y4" s="136"/>
      <c r="AA4" s="271" t="s">
        <v>96</v>
      </c>
      <c r="AC4" s="139" t="s">
        <v>223</v>
      </c>
      <c r="AE4" s="175" t="s">
        <v>74</v>
      </c>
      <c r="AF4" s="179" t="s">
        <v>314</v>
      </c>
      <c r="AH4" s="177"/>
      <c r="AI4" s="180" t="s">
        <v>315</v>
      </c>
      <c r="AK4" s="275" t="s">
        <v>316</v>
      </c>
      <c r="AM4" s="275" t="s">
        <v>316</v>
      </c>
      <c r="AN4" s="291">
        <v>45717</v>
      </c>
    </row>
    <row r="5" spans="1:40" ht="24">
      <c r="B5" s="116">
        <v>4</v>
      </c>
      <c r="C5" s="117" t="s">
        <v>82</v>
      </c>
      <c r="D5" s="277" t="s">
        <v>317</v>
      </c>
      <c r="E5" s="217" t="s">
        <v>318</v>
      </c>
      <c r="G5" s="268" t="s">
        <v>319</v>
      </c>
      <c r="H5" s="268" t="s">
        <v>320</v>
      </c>
      <c r="J5" s="127" t="s">
        <v>84</v>
      </c>
      <c r="K5" s="25" t="s">
        <v>90</v>
      </c>
      <c r="L5" s="25" t="s">
        <v>90</v>
      </c>
      <c r="M5" s="25" t="str">
        <f t="shared" si="0"/>
        <v>PFF</v>
      </c>
      <c r="N5" s="128" t="s">
        <v>321</v>
      </c>
      <c r="P5" s="230" t="s">
        <v>322</v>
      </c>
      <c r="R5" s="225" t="s">
        <v>323</v>
      </c>
      <c r="S5" s="226" t="s">
        <v>324</v>
      </c>
      <c r="U5" s="221" t="s">
        <v>325</v>
      </c>
      <c r="V5" s="222" t="s">
        <v>279</v>
      </c>
      <c r="W5" s="142" t="s">
        <v>326</v>
      </c>
      <c r="X5" s="140" t="s">
        <v>327</v>
      </c>
      <c r="Y5" s="136"/>
      <c r="AA5" s="272" t="s">
        <v>328</v>
      </c>
      <c r="AC5" s="139" t="s">
        <v>224</v>
      </c>
      <c r="AE5" s="181" t="s">
        <v>329</v>
      </c>
      <c r="AH5" s="182"/>
      <c r="AK5" s="275" t="s">
        <v>330</v>
      </c>
      <c r="AM5" s="275" t="s">
        <v>330</v>
      </c>
      <c r="AN5" s="291">
        <v>45748</v>
      </c>
    </row>
    <row r="6" spans="1:40" ht="24">
      <c r="B6" s="116">
        <v>5</v>
      </c>
      <c r="C6" s="117" t="s">
        <v>331</v>
      </c>
      <c r="D6" s="277"/>
      <c r="E6" s="216" t="s">
        <v>332</v>
      </c>
      <c r="G6" s="268" t="s">
        <v>333</v>
      </c>
      <c r="H6" s="268" t="s">
        <v>334</v>
      </c>
      <c r="J6" s="125" t="s">
        <v>90</v>
      </c>
      <c r="K6" s="26" t="s">
        <v>84</v>
      </c>
      <c r="L6" s="26" t="s">
        <v>84</v>
      </c>
      <c r="M6" s="26" t="str">
        <f t="shared" si="0"/>
        <v>FPP</v>
      </c>
      <c r="N6" s="126" t="s">
        <v>276</v>
      </c>
      <c r="P6" s="34" t="s">
        <v>335</v>
      </c>
      <c r="R6" s="225" t="s">
        <v>336</v>
      </c>
      <c r="S6" s="226" t="s">
        <v>293</v>
      </c>
      <c r="W6" s="142" t="s">
        <v>337</v>
      </c>
      <c r="X6" s="140" t="s">
        <v>338</v>
      </c>
      <c r="Y6" s="136" t="s">
        <v>283</v>
      </c>
      <c r="AA6" s="273" t="s">
        <v>339</v>
      </c>
      <c r="AC6" s="139" t="s">
        <v>225</v>
      </c>
      <c r="AE6" s="181" t="s">
        <v>340</v>
      </c>
      <c r="AH6" s="182"/>
      <c r="AK6" s="275" t="s">
        <v>341</v>
      </c>
      <c r="AM6" s="275" t="s">
        <v>341</v>
      </c>
      <c r="AN6" s="291">
        <v>45778</v>
      </c>
    </row>
    <row r="7" spans="1:40" ht="14.45">
      <c r="B7" s="116">
        <v>6</v>
      </c>
      <c r="C7" s="117" t="s">
        <v>342</v>
      </c>
      <c r="D7" s="277"/>
      <c r="E7" s="216" t="s">
        <v>343</v>
      </c>
      <c r="G7" s="268"/>
      <c r="H7" s="268" t="s">
        <v>344</v>
      </c>
      <c r="J7" s="127" t="s">
        <v>90</v>
      </c>
      <c r="K7" s="25" t="s">
        <v>84</v>
      </c>
      <c r="L7" s="25" t="s">
        <v>90</v>
      </c>
      <c r="M7" s="25" t="str">
        <f t="shared" si="0"/>
        <v>FPF</v>
      </c>
      <c r="N7" s="128" t="s">
        <v>321</v>
      </c>
      <c r="P7" s="230" t="s">
        <v>345</v>
      </c>
      <c r="R7" s="225" t="s">
        <v>346</v>
      </c>
      <c r="S7" s="226">
        <v>6</v>
      </c>
      <c r="W7" s="142" t="s">
        <v>347</v>
      </c>
      <c r="X7" s="140" t="s">
        <v>348</v>
      </c>
      <c r="Y7" s="136"/>
      <c r="AC7" s="139" t="s">
        <v>226</v>
      </c>
      <c r="AE7" s="181"/>
      <c r="AH7" s="182"/>
      <c r="AK7" s="268" t="s">
        <v>349</v>
      </c>
      <c r="AM7" s="268" t="s">
        <v>349</v>
      </c>
      <c r="AN7" s="291">
        <v>45809</v>
      </c>
    </row>
    <row r="8" spans="1:40" ht="24.6" thickBot="1">
      <c r="B8" s="116">
        <v>7</v>
      </c>
      <c r="C8" s="117" t="s">
        <v>147</v>
      </c>
      <c r="D8" s="277"/>
      <c r="E8" s="217" t="s">
        <v>350</v>
      </c>
      <c r="J8" s="125" t="s">
        <v>90</v>
      </c>
      <c r="K8" s="26" t="s">
        <v>90</v>
      </c>
      <c r="L8" s="26" t="s">
        <v>84</v>
      </c>
      <c r="M8" s="26" t="str">
        <f t="shared" si="0"/>
        <v>FFP</v>
      </c>
      <c r="N8" s="126" t="s">
        <v>276</v>
      </c>
      <c r="P8" s="230" t="s">
        <v>85</v>
      </c>
      <c r="R8" s="225" t="s">
        <v>351</v>
      </c>
      <c r="S8" s="226" t="s">
        <v>309</v>
      </c>
      <c r="W8" s="143" t="s">
        <v>352</v>
      </c>
      <c r="X8" s="141" t="s">
        <v>353</v>
      </c>
      <c r="Y8" s="138" t="s">
        <v>354</v>
      </c>
      <c r="AC8" s="139" t="s">
        <v>227</v>
      </c>
      <c r="AE8" s="181"/>
      <c r="AH8" s="182"/>
      <c r="AK8" s="268" t="s">
        <v>355</v>
      </c>
      <c r="AM8" s="268" t="s">
        <v>355</v>
      </c>
      <c r="AN8" s="291">
        <v>45839</v>
      </c>
    </row>
    <row r="9" spans="1:40" ht="14.45">
      <c r="B9" s="116">
        <v>8</v>
      </c>
      <c r="C9" s="117" t="s">
        <v>356</v>
      </c>
      <c r="D9" s="277"/>
      <c r="E9" s="217" t="s">
        <v>357</v>
      </c>
      <c r="J9" s="127" t="s">
        <v>90</v>
      </c>
      <c r="K9" s="25" t="s">
        <v>90</v>
      </c>
      <c r="L9" s="25" t="s">
        <v>90</v>
      </c>
      <c r="M9" s="25" t="str">
        <f t="shared" si="0"/>
        <v>FFF</v>
      </c>
      <c r="N9" s="128" t="s">
        <v>321</v>
      </c>
      <c r="P9" s="230" t="s">
        <v>358</v>
      </c>
      <c r="R9" s="225" t="s">
        <v>359</v>
      </c>
      <c r="S9" s="226" t="s">
        <v>309</v>
      </c>
      <c r="AC9" s="139" t="s">
        <v>228</v>
      </c>
      <c r="AE9" s="181"/>
      <c r="AH9" s="182"/>
      <c r="AK9" s="268" t="s">
        <v>360</v>
      </c>
      <c r="AM9" s="268" t="s">
        <v>360</v>
      </c>
      <c r="AN9" s="291">
        <v>45870</v>
      </c>
    </row>
    <row r="10" spans="1:40" ht="14.45">
      <c r="B10" s="116">
        <v>9</v>
      </c>
      <c r="C10" s="117" t="s">
        <v>361</v>
      </c>
      <c r="D10" s="277"/>
      <c r="E10" s="216" t="s">
        <v>362</v>
      </c>
      <c r="J10" s="127"/>
      <c r="K10" s="25"/>
      <c r="L10" s="25"/>
      <c r="M10" s="25"/>
      <c r="N10" s="126"/>
      <c r="R10" s="225" t="s">
        <v>363</v>
      </c>
      <c r="S10" s="226" t="s">
        <v>309</v>
      </c>
      <c r="AC10" s="139" t="s">
        <v>364</v>
      </c>
      <c r="AE10" s="181"/>
      <c r="AH10" s="182"/>
      <c r="AK10" s="268" t="s">
        <v>365</v>
      </c>
      <c r="AM10" s="268" t="s">
        <v>365</v>
      </c>
      <c r="AN10" s="291">
        <v>45901</v>
      </c>
    </row>
    <row r="11" spans="1:40" ht="14.45">
      <c r="B11" s="116">
        <v>10</v>
      </c>
      <c r="C11" s="117"/>
      <c r="D11" s="277"/>
      <c r="E11" s="216" t="s">
        <v>366</v>
      </c>
      <c r="J11" s="127" t="s">
        <v>84</v>
      </c>
      <c r="K11" s="25" t="s">
        <v>84</v>
      </c>
      <c r="L11" s="25" t="s">
        <v>367</v>
      </c>
      <c r="M11" s="25" t="str">
        <f t="shared" si="0"/>
        <v>PPCG</v>
      </c>
      <c r="N11" s="128" t="s">
        <v>321</v>
      </c>
      <c r="R11" s="225" t="s">
        <v>368</v>
      </c>
      <c r="S11" s="226" t="s">
        <v>309</v>
      </c>
      <c r="AC11" s="139" t="s">
        <v>230</v>
      </c>
      <c r="AK11" s="268" t="s">
        <v>369</v>
      </c>
      <c r="AM11" s="268" t="s">
        <v>369</v>
      </c>
      <c r="AN11" s="291">
        <v>45931</v>
      </c>
    </row>
    <row r="12" spans="1:40" ht="14.45">
      <c r="B12" s="116">
        <v>11</v>
      </c>
      <c r="C12" s="117"/>
      <c r="D12" s="277"/>
      <c r="E12" s="217" t="s">
        <v>370</v>
      </c>
      <c r="J12" s="125" t="s">
        <v>84</v>
      </c>
      <c r="K12" s="26" t="s">
        <v>367</v>
      </c>
      <c r="L12" s="26" t="s">
        <v>84</v>
      </c>
      <c r="M12" s="26" t="str">
        <f t="shared" si="0"/>
        <v>PCGP</v>
      </c>
      <c r="N12" s="129" t="s">
        <v>276</v>
      </c>
      <c r="R12" s="225" t="s">
        <v>371</v>
      </c>
      <c r="S12" s="226" t="s">
        <v>309</v>
      </c>
      <c r="AC12" s="139" t="s">
        <v>231</v>
      </c>
      <c r="AK12" s="268" t="s">
        <v>372</v>
      </c>
      <c r="AM12" s="268" t="s">
        <v>372</v>
      </c>
      <c r="AN12" s="291">
        <v>45962</v>
      </c>
    </row>
    <row r="13" spans="1:40" ht="15" thickBot="1">
      <c r="B13" s="116">
        <v>12</v>
      </c>
      <c r="C13" s="117"/>
      <c r="D13" s="277"/>
      <c r="E13" s="218" t="s">
        <v>373</v>
      </c>
      <c r="J13" s="125" t="s">
        <v>367</v>
      </c>
      <c r="K13" s="26" t="s">
        <v>84</v>
      </c>
      <c r="L13" s="26" t="s">
        <v>84</v>
      </c>
      <c r="M13" s="26" t="str">
        <f t="shared" si="0"/>
        <v>CGPP</v>
      </c>
      <c r="N13" s="129" t="s">
        <v>276</v>
      </c>
      <c r="R13" s="225" t="s">
        <v>374</v>
      </c>
      <c r="S13" s="226" t="s">
        <v>324</v>
      </c>
      <c r="AC13" s="139" t="s">
        <v>222</v>
      </c>
      <c r="AK13" s="268" t="s">
        <v>375</v>
      </c>
      <c r="AM13" s="268" t="s">
        <v>375</v>
      </c>
      <c r="AN13" s="291">
        <v>45992</v>
      </c>
    </row>
    <row r="14" spans="1:40" ht="15" thickBot="1">
      <c r="B14" s="116">
        <v>13</v>
      </c>
      <c r="C14" s="117"/>
      <c r="D14" s="277"/>
      <c r="J14" s="130" t="s">
        <v>84</v>
      </c>
      <c r="K14" s="131" t="s">
        <v>367</v>
      </c>
      <c r="L14" s="131" t="s">
        <v>367</v>
      </c>
      <c r="M14" s="131" t="str">
        <f t="shared" si="0"/>
        <v>PCGCG</v>
      </c>
      <c r="N14" s="132" t="s">
        <v>321</v>
      </c>
      <c r="R14" s="225" t="s">
        <v>376</v>
      </c>
      <c r="S14" s="226">
        <v>6</v>
      </c>
      <c r="AK14" s="268" t="s">
        <v>377</v>
      </c>
      <c r="AM14" s="268" t="s">
        <v>377</v>
      </c>
      <c r="AN14" s="291">
        <v>46023</v>
      </c>
    </row>
    <row r="15" spans="1:40" ht="14.45">
      <c r="B15" s="116">
        <v>14</v>
      </c>
      <c r="C15" s="117"/>
      <c r="D15" s="277"/>
      <c r="J15" s="125" t="s">
        <v>84</v>
      </c>
      <c r="K15" s="26" t="s">
        <v>378</v>
      </c>
      <c r="L15" s="26" t="s">
        <v>84</v>
      </c>
      <c r="M15" s="26" t="str">
        <f t="shared" si="0"/>
        <v>PCLP</v>
      </c>
      <c r="N15" s="129" t="s">
        <v>276</v>
      </c>
      <c r="R15" s="225" t="s">
        <v>379</v>
      </c>
      <c r="S15" s="226" t="s">
        <v>324</v>
      </c>
      <c r="AK15" s="268" t="s">
        <v>380</v>
      </c>
      <c r="AM15" s="268" t="s">
        <v>380</v>
      </c>
      <c r="AN15" s="291">
        <v>46054</v>
      </c>
    </row>
    <row r="16" spans="1:40" ht="14.45">
      <c r="B16" s="116">
        <v>15</v>
      </c>
      <c r="C16" s="117"/>
      <c r="D16" s="277"/>
      <c r="J16" s="125" t="s">
        <v>378</v>
      </c>
      <c r="K16" s="26" t="s">
        <v>84</v>
      </c>
      <c r="L16" s="26" t="s">
        <v>84</v>
      </c>
      <c r="M16" s="26" t="str">
        <f t="shared" si="0"/>
        <v>CLPP</v>
      </c>
      <c r="N16" s="129" t="s">
        <v>276</v>
      </c>
      <c r="R16" s="225" t="s">
        <v>381</v>
      </c>
      <c r="S16" s="226" t="s">
        <v>309</v>
      </c>
      <c r="AK16" s="275" t="s">
        <v>382</v>
      </c>
      <c r="AM16" s="275" t="s">
        <v>382</v>
      </c>
      <c r="AN16" s="291">
        <v>46082</v>
      </c>
    </row>
    <row r="17" spans="2:19" ht="15" thickBot="1">
      <c r="B17" s="116">
        <v>16</v>
      </c>
      <c r="C17" s="117"/>
      <c r="D17" s="277"/>
      <c r="J17" s="130" t="s">
        <v>84</v>
      </c>
      <c r="K17" s="131" t="s">
        <v>378</v>
      </c>
      <c r="L17" s="131" t="s">
        <v>378</v>
      </c>
      <c r="M17" s="131" t="str">
        <f t="shared" si="0"/>
        <v>PCLCL</v>
      </c>
      <c r="N17" s="132" t="s">
        <v>321</v>
      </c>
      <c r="R17" s="225" t="s">
        <v>383</v>
      </c>
      <c r="S17" s="226" t="s">
        <v>309</v>
      </c>
    </row>
    <row r="18" spans="2:19" ht="12.75" customHeight="1">
      <c r="B18" s="116">
        <v>17</v>
      </c>
      <c r="C18" s="117"/>
      <c r="D18" s="277"/>
      <c r="R18" s="225" t="s">
        <v>384</v>
      </c>
      <c r="S18" s="226" t="s">
        <v>293</v>
      </c>
    </row>
    <row r="19" spans="2:19" ht="12.75" customHeight="1">
      <c r="B19" s="116">
        <v>18</v>
      </c>
      <c r="C19" s="117"/>
      <c r="D19" s="277"/>
      <c r="R19" s="225" t="s">
        <v>385</v>
      </c>
      <c r="S19" s="226" t="s">
        <v>293</v>
      </c>
    </row>
    <row r="20" spans="2:19" ht="12.75" customHeight="1">
      <c r="B20" s="116">
        <v>19</v>
      </c>
      <c r="C20" s="117"/>
      <c r="D20" s="277"/>
      <c r="R20" s="225" t="s">
        <v>386</v>
      </c>
      <c r="S20" s="226">
        <v>3</v>
      </c>
    </row>
    <row r="21" spans="2:19" ht="12.75" customHeight="1" thickBot="1">
      <c r="B21" s="116">
        <v>20</v>
      </c>
      <c r="C21" s="117"/>
      <c r="D21" s="278"/>
      <c r="R21" s="225" t="s">
        <v>387</v>
      </c>
      <c r="S21" s="226">
        <v>6</v>
      </c>
    </row>
    <row r="22" spans="2:19" ht="12.75" customHeight="1">
      <c r="B22" s="116">
        <v>21</v>
      </c>
      <c r="C22" s="117"/>
      <c r="R22" s="225" t="s">
        <v>388</v>
      </c>
      <c r="S22" s="226" t="s">
        <v>309</v>
      </c>
    </row>
    <row r="23" spans="2:19" ht="12.75" customHeight="1">
      <c r="B23" s="116">
        <v>22</v>
      </c>
      <c r="C23" s="117"/>
      <c r="R23" s="225" t="s">
        <v>389</v>
      </c>
      <c r="S23" s="226" t="s">
        <v>309</v>
      </c>
    </row>
    <row r="24" spans="2:19" ht="12.75" customHeight="1">
      <c r="B24" s="116">
        <v>23</v>
      </c>
      <c r="C24" s="117"/>
      <c r="R24" s="225" t="s">
        <v>390</v>
      </c>
      <c r="S24" s="226" t="s">
        <v>309</v>
      </c>
    </row>
    <row r="25" spans="2:19" ht="12.75" customHeight="1">
      <c r="B25" s="116">
        <v>24</v>
      </c>
      <c r="C25" s="117"/>
      <c r="R25" s="225" t="s">
        <v>391</v>
      </c>
      <c r="S25" s="226">
        <v>6</v>
      </c>
    </row>
    <row r="26" spans="2:19" ht="12.75" customHeight="1">
      <c r="B26" s="116">
        <v>25</v>
      </c>
      <c r="C26" s="117"/>
      <c r="R26" s="225" t="s">
        <v>392</v>
      </c>
      <c r="S26" s="226" t="s">
        <v>309</v>
      </c>
    </row>
    <row r="27" spans="2:19" ht="12.75" customHeight="1">
      <c r="B27" s="116">
        <v>26</v>
      </c>
      <c r="C27" s="117"/>
      <c r="R27" s="225" t="s">
        <v>393</v>
      </c>
      <c r="S27" s="226" t="s">
        <v>309</v>
      </c>
    </row>
    <row r="28" spans="2:19" ht="12.75" customHeight="1">
      <c r="B28" s="116">
        <v>27</v>
      </c>
      <c r="C28" s="117"/>
      <c r="R28" s="225" t="s">
        <v>394</v>
      </c>
      <c r="S28" s="226" t="s">
        <v>309</v>
      </c>
    </row>
    <row r="29" spans="2:19" ht="12.75" customHeight="1">
      <c r="B29" s="116">
        <v>28</v>
      </c>
      <c r="C29" s="117"/>
      <c r="R29" s="225" t="s">
        <v>395</v>
      </c>
      <c r="S29" s="226" t="s">
        <v>309</v>
      </c>
    </row>
    <row r="30" spans="2:19" ht="12.75" customHeight="1">
      <c r="B30" s="116">
        <v>29</v>
      </c>
      <c r="C30" s="117"/>
      <c r="R30" s="225" t="s">
        <v>396</v>
      </c>
      <c r="S30" s="226" t="s">
        <v>309</v>
      </c>
    </row>
    <row r="31" spans="2:19" ht="12.75" customHeight="1" thickBot="1">
      <c r="B31" s="118">
        <v>30</v>
      </c>
      <c r="C31" s="119"/>
      <c r="R31" s="225" t="s">
        <v>397</v>
      </c>
      <c r="S31" s="226" t="s">
        <v>309</v>
      </c>
    </row>
    <row r="32" spans="2:19" ht="12.75" customHeight="1">
      <c r="R32" s="225" t="s">
        <v>398</v>
      </c>
      <c r="S32" s="226" t="s">
        <v>324</v>
      </c>
    </row>
    <row r="33" spans="18:19" ht="12.75" customHeight="1">
      <c r="R33" s="225" t="s">
        <v>399</v>
      </c>
      <c r="S33" s="226" t="s">
        <v>293</v>
      </c>
    </row>
    <row r="34" spans="18:19" ht="12.75" customHeight="1">
      <c r="R34" s="225" t="s">
        <v>400</v>
      </c>
      <c r="S34" s="226">
        <v>5</v>
      </c>
    </row>
    <row r="35" spans="18:19" ht="12.75" customHeight="1">
      <c r="R35" s="225" t="s">
        <v>401</v>
      </c>
      <c r="S35" s="226" t="s">
        <v>309</v>
      </c>
    </row>
    <row r="36" spans="18:19" ht="12.75" customHeight="1">
      <c r="R36" s="225" t="s">
        <v>402</v>
      </c>
      <c r="S36" s="226" t="s">
        <v>309</v>
      </c>
    </row>
    <row r="37" spans="18:19" ht="12.75" customHeight="1">
      <c r="R37" s="225" t="s">
        <v>403</v>
      </c>
      <c r="S37" s="226">
        <v>4</v>
      </c>
    </row>
    <row r="38" spans="18:19" ht="12.75" customHeight="1">
      <c r="R38" s="225" t="s">
        <v>404</v>
      </c>
      <c r="S38" s="226">
        <v>2</v>
      </c>
    </row>
    <row r="39" spans="18:19" ht="12.75" customHeight="1">
      <c r="R39" s="225" t="s">
        <v>405</v>
      </c>
      <c r="S39" s="226">
        <v>3</v>
      </c>
    </row>
    <row r="40" spans="18:19" ht="12.75" customHeight="1">
      <c r="R40" s="225" t="s">
        <v>406</v>
      </c>
      <c r="S40" s="226" t="s">
        <v>309</v>
      </c>
    </row>
    <row r="41" spans="18:19" ht="12.75" customHeight="1">
      <c r="R41" s="225" t="s">
        <v>407</v>
      </c>
      <c r="S41" s="226">
        <v>4</v>
      </c>
    </row>
    <row r="42" spans="18:19" ht="12.75" customHeight="1">
      <c r="R42" s="225" t="s">
        <v>408</v>
      </c>
      <c r="S42" s="226" t="s">
        <v>309</v>
      </c>
    </row>
    <row r="43" spans="18:19" ht="12.75" customHeight="1">
      <c r="R43" s="225" t="s">
        <v>409</v>
      </c>
      <c r="S43" s="226">
        <v>3</v>
      </c>
    </row>
    <row r="44" spans="18:19" ht="12.75" customHeight="1">
      <c r="R44" s="225" t="s">
        <v>410</v>
      </c>
      <c r="S44" s="226">
        <v>6</v>
      </c>
    </row>
    <row r="45" spans="18:19" ht="12.75" customHeight="1">
      <c r="R45" s="225" t="s">
        <v>411</v>
      </c>
      <c r="S45" s="226" t="s">
        <v>309</v>
      </c>
    </row>
    <row r="46" spans="18:19" ht="12.75" customHeight="1">
      <c r="R46" s="225" t="s">
        <v>412</v>
      </c>
      <c r="S46" s="226" t="s">
        <v>309</v>
      </c>
    </row>
    <row r="47" spans="18:19" ht="12.75" customHeight="1">
      <c r="R47" s="225" t="s">
        <v>413</v>
      </c>
      <c r="S47" s="226" t="s">
        <v>324</v>
      </c>
    </row>
    <row r="48" spans="18:19" ht="12.75" customHeight="1">
      <c r="R48" s="225" t="s">
        <v>414</v>
      </c>
      <c r="S48" s="226">
        <v>2</v>
      </c>
    </row>
    <row r="49" spans="18:19" ht="12.75" customHeight="1">
      <c r="R49" s="225" t="s">
        <v>415</v>
      </c>
      <c r="S49" s="226">
        <v>3</v>
      </c>
    </row>
    <row r="50" spans="18:19" ht="12.75" customHeight="1">
      <c r="R50" s="225" t="s">
        <v>416</v>
      </c>
      <c r="S50" s="226" t="s">
        <v>324</v>
      </c>
    </row>
    <row r="51" spans="18:19" ht="12.75" customHeight="1">
      <c r="R51" s="225" t="s">
        <v>417</v>
      </c>
      <c r="S51" s="226">
        <v>7</v>
      </c>
    </row>
    <row r="52" spans="18:19" ht="12.75" customHeight="1">
      <c r="R52" s="225" t="s">
        <v>418</v>
      </c>
      <c r="S52" s="226">
        <v>3</v>
      </c>
    </row>
    <row r="53" spans="18:19" ht="12.75" customHeight="1">
      <c r="R53" s="225" t="s">
        <v>419</v>
      </c>
      <c r="S53" s="226" t="s">
        <v>309</v>
      </c>
    </row>
    <row r="54" spans="18:19" ht="12.75" customHeight="1">
      <c r="R54" s="225" t="s">
        <v>1</v>
      </c>
      <c r="S54" s="226">
        <v>4</v>
      </c>
    </row>
    <row r="55" spans="18:19" ht="12.75" customHeight="1">
      <c r="R55" s="225" t="s">
        <v>420</v>
      </c>
      <c r="S55" s="226" t="s">
        <v>309</v>
      </c>
    </row>
    <row r="56" spans="18:19" ht="12.75" customHeight="1">
      <c r="R56" s="225" t="s">
        <v>421</v>
      </c>
      <c r="S56" s="226">
        <v>2</v>
      </c>
    </row>
    <row r="57" spans="18:19" ht="12.75" customHeight="1">
      <c r="R57" s="225" t="s">
        <v>422</v>
      </c>
      <c r="S57" s="226">
        <v>4</v>
      </c>
    </row>
    <row r="58" spans="18:19" ht="12.75" customHeight="1">
      <c r="R58" s="225" t="s">
        <v>423</v>
      </c>
      <c r="S58" s="226">
        <v>2</v>
      </c>
    </row>
    <row r="59" spans="18:19" ht="12.75" customHeight="1">
      <c r="R59" s="225" t="s">
        <v>424</v>
      </c>
      <c r="S59" s="226" t="s">
        <v>309</v>
      </c>
    </row>
    <row r="60" spans="18:19" ht="12.75" customHeight="1">
      <c r="R60" s="225" t="s">
        <v>425</v>
      </c>
      <c r="S60" s="226" t="s">
        <v>293</v>
      </c>
    </row>
    <row r="61" spans="18:19" ht="12.75" customHeight="1">
      <c r="R61" s="225" t="s">
        <v>426</v>
      </c>
      <c r="S61" s="226">
        <v>2</v>
      </c>
    </row>
    <row r="62" spans="18:19" ht="12.75" customHeight="1">
      <c r="R62" s="225" t="s">
        <v>427</v>
      </c>
      <c r="S62" s="226">
        <v>5</v>
      </c>
    </row>
    <row r="63" spans="18:19" ht="12.75" customHeight="1">
      <c r="R63" s="225" t="s">
        <v>428</v>
      </c>
      <c r="S63" s="226" t="s">
        <v>309</v>
      </c>
    </row>
    <row r="64" spans="18:19" ht="12.75" customHeight="1">
      <c r="R64" s="225" t="s">
        <v>429</v>
      </c>
      <c r="S64" s="226" t="s">
        <v>309</v>
      </c>
    </row>
    <row r="65" spans="18:19" ht="12.75" customHeight="1">
      <c r="R65" s="225" t="s">
        <v>430</v>
      </c>
      <c r="S65" s="226" t="s">
        <v>309</v>
      </c>
    </row>
    <row r="66" spans="18:19" ht="12.75" customHeight="1">
      <c r="R66" s="225" t="s">
        <v>431</v>
      </c>
      <c r="S66" s="226" t="s">
        <v>324</v>
      </c>
    </row>
    <row r="67" spans="18:19" ht="12.75" customHeight="1">
      <c r="R67" s="225" t="s">
        <v>432</v>
      </c>
      <c r="S67" s="226" t="s">
        <v>293</v>
      </c>
    </row>
    <row r="68" spans="18:19" ht="12.75" customHeight="1">
      <c r="R68" s="225" t="s">
        <v>433</v>
      </c>
      <c r="S68" s="226" t="s">
        <v>309</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L9o+OugATd2CRoAnc7WZURsHKBx55qR44bTo/TfNiK2D6Y7dDV4zLroTjWmZMJY8PFB/EctsQNyO0lvwmpf6KQ==" saltValue="OdVpQ24xlbKz1LELXGiNB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5386-B42E-41D7-96CB-0C82744D522D}">
  <sheetPr codeName="Hoja7"/>
  <dimension ref="B1:Y102"/>
  <sheetViews>
    <sheetView showGridLines="0" zoomScale="90" zoomScaleNormal="90" workbookViewId="0">
      <selection activeCell="J8" sqref="J8"/>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434</v>
      </c>
      <c r="C2" s="321"/>
      <c r="H2" s="324" t="s">
        <v>435</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436</v>
      </c>
      <c r="I4" s="282"/>
      <c r="K4" s="327" t="s">
        <v>437</v>
      </c>
      <c r="L4" s="327"/>
      <c r="M4" s="327"/>
      <c r="N4" s="328"/>
      <c r="O4" s="328"/>
      <c r="P4" s="328"/>
      <c r="Q4" s="328"/>
      <c r="R4" s="328"/>
      <c r="S4" s="330"/>
      <c r="T4" s="330"/>
      <c r="U4" s="330"/>
    </row>
    <row r="5" spans="2:25" ht="15">
      <c r="B5" s="23" t="s">
        <v>438</v>
      </c>
      <c r="C5" s="23" t="s">
        <v>257</v>
      </c>
      <c r="H5" s="310" t="s">
        <v>33</v>
      </c>
      <c r="I5" s="304" t="s">
        <v>13</v>
      </c>
      <c r="J5" s="280" t="s">
        <v>439</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440</v>
      </c>
      <c r="H6" s="287">
        <v>45672</v>
      </c>
      <c r="I6" s="24" t="s">
        <v>75</v>
      </c>
      <c r="J6" s="288" t="str">
        <f>IF(H6="","",H6&amp;"-"&amp;I6)</f>
        <v>45672-7:30 a 9:30 pm</v>
      </c>
      <c r="K6" s="289">
        <f>IF($H6="(en blanco)","",IF($H6="","",IFERROR(IF(VLOOKUP(H6+7,'Fechas de clase'!$B$5:$B$102,1,0),H6+14),H6+7)))</f>
        <v>45679</v>
      </c>
      <c r="L6" s="289">
        <f>IF($H6="(en blanco)","",IF($H6="","",IFERROR(IF(VLOOKUP(K6+7,'Fechas de clase'!$B$5:$B$102,1,0),K6+14),K6+7)))</f>
        <v>45686</v>
      </c>
      <c r="M6" s="289">
        <f>IF($H6="(en blanco)","",IF($H6="","",IFERROR(IF(VLOOKUP(L6+7,'Fechas de clase'!$B$5:$B$102,1,0),L6+14),L6+7)))</f>
        <v>45693</v>
      </c>
      <c r="N6" s="289">
        <f>IF($H6="(en blanco)","",IF($H6="","",IFERROR(IF(VLOOKUP(M6+7,'Fechas de clase'!$B$5:$B$102,1,0),M6+14),M6+7)))</f>
        <v>45700</v>
      </c>
      <c r="O6" s="289">
        <f>IF($H6="(en blanco)","",IF($H6="","",IFERROR(IF(VLOOKUP(N6+7,'Fechas de clase'!$B$5:$B$102,1,0),N6+14),N6+7)))</f>
        <v>45707</v>
      </c>
      <c r="P6" s="289">
        <f>IF($H6="(en blanco)","",IF($H6="","",IFERROR(IF(VLOOKUP(O6+7,'Fechas de clase'!$B$5:$B$102,1,0),O6+14),O6+7)))</f>
        <v>45714</v>
      </c>
      <c r="Q6" s="289">
        <f>IF($H6="(en blanco)","",IF($H6="","",IFERROR(IF(VLOOKUP(P6+7,'Fechas de clase'!$B$5:$B$102,1,0),P6+14),P6+7)))</f>
        <v>45721</v>
      </c>
      <c r="R6" s="289">
        <f>IF($H6="(en blanco)","",IF($H6="","",IFERROR(IF(VLOOKUP(Q6+7,'Fechas de clase'!$B$5:$B$102,1,0),Q6+14),Q6+7)))</f>
        <v>45728</v>
      </c>
      <c r="S6" s="289">
        <f>IF($H6="(en blanco)","",IF($H6="","",IFERROR(IF(VLOOKUP(R6+7,'Fechas de clase'!$B$5:$B$102,1,0),R6+14),R6+7)))</f>
        <v>45735</v>
      </c>
      <c r="T6" s="289">
        <f>IF($H6="(en blanco)","",IF($H6="","",IFERROR(IF(VLOOKUP(S6+7,'Fechas de clase'!$B$5:$B$102,1,0),S6+14),S6+7)))</f>
        <v>45742</v>
      </c>
      <c r="U6" s="289">
        <f>IF($H6="(en blanco)","",IF($H6="","",IFERROR(IF(VLOOKUP(T6+7,'Fechas de clase'!$B$5:$B$102,1,0),T6+14),T6+7)))</f>
        <v>45749</v>
      </c>
      <c r="V6" s="289">
        <f>IF($H6="(en blanco)","",IF($H6="","",IFERROR(IF(VLOOKUP(U6+7,'Fechas de clase'!$B$5:$B$102,1,0),U6+14),U6+7)))</f>
        <v>45756</v>
      </c>
      <c r="W6" s="289">
        <f>IF($H6="(en blanco)","",IF($H6="","",IFERROR(IF(VLOOKUP(V6+7,'Fechas de clase'!$B$5:$B$102,1,0),V6+14),V6+7)))</f>
        <v>45763</v>
      </c>
      <c r="X6" s="289">
        <f>IF($H6="(en blanco)","",IF($H6="","",IFERROR(IF(VLOOKUP(W6+7,'Fechas de clase'!$B$5:$B$102,1,0),W6+14),W6+7)))</f>
        <v>45770</v>
      </c>
      <c r="Y6" s="289">
        <f>IF($H6="(en blanco)","",IF($H6="","",IFERROR(IF(VLOOKUP(X6+7,'Fechas de clase'!$B$5:$B$102,1,0),X6+14),X6+7)))</f>
        <v>45777</v>
      </c>
    </row>
    <row r="7" spans="2:25" ht="15">
      <c r="B7" s="285">
        <v>45764</v>
      </c>
      <c r="C7" s="286" t="s">
        <v>441</v>
      </c>
      <c r="H7" s="287">
        <v>45700</v>
      </c>
      <c r="I7" t="s">
        <v>75</v>
      </c>
      <c r="J7" s="288" t="str">
        <f t="shared" ref="J7:J70" si="0">IF(H7="","",H7&amp;"-"&amp;I7)</f>
        <v>45700-7:30 a 9:30 pm</v>
      </c>
      <c r="K7" s="289">
        <f>IF($H7="(en blanco)","",IF($H7="","",IFERROR(IF(VLOOKUP(H7+7,'Fechas de clase'!$B$5:$B$102,1,0),H7+14),H7+7)))</f>
        <v>45707</v>
      </c>
      <c r="L7" s="289">
        <f>IF($H7="(en blanco)","",IF($H7="","",IFERROR(IF(VLOOKUP(K7+7,'Fechas de clase'!$B$5:$B$102,1,0),K7+14),K7+7)))</f>
        <v>45714</v>
      </c>
      <c r="M7" s="289">
        <f>IF($H7="(en blanco)","",IF($H7="","",IFERROR(IF(VLOOKUP(L7+7,'Fechas de clase'!$B$5:$B$102,1,0),L7+14),L7+7)))</f>
        <v>45721</v>
      </c>
      <c r="N7" s="289">
        <f>IF($H7="(en blanco)","",IF($H7="","",IFERROR(IF(VLOOKUP(M7+7,'Fechas de clase'!$B$5:$B$102,1,0),M7+14),M7+7)))</f>
        <v>45728</v>
      </c>
      <c r="O7" s="289">
        <f>IF($H7="(en blanco)","",IF($H7="","",IFERROR(IF(VLOOKUP(N7+7,'Fechas de clase'!$B$5:$B$102,1,0),N7+14),N7+7)))</f>
        <v>45735</v>
      </c>
      <c r="P7" s="289">
        <f>IF($H7="(en blanco)","",IF($H7="","",IFERROR(IF(VLOOKUP(O7+7,'Fechas de clase'!$B$5:$B$102,1,0),O7+14),O7+7)))</f>
        <v>45742</v>
      </c>
      <c r="Q7" s="289">
        <f>IF($H7="(en blanco)","",IF($H7="","",IFERROR(IF(VLOOKUP(P7+7,'Fechas de clase'!$B$5:$B$102,1,0),P7+14),P7+7)))</f>
        <v>45749</v>
      </c>
      <c r="R7" s="289">
        <f>IF($H7="(en blanco)","",IF($H7="","",IFERROR(IF(VLOOKUP(Q7+7,'Fechas de clase'!$B$5:$B$102,1,0),Q7+14),Q7+7)))</f>
        <v>45756</v>
      </c>
      <c r="S7" s="289">
        <f>IF($H7="(en blanco)","",IF($H7="","",IFERROR(IF(VLOOKUP(R7+7,'Fechas de clase'!$B$5:$B$102,1,0),R7+14),R7+7)))</f>
        <v>45763</v>
      </c>
      <c r="T7" s="289">
        <f>IF($H7="(en blanco)","",IF($H7="","",IFERROR(IF(VLOOKUP(S7+7,'Fechas de clase'!$B$5:$B$102,1,0),S7+14),S7+7)))</f>
        <v>45770</v>
      </c>
      <c r="U7" s="289">
        <f>IF($H7="(en blanco)","",IF($H7="","",IFERROR(IF(VLOOKUP(T7+7,'Fechas de clase'!$B$5:$B$102,1,0),T7+14),T7+7)))</f>
        <v>45777</v>
      </c>
      <c r="V7" s="289">
        <f>IF($H7="(en blanco)","",IF($H7="","",IFERROR(IF(VLOOKUP(U7+7,'Fechas de clase'!$B$5:$B$102,1,0),U7+14),U7+7)))</f>
        <v>45784</v>
      </c>
      <c r="W7" s="289">
        <f>IF($H7="(en blanco)","",IF($H7="","",IFERROR(IF(VLOOKUP(V7+7,'Fechas de clase'!$B$5:$B$102,1,0),V7+14),V7+7)))</f>
        <v>45791</v>
      </c>
      <c r="X7" s="289">
        <f>IF($H7="(en blanco)","",IF($H7="","",IFERROR(IF(VLOOKUP(W7+7,'Fechas de clase'!$B$5:$B$102,1,0),W7+14),W7+7)))</f>
        <v>45798</v>
      </c>
      <c r="Y7" s="289">
        <f>IF($H7="(en blanco)","",IF($H7="","",IFERROR(IF(VLOOKUP(X7+7,'Fechas de clase'!$B$5:$B$102,1,0),X7+14),X7+7)))</f>
        <v>45805</v>
      </c>
    </row>
    <row r="8" spans="2:25" ht="15">
      <c r="B8" s="285">
        <v>45765</v>
      </c>
      <c r="C8" s="286" t="s">
        <v>442</v>
      </c>
      <c r="H8" s="287" t="s">
        <v>443</v>
      </c>
      <c r="I8" s="24" t="s">
        <v>443</v>
      </c>
      <c r="J8" s="288" t="str">
        <f t="shared" si="0"/>
        <v>(en blanco)-(en blanco)</v>
      </c>
      <c r="K8" s="289" t="str">
        <f>IF($H8="(en blanco)","",IF($H8="","",IFERROR(IF(VLOOKUP(H8+7,'Fechas de clase'!$B$5:$B$102,1,0),H8+14),H8+7)))</f>
        <v/>
      </c>
      <c r="L8" s="289" t="str">
        <f>IF($H8="(en blanco)","",IF($H8="","",IFERROR(IF(VLOOKUP(K8+7,'Fechas de clase'!$B$5:$B$102,1,0),K8+14),K8+7)))</f>
        <v/>
      </c>
      <c r="M8" s="289" t="str">
        <f>IF($H8="(en blanco)","",IF($H8="","",IFERROR(IF(VLOOKUP(L8+7,'Fechas de clase'!$B$5:$B$102,1,0),L8+14),L8+7)))</f>
        <v/>
      </c>
      <c r="N8" s="289" t="str">
        <f>IF($H8="(en blanco)","",IF($H8="","",IFERROR(IF(VLOOKUP(M8+7,'Fechas de clase'!$B$5:$B$102,1,0),M8+14),M8+7)))</f>
        <v/>
      </c>
      <c r="O8" s="289" t="str">
        <f>IF($H8="(en blanco)","",IF($H8="","",IFERROR(IF(VLOOKUP(N8+7,'Fechas de clase'!$B$5:$B$102,1,0),N8+14),N8+7)))</f>
        <v/>
      </c>
      <c r="P8" s="289" t="str">
        <f>IF($H8="(en blanco)","",IF($H8="","",IFERROR(IF(VLOOKUP(O8+7,'Fechas de clase'!$B$5:$B$102,1,0),O8+14),O8+7)))</f>
        <v/>
      </c>
      <c r="Q8" s="289" t="str">
        <f>IF($H8="(en blanco)","",IF($H8="","",IFERROR(IF(VLOOKUP(P8+7,'Fechas de clase'!$B$5:$B$102,1,0),P8+14),P8+7)))</f>
        <v/>
      </c>
      <c r="R8" s="289" t="str">
        <f>IF($H8="(en blanco)","",IF($H8="","",IFERROR(IF(VLOOKUP(Q8+7,'Fechas de clase'!$B$5:$B$102,1,0),Q8+14),Q8+7)))</f>
        <v/>
      </c>
      <c r="S8" s="289" t="str">
        <f>IF($H8="(en blanco)","",IF($H8="","",IFERROR(IF(VLOOKUP(R8+7,'Fechas de clase'!$B$5:$B$102,1,0),R8+14),R8+7)))</f>
        <v/>
      </c>
      <c r="T8" s="289" t="str">
        <f>IF($H8="(en blanco)","",IF($H8="","",IFERROR(IF(VLOOKUP(S8+7,'Fechas de clase'!$B$5:$B$102,1,0),S8+14),S8+7)))</f>
        <v/>
      </c>
      <c r="U8" s="289" t="str">
        <f>IF($H8="(en blanco)","",IF($H8="","",IFERROR(IF(VLOOKUP(T8+7,'Fechas de clase'!$B$5:$B$102,1,0),T8+14),T8+7)))</f>
        <v/>
      </c>
      <c r="V8" s="289" t="str">
        <f>IF($H8="(en blanco)","",IF($H8="","",IFERROR(IF(VLOOKUP(U8+7,'Fechas de clase'!$B$5:$B$102,1,0),U8+14),U8+7)))</f>
        <v/>
      </c>
      <c r="W8" s="289" t="str">
        <f>IF($H8="(en blanco)","",IF($H8="","",IFERROR(IF(VLOOKUP(V8+7,'Fechas de clase'!$B$5:$B$102,1,0),V8+14),V8+7)))</f>
        <v/>
      </c>
      <c r="X8" s="289" t="str">
        <f>IF($H8="(en blanco)","",IF($H8="","",IFERROR(IF(VLOOKUP(W8+7,'Fechas de clase'!$B$5:$B$102,1,0),W8+14),W8+7)))</f>
        <v/>
      </c>
      <c r="Y8" s="289" t="str">
        <f>IF($H8="(en blanco)","",IF($H8="","",IFERROR(IF(VLOOKUP(X8+7,'Fechas de clase'!$B$5:$B$102,1,0),X8+14),X8+7)))</f>
        <v/>
      </c>
    </row>
    <row r="9" spans="2:25" ht="15">
      <c r="B9" s="285">
        <v>45778</v>
      </c>
      <c r="C9" s="286" t="s">
        <v>444</v>
      </c>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ht="15">
      <c r="B10" s="285">
        <v>45815</v>
      </c>
      <c r="C10" s="286" t="s">
        <v>445</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ht="15">
      <c r="B11" s="285">
        <v>45837</v>
      </c>
      <c r="C11" s="286" t="s">
        <v>446</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ht="15">
      <c r="B12" s="285">
        <v>45861</v>
      </c>
      <c r="C12" s="286" t="s">
        <v>447</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448</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449</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450</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451</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452</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453</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454</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455</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456</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85"/>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85"/>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85"/>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85"/>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85"/>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85"/>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85"/>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85"/>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85"/>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85"/>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85"/>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85"/>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85"/>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85"/>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85"/>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85"/>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85"/>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85"/>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85"/>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85"/>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85"/>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85"/>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85"/>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85"/>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85"/>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85"/>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85"/>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85"/>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85"/>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85"/>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85"/>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85"/>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85"/>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85"/>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85"/>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85"/>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85"/>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85"/>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85"/>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85"/>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85"/>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85"/>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85"/>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85"/>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85"/>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85"/>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85"/>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85"/>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85"/>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85"/>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85"/>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85"/>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85"/>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85"/>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85"/>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85"/>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85"/>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85"/>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85"/>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85"/>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85"/>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85"/>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85"/>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85"/>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85"/>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85"/>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85"/>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85"/>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85"/>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85"/>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85"/>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85"/>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85"/>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85"/>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85"/>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85"/>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85"/>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85"/>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85"/>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1" zoomScale="50" zoomScaleNormal="50" zoomScalePageLayoutView="62" workbookViewId="0">
      <selection activeCell="BI3" sqref="BI3"/>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457</v>
      </c>
    </row>
    <row r="4" spans="2:59">
      <c r="B4" s="185" t="s">
        <v>68</v>
      </c>
      <c r="C4" t="s">
        <v>458</v>
      </c>
      <c r="D4" s="62"/>
      <c r="BB4" s="185" t="s">
        <v>11</v>
      </c>
      <c r="BC4" t="s">
        <v>457</v>
      </c>
    </row>
    <row r="5" spans="2:59">
      <c r="D5" s="62"/>
      <c r="BB5" s="185" t="s">
        <v>68</v>
      </c>
      <c r="BC5" t="s">
        <v>458</v>
      </c>
      <c r="BD5" s="62"/>
    </row>
    <row r="6" spans="2:59">
      <c r="B6" s="185" t="s">
        <v>14</v>
      </c>
      <c r="C6" s="185" t="s">
        <v>67</v>
      </c>
      <c r="D6" s="185" t="s">
        <v>10</v>
      </c>
      <c r="E6" s="185" t="s">
        <v>459</v>
      </c>
      <c r="F6" s="185" t="s">
        <v>31</v>
      </c>
      <c r="G6" s="185" t="s">
        <v>32</v>
      </c>
      <c r="H6" t="s">
        <v>460</v>
      </c>
      <c r="I6" s="204" t="s">
        <v>461</v>
      </c>
      <c r="J6" s="187" t="s">
        <v>462</v>
      </c>
      <c r="K6" s="188" t="s">
        <v>463</v>
      </c>
      <c r="L6" s="188" t="s">
        <v>464</v>
      </c>
      <c r="M6" s="188" t="s">
        <v>465</v>
      </c>
      <c r="N6" s="188" t="s">
        <v>466</v>
      </c>
      <c r="O6" s="188" t="s">
        <v>467</v>
      </c>
      <c r="P6" s="188" t="s">
        <v>468</v>
      </c>
      <c r="Q6" s="188" t="s">
        <v>469</v>
      </c>
      <c r="R6" s="188" t="s">
        <v>470</v>
      </c>
      <c r="S6" s="188" t="s">
        <v>471</v>
      </c>
      <c r="T6" s="188" t="s">
        <v>472</v>
      </c>
      <c r="U6" s="188" t="s">
        <v>473</v>
      </c>
      <c r="V6" s="188" t="s">
        <v>474</v>
      </c>
      <c r="W6" s="188" t="s">
        <v>475</v>
      </c>
      <c r="X6" s="188" t="s">
        <v>476</v>
      </c>
      <c r="Y6" s="189" t="s">
        <v>477</v>
      </c>
      <c r="AA6" s="187" t="s">
        <v>65</v>
      </c>
      <c r="AB6" s="188" t="s">
        <v>10</v>
      </c>
      <c r="AC6" s="188" t="s">
        <v>14</v>
      </c>
      <c r="AD6" s="188" t="s">
        <v>11</v>
      </c>
      <c r="AE6" s="188" t="s">
        <v>478</v>
      </c>
      <c r="AF6" s="188" t="s">
        <v>24</v>
      </c>
      <c r="AG6" s="188" t="s">
        <v>31</v>
      </c>
      <c r="AH6" s="188" t="s">
        <v>32</v>
      </c>
      <c r="AI6" s="188" t="s">
        <v>479</v>
      </c>
      <c r="AJ6" s="188" t="s">
        <v>480</v>
      </c>
      <c r="AK6" s="188" t="s">
        <v>462</v>
      </c>
      <c r="AL6" s="188" t="s">
        <v>463</v>
      </c>
      <c r="AM6" s="188" t="s">
        <v>464</v>
      </c>
      <c r="AN6" s="188" t="s">
        <v>465</v>
      </c>
      <c r="AO6" s="188" t="s">
        <v>466</v>
      </c>
      <c r="AP6" s="188" t="s">
        <v>467</v>
      </c>
      <c r="AQ6" s="188" t="s">
        <v>468</v>
      </c>
      <c r="AR6" s="188" t="s">
        <v>469</v>
      </c>
      <c r="AS6" s="188" t="s">
        <v>470</v>
      </c>
      <c r="AT6" s="188" t="s">
        <v>471</v>
      </c>
      <c r="AU6" s="188" t="s">
        <v>472</v>
      </c>
      <c r="AV6" s="188" t="s">
        <v>473</v>
      </c>
      <c r="AW6" s="188" t="s">
        <v>474</v>
      </c>
      <c r="AX6" s="188" t="s">
        <v>475</v>
      </c>
      <c r="AY6" s="188" t="s">
        <v>476</v>
      </c>
      <c r="AZ6" s="189" t="s">
        <v>477</v>
      </c>
      <c r="BA6" s="204" t="s">
        <v>461</v>
      </c>
      <c r="BD6" s="62"/>
    </row>
    <row r="7" spans="2:59">
      <c r="B7" s="62">
        <v>45672</v>
      </c>
      <c r="C7" t="s">
        <v>481</v>
      </c>
      <c r="D7" t="s">
        <v>72</v>
      </c>
      <c r="E7" t="s">
        <v>81</v>
      </c>
      <c r="F7" t="s">
        <v>82</v>
      </c>
      <c r="G7" t="s">
        <v>83</v>
      </c>
      <c r="H7" s="329">
        <v>11</v>
      </c>
      <c r="I7">
        <f>IF(C7="","",COUNTIFS(Tabla1[[#All],[¿Pasó a miembro?]],"Si",Tabla1[[#All],[Tipo Incrito]],"&lt;&gt;Pre-Inscrito",Tabla1[[#All],[llave2]],Gráficos_!C7))</f>
        <v>0</v>
      </c>
      <c r="J7" s="186">
        <f>IF(C7="","",COUNTIFS(Tabla1[[#All],[sem 01]],"=P",Tabla1[[#All],[llave2]],Gráficos_!C7))</f>
        <v>3</v>
      </c>
      <c r="K7">
        <f>IF(C7="","",COUNTIFS(Tabla1[[#All],[sem 02]],"=P",Tabla1[[#All],[llave2]],Gráficos_!C7))</f>
        <v>9</v>
      </c>
      <c r="L7">
        <f>IF(C7="","",COUNTIFS(Tabla1[[#All],[sem 03]],"=P",Tabla1[[#All],[llave2]],Gráficos_!C7))</f>
        <v>9</v>
      </c>
      <c r="M7">
        <f>IF(C7="","",COUNTIFS(Tabla1[[#All],[sem 04]],"=P",Tabla1[[#All],[llave2]],Gráficos_!C7))</f>
        <v>10</v>
      </c>
      <c r="N7">
        <f>IF(C7="","",COUNTIFS(Tabla1[[#All],[sem 05]],"=P",Tabla1[[#All],[llave2]],Gráficos_!C7))</f>
        <v>10</v>
      </c>
      <c r="O7">
        <f>IF(C7="","",COUNTIFS(Tabla1[[#All],[sem 06]],"=P",Tabla1[[#All],[llave2]],Gráficos_!C7))</f>
        <v>7</v>
      </c>
      <c r="P7">
        <f>IF(C7="","",COUNTIFS(Tabla1[[#All],[sem 07]],"=P",Tabla1[[#All],[llave2]],Gráficos_!C7))</f>
        <v>7</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Pucallpa-Enero-Miércoles-7:30 a 9:30 pm-45672-Inscrito Nuevo</v>
      </c>
      <c r="AB7" t="str">
        <f t="shared" ref="AB7:AB38" si="1">IF(OR(D7="",D7="(En blanco)"),"",D7)</f>
        <v>Conócete a ti mismo</v>
      </c>
      <c r="AC7" s="62">
        <f t="shared" ref="AC7:AC38" si="2">IF(OR(B7="",B7="(En blanco)"),"",B7)</f>
        <v>45672</v>
      </c>
      <c r="AD7" t="str">
        <f t="shared" ref="AD7:AD38" si="3">IF(OR(B7="",B7="(En blanco)"),"",TEXT(B7,"mmmm"))</f>
        <v>January</v>
      </c>
      <c r="AE7" t="str">
        <f>IF(OR(B7="",B7="(En blanco)"),"",TEXT(B7,"yyyy"))</f>
        <v>2025</v>
      </c>
      <c r="AF7" t="str">
        <f t="shared" ref="AF7:AF38" si="4">IF(OR(E7="",E7="(En blanco)"),"",E7)</f>
        <v>Inscrito Nuevo</v>
      </c>
      <c r="AG7" t="str">
        <f t="shared" ref="AG7:AG38" si="5">IF(OR(F7="",F7="(En blanco)"),"",F7)</f>
        <v>Claudia Yactayo</v>
      </c>
      <c r="AH7" t="str">
        <f t="shared" ref="AH7:AH38" si="6">IF(OR(G7="",G7="(En blanco)"),"",G7)</f>
        <v>Luis Mayz</v>
      </c>
      <c r="AI7">
        <f t="shared" ref="AI7:AI38" si="7">IF(H7="","",H7)</f>
        <v>11</v>
      </c>
      <c r="AK7">
        <f>IF(J7="","",J7)</f>
        <v>3</v>
      </c>
      <c r="AL7">
        <f t="shared" ref="AL7:AV22" si="8">IF(K7="","",K7)</f>
        <v>9</v>
      </c>
      <c r="AM7">
        <f t="shared" si="8"/>
        <v>9</v>
      </c>
      <c r="AN7">
        <f t="shared" si="8"/>
        <v>10</v>
      </c>
      <c r="AO7">
        <f t="shared" si="8"/>
        <v>10</v>
      </c>
      <c r="AP7">
        <f t="shared" si="8"/>
        <v>7</v>
      </c>
      <c r="AQ7">
        <f t="shared" si="8"/>
        <v>7</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459</v>
      </c>
      <c r="BE7" s="185" t="s">
        <v>31</v>
      </c>
      <c r="BF7" s="185" t="s">
        <v>32</v>
      </c>
      <c r="BG7" t="s">
        <v>460</v>
      </c>
    </row>
    <row r="8" spans="2:59">
      <c r="B8" s="62">
        <v>45672</v>
      </c>
      <c r="C8" t="s">
        <v>482</v>
      </c>
      <c r="D8" t="s">
        <v>72</v>
      </c>
      <c r="E8" t="s">
        <v>96</v>
      </c>
      <c r="F8" t="s">
        <v>82</v>
      </c>
      <c r="G8" t="s">
        <v>83</v>
      </c>
      <c r="H8" s="329">
        <v>3</v>
      </c>
      <c r="I8">
        <f>IF(C8="","",COUNTIFS(Tabla1[[#All],[¿Pasó a miembro?]],"Si",Tabla1[[#All],[Tipo Incrito]],"&lt;&gt;Pre-Inscrito",Tabla1[[#All],[llave2]],Gráficos_!C8))</f>
        <v>0</v>
      </c>
      <c r="J8" s="186">
        <f>IF(C8="","",COUNTIFS(Tabla1[[#All],[sem 01]],"=P",Tabla1[[#All],[llave2]],Gráficos_!C8))</f>
        <v>2</v>
      </c>
      <c r="K8">
        <f>IF(C8="","",COUNTIFS(Tabla1[[#All],[sem 02]],"=P",Tabla1[[#All],[llave2]],Gráficos_!C8))</f>
        <v>3</v>
      </c>
      <c r="L8">
        <f>IF(C8="","",COUNTIFS(Tabla1[[#All],[sem 03]],"=P",Tabla1[[#All],[llave2]],Gráficos_!C8))</f>
        <v>2</v>
      </c>
      <c r="M8">
        <f>IF(C8="","",COUNTIFS(Tabla1[[#All],[sem 04]],"=P",Tabla1[[#All],[llave2]],Gráficos_!C8))</f>
        <v>3</v>
      </c>
      <c r="N8">
        <f>IF(C8="","",COUNTIFS(Tabla1[[#All],[sem 05]],"=P",Tabla1[[#All],[llave2]],Gráficos_!C8))</f>
        <v>2</v>
      </c>
      <c r="O8">
        <f>IF(C8="","",COUNTIFS(Tabla1[[#All],[sem 06]],"=P",Tabla1[[#All],[llave2]],Gráficos_!C8))</f>
        <v>2</v>
      </c>
      <c r="P8">
        <f>IF(C8="","",COUNTIFS(Tabla1[[#All],[sem 07]],"=P",Tabla1[[#All],[llave2]],Gráficos_!C8))</f>
        <v>1</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Pucallpa-Enero-Miércoles-7:30 a 9:30 pm-45672-Pre-Inscrito</v>
      </c>
      <c r="AB8" t="str">
        <f t="shared" si="1"/>
        <v>Conócete a ti mismo</v>
      </c>
      <c r="AC8" s="62">
        <f t="shared" si="2"/>
        <v>45672</v>
      </c>
      <c r="AD8" t="str">
        <f t="shared" si="3"/>
        <v>January</v>
      </c>
      <c r="AE8" t="str">
        <f t="shared" ref="AE8:AE71" si="13">IF(OR(B8="",B8="(En blanco)"),"",TEXT(B8,"yyyy"))</f>
        <v>2025</v>
      </c>
      <c r="AF8" t="str">
        <f t="shared" si="4"/>
        <v>Pre-Inscrito</v>
      </c>
      <c r="AG8" t="str">
        <f t="shared" si="5"/>
        <v>Claudia Yactayo</v>
      </c>
      <c r="AH8" t="str">
        <f t="shared" si="6"/>
        <v>Luis Mayz</v>
      </c>
      <c r="AI8">
        <f t="shared" si="7"/>
        <v>3</v>
      </c>
      <c r="AK8">
        <f t="shared" ref="AK8:AV28" si="14">IF(J8="","",J8)</f>
        <v>2</v>
      </c>
      <c r="AL8">
        <f t="shared" si="8"/>
        <v>3</v>
      </c>
      <c r="AM8">
        <f t="shared" si="8"/>
        <v>2</v>
      </c>
      <c r="AN8">
        <f t="shared" si="8"/>
        <v>3</v>
      </c>
      <c r="AO8">
        <f t="shared" si="8"/>
        <v>2</v>
      </c>
      <c r="AP8">
        <f t="shared" si="8"/>
        <v>2</v>
      </c>
      <c r="AQ8">
        <f t="shared" si="8"/>
        <v>1</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45672</v>
      </c>
      <c r="BC8" t="s">
        <v>72</v>
      </c>
      <c r="BD8" t="s">
        <v>81</v>
      </c>
      <c r="BE8" t="s">
        <v>82</v>
      </c>
      <c r="BF8" t="s">
        <v>83</v>
      </c>
      <c r="BG8" s="329">
        <v>11</v>
      </c>
    </row>
    <row r="9" spans="2:59">
      <c r="B9" s="62">
        <v>45700</v>
      </c>
      <c r="C9" t="s">
        <v>483</v>
      </c>
      <c r="D9" t="s">
        <v>72</v>
      </c>
      <c r="E9" t="s">
        <v>81</v>
      </c>
      <c r="F9" t="s">
        <v>147</v>
      </c>
      <c r="G9" t="s">
        <v>82</v>
      </c>
      <c r="H9" s="329">
        <v>10</v>
      </c>
      <c r="I9">
        <f>IF(C9="","",COUNTIFS(Tabla1[[#All],[¿Pasó a miembro?]],"Si",Tabla1[[#All],[Tipo Incrito]],"&lt;&gt;Pre-Inscrito",Tabla1[[#All],[llave2]],Gráficos_!C9))</f>
        <v>0</v>
      </c>
      <c r="J9" s="186">
        <f>IF(C9="","",COUNTIFS(Tabla1[[#All],[sem 01]],"=P",Tabla1[[#All],[llave2]],Gráficos_!C9))</f>
        <v>6</v>
      </c>
      <c r="K9">
        <f>IF(C9="","",COUNTIFS(Tabla1[[#All],[sem 02]],"=P",Tabla1[[#All],[llave2]],Gráficos_!C9))</f>
        <v>9</v>
      </c>
      <c r="L9">
        <f>IF(C9="","",COUNTIFS(Tabla1[[#All],[sem 03]],"=P",Tabla1[[#All],[llave2]],Gráficos_!C9))</f>
        <v>8</v>
      </c>
      <c r="M9">
        <f>IF(C9="","",COUNTIFS(Tabla1[[#All],[sem 04]],"=P",Tabla1[[#All],[llave2]],Gráficos_!C9))</f>
        <v>7</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Pucallpa-Febrero-Miércoles-7:30 a 9:30 pm-45700-Inscrito Nuevo</v>
      </c>
      <c r="AB9" t="str">
        <f t="shared" si="1"/>
        <v>Conócete a ti mismo</v>
      </c>
      <c r="AC9" s="62">
        <f t="shared" si="2"/>
        <v>45700</v>
      </c>
      <c r="AD9" t="str">
        <f t="shared" si="3"/>
        <v>February</v>
      </c>
      <c r="AE9" t="str">
        <f t="shared" si="13"/>
        <v>2025</v>
      </c>
      <c r="AF9" t="str">
        <f t="shared" si="4"/>
        <v>Inscrito Nuevo</v>
      </c>
      <c r="AG9" t="str">
        <f t="shared" si="5"/>
        <v>Danae Ramirez</v>
      </c>
      <c r="AH9" t="str">
        <f t="shared" si="6"/>
        <v>Claudia Yactayo</v>
      </c>
      <c r="AI9">
        <f t="shared" si="7"/>
        <v>10</v>
      </c>
      <c r="AK9">
        <f t="shared" si="14"/>
        <v>6</v>
      </c>
      <c r="AL9">
        <f t="shared" si="8"/>
        <v>9</v>
      </c>
      <c r="AM9">
        <f t="shared" si="8"/>
        <v>8</v>
      </c>
      <c r="AN9">
        <f t="shared" si="8"/>
        <v>7</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45672</v>
      </c>
      <c r="BC9" t="s">
        <v>72</v>
      </c>
      <c r="BD9" t="s">
        <v>96</v>
      </c>
      <c r="BE9" t="s">
        <v>82</v>
      </c>
      <c r="BF9" t="s">
        <v>83</v>
      </c>
      <c r="BG9" s="329">
        <v>3</v>
      </c>
    </row>
    <row r="10" spans="2:59">
      <c r="B10" s="62">
        <v>45700</v>
      </c>
      <c r="C10" t="s">
        <v>484</v>
      </c>
      <c r="D10" t="s">
        <v>72</v>
      </c>
      <c r="E10" t="s">
        <v>96</v>
      </c>
      <c r="F10" t="s">
        <v>147</v>
      </c>
      <c r="G10" t="s">
        <v>82</v>
      </c>
      <c r="H10" s="329">
        <v>10</v>
      </c>
      <c r="I10">
        <f>IF(C10="","",COUNTIFS(Tabla1[[#All],[¿Pasó a miembro?]],"Si",Tabla1[[#All],[Tipo Incrito]],"&lt;&gt;Pre-Inscrito",Tabla1[[#All],[llave2]],Gráficos_!C10))</f>
        <v>0</v>
      </c>
      <c r="J10" s="186">
        <f>IF(C10="","",COUNTIFS(Tabla1[[#All],[sem 01]],"=P",Tabla1[[#All],[llave2]],Gráficos_!C10))</f>
        <v>1</v>
      </c>
      <c r="K10">
        <f>IF(C10="","",COUNTIFS(Tabla1[[#All],[sem 02]],"=P",Tabla1[[#All],[llave2]],Gráficos_!C10))</f>
        <v>9</v>
      </c>
      <c r="L10">
        <f>IF(C10="","",COUNTIFS(Tabla1[[#All],[sem 03]],"=P",Tabla1[[#All],[llave2]],Gráficos_!C10))</f>
        <v>6</v>
      </c>
      <c r="M10">
        <f>IF(C10="","",COUNTIFS(Tabla1[[#All],[sem 04]],"=P",Tabla1[[#All],[llave2]],Gráficos_!C10))</f>
        <v>4</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Pucallpa-Febrero-Miércoles-7:30 a 9:30 pm-45700-Pre-Inscrito</v>
      </c>
      <c r="AB10" t="str">
        <f t="shared" si="1"/>
        <v>Conócete a ti mismo</v>
      </c>
      <c r="AC10" s="62">
        <f t="shared" si="2"/>
        <v>45700</v>
      </c>
      <c r="AD10" t="str">
        <f t="shared" si="3"/>
        <v>February</v>
      </c>
      <c r="AE10" t="str">
        <f t="shared" si="13"/>
        <v>2025</v>
      </c>
      <c r="AF10" t="str">
        <f t="shared" si="4"/>
        <v>Pre-Inscrito</v>
      </c>
      <c r="AG10" t="str">
        <f t="shared" si="5"/>
        <v>Danae Ramirez</v>
      </c>
      <c r="AH10" t="str">
        <f t="shared" si="6"/>
        <v>Claudia Yactayo</v>
      </c>
      <c r="AI10">
        <f t="shared" si="7"/>
        <v>10</v>
      </c>
      <c r="AK10">
        <f t="shared" si="14"/>
        <v>1</v>
      </c>
      <c r="AL10">
        <f t="shared" si="8"/>
        <v>9</v>
      </c>
      <c r="AM10">
        <f t="shared" si="8"/>
        <v>6</v>
      </c>
      <c r="AN10">
        <f t="shared" si="8"/>
        <v>4</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45700</v>
      </c>
      <c r="BC10" t="s">
        <v>72</v>
      </c>
      <c r="BD10" t="s">
        <v>81</v>
      </c>
      <c r="BE10" t="s">
        <v>147</v>
      </c>
      <c r="BF10" t="s">
        <v>82</v>
      </c>
      <c r="BG10" s="329">
        <v>10</v>
      </c>
    </row>
    <row r="11" spans="2:59">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c r="BB11" s="62">
        <v>45700</v>
      </c>
      <c r="BC11" t="s">
        <v>72</v>
      </c>
      <c r="BD11" t="s">
        <v>96</v>
      </c>
      <c r="BE11" t="s">
        <v>147</v>
      </c>
      <c r="BF11" t="s">
        <v>82</v>
      </c>
      <c r="BG11" s="329">
        <v>10</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485</v>
      </c>
      <c r="CQ44" t="s">
        <v>486</v>
      </c>
      <c r="CR44" t="s">
        <v>487</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488</v>
      </c>
      <c r="CN45" t="s">
        <v>488</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45672</v>
      </c>
      <c r="CN46" t="s">
        <v>481</v>
      </c>
      <c r="CO46" t="s">
        <v>81</v>
      </c>
      <c r="CP46" s="329">
        <v>11</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45672</v>
      </c>
      <c r="CN47" t="s">
        <v>482</v>
      </c>
      <c r="CO47" t="s">
        <v>96</v>
      </c>
      <c r="CP47" s="329">
        <v>3</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45700</v>
      </c>
      <c r="CN48" t="s">
        <v>483</v>
      </c>
      <c r="CO48" t="s">
        <v>81</v>
      </c>
      <c r="CP48" s="329">
        <v>10</v>
      </c>
      <c r="CQ48" s="329">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45700</v>
      </c>
      <c r="CN49" t="s">
        <v>484</v>
      </c>
      <c r="CO49" t="s">
        <v>96</v>
      </c>
      <c r="CP49" s="329">
        <v>10</v>
      </c>
      <c r="CQ49" s="329">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t="s">
        <v>443</v>
      </c>
      <c r="CN50" t="s">
        <v>443</v>
      </c>
      <c r="CO50" t="s">
        <v>443</v>
      </c>
      <c r="CP50" s="329"/>
      <c r="CQ50" s="329"/>
      <c r="CR50" s="205" t="e">
        <v>#DIV/0!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t="s">
        <v>489</v>
      </c>
      <c r="CP51" s="329">
        <v>34</v>
      </c>
      <c r="CQ51" s="329">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490</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457</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491</v>
      </c>
      <c r="BQ103" t="s">
        <v>492</v>
      </c>
      <c r="BR103" t="s">
        <v>493</v>
      </c>
      <c r="BS103" t="s">
        <v>494</v>
      </c>
      <c r="BT103" t="s">
        <v>495</v>
      </c>
      <c r="BU103" t="s">
        <v>496</v>
      </c>
      <c r="BV103" t="s">
        <v>497</v>
      </c>
      <c r="BW103" t="s">
        <v>498</v>
      </c>
      <c r="BX103" t="s">
        <v>499</v>
      </c>
      <c r="BY103" t="s">
        <v>500</v>
      </c>
      <c r="BZ103" t="s">
        <v>501</v>
      </c>
      <c r="CA103" t="s">
        <v>502</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488</v>
      </c>
      <c r="BL104" t="s">
        <v>488</v>
      </c>
      <c r="BM104" t="s">
        <v>488</v>
      </c>
      <c r="BN104" t="s">
        <v>488</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45672</v>
      </c>
      <c r="BL105" t="s">
        <v>73</v>
      </c>
      <c r="BM105" t="s">
        <v>81</v>
      </c>
      <c r="BN105" t="s">
        <v>82</v>
      </c>
      <c r="BO105" t="s">
        <v>83</v>
      </c>
      <c r="BP105" s="329">
        <v>3</v>
      </c>
      <c r="BQ105" s="329">
        <v>9</v>
      </c>
      <c r="BR105" s="329">
        <v>9</v>
      </c>
      <c r="BS105" s="329">
        <v>10</v>
      </c>
      <c r="BT105" s="329">
        <v>10</v>
      </c>
      <c r="BU105" s="329">
        <v>7</v>
      </c>
      <c r="BV105" s="329">
        <v>7</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45672</v>
      </c>
      <c r="BL106" t="s">
        <v>73</v>
      </c>
      <c r="BM106" t="s">
        <v>96</v>
      </c>
      <c r="BN106" t="s">
        <v>82</v>
      </c>
      <c r="BO106" t="s">
        <v>83</v>
      </c>
      <c r="BP106" s="329">
        <v>2</v>
      </c>
      <c r="BQ106" s="329">
        <v>3</v>
      </c>
      <c r="BR106" s="329">
        <v>2</v>
      </c>
      <c r="BS106" s="329">
        <v>3</v>
      </c>
      <c r="BT106" s="329">
        <v>2</v>
      </c>
      <c r="BU106" s="329">
        <v>2</v>
      </c>
      <c r="BV106" s="329">
        <v>1</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45700</v>
      </c>
      <c r="BL107" t="s">
        <v>141</v>
      </c>
      <c r="BM107" t="s">
        <v>81</v>
      </c>
      <c r="BN107" t="s">
        <v>147</v>
      </c>
      <c r="BO107" t="s">
        <v>82</v>
      </c>
      <c r="BP107" s="329">
        <v>6</v>
      </c>
      <c r="BQ107" s="329">
        <v>9</v>
      </c>
      <c r="BR107" s="329">
        <v>8</v>
      </c>
      <c r="BS107" s="329">
        <v>7</v>
      </c>
      <c r="BT107" s="329">
        <v>0</v>
      </c>
      <c r="BU107" s="329">
        <v>0</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45700</v>
      </c>
      <c r="BL108" t="s">
        <v>141</v>
      </c>
      <c r="BM108" t="s">
        <v>96</v>
      </c>
      <c r="BN108" t="s">
        <v>147</v>
      </c>
      <c r="BO108" t="s">
        <v>82</v>
      </c>
      <c r="BP108" s="329">
        <v>1</v>
      </c>
      <c r="BQ108" s="329">
        <v>9</v>
      </c>
      <c r="BR108" s="329">
        <v>6</v>
      </c>
      <c r="BS108" s="329">
        <v>4</v>
      </c>
      <c r="BT108" s="329">
        <v>0</v>
      </c>
      <c r="BU108" s="329">
        <v>0</v>
      </c>
      <c r="BV108" s="329">
        <v>0</v>
      </c>
      <c r="BW108" s="329">
        <v>0</v>
      </c>
      <c r="BX108" s="329">
        <v>0</v>
      </c>
      <c r="BY108" s="329">
        <v>0</v>
      </c>
      <c r="BZ108" s="329">
        <v>0</v>
      </c>
      <c r="CA108" s="329">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t="s">
        <v>489</v>
      </c>
      <c r="BP109" s="329">
        <v>12</v>
      </c>
      <c r="BQ109" s="329">
        <v>30</v>
      </c>
      <c r="BR109" s="329">
        <v>25</v>
      </c>
      <c r="BS109" s="329">
        <v>24</v>
      </c>
      <c r="BT109" s="329">
        <v>12</v>
      </c>
      <c r="BU109" s="329">
        <v>9</v>
      </c>
      <c r="BV109" s="329">
        <v>8</v>
      </c>
      <c r="BW109" s="329">
        <v>0</v>
      </c>
      <c r="BX109" s="329">
        <v>0</v>
      </c>
      <c r="BY109" s="329">
        <v>0</v>
      </c>
      <c r="BZ109" s="329">
        <v>0</v>
      </c>
      <c r="CA109" s="32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503</v>
      </c>
      <c r="E3" t="s">
        <v>31</v>
      </c>
      <c r="F3" t="s">
        <v>504</v>
      </c>
      <c r="G3" t="s">
        <v>505</v>
      </c>
      <c r="H3" t="s">
        <v>506</v>
      </c>
      <c r="J3" t="s">
        <v>258</v>
      </c>
      <c r="K3" t="s">
        <v>259</v>
      </c>
      <c r="L3" t="s">
        <v>260</v>
      </c>
      <c r="M3" t="s">
        <v>507</v>
      </c>
    </row>
    <row r="4" spans="2:16">
      <c r="D4" t="s">
        <v>508</v>
      </c>
      <c r="J4" s="19" t="s">
        <v>84</v>
      </c>
      <c r="K4" s="19" t="s">
        <v>84</v>
      </c>
      <c r="L4" s="19" t="s">
        <v>84</v>
      </c>
      <c r="M4" s="19" t="str">
        <f>+J4&amp;K4&amp;L4</f>
        <v>PPP</v>
      </c>
      <c r="N4" t="s">
        <v>276</v>
      </c>
      <c r="O4" t="str">
        <f>+SUBSTITUTE(J4&amp;K4&amp;L4,"P","T")</f>
        <v>TTT</v>
      </c>
      <c r="P4" t="str">
        <f>+SUBSTITUTE(J4&amp;K4&amp;L4,"T","P")</f>
        <v>PPP</v>
      </c>
    </row>
    <row r="5" spans="2:16">
      <c r="J5" s="19" t="s">
        <v>84</v>
      </c>
      <c r="K5" s="19" t="s">
        <v>84</v>
      </c>
      <c r="L5" s="19" t="s">
        <v>90</v>
      </c>
      <c r="M5" s="19" t="str">
        <f t="shared" ref="M5:M15" si="0">+J5&amp;K5&amp;L5</f>
        <v>PPF</v>
      </c>
      <c r="N5" t="s">
        <v>276</v>
      </c>
      <c r="O5" t="str">
        <f t="shared" ref="O5:O6" si="1">+SUBSTITUTE(J5&amp;K5&amp;L5,"P","T")</f>
        <v>TTF</v>
      </c>
    </row>
    <row r="6" spans="2:16">
      <c r="J6" s="19" t="s">
        <v>84</v>
      </c>
      <c r="K6" s="19" t="s">
        <v>90</v>
      </c>
      <c r="L6" s="19" t="s">
        <v>84</v>
      </c>
      <c r="M6" s="19" t="str">
        <f t="shared" si="0"/>
        <v>PFP</v>
      </c>
      <c r="N6" t="s">
        <v>276</v>
      </c>
      <c r="O6" t="str">
        <f t="shared" si="1"/>
        <v>TFT</v>
      </c>
    </row>
    <row r="7" spans="2:16">
      <c r="J7" t="s">
        <v>84</v>
      </c>
      <c r="K7" t="s">
        <v>90</v>
      </c>
      <c r="L7" t="s">
        <v>90</v>
      </c>
      <c r="M7" t="str">
        <f t="shared" si="0"/>
        <v>PFF</v>
      </c>
      <c r="N7" s="20" t="s">
        <v>321</v>
      </c>
    </row>
    <row r="8" spans="2:16">
      <c r="J8" s="19" t="s">
        <v>90</v>
      </c>
      <c r="K8" s="19" t="s">
        <v>84</v>
      </c>
      <c r="L8" s="19" t="s">
        <v>84</v>
      </c>
      <c r="M8" s="19" t="str">
        <f t="shared" si="0"/>
        <v>FPP</v>
      </c>
      <c r="N8" t="s">
        <v>276</v>
      </c>
    </row>
    <row r="9" spans="2:16">
      <c r="J9" t="s">
        <v>90</v>
      </c>
      <c r="K9" t="s">
        <v>84</v>
      </c>
      <c r="L9" t="s">
        <v>90</v>
      </c>
      <c r="M9" t="str">
        <f t="shared" si="0"/>
        <v>FPF</v>
      </c>
      <c r="N9" s="20" t="s">
        <v>321</v>
      </c>
    </row>
    <row r="10" spans="2:16">
      <c r="J10" s="19" t="s">
        <v>90</v>
      </c>
      <c r="K10" s="19" t="s">
        <v>90</v>
      </c>
      <c r="L10" s="19" t="s">
        <v>84</v>
      </c>
      <c r="M10" s="19" t="str">
        <f t="shared" si="0"/>
        <v>FFP</v>
      </c>
      <c r="N10" t="s">
        <v>276</v>
      </c>
    </row>
    <row r="11" spans="2:16">
      <c r="J11" t="s">
        <v>90</v>
      </c>
      <c r="K11" t="s">
        <v>90</v>
      </c>
      <c r="L11" t="s">
        <v>90</v>
      </c>
      <c r="M11" t="str">
        <f t="shared" si="0"/>
        <v>FFF</v>
      </c>
      <c r="N11" s="20" t="s">
        <v>321</v>
      </c>
    </row>
    <row r="12" spans="2:16">
      <c r="E12" t="s">
        <v>509</v>
      </c>
    </row>
    <row r="13" spans="2:16">
      <c r="J13" t="s">
        <v>84</v>
      </c>
      <c r="K13" t="s">
        <v>84</v>
      </c>
      <c r="L13" t="s">
        <v>367</v>
      </c>
      <c r="M13" t="str">
        <f t="shared" si="0"/>
        <v>PPCG</v>
      </c>
      <c r="N13" s="23" t="s">
        <v>276</v>
      </c>
    </row>
    <row r="14" spans="2:16">
      <c r="J14" s="23" t="s">
        <v>84</v>
      </c>
      <c r="K14" s="23" t="s">
        <v>367</v>
      </c>
      <c r="L14" s="23" t="s">
        <v>84</v>
      </c>
      <c r="M14" t="str">
        <f t="shared" si="0"/>
        <v>PCGP</v>
      </c>
      <c r="N14" s="23" t="s">
        <v>276</v>
      </c>
    </row>
    <row r="15" spans="2:16">
      <c r="J15" s="23" t="s">
        <v>367</v>
      </c>
      <c r="K15" s="23" t="s">
        <v>84</v>
      </c>
      <c r="L15" s="23" t="s">
        <v>84</v>
      </c>
      <c r="M15" t="str">
        <f t="shared" si="0"/>
        <v>CGPP</v>
      </c>
      <c r="N15" s="23" t="s">
        <v>276</v>
      </c>
    </row>
    <row r="18" spans="17:18" ht="15">
      <c r="Q18" s="21" t="s">
        <v>510</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511</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512</v>
      </c>
      <c r="D4" s="106" t="s">
        <v>513</v>
      </c>
      <c r="E4" s="106" t="s">
        <v>514</v>
      </c>
      <c r="F4" s="87" t="s">
        <v>515</v>
      </c>
      <c r="G4" s="83"/>
      <c r="H4" s="101" t="s">
        <v>516</v>
      </c>
      <c r="I4" s="88"/>
      <c r="J4" s="88"/>
      <c r="K4" s="85"/>
      <c r="L4" s="83"/>
      <c r="M4" s="83"/>
    </row>
    <row r="5" spans="1:13">
      <c r="A5" s="83"/>
      <c r="B5" s="96" t="s">
        <v>517</v>
      </c>
      <c r="C5" s="107" t="s">
        <v>84</v>
      </c>
      <c r="D5" s="108" t="s">
        <v>84</v>
      </c>
      <c r="E5" s="108" t="s">
        <v>84</v>
      </c>
      <c r="F5" s="89" t="s">
        <v>279</v>
      </c>
      <c r="G5" s="83"/>
      <c r="H5" s="85" t="s">
        <v>518</v>
      </c>
      <c r="I5" s="83"/>
      <c r="J5" s="83"/>
      <c r="K5" s="85"/>
      <c r="L5" s="90"/>
      <c r="M5" s="90"/>
    </row>
    <row r="6" spans="1:13">
      <c r="A6" s="83"/>
      <c r="B6" s="97" t="s">
        <v>517</v>
      </c>
      <c r="C6" s="107" t="s">
        <v>84</v>
      </c>
      <c r="D6" s="108" t="s">
        <v>84</v>
      </c>
      <c r="E6" s="108" t="s">
        <v>90</v>
      </c>
      <c r="F6" s="89" t="s">
        <v>279</v>
      </c>
      <c r="G6" s="83"/>
      <c r="H6" s="85" t="s">
        <v>519</v>
      </c>
      <c r="I6" s="83"/>
      <c r="J6" s="83"/>
      <c r="K6" s="85"/>
      <c r="L6" s="90"/>
      <c r="M6" s="90"/>
    </row>
    <row r="7" spans="1:13" ht="15" customHeight="1">
      <c r="A7" s="83"/>
      <c r="B7" s="97" t="s">
        <v>517</v>
      </c>
      <c r="C7" s="107" t="s">
        <v>84</v>
      </c>
      <c r="D7" s="108" t="s">
        <v>90</v>
      </c>
      <c r="E7" s="108" t="s">
        <v>84</v>
      </c>
      <c r="F7" s="89" t="s">
        <v>279</v>
      </c>
      <c r="G7" s="83"/>
      <c r="H7" s="109"/>
      <c r="I7" s="83"/>
      <c r="J7" s="83"/>
      <c r="K7" s="83"/>
      <c r="L7" s="83"/>
      <c r="M7" s="90"/>
    </row>
    <row r="8" spans="1:13">
      <c r="A8" s="83"/>
      <c r="B8" s="97" t="s">
        <v>517</v>
      </c>
      <c r="C8" s="107" t="s">
        <v>90</v>
      </c>
      <c r="D8" s="108" t="s">
        <v>90</v>
      </c>
      <c r="E8" s="108" t="s">
        <v>84</v>
      </c>
      <c r="F8" s="89" t="s">
        <v>279</v>
      </c>
      <c r="G8" s="83"/>
      <c r="H8" s="109" t="s">
        <v>520</v>
      </c>
      <c r="I8" s="83"/>
      <c r="J8" s="83"/>
      <c r="K8" s="83"/>
      <c r="L8" s="90"/>
      <c r="M8" s="90"/>
    </row>
    <row r="9" spans="1:13">
      <c r="A9" s="83"/>
      <c r="B9" s="97" t="s">
        <v>517</v>
      </c>
      <c r="C9" s="107" t="s">
        <v>84</v>
      </c>
      <c r="D9" s="108" t="s">
        <v>90</v>
      </c>
      <c r="E9" s="108" t="s">
        <v>90</v>
      </c>
      <c r="F9" s="91" t="s">
        <v>294</v>
      </c>
      <c r="G9" s="83"/>
      <c r="H9" s="83" t="s">
        <v>521</v>
      </c>
      <c r="I9" s="83"/>
      <c r="J9" s="83"/>
      <c r="K9" s="83"/>
      <c r="L9" s="90"/>
      <c r="M9" s="90"/>
    </row>
    <row r="10" spans="1:13">
      <c r="A10" s="83"/>
      <c r="B10" s="97" t="s">
        <v>517</v>
      </c>
      <c r="C10" s="107" t="s">
        <v>90</v>
      </c>
      <c r="D10" s="108" t="s">
        <v>90</v>
      </c>
      <c r="E10" s="108" t="s">
        <v>90</v>
      </c>
      <c r="F10" s="91" t="s">
        <v>294</v>
      </c>
      <c r="G10" s="83"/>
      <c r="H10" s="85"/>
      <c r="I10" s="83"/>
      <c r="J10" s="83"/>
      <c r="K10" s="85"/>
      <c r="L10" s="90"/>
      <c r="M10" s="90"/>
    </row>
    <row r="11" spans="1:13">
      <c r="A11" s="83"/>
      <c r="B11" s="97" t="s">
        <v>517</v>
      </c>
      <c r="C11" s="107" t="s">
        <v>90</v>
      </c>
      <c r="D11" s="108" t="s">
        <v>84</v>
      </c>
      <c r="E11" s="108" t="s">
        <v>90</v>
      </c>
      <c r="F11" s="91" t="s">
        <v>294</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522</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523</v>
      </c>
      <c r="D16" s="86" t="s">
        <v>524</v>
      </c>
      <c r="E16" s="86" t="s">
        <v>525</v>
      </c>
      <c r="F16" s="87" t="s">
        <v>73</v>
      </c>
      <c r="G16" s="87" t="s">
        <v>141</v>
      </c>
      <c r="H16" s="102" t="s">
        <v>223</v>
      </c>
      <c r="I16" s="87" t="s">
        <v>224</v>
      </c>
      <c r="J16" s="87" t="s">
        <v>225</v>
      </c>
      <c r="K16" s="85"/>
      <c r="L16" s="83"/>
      <c r="M16" s="83"/>
    </row>
    <row r="17" spans="1:13">
      <c r="A17" s="83"/>
      <c r="B17" s="96" t="s">
        <v>517</v>
      </c>
      <c r="C17" s="100" t="s">
        <v>73</v>
      </c>
      <c r="D17" s="89">
        <v>5</v>
      </c>
      <c r="E17" s="95">
        <v>4</v>
      </c>
      <c r="F17" s="89">
        <v>4</v>
      </c>
      <c r="G17" s="89">
        <v>4</v>
      </c>
      <c r="H17" s="100">
        <v>4</v>
      </c>
      <c r="I17" s="89" t="s">
        <v>325</v>
      </c>
      <c r="J17" s="89" t="s">
        <v>325</v>
      </c>
      <c r="K17" s="85"/>
      <c r="L17" s="83"/>
      <c r="M17" s="83"/>
    </row>
    <row r="18" spans="1:13">
      <c r="A18" s="83"/>
      <c r="B18" s="97" t="s">
        <v>146</v>
      </c>
      <c r="C18" s="100" t="s">
        <v>141</v>
      </c>
      <c r="D18" s="89">
        <v>10</v>
      </c>
      <c r="E18" s="91">
        <v>8</v>
      </c>
      <c r="F18" s="89" t="s">
        <v>325</v>
      </c>
      <c r="G18" s="89">
        <v>8</v>
      </c>
      <c r="H18" s="100">
        <v>8</v>
      </c>
      <c r="I18" s="89">
        <v>8</v>
      </c>
      <c r="J18" s="89" t="s">
        <v>325</v>
      </c>
      <c r="K18" s="85"/>
      <c r="L18" s="83"/>
      <c r="M18" s="83"/>
    </row>
    <row r="19" spans="1:13">
      <c r="A19" s="83"/>
      <c r="B19" s="97" t="s">
        <v>318</v>
      </c>
      <c r="C19" s="100" t="s">
        <v>141</v>
      </c>
      <c r="D19" s="89">
        <v>7</v>
      </c>
      <c r="E19" s="91">
        <v>5</v>
      </c>
      <c r="F19" s="89" t="s">
        <v>325</v>
      </c>
      <c r="G19" s="89">
        <v>5</v>
      </c>
      <c r="H19" s="100">
        <v>5</v>
      </c>
      <c r="I19" s="89">
        <v>5</v>
      </c>
      <c r="J19" s="89" t="s">
        <v>325</v>
      </c>
      <c r="K19" s="85"/>
      <c r="L19" s="83"/>
      <c r="M19" s="83"/>
    </row>
    <row r="20" spans="1:13">
      <c r="A20" s="83"/>
      <c r="B20" s="97" t="s">
        <v>526</v>
      </c>
      <c r="C20" s="100" t="s">
        <v>223</v>
      </c>
      <c r="D20" s="89">
        <v>8</v>
      </c>
      <c r="E20" s="91">
        <v>6</v>
      </c>
      <c r="F20" s="89" t="s">
        <v>325</v>
      </c>
      <c r="G20" s="89" t="s">
        <v>325</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527</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2025-03-11T22:14:44Z</dcterms:modified>
  <cp:category/>
  <cp:contentStatus/>
</cp:coreProperties>
</file>